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codeName="ThisWorkbook" defaultThemeVersion="166925"/>
  <xr:revisionPtr revIDLastSave="0" documentId="13_ncr:1_{3B4E7E58-58C0-453B-98E2-9EC53343069D}" xr6:coauthVersionLast="47" xr6:coauthVersionMax="47" xr10:uidLastSave="{00000000-0000-0000-0000-000000000000}"/>
  <bookViews>
    <workbookView xWindow="-120" yWindow="-120" windowWidth="29040" windowHeight="15720" tabRatio="796" firstSheet="1" activeTab="1" xr2:uid="{00000000-000D-0000-FFFF-FFFF00000000}"/>
  </bookViews>
  <sheets>
    <sheet name="勤務形態一覧表（居宅介護）" sheetId="116" state="hidden" r:id="rId1"/>
    <sheet name="勤務形態一覧表（共同生活援助・介護サービス包括型）" sheetId="101" r:id="rId2"/>
    <sheet name="勤務形態一覧表（共同生活援助・外部サービス利用型）" sheetId="102" r:id="rId3"/>
    <sheet name="勤務形態一覧表（共同生活援助・日中サービス支援型・併設短期）" sheetId="124" r:id="rId4"/>
    <sheet name="選択肢" sheetId="90" r:id="rId5"/>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0">'勤務形態一覧表（居宅介護）'!$A$1:$AN$86</definedName>
    <definedName name="_xlnm.Print_Area" localSheetId="1">'勤務形態一覧表（共同生活援助・介護サービス包括型）'!$A$1:$AN$90</definedName>
    <definedName name="_xlnm.Print_Area" localSheetId="2">'勤務形態一覧表（共同生活援助・外部サービス利用型）'!$A$1:$AN$87</definedName>
    <definedName name="_xlnm.Print_Area" localSheetId="3">'勤務形態一覧表（共同生活援助・日中サービス支援型・併設短期）'!$A$1:$AN$90</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選択肢!#REF!</definedName>
    <definedName name="一般相談支援事業">選択肢!#REF!</definedName>
    <definedName name="機能訓練">選択肢!#REF!</definedName>
    <definedName name="居宅介護">選択肢!#REF!</definedName>
    <definedName name="居宅介護・重度訪問介護・同行援護・行動援護">選択肢!#REF!</definedName>
    <definedName name="居宅訪問型児童発達支援">選択肢!#REF!</definedName>
    <definedName name="共同生活援助">選択肢!$B$2:$K$2</definedName>
    <definedName name="共同生活援助・介護サービス包括型">選択肢!$B$2:$K$2</definedName>
    <definedName name="共同生活援助・外部サービス利用型">選択肢!$B$3:$K$3</definedName>
    <definedName name="共同生活援助・日中サービス支援型">選択肢!$B$4:$K$4</definedName>
    <definedName name="行動援護">選択肢!#REF!</definedName>
    <definedName name="児童発達支援・児童発達支援センターであるもの">選択肢!#REF!</definedName>
    <definedName name="児童発達支援・主として重症心身障害児を対象とする場合">選択肢!#REF!</definedName>
    <definedName name="児童発達支援・放課後等デイサービス">選択肢!#REF!</definedName>
    <definedName name="自立生活援助">選択肢!#REF!</definedName>
    <definedName name="就労移行支援">選択肢!#REF!</definedName>
    <definedName name="就労継続支援Ａ型">選択肢!#REF!</definedName>
    <definedName name="就労継続支援Ａ型・B型">選択肢!#REF!</definedName>
    <definedName name="就労継続支援Ｂ型">選択肢!#REF!</definedName>
    <definedName name="就労選択支援">選択肢!#REF!</definedName>
    <definedName name="就労定着支援">選択肢!#REF!</definedName>
    <definedName name="重度障害者等包括支援">選択肢!#REF!</definedName>
    <definedName name="重度訪問介護">選択肢!#REF!</definedName>
    <definedName name="障害者支援施設">選択肢!#REF!</definedName>
    <definedName name="生活介護">選択肢!#REF!</definedName>
    <definedName name="生活訓練">選択肢!#REF!</definedName>
    <definedName name="短期入所・空床利用型">選択肢!#REF!</definedName>
    <definedName name="短期入所・単独型">選択肢!#REF!</definedName>
    <definedName name="短期入所・併設型">選択肢!#REF!</definedName>
    <definedName name="同行援護">選択肢!#REF!</definedName>
    <definedName name="特定相談支援・障害児相談支援">選択肢!#REF!</definedName>
    <definedName name="認定指定就労移行支援">選択肢!#REF!</definedName>
    <definedName name="福祉型障害児入所施設">選択肢!#REF!</definedName>
    <definedName name="保育所等訪問支援">選択肢!#REF!</definedName>
    <definedName name="利用日数記入例">#REF!</definedName>
    <definedName name="療養介護">選択肢!#REF!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37" i="102" l="1"/>
  <c r="AH37" i="102"/>
  <c r="AG37" i="102"/>
  <c r="AF37" i="102"/>
  <c r="AE37" i="102"/>
  <c r="AD37" i="102"/>
  <c r="AC37" i="102"/>
  <c r="AB37" i="102"/>
  <c r="AA37" i="102"/>
  <c r="Z37" i="102"/>
  <c r="Y37" i="102"/>
  <c r="X37" i="102"/>
  <c r="W37" i="102"/>
  <c r="V37" i="102"/>
  <c r="U37" i="102"/>
  <c r="T37" i="102"/>
  <c r="S37" i="102"/>
  <c r="R37" i="102"/>
  <c r="Q37" i="102"/>
  <c r="P37" i="102"/>
  <c r="O37" i="102"/>
  <c r="N37" i="102"/>
  <c r="M37" i="102"/>
  <c r="L37" i="102"/>
  <c r="K37" i="102"/>
  <c r="J37" i="102"/>
  <c r="I37" i="102"/>
  <c r="H37" i="102"/>
  <c r="G37" i="102"/>
  <c r="F37" i="102"/>
  <c r="E37" i="102"/>
  <c r="D37" i="102"/>
  <c r="D52" i="116"/>
  <c r="AA54" i="101" l="1"/>
  <c r="I44" i="116" l="1"/>
  <c r="AK18" i="101"/>
  <c r="AK42" i="116" l="1"/>
  <c r="AK40" i="116"/>
  <c r="U38" i="116"/>
  <c r="AH41" i="116" l="1"/>
  <c r="AK41" i="116" s="1"/>
  <c r="AH40" i="116"/>
  <c r="F42" i="116"/>
  <c r="AI37" i="101" l="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AL55" i="102"/>
  <c r="AG55" i="102"/>
  <c r="AA55" i="102"/>
  <c r="U55" i="102"/>
  <c r="O55" i="102"/>
  <c r="I55" i="102"/>
  <c r="E55" i="102"/>
  <c r="AJ46" i="101"/>
  <c r="AJ44" i="101"/>
  <c r="AJ42" i="101"/>
  <c r="AJ39" i="102"/>
  <c r="AJ38" i="102"/>
  <c r="AJ38" i="101"/>
  <c r="AJ40" i="101"/>
  <c r="AJ39" i="10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25" i="102"/>
  <c r="AL27" i="101"/>
  <c r="AJ43" i="101"/>
  <c r="AL43" i="101" s="1"/>
  <c r="AL42" i="101" l="1"/>
  <c r="AL24" i="102"/>
  <c r="AL15" i="102"/>
  <c r="AL20" i="102"/>
  <c r="AH9" i="102"/>
  <c r="AL19" i="102"/>
  <c r="AL26" i="102"/>
  <c r="AH10" i="102"/>
  <c r="AI10" i="102"/>
  <c r="AL22" i="102"/>
  <c r="AL14" i="124"/>
  <c r="F57" i="101"/>
  <c r="E58" i="101"/>
  <c r="AK31" i="102"/>
  <c r="AL31" i="102" s="1"/>
  <c r="I58" i="101"/>
  <c r="O58" i="101"/>
  <c r="X54" i="102"/>
  <c r="F53" i="116"/>
  <c r="AG58" i="101"/>
  <c r="L52" i="116"/>
  <c r="AL58" i="101"/>
  <c r="U58" i="101"/>
  <c r="AJ9" i="101"/>
  <c r="AL18" i="101"/>
  <c r="AL23" i="101"/>
  <c r="AL26" i="101"/>
  <c r="AL19" i="101"/>
  <c r="AH10" i="101"/>
  <c r="AL17" i="101"/>
  <c r="AL38" i="101"/>
  <c r="AL25" i="101"/>
  <c r="AL20" i="101"/>
  <c r="AL28" i="101"/>
  <c r="AL21" i="101"/>
  <c r="AI9" i="101"/>
  <c r="AH9" i="101"/>
  <c r="AL14" i="101"/>
  <c r="AL22" i="101"/>
  <c r="AL30" i="101"/>
  <c r="L54" i="102"/>
  <c r="I42" i="116"/>
  <c r="AH42" i="116" s="1"/>
  <c r="AJ9" i="116"/>
  <c r="AI9" i="116"/>
  <c r="AK31" i="116"/>
  <c r="AL31" i="116" s="1"/>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G53" i="102"/>
  <c r="E58" i="124"/>
  <c r="I58" i="124"/>
  <c r="O58" i="124"/>
  <c r="AA58" i="124"/>
  <c r="AJ57" i="101"/>
  <c r="AG58" i="124"/>
  <c r="AL58" i="124"/>
  <c r="F52" i="116"/>
  <c r="E53" i="116"/>
  <c r="E52" i="116"/>
  <c r="AG56" i="124"/>
  <c r="F54" i="102"/>
  <c r="AA54" i="102"/>
  <c r="AD53" i="102"/>
  <c r="AD56" i="101"/>
  <c r="E54" i="102"/>
  <c r="AA57" i="124"/>
  <c r="AG57" i="101"/>
  <c r="AA57" i="101"/>
  <c r="O56" i="124"/>
  <c r="I53" i="116"/>
  <c r="U54" i="102"/>
  <c r="I52" i="116"/>
  <c r="AA56" i="124"/>
  <c r="E56" i="124"/>
  <c r="R54" i="102"/>
  <c r="O54" i="102"/>
  <c r="AL56" i="101"/>
  <c r="AJ56" i="101"/>
  <c r="R53" i="102"/>
  <c r="O56" i="101"/>
  <c r="AL53" i="102"/>
  <c r="L56" i="124"/>
  <c r="R57" i="101"/>
  <c r="O57" i="101"/>
  <c r="AL54" i="102"/>
  <c r="AD56" i="124"/>
  <c r="AM53" i="102"/>
  <c r="L53" i="116"/>
  <c r="X56" i="101"/>
  <c r="C53" i="102"/>
  <c r="U57" i="101"/>
  <c r="C56" i="101"/>
  <c r="AD57" i="101"/>
  <c r="X53" i="102"/>
  <c r="F53" i="102"/>
  <c r="AD54" i="102"/>
  <c r="U56" i="101"/>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AJ9" i="102"/>
  <c r="AI10" i="116"/>
  <c r="X56" i="124"/>
  <c r="X57" i="124"/>
  <c r="U57" i="124"/>
  <c r="AI10" i="124"/>
  <c r="AJ10" i="124"/>
  <c r="AH10" i="124"/>
  <c r="D56" i="124"/>
  <c r="AH10" i="116"/>
  <c r="AL30" i="124"/>
  <c r="AH9" i="124"/>
  <c r="AL17" i="124"/>
  <c r="AL12" i="124"/>
  <c r="AL28" i="124"/>
  <c r="AJ56" i="124"/>
  <c r="AI9" i="124"/>
  <c r="AL18" i="124"/>
  <c r="E57" i="124"/>
  <c r="AL25" i="124"/>
  <c r="AJ9" i="124"/>
  <c r="AM40" i="116" l="1"/>
  <c r="AM43" i="116" s="1" a="1"/>
  <c r="AM43" i="116" s="1"/>
  <c r="I51" i="101"/>
  <c r="C48" i="102"/>
  <c r="E51" i="101"/>
  <c r="I51" i="124"/>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<sst xmlns="http://schemas.openxmlformats.org/spreadsheetml/2006/main" count="519" uniqueCount="144">
  <si>
    <t>専従</t>
    <rPh sb="0" eb="2">
      <t>センジュウ</t>
    </rPh>
    <phoneticPr fontId="7"/>
  </si>
  <si>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7"/>
  </si>
  <si>
    <t>サービス種別</t>
    <rPh sb="4" eb="6">
      <t>シュベツ</t>
    </rPh>
    <phoneticPr fontId="1"/>
  </si>
  <si>
    <t>年</t>
    <rPh sb="0" eb="1">
      <t>ネン</t>
    </rPh>
    <phoneticPr fontId="7"/>
  </si>
  <si>
    <t>月</t>
    <rPh sb="0" eb="1">
      <t>ゲツ</t>
    </rPh>
    <phoneticPr fontId="7"/>
  </si>
  <si>
    <t>事業所名</t>
    <rPh sb="0" eb="3">
      <t>ジギョウショ</t>
    </rPh>
    <rPh sb="3" eb="4">
      <t>メイ</t>
    </rPh>
    <phoneticPr fontId="1"/>
  </si>
  <si>
    <t>(1)記載する期間</t>
    <rPh sb="3" eb="5">
      <t>キサイ</t>
    </rPh>
    <rPh sb="7" eb="9">
      <t>キカン</t>
    </rPh>
    <phoneticPr fontId="7"/>
  </si>
  <si>
    <t>(2)予定/実績の別</t>
    <rPh sb="3" eb="5">
      <t>ヨテイ</t>
    </rPh>
    <rPh sb="6" eb="8">
      <t>ジッセキ</t>
    </rPh>
    <rPh sb="9" eb="10">
      <t>ベツ</t>
    </rPh>
    <phoneticPr fontId="7"/>
  </si>
  <si>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</si>
  <si>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7"/>
  </si>
  <si>
    <t>時間/月</t>
    <rPh sb="0" eb="2">
      <t>ジカン</t>
    </rPh>
    <rPh sb="3" eb="4">
      <t>ツキ</t>
    </rPh>
    <phoneticPr fontId="7"/>
  </si>
  <si>
    <t>No.</t>
    <phoneticPr fontId="7"/>
  </si>
  <si>
    <t>(4)職種</t>
    <rPh sb="3" eb="5">
      <t>ショクシュ</t>
    </rPh>
    <phoneticPr fontId="7"/>
  </si>
  <si>
    <t>(5)勤務形態</t>
    <rPh sb="3" eb="5">
      <t>キンム</t>
    </rPh>
    <rPh sb="5" eb="7">
      <t>ケイタイ</t>
    </rPh>
    <phoneticPr fontId="7"/>
  </si>
  <si>
    <t>(6)資格</t>
    <rPh sb="3" eb="5">
      <t>シカク</t>
    </rPh>
    <phoneticPr fontId="7"/>
  </si>
  <si>
    <t>(7)氏名</t>
    <rPh sb="3" eb="5">
      <t>シメイ</t>
    </rPh>
    <phoneticPr fontId="7"/>
  </si>
  <si>
    <t>(8)</t>
    <phoneticPr fontId="7"/>
  </si>
  <si>
    <t>(9)勤務時間数合計</t>
    <rPh sb="3" eb="5">
      <t>キンム</t>
    </rPh>
    <rPh sb="5" eb="7">
      <t>ジカン</t>
    </rPh>
    <rPh sb="7" eb="8">
      <t>スウ</t>
    </rPh>
    <rPh sb="8" eb="10">
      <t>ゴウケイ</t>
    </rPh>
    <phoneticPr fontId="7"/>
  </si>
  <si>
    <t>(10)週平均の勤務時間数</t>
    <rPh sb="4" eb="7">
      <t>シュウヘイキン</t>
    </rPh>
    <rPh sb="8" eb="10">
      <t>キンム</t>
    </rPh>
    <rPh sb="10" eb="12">
      <t>ジカン</t>
    </rPh>
    <rPh sb="12" eb="13">
      <t>スウ</t>
    </rPh>
    <phoneticPr fontId="7"/>
  </si>
  <si>
    <t>(11)兼務状況
（兼務先／兼務する職務の内容）等</t>
    <phoneticPr fontId="7"/>
  </si>
  <si>
    <t>第１週</t>
    <rPh sb="0" eb="1">
      <t>ダイ</t>
    </rPh>
    <rPh sb="2" eb="3">
      <t>シュウ</t>
    </rPh>
    <phoneticPr fontId="7"/>
  </si>
  <si>
    <t>第２週</t>
    <rPh sb="0" eb="1">
      <t>ダイ</t>
    </rPh>
    <rPh sb="2" eb="3">
      <t>シュウ</t>
    </rPh>
    <phoneticPr fontId="7"/>
  </si>
  <si>
    <t>第３週</t>
    <rPh sb="0" eb="1">
      <t>ダイ</t>
    </rPh>
    <rPh sb="2" eb="3">
      <t>シュウ</t>
    </rPh>
    <phoneticPr fontId="7"/>
  </si>
  <si>
    <t>第４週</t>
    <rPh sb="0" eb="1">
      <t>ダイ</t>
    </rPh>
    <rPh sb="2" eb="3">
      <t>シュウ</t>
    </rPh>
    <phoneticPr fontId="7"/>
  </si>
  <si>
    <t>第５週</t>
    <rPh sb="0" eb="1">
      <t>ダイ</t>
    </rPh>
    <rPh sb="2" eb="3">
      <t>シュウ</t>
    </rPh>
    <phoneticPr fontId="7"/>
  </si>
  <si>
    <t>合計</t>
    <rPh sb="0" eb="2">
      <t>ゴウケイ</t>
    </rPh>
    <phoneticPr fontId="7"/>
  </si>
  <si>
    <t>サービス提供時間</t>
    <rPh sb="4" eb="6">
      <t>テイキョウ</t>
    </rPh>
    <rPh sb="6" eb="8">
      <t>ジカン</t>
    </rPh>
    <phoneticPr fontId="7"/>
  </si>
  <si>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</si>
  <si>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</si>
  <si>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</si>
  <si>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</si>
  <si>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</si>
  <si>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</si>
  <si>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</si>
  <si>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</si>
  <si>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</si>
  <si>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</si>
  <si>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</si>
  <si>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</si>
  <si>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</si>
  <si>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</si>
  <si>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</si>
  <si>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</si>
  <si>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</si>
  <si>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</si>
  <si>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</si>
  <si>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</si>
  <si>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</si>
  <si>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</si>
  <si>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</si>
  <si>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</si>
  <si>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</si>
  <si>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</si>
  <si>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7"/>
  </si>
  <si>
    <t>※指定基準の確認に際しては、４週分の入力で差し支えありません。</t>
    <rPh sb="1" eb="5">
      <t>シテイキジュン</t>
    </rPh>
    <rPh sb="15" eb="17">
      <t>シュウブン</t>
    </rPh>
    <rPh sb="18" eb="20">
      <t>ニュウリョク</t>
    </rPh>
    <rPh sb="21" eb="22">
      <t>サ</t>
    </rPh>
    <rPh sb="23" eb="24">
      <t>ツカ</t>
    </rPh>
    <phoneticPr fontId="7"/>
  </si>
  <si>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</si>
  <si>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</si>
  <si>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</si>
  <si>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</si>
  <si>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</si>
  <si>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</si>
  <si>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7"/>
  </si>
  <si>
    <t xml:space="preserve"> （14) 必要項目を満たしていれば、各事業所で使用するシフト表等をもって代替書類として差し支えありません。</t>
    <phoneticPr fontId="7"/>
  </si>
  <si>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</si>
  <si>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</si>
  <si>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</si>
  <si>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</si>
  <si>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</si>
  <si>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</si>
  <si>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</si>
  <si>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</si>
  <si>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</si>
  <si>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</si>
  <si>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</si>
  <si>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</si>
  <si>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7"/>
  </si>
  <si>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</si>
  <si>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</si>
  <si>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</si>
  <si>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</si>
  <si>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</si>
  <si>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</si>
  <si>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</si>
  <si>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</si>
  <si>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</si>
  <si>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</si>
  <si>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</si>
  <si>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</si>
  <si>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</si>
  <si>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</si>
  <si>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</si>
  <si>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</si>
  <si>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</si>
  <si>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</si>
  <si>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</si>
  <si>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</si>
  <si>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</si>
  <si>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</si>
  <si>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7"/>
  </si>
  <si>
    <t>専従</t>
    <rPh sb="0" eb="2">
      <t>センジュウ</t>
    </rPh>
    <phoneticPr fontId="4"/>
  </si>
  <si>
    <t>兼務</t>
    <rPh sb="0" eb="2">
      <t>ケンム</t>
    </rPh>
    <phoneticPr fontId="4"/>
  </si>
  <si>
    <t>常勤</t>
    <rPh sb="0" eb="2">
      <t>ジョウキン</t>
    </rPh>
    <phoneticPr fontId="7"/>
  </si>
  <si>
    <t>非常勤</t>
    <rPh sb="0" eb="3">
      <t>ヒジョウキン</t>
    </rPh>
    <phoneticPr fontId="7"/>
  </si>
  <si>
    <t>常勤換算数</t>
    <rPh sb="0" eb="5">
      <t>ジョウキンカンサンスウ</t>
    </rPh>
    <phoneticPr fontId="3"/>
  </si>
  <si>
    <t>サービス管理責任者</t>
    <rPh sb="4" eb="6">
      <t>カンリ</t>
    </rPh>
    <rPh sb="6" eb="9">
      <t>セキニンシャ</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</si>
  <si>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7"/>
  </si>
  <si>
    <t>計</t>
    <rPh sb="0" eb="1">
      <t>ケイ</t>
    </rPh>
    <phoneticPr fontId="7"/>
  </si>
  <si>
    <t>平均利用者数</t>
    <rPh sb="0" eb="2">
      <t>ヘイキン</t>
    </rPh>
    <rPh sb="2" eb="6">
      <t>リヨウシャスウ</t>
    </rPh>
    <phoneticPr fontId="7"/>
  </si>
  <si>
    <t>開所日数</t>
    <rPh sb="0" eb="2">
      <t>カイショ</t>
    </rPh>
    <rPh sb="2" eb="4">
      <t>ニッスウ</t>
    </rPh>
    <phoneticPr fontId="4"/>
  </si>
  <si>
    <t>生活支援員</t>
    <rPh sb="0" eb="5">
      <t>セイカツシエンイン</t>
    </rPh>
    <phoneticPr fontId="3"/>
  </si>
  <si>
    <t>兼務</t>
    <rPh sb="0" eb="2">
      <t>ケンム</t>
    </rPh>
    <phoneticPr fontId="7"/>
  </si>
  <si>
    <t>利用者延べ数計</t>
    <rPh sb="3" eb="4">
      <t>ノ</t>
    </rPh>
    <rPh sb="6" eb="7">
      <t>ケイ</t>
    </rPh>
    <phoneticPr fontId="7"/>
  </si>
  <si>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</si>
  <si>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</si>
  <si>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</si>
  <si>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</si>
  <si>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</si>
  <si>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 xml:space="preserve"> 　　 保有資格を全て記入するのではなく、人員基準・加配加算上、求められる資格等を入力してください。</t>
    <phoneticPr fontId="1"/>
  </si>
  <si>
    <t>共同生活援助・介護サービス包括型</t>
    <rPh sb="0" eb="2">
      <t>キョウドウ</t>
    </rPh>
    <rPh sb="2" eb="4">
      <t>セイカツ</t>
    </rPh>
    <rPh sb="4" eb="6">
      <t>エンジョ</t>
    </rPh>
    <phoneticPr fontId="7"/>
  </si>
  <si>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</si>
  <si>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</si>
  <si>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</si>
  <si>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</si>
  <si>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</si>
  <si>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</si>
  <si>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7"/>
  </si>
  <si>
    <t>夜間支援従事者</t>
    <rPh sb="0" eb="2">
      <t>ヤカン</t>
    </rPh>
    <rPh sb="2" eb="4">
      <t>シエン</t>
    </rPh>
    <rPh sb="4" eb="7">
      <t>ジュウジシャ</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</si>
  <si>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</si>
  <si>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</si>
  <si>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</si>
  <si>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</si>
  <si>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</si>
  <si>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</si>
  <si>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</si>
  <si>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</si>
  <si>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</si>
  <si>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</si>
  <si>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夜間支援従事者</t>
    <rPh sb="0" eb="7">
      <t>ヤカンシエンジュウジシャ</t>
    </rPh>
    <phoneticPr fontId="3"/>
  </si>
  <si>
    <t>共同生活援助・日中サービス支援型</t>
    <phoneticPr fontId="7"/>
  </si>
  <si>
    <t>予定</t>
  </si>
  <si>
    <t>※４週を選択してください。</t>
    <rPh sb="2" eb="3">
      <t>シュウ</t>
    </rPh>
    <rPh sb="4" eb="6">
      <t>センタク</t>
    </rPh>
    <phoneticPr fontId="3"/>
  </si>
  <si>
    <t>　５週目の欄は使用しないでください。</t>
    <rPh sb="2" eb="4">
      <t>シュウメ</t>
    </rPh>
    <rPh sb="7" eb="9">
      <t>シヨウ</t>
    </rPh>
    <phoneticPr fontId="3"/>
  </si>
  <si>
    <t>※日中サービス支援型は、一日を通じて</t>
    <rPh sb="1" eb="3">
      <t>ニッチュウ</t>
    </rPh>
    <rPh sb="7" eb="10">
      <t>シエンガタ</t>
    </rPh>
    <rPh sb="12" eb="14">
      <t>イチニチ</t>
    </rPh>
    <rPh sb="15" eb="16">
      <t>ツウ</t>
    </rPh>
    <phoneticPr fontId="3"/>
  </si>
  <si>
    <t>　職員を配置しなければなりません。</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</si>
</sst>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0_ "/>
    <numFmt numFmtId="177" formatCode="[$-409]d;@"/>
    <numFmt numFmtId="178" formatCode="aaa"/>
    <numFmt numFmtId="179" formatCode="[$-409]d&quot;月&quot;"/>
    <numFmt numFmtId="180" formatCode="0&quot;月&quot;"/>
  </numFmts>
  <fonts count="28">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6"/>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0"/>
      <color rgb="FFFF0000"/>
      <name val="ＭＳ ゴシック"/>
      <family val="3"/>
      <charset val="128"/>
    </font>
  </fonts>
  <fills count="8">
    <fill>
      <patternFill patternType="none"/>
    </fill>
    <fill>
      <patternFill patternType="gray125"/>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tint="-0.14999847407452621"/>
        <bgColor indexed="64"/>
      </patternFill>
    </fill>
  </fills>
  <borders count="21">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right style="thin">
        <color indexed="64"/>
      </right>
      <top/>
      <bottom/>
      <diagonal/>
    </border>
    <border>
      <left style="thin">
        <color indexed="64"/>
      </left>
      <right style="thin">
        <color indexed="64"/>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8">
    <xf numFmtId="0" fontId="0" fillId="0" borderId="0">
      <alignment vertical="center"/>
    </xf>
    <xf numFmtId="0" fontId="6" fillId="0" borderId="0"/>
    <xf numFmtId="6" fontId="6" fillId="0" borderId="0" applyFont="0" applyFill="0" applyBorder="0" applyAlignment="0" applyProtection="0"/>
    <xf numFmtId="0" fontId="15" fillId="0" borderId="0">
      <alignment vertical="center"/>
    </xf>
    <xf numFmtId="0" fontId="6" fillId="0" borderId="0"/>
    <xf numFmtId="0" fontId="6" fillId="0" borderId="0"/>
    <xf numFmtId="0" fontId="16" fillId="0" borderId="0">
      <alignment vertical="center"/>
    </xf>
    <xf numFmtId="0" fontId="6" fillId="0" borderId="0">
      <alignment vertical="center"/>
    </xf>
  </cellStyleXfs>
  <cellXfs count="168">
    <xf numFmtId="0" fontId="0" fillId="0" borderId="0" xfId="0">
      <alignment vertical="center"/>
    </xf>
    <xf numFmtId="0" fontId="8" fillId="0" borderId="0" xfId="7" applyFont="1">
      <alignment vertical="center"/>
    </xf>
    <xf numFmtId="0" fontId="5" fillId="0" borderId="0" xfId="7" applyFont="1">
      <alignment vertical="center"/>
    </xf>
    <xf numFmtId="0" fontId="8"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6" xfId="7" applyNumberFormat="1" applyFont="1" applyBorder="1">
      <alignment vertical="center"/>
    </xf>
    <xf numFmtId="178" fontId="5" fillId="0" borderId="6" xfId="7" applyNumberFormat="1" applyFont="1" applyBorder="1">
      <alignment vertical="center"/>
    </xf>
    <xf numFmtId="0" fontId="5" fillId="0" borderId="0" xfId="7" applyFont="1" applyAlignment="1">
      <alignment horizontal="center" vertical="center"/>
    </xf>
    <xf numFmtId="0" fontId="2" fillId="0" borderId="0" xfId="7" applyFont="1" applyAlignment="1">
      <alignment horizontal="left" vertical="center"/>
    </xf>
    <xf numFmtId="0" fontId="5" fillId="3" borderId="6" xfId="7" applyFont="1" applyFill="1" applyBorder="1" applyAlignment="1">
      <alignment horizontal="right" vertical="center"/>
    </xf>
    <xf numFmtId="0" fontId="5" fillId="0" borderId="5" xfId="7" applyFont="1" applyBorder="1" applyAlignment="1">
      <alignment horizontal="right" vertical="center"/>
    </xf>
    <xf numFmtId="176" fontId="5" fillId="0" borderId="6" xfId="7" applyNumberFormat="1" applyFont="1" applyBorder="1" applyAlignment="1">
      <alignment horizontal="right" vertical="center"/>
    </xf>
    <xf numFmtId="0" fontId="5" fillId="0" borderId="6" xfId="7" applyFont="1" applyBorder="1" applyAlignment="1">
      <alignment horizontal="right" vertical="center"/>
    </xf>
    <xf numFmtId="0" fontId="5" fillId="0" borderId="13" xfId="7" applyFont="1" applyBorder="1" applyAlignment="1">
      <alignment horizontal="right" vertical="center"/>
    </xf>
    <xf numFmtId="0" fontId="2" fillId="0" borderId="6" xfId="7" applyFont="1" applyBorder="1">
      <alignment vertical="center"/>
    </xf>
    <xf numFmtId="0" fontId="5" fillId="0" borderId="6" xfId="7" applyFont="1" applyBorder="1" applyAlignment="1">
      <alignment horizontal="center" vertical="center"/>
    </xf>
    <xf numFmtId="0" fontId="17" fillId="0" borderId="0" xfId="7" applyFont="1" applyAlignment="1">
      <alignment horizontal="center" vertical="center"/>
    </xf>
    <xf numFmtId="0" fontId="17" fillId="0" borderId="0" xfId="3" applyFont="1" applyAlignment="1">
      <alignment horizontal="center" vertical="center"/>
    </xf>
    <xf numFmtId="0" fontId="17" fillId="0" borderId="0" xfId="7" applyFont="1">
      <alignment vertical="center"/>
    </xf>
    <xf numFmtId="0" fontId="9" fillId="0" borderId="0" xfId="7" applyFont="1" applyAlignment="1">
      <alignment horizontal="left" vertical="center"/>
    </xf>
    <xf numFmtId="0" fontId="2" fillId="0" borderId="0" xfId="7" applyFont="1" applyAlignment="1">
      <alignment horizontal="right" vertical="center"/>
    </xf>
    <xf numFmtId="0" fontId="5" fillId="0" borderId="6" xfId="7" applyFont="1" applyBorder="1" applyAlignment="1">
      <alignment horizontal="center" vertical="center" wrapText="1"/>
    </xf>
    <xf numFmtId="0" fontId="5" fillId="2" borderId="12" xfId="7" applyFont="1" applyFill="1" applyBorder="1" applyAlignment="1">
      <alignment horizontal="center" vertical="center"/>
    </xf>
    <xf numFmtId="0" fontId="16" fillId="0" borderId="0" xfId="0" applyFont="1">
      <alignment vertical="center"/>
    </xf>
    <xf numFmtId="0" fontId="5" fillId="0" borderId="0" xfId="7" applyFont="1" applyAlignment="1">
      <alignment horizontal="left" vertical="center"/>
    </xf>
    <xf numFmtId="0" fontId="18" fillId="0" borderId="0" xfId="0" applyFont="1">
      <alignment vertical="center"/>
    </xf>
    <xf numFmtId="0" fontId="15" fillId="0" borderId="0" xfId="0" applyFont="1">
      <alignment vertical="center"/>
    </xf>
    <xf numFmtId="0" fontId="15" fillId="0" borderId="0" xfId="0" applyFont="1" applyAlignment="1">
      <alignment horizontal="right" vertical="center"/>
    </xf>
    <xf numFmtId="0" fontId="19" fillId="0" borderId="0" xfId="7" applyFont="1" applyAlignment="1">
      <alignment horizontal="center" vertical="center"/>
    </xf>
    <xf numFmtId="0" fontId="19" fillId="0" borderId="0" xfId="3" applyFont="1" applyAlignment="1">
      <alignment horizontal="center" vertical="center"/>
    </xf>
    <xf numFmtId="0" fontId="19" fillId="0" borderId="0" xfId="7" applyFont="1">
      <alignment vertical="center"/>
    </xf>
    <xf numFmtId="0" fontId="5" fillId="0" borderId="0" xfId="7" applyFont="1" applyAlignment="1">
      <alignment vertical="center" textRotation="255" shrinkToFit="1"/>
    </xf>
    <xf numFmtId="0" fontId="14" fillId="0" borderId="0" xfId="7" applyFont="1" applyAlignment="1">
      <alignment horizontal="left" vertical="center"/>
    </xf>
    <xf numFmtId="0" fontId="5" fillId="3" borderId="14" xfId="7" applyFont="1" applyFill="1" applyBorder="1" applyAlignment="1">
      <alignment horizontal="right" vertical="center"/>
    </xf>
    <xf numFmtId="0" fontId="5" fillId="0" borderId="6" xfId="7" applyFont="1" applyBorder="1" applyAlignment="1">
      <alignment vertical="center" textRotation="255" shrinkToFit="1"/>
    </xf>
    <xf numFmtId="179" fontId="5" fillId="0" borderId="6" xfId="7" applyNumberFormat="1" applyFont="1" applyBorder="1" applyAlignment="1">
      <alignment horizontal="center" vertical="center"/>
    </xf>
    <xf numFmtId="0" fontId="15" fillId="5" borderId="6" xfId="0" applyFont="1" applyFill="1" applyBorder="1">
      <alignment vertical="center"/>
    </xf>
    <xf numFmtId="0" fontId="2" fillId="0" borderId="0" xfId="3" applyFont="1" applyAlignment="1">
      <alignment horizontal="center" vertical="center"/>
    </xf>
    <xf numFmtId="0" fontId="5" fillId="0" borderId="6" xfId="3" applyFont="1" applyBorder="1" applyAlignment="1">
      <alignment horizontal="center" vertical="center"/>
    </xf>
    <xf numFmtId="0" fontId="5" fillId="0" borderId="12" xfId="3" applyFont="1" applyBorder="1" applyAlignment="1">
      <alignment horizontal="center" vertical="center"/>
    </xf>
    <xf numFmtId="0" fontId="5" fillId="2" borderId="6" xfId="7" applyFont="1" applyFill="1" applyBorder="1" applyAlignment="1">
      <alignment horizontal="left" vertical="center"/>
    </xf>
    <xf numFmtId="0" fontId="5" fillId="4" borderId="6" xfId="7" applyFont="1" applyFill="1" applyBorder="1">
      <alignment vertical="center"/>
    </xf>
    <xf numFmtId="0" fontId="5" fillId="4" borderId="12" xfId="7" applyFont="1" applyFill="1" applyBorder="1">
      <alignment vertical="center"/>
    </xf>
    <xf numFmtId="0" fontId="10" fillId="0" borderId="0" xfId="7" applyFont="1">
      <alignment vertical="center"/>
    </xf>
    <xf numFmtId="176" fontId="5" fillId="0" borderId="15" xfId="7" applyNumberFormat="1" applyFont="1" applyBorder="1">
      <alignment vertical="center"/>
    </xf>
    <xf numFmtId="176" fontId="5" fillId="0" borderId="6" xfId="7" applyNumberFormat="1" applyFont="1" applyBorder="1">
      <alignment vertical="center"/>
    </xf>
    <xf numFmtId="180" fontId="5" fillId="0" borderId="6" xfId="7" applyNumberFormat="1" applyFont="1" applyBorder="1" applyAlignment="1">
      <alignment horizontal="center" vertical="center"/>
    </xf>
    <xf numFmtId="0" fontId="5" fillId="3" borderId="6" xfId="7" applyFont="1" applyFill="1" applyBorder="1" applyAlignment="1">
      <alignment horizontal="center" vertical="center"/>
    </xf>
    <xf numFmtId="0" fontId="2" fillId="0" borderId="4" xfId="7" applyFont="1" applyBorder="1">
      <alignment vertical="center"/>
    </xf>
    <xf numFmtId="0" fontId="5" fillId="6" borderId="6" xfId="3" applyFont="1" applyFill="1" applyBorder="1" applyAlignment="1">
      <alignment horizontal="center" vertical="center"/>
    </xf>
    <xf numFmtId="0" fontId="5" fillId="0" borderId="2" xfId="7" applyFont="1" applyBorder="1">
      <alignment vertical="center"/>
    </xf>
    <xf numFmtId="0" fontId="21" fillId="0" borderId="0" xfId="0" applyFont="1">
      <alignment vertical="center"/>
    </xf>
    <xf numFmtId="0" fontId="20" fillId="0" borderId="0" xfId="7" applyFont="1">
      <alignment vertical="center"/>
    </xf>
    <xf numFmtId="176" fontId="5" fillId="0" borderId="6" xfId="7" applyNumberFormat="1" applyFont="1" applyBorder="1" applyAlignment="1">
      <alignment horizontal="center" vertical="center"/>
    </xf>
    <xf numFmtId="0" fontId="5" fillId="0" borderId="12" xfId="7" applyFont="1" applyBorder="1" applyAlignment="1">
      <alignment horizontal="left" vertical="center"/>
    </xf>
    <xf numFmtId="0" fontId="5" fillId="0" borderId="10" xfId="7" applyFont="1" applyBorder="1" applyAlignment="1">
      <alignment horizontal="left" vertical="center"/>
    </xf>
    <xf numFmtId="0" fontId="5" fillId="0" borderId="5" xfId="7" applyFont="1" applyBorder="1" applyAlignment="1">
      <alignment horizontal="left" vertical="center"/>
    </xf>
    <xf numFmtId="0" fontId="5" fillId="0" borderId="6" xfId="7" applyFont="1" applyBorder="1">
      <alignment vertical="center"/>
    </xf>
    <xf numFmtId="0" fontId="5" fillId="0" borderId="3" xfId="7" applyFont="1" applyBorder="1" applyAlignment="1">
      <alignment vertical="center" wrapText="1"/>
    </xf>
    <xf numFmtId="0" fontId="5" fillId="0" borderId="14" xfId="7" applyFont="1" applyBorder="1" applyAlignment="1">
      <alignment vertical="center" wrapText="1"/>
    </xf>
    <xf numFmtId="0" fontId="23" fillId="0" borderId="0" xfId="0" applyFont="1">
      <alignment vertical="center"/>
    </xf>
    <xf numFmtId="176" fontId="5" fillId="0" borderId="13" xfId="7" applyNumberFormat="1" applyFont="1" applyBorder="1" applyAlignment="1">
      <alignment horizontal="right" vertical="center"/>
    </xf>
    <xf numFmtId="0" fontId="5" fillId="0" borderId="0" xfId="3" applyFont="1" applyAlignment="1">
      <alignment horizontal="center" vertical="center"/>
    </xf>
    <xf numFmtId="0" fontId="5" fillId="0" borderId="5" xfId="7" applyFont="1" applyBorder="1" applyAlignment="1">
      <alignment horizontal="center" vertical="center"/>
    </xf>
    <xf numFmtId="0" fontId="5" fillId="0" borderId="0" xfId="7" applyFont="1" applyAlignment="1">
      <alignment horizontal="center" vertical="center" wrapText="1"/>
    </xf>
    <xf numFmtId="0" fontId="5" fillId="0" borderId="2" xfId="7" applyFont="1" applyBorder="1" applyAlignment="1">
      <alignment vertical="center" wrapText="1"/>
    </xf>
    <xf numFmtId="0" fontId="5" fillId="0" borderId="0" xfId="7" applyFont="1" applyAlignment="1">
      <alignment vertical="center" wrapText="1"/>
    </xf>
    <xf numFmtId="0" fontId="25" fillId="0" borderId="2" xfId="7" applyFont="1" applyBorder="1">
      <alignment vertical="center"/>
    </xf>
    <xf numFmtId="0" fontId="25" fillId="0" borderId="0" xfId="7" applyFont="1">
      <alignment vertical="center"/>
    </xf>
    <xf numFmtId="0" fontId="10" fillId="0" borderId="6" xfId="7" applyFont="1" applyBorder="1" applyAlignment="1">
      <alignment horizontal="center" vertical="center"/>
    </xf>
    <xf numFmtId="0" fontId="10" fillId="0" borderId="5" xfId="7" applyFont="1" applyBorder="1" applyAlignment="1">
      <alignment horizontal="center" vertical="center"/>
    </xf>
    <xf numFmtId="0" fontId="5" fillId="2" borderId="14" xfId="7" applyFont="1" applyFill="1" applyBorder="1" applyAlignment="1">
      <alignment horizontal="left" vertical="center"/>
    </xf>
    <xf numFmtId="0" fontId="5" fillId="7" borderId="6" xfId="7" applyFont="1" applyFill="1" applyBorder="1" applyAlignment="1">
      <alignment horizontal="right" vertical="center"/>
    </xf>
    <xf numFmtId="0" fontId="5" fillId="7" borderId="14" xfId="7" applyFont="1" applyFill="1" applyBorder="1" applyAlignment="1">
      <alignment horizontal="right" vertical="center"/>
    </xf>
    <xf numFmtId="0" fontId="27" fillId="0" borderId="0" xfId="7" applyFont="1">
      <alignment vertical="center"/>
    </xf>
    <xf numFmtId="0" fontId="5" fillId="0" borderId="0" xfId="7" applyFont="1" applyAlignment="1">
      <alignment horizontal="left" vertical="center" wrapText="1"/>
    </xf>
    <xf numFmtId="0" fontId="5" fillId="0" borderId="12" xfId="7" applyFont="1" applyBorder="1" applyAlignment="1">
      <alignment horizontal="center" vertical="center"/>
    </xf>
    <xf numFmtId="0" fontId="5" fillId="0" borderId="5" xfId="7" applyFont="1" applyBorder="1" applyAlignment="1">
      <alignment horizontal="center" vertical="center"/>
    </xf>
    <xf numFmtId="0" fontId="5" fillId="6" borderId="6" xfId="7" applyFont="1" applyFill="1" applyBorder="1" applyAlignment="1">
      <alignment horizontal="center" vertical="center" wrapText="1"/>
    </xf>
    <xf numFmtId="0" fontId="5" fillId="0" borderId="12" xfId="7" applyFont="1" applyBorder="1" applyAlignment="1">
      <alignment horizontal="center" vertical="center" wrapText="1"/>
    </xf>
    <xf numFmtId="0" fontId="5" fillId="0" borderId="5" xfId="7" applyFont="1" applyBorder="1" applyAlignment="1">
      <alignment horizontal="center" vertical="center" wrapText="1"/>
    </xf>
    <xf numFmtId="0" fontId="5" fillId="0" borderId="10" xfId="7" applyFont="1" applyBorder="1" applyAlignment="1">
      <alignment horizontal="center" vertical="center"/>
    </xf>
    <xf numFmtId="0" fontId="5" fillId="0" borderId="12" xfId="7" applyFont="1" applyBorder="1" applyAlignment="1">
      <alignment horizontal="left" vertical="center" wrapText="1"/>
    </xf>
    <xf numFmtId="0" fontId="5" fillId="0" borderId="10" xfId="7" applyFont="1" applyBorder="1" applyAlignment="1">
      <alignment horizontal="left" vertical="center" wrapText="1"/>
    </xf>
    <xf numFmtId="0" fontId="5" fillId="0" borderId="5" xfId="7" applyFont="1" applyBorder="1" applyAlignment="1">
      <alignment horizontal="left" vertical="center" wrapText="1"/>
    </xf>
    <xf numFmtId="0" fontId="5" fillId="0" borderId="12" xfId="7" applyFont="1" applyBorder="1" applyAlignment="1">
      <alignment horizontal="left" vertical="center"/>
    </xf>
    <xf numFmtId="0" fontId="5" fillId="0" borderId="10" xfId="7" applyFont="1" applyBorder="1" applyAlignment="1">
      <alignment horizontal="left" vertical="center"/>
    </xf>
    <xf numFmtId="0" fontId="5" fillId="0" borderId="5" xfId="7" applyFont="1" applyBorder="1" applyAlignment="1">
      <alignment horizontal="left" vertical="center"/>
    </xf>
    <xf numFmtId="0" fontId="5" fillId="0" borderId="1" xfId="7" applyFont="1" applyBorder="1" applyAlignment="1">
      <alignment horizontal="center" vertical="center" wrapText="1"/>
    </xf>
    <xf numFmtId="0" fontId="5" fillId="0" borderId="2" xfId="7" applyFont="1" applyBorder="1" applyAlignment="1">
      <alignment horizontal="center" vertical="center" wrapText="1"/>
    </xf>
    <xf numFmtId="0" fontId="5" fillId="0" borderId="8" xfId="7" applyFont="1" applyBorder="1" applyAlignment="1">
      <alignment horizontal="center" vertical="center" wrapText="1"/>
    </xf>
    <xf numFmtId="0" fontId="5" fillId="0" borderId="7" xfId="7" applyFont="1" applyBorder="1" applyAlignment="1">
      <alignment horizontal="center" vertical="center" wrapText="1"/>
    </xf>
    <xf numFmtId="0" fontId="5" fillId="0" borderId="0" xfId="7" applyFont="1" applyAlignment="1">
      <alignment horizontal="center" vertical="center" wrapText="1"/>
    </xf>
    <xf numFmtId="0" fontId="5" fillId="0" borderId="16" xfId="7" applyFont="1" applyBorder="1" applyAlignment="1">
      <alignment horizontal="center" vertical="center" wrapText="1"/>
    </xf>
    <xf numFmtId="0" fontId="5" fillId="0" borderId="3" xfId="7" applyFont="1" applyBorder="1" applyAlignment="1">
      <alignment horizontal="center" vertical="center" wrapText="1"/>
    </xf>
    <xf numFmtId="0" fontId="5" fillId="0" borderId="4" xfId="7" applyFont="1" applyBorder="1" applyAlignment="1">
      <alignment horizontal="center" vertical="center" wrapText="1"/>
    </xf>
    <xf numFmtId="0" fontId="5" fillId="0" borderId="11" xfId="7" applyFont="1" applyBorder="1" applyAlignment="1">
      <alignment horizontal="center" vertical="center" wrapText="1"/>
    </xf>
    <xf numFmtId="0" fontId="5" fillId="3" borderId="17" xfId="7" applyFont="1" applyFill="1" applyBorder="1" applyAlignment="1">
      <alignment horizontal="center" vertical="center" wrapText="1"/>
    </xf>
    <xf numFmtId="0" fontId="5" fillId="3" borderId="9" xfId="7" applyFont="1" applyFill="1" applyBorder="1" applyAlignment="1">
      <alignment horizontal="center" vertical="center" wrapText="1"/>
    </xf>
    <xf numFmtId="0" fontId="5" fillId="3" borderId="14" xfId="7" applyFont="1" applyFill="1" applyBorder="1" applyAlignment="1">
      <alignment horizontal="center" vertical="center" wrapText="1"/>
    </xf>
    <xf numFmtId="0" fontId="5" fillId="3" borderId="12" xfId="7" applyFont="1" applyFill="1" applyBorder="1" applyAlignment="1">
      <alignment horizontal="center" vertical="center" wrapText="1"/>
    </xf>
    <xf numFmtId="0" fontId="5" fillId="3" borderId="5" xfId="7" applyFont="1" applyFill="1" applyBorder="1" applyAlignment="1">
      <alignment horizontal="center" vertical="center" wrapText="1"/>
    </xf>
    <xf numFmtId="0" fontId="2" fillId="2" borderId="6" xfId="7" applyFont="1" applyFill="1" applyBorder="1" applyAlignment="1">
      <alignment horizontal="center" vertical="center"/>
    </xf>
    <xf numFmtId="0" fontId="15" fillId="5" borderId="6" xfId="0" applyFont="1" applyFill="1" applyBorder="1">
      <alignment vertical="center"/>
    </xf>
    <xf numFmtId="0" fontId="2" fillId="2" borderId="6" xfId="7" applyFont="1" applyFill="1" applyBorder="1" applyAlignment="1">
      <alignment horizontal="center" vertical="center" wrapText="1"/>
    </xf>
    <xf numFmtId="0" fontId="2" fillId="3" borderId="4" xfId="7" applyFont="1" applyFill="1" applyBorder="1" applyAlignment="1">
      <alignment horizontal="center" vertical="center"/>
    </xf>
    <xf numFmtId="0" fontId="2" fillId="0" borderId="4" xfId="7" applyFont="1" applyBorder="1" applyAlignment="1">
      <alignment horizontal="center" vertical="center"/>
    </xf>
    <xf numFmtId="0" fontId="2" fillId="4" borderId="6" xfId="7" applyFont="1" applyFill="1" applyBorder="1" applyAlignment="1">
      <alignment horizontal="center" vertical="center"/>
    </xf>
    <xf numFmtId="0" fontId="5" fillId="0" borderId="6" xfId="7" applyFont="1" applyBorder="1" applyAlignment="1">
      <alignment horizontal="center" vertical="center" wrapText="1"/>
    </xf>
    <xf numFmtId="0" fontId="2" fillId="0" borderId="6" xfId="7" applyFont="1" applyBorder="1" applyAlignment="1">
      <alignment horizontal="center" vertical="center" wrapText="1"/>
    </xf>
    <xf numFmtId="0" fontId="5" fillId="0" borderId="6" xfId="7" applyFont="1" applyBorder="1" applyAlignment="1">
      <alignment horizontal="center" vertical="center"/>
    </xf>
    <xf numFmtId="0" fontId="2" fillId="0" borderId="6" xfId="7" applyFont="1" applyBorder="1">
      <alignment vertical="center"/>
    </xf>
    <xf numFmtId="49" fontId="5" fillId="0" borderId="6" xfId="7" applyNumberFormat="1" applyFont="1" applyBorder="1" applyAlignment="1">
      <alignment horizontal="center" vertical="center"/>
    </xf>
    <xf numFmtId="0" fontId="5" fillId="0" borderId="1" xfId="7" applyFont="1" applyBorder="1" applyAlignment="1">
      <alignment horizontal="center" vertical="center"/>
    </xf>
    <xf numFmtId="0" fontId="5" fillId="0" borderId="7" xfId="7" applyFont="1" applyBorder="1" applyAlignment="1">
      <alignment horizontal="center" vertical="center"/>
    </xf>
    <xf numFmtId="0" fontId="26" fillId="0" borderId="7" xfId="7" applyFont="1" applyBorder="1" applyAlignment="1">
      <alignment horizontal="center" vertical="center" wrapText="1"/>
    </xf>
    <xf numFmtId="0" fontId="26" fillId="0" borderId="3" xfId="7" applyFont="1" applyBorder="1" applyAlignment="1">
      <alignment horizontal="center" vertical="center" wrapText="1"/>
    </xf>
    <xf numFmtId="0" fontId="2" fillId="4" borderId="6" xfId="7" applyFont="1" applyFill="1" applyBorder="1">
      <alignment vertical="center"/>
    </xf>
    <xf numFmtId="0" fontId="8" fillId="0" borderId="6" xfId="7" applyFont="1" applyBorder="1" applyAlignment="1">
      <alignment horizontal="center" vertical="center"/>
    </xf>
    <xf numFmtId="180" fontId="5" fillId="0" borderId="6" xfId="7" applyNumberFormat="1" applyFont="1" applyBorder="1" applyAlignment="1">
      <alignment horizontal="center" vertical="center"/>
    </xf>
    <xf numFmtId="0" fontId="5" fillId="3" borderId="6" xfId="7" applyFont="1" applyFill="1" applyBorder="1" applyAlignment="1">
      <alignment horizontal="center" vertical="center"/>
    </xf>
    <xf numFmtId="0" fontId="24" fillId="0" borderId="12" xfId="3" applyFont="1" applyBorder="1" applyAlignment="1">
      <alignment horizontal="center" vertical="center"/>
    </xf>
    <xf numFmtId="0" fontId="24" fillId="0" borderId="10" xfId="3" applyFont="1" applyBorder="1" applyAlignment="1">
      <alignment horizontal="center" vertical="center"/>
    </xf>
    <xf numFmtId="0" fontId="24" fillId="0" borderId="5" xfId="3" applyFont="1" applyBorder="1" applyAlignment="1">
      <alignment horizontal="center" vertical="center"/>
    </xf>
    <xf numFmtId="0" fontId="5" fillId="0" borderId="0" xfId="3" applyFont="1" applyAlignment="1">
      <alignment horizontal="center" vertical="center"/>
    </xf>
    <xf numFmtId="0" fontId="5" fillId="0" borderId="12" xfId="3" applyFont="1" applyBorder="1" applyAlignment="1">
      <alignment horizontal="center" vertical="center" wrapText="1"/>
    </xf>
    <xf numFmtId="0" fontId="5" fillId="0" borderId="10" xfId="3" applyFont="1" applyBorder="1" applyAlignment="1">
      <alignment horizontal="center" vertical="center" wrapText="1"/>
    </xf>
    <xf numFmtId="0" fontId="5" fillId="0" borderId="0" xfId="3" applyFont="1" applyAlignment="1">
      <alignment horizontal="center" vertical="center" wrapText="1"/>
    </xf>
    <xf numFmtId="0" fontId="5" fillId="0" borderId="12" xfId="3" applyFont="1" applyBorder="1" applyAlignment="1">
      <alignment horizontal="center" vertical="center"/>
    </xf>
    <xf numFmtId="0" fontId="5" fillId="0" borderId="10" xfId="3" applyFont="1" applyBorder="1" applyAlignment="1">
      <alignment horizontal="center" vertical="center"/>
    </xf>
    <xf numFmtId="0" fontId="5" fillId="0" borderId="5" xfId="3" applyFont="1" applyBorder="1" applyAlignment="1">
      <alignment horizontal="center" vertical="center"/>
    </xf>
    <xf numFmtId="0" fontId="5" fillId="0" borderId="6" xfId="3" applyFont="1" applyBorder="1" applyAlignment="1">
      <alignment horizontal="center" vertical="center"/>
    </xf>
    <xf numFmtId="0" fontId="5" fillId="0" borderId="6" xfId="3" applyFont="1" applyBorder="1" applyAlignment="1">
      <alignment horizontal="center" vertical="center" wrapText="1"/>
    </xf>
    <xf numFmtId="0" fontId="5" fillId="0" borderId="5" xfId="3" applyFont="1" applyBorder="1" applyAlignment="1">
      <alignment horizontal="center" vertical="center" wrapText="1"/>
    </xf>
    <xf numFmtId="0" fontId="5" fillId="0" borderId="6" xfId="7" applyFont="1" applyBorder="1">
      <alignment vertical="center"/>
    </xf>
    <xf numFmtId="0" fontId="5" fillId="6" borderId="12" xfId="3" applyFont="1" applyFill="1" applyBorder="1" applyAlignment="1">
      <alignment horizontal="center" vertical="center"/>
    </xf>
    <xf numFmtId="0" fontId="5" fillId="6" borderId="5" xfId="3" applyFont="1" applyFill="1" applyBorder="1" applyAlignment="1">
      <alignment horizontal="center" vertical="center"/>
    </xf>
    <xf numFmtId="0" fontId="5" fillId="0" borderId="1" xfId="7" applyFont="1" applyBorder="1" applyAlignment="1">
      <alignment horizontal="left" vertical="center" wrapText="1"/>
    </xf>
    <xf numFmtId="0" fontId="10" fillId="0" borderId="12" xfId="7" applyFont="1" applyBorder="1" applyAlignment="1">
      <alignment horizontal="center" vertical="center" wrapText="1"/>
    </xf>
    <xf numFmtId="0" fontId="10" fillId="0" borderId="5" xfId="7" applyFont="1" applyBorder="1" applyAlignment="1">
      <alignment horizontal="center" vertical="center" wrapText="1"/>
    </xf>
    <xf numFmtId="0" fontId="5" fillId="3" borderId="6" xfId="7" applyFont="1" applyFill="1" applyBorder="1" applyAlignment="1">
      <alignment horizontal="right" vertical="center"/>
    </xf>
    <xf numFmtId="0" fontId="5" fillId="0" borderId="6" xfId="7" applyFont="1" applyBorder="1" applyAlignment="1">
      <alignment horizontal="left" vertical="center"/>
    </xf>
    <xf numFmtId="176" fontId="22" fillId="0" borderId="6" xfId="0" applyNumberFormat="1" applyFont="1" applyBorder="1">
      <alignment vertical="center"/>
    </xf>
    <xf numFmtId="0" fontId="5" fillId="6" borderId="12" xfId="3" applyFont="1" applyFill="1" applyBorder="1" applyAlignment="1">
      <alignment horizontal="center" vertical="center" wrapText="1"/>
    </xf>
    <xf numFmtId="0" fontId="5" fillId="6" borderId="5" xfId="3" applyFont="1" applyFill="1" applyBorder="1" applyAlignment="1">
      <alignment horizontal="center" vertical="center" wrapText="1"/>
    </xf>
    <xf numFmtId="0" fontId="5" fillId="0" borderId="6" xfId="7" applyFont="1" applyBorder="1" applyAlignment="1">
      <alignment horizontal="right" vertical="center"/>
    </xf>
    <xf numFmtId="179" fontId="5" fillId="0" borderId="6" xfId="7" applyNumberFormat="1" applyFont="1" applyBorder="1" applyAlignment="1">
      <alignment horizontal="center" vertical="center"/>
    </xf>
    <xf numFmtId="0" fontId="5" fillId="0" borderId="12" xfId="7" applyFont="1" applyBorder="1">
      <alignment vertical="center"/>
    </xf>
    <xf numFmtId="0" fontId="5" fillId="0" borderId="10" xfId="7" applyFont="1" applyBorder="1">
      <alignment vertical="center"/>
    </xf>
    <xf numFmtId="0" fontId="5" fillId="0" borderId="5" xfId="7" applyFont="1" applyBorder="1">
      <alignment vertical="center"/>
    </xf>
    <xf numFmtId="176" fontId="5" fillId="0" borderId="12" xfId="7" applyNumberFormat="1" applyFont="1" applyBorder="1" applyAlignment="1">
      <alignment horizontal="center" vertical="center"/>
    </xf>
    <xf numFmtId="176" fontId="5" fillId="0" borderId="10" xfId="7" applyNumberFormat="1" applyFont="1" applyBorder="1" applyAlignment="1">
      <alignment horizontal="center" vertical="center"/>
    </xf>
    <xf numFmtId="0" fontId="8" fillId="0" borderId="18" xfId="7" applyFont="1" applyBorder="1" applyAlignment="1">
      <alignment horizontal="center" vertical="center"/>
    </xf>
    <xf numFmtId="0" fontId="8" fillId="0" borderId="19" xfId="7" applyFont="1" applyBorder="1" applyAlignment="1">
      <alignment horizontal="center" vertical="center"/>
    </xf>
    <xf numFmtId="176" fontId="5" fillId="0" borderId="12" xfId="7" applyNumberFormat="1" applyFont="1" applyBorder="1" applyAlignment="1">
      <alignment horizontal="center" vertical="center" wrapText="1"/>
    </xf>
    <xf numFmtId="176" fontId="5" fillId="0" borderId="5" xfId="7" applyNumberFormat="1" applyFont="1" applyBorder="1" applyAlignment="1">
      <alignment horizontal="center" vertical="center" wrapText="1"/>
    </xf>
    <xf numFmtId="0" fontId="2" fillId="0" borderId="12" xfId="7" applyFont="1" applyBorder="1">
      <alignment vertical="center"/>
    </xf>
    <xf numFmtId="0" fontId="5" fillId="0" borderId="18" xfId="3" applyFont="1" applyBorder="1" applyAlignment="1">
      <alignment horizontal="center" vertical="center" wrapText="1"/>
    </xf>
    <xf numFmtId="0" fontId="5" fillId="0" borderId="20" xfId="3" applyFont="1" applyBorder="1" applyAlignment="1">
      <alignment horizontal="center" vertical="center" wrapText="1"/>
    </xf>
    <xf numFmtId="0" fontId="5" fillId="0" borderId="19" xfId="3" applyFont="1" applyBorder="1" applyAlignment="1">
      <alignment horizontal="center" vertical="center" wrapText="1"/>
    </xf>
    <xf numFmtId="176" fontId="22" fillId="0" borderId="6" xfId="0" quotePrefix="1" applyNumberFormat="1" applyFont="1" applyBorder="1">
      <alignment vertical="center"/>
    </xf>
    <xf numFmtId="0" fontId="23" fillId="0" borderId="6" xfId="0" applyFont="1" applyBorder="1" applyAlignment="1">
      <alignment horizontal="right" vertical="center"/>
    </xf>
    <xf numFmtId="0" fontId="5" fillId="3" borderId="12" xfId="7" applyFont="1" applyFill="1" applyBorder="1" applyAlignment="1">
      <alignment horizontal="right" vertical="center"/>
    </xf>
    <xf numFmtId="0" fontId="5" fillId="3" borderId="10" xfId="7" applyFont="1" applyFill="1" applyBorder="1" applyAlignment="1">
      <alignment horizontal="right" vertical="center"/>
    </xf>
    <xf numFmtId="0" fontId="5" fillId="3" borderId="5" xfId="7" applyFont="1" applyFill="1" applyBorder="1" applyAlignment="1">
      <alignment horizontal="right" vertical="center"/>
    </xf>
    <xf numFmtId="176" fontId="5" fillId="0" borderId="17" xfId="7" applyNumberFormat="1" applyFont="1" applyBorder="1" applyAlignment="1">
      <alignment horizontal="center" vertical="center"/>
    </xf>
    <xf numFmtId="176" fontId="5" fillId="0" borderId="14" xfId="7" applyNumberFormat="1" applyFont="1" applyBorder="1" applyAlignment="1">
      <alignment horizontal="center" vertical="center"/>
    </xf>
  </cellXfs>
  <cellStyles count="8">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X24" sqref="X24"/>
    </sheetView>
  </sheetViews>
  <sheetFormatPr defaultColWidth="8.25" defaultRowHeight="21" customHeight="1"/>
  <cols>
    <col min="1" max="1" width="2.625" style="1" customWidth="1"/>
    <col min="2" max="2" width="15" style="3" customWidth="1"/>
    <col min="3" max="3" width="7.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95" customHeight="1">
      <c r="A1" s="33" t="s">
        <v>1</v>
      </c>
      <c r="C1" s="20"/>
      <c r="D1" s="20"/>
      <c r="E1" s="20"/>
      <c r="F1" s="20"/>
      <c r="G1" s="20"/>
      <c r="H1" s="20"/>
      <c r="I1" s="20"/>
      <c r="J1" s="20"/>
      <c r="K1" s="20"/>
      <c r="L1" s="20"/>
      <c r="M1" s="20"/>
      <c r="N1" s="20"/>
      <c r="O1" s="20"/>
      <c r="P1" s="20"/>
      <c r="Q1" s="20"/>
      <c r="R1" s="20"/>
      <c r="S1" s="20"/>
      <c r="T1" s="20"/>
      <c r="U1" s="20"/>
      <c r="V1" s="20"/>
      <c r="W1" s="20"/>
      <c r="X1" s="9"/>
      <c r="Y1" s="9"/>
      <c r="Z1" s="4"/>
      <c r="AA1" s="4"/>
      <c r="AB1" s="4"/>
      <c r="AC1" s="4"/>
      <c r="AD1" s="26"/>
      <c r="AE1" s="26"/>
      <c r="AF1" s="26"/>
      <c r="AG1" s="26"/>
      <c r="AH1" s="26"/>
      <c r="AI1" s="21" t="s">
        <v>2</v>
      </c>
      <c r="AJ1" s="21"/>
      <c r="AK1" s="105" t="s">
        <v>63</v>
      </c>
      <c r="AL1" s="105"/>
      <c r="AM1" s="105"/>
      <c r="AN1" s="105"/>
    </row>
    <row r="2" spans="1:40" ht="18" customHeight="1">
      <c r="A2" s="4"/>
      <c r="B2" s="5"/>
      <c r="C2" s="5"/>
      <c r="D2" s="5"/>
      <c r="E2" s="5"/>
      <c r="F2" s="5"/>
      <c r="G2" s="5"/>
      <c r="H2" s="5"/>
      <c r="I2" s="5"/>
      <c r="J2" s="5"/>
      <c r="K2" s="5"/>
      <c r="L2" s="5"/>
      <c r="M2" s="106">
        <v>2024</v>
      </c>
      <c r="N2" s="106"/>
      <c r="O2" s="106"/>
      <c r="P2" s="106"/>
      <c r="Q2" s="107" t="s">
        <v>3</v>
      </c>
      <c r="R2" s="107"/>
      <c r="S2" s="106">
        <v>5</v>
      </c>
      <c r="T2" s="106"/>
      <c r="U2" s="107" t="s">
        <v>4</v>
      </c>
      <c r="V2" s="107"/>
      <c r="W2" s="5"/>
      <c r="X2" s="5"/>
      <c r="Y2" s="5"/>
      <c r="Z2" s="4"/>
      <c r="AA2" s="4"/>
      <c r="AC2" s="21"/>
      <c r="AD2" s="5"/>
      <c r="AE2" s="5"/>
      <c r="AF2" s="5"/>
      <c r="AG2" s="5"/>
      <c r="AH2" s="5"/>
      <c r="AI2" s="21" t="s">
        <v>5</v>
      </c>
      <c r="AJ2" s="21"/>
      <c r="AK2" s="108"/>
      <c r="AL2" s="108"/>
      <c r="AM2" s="108"/>
      <c r="AN2" s="108"/>
    </row>
    <row r="3" spans="1:40" ht="18" customHeight="1">
      <c r="A3" s="24"/>
      <c r="B3" s="24"/>
      <c r="C3" s="24"/>
      <c r="D3" s="24"/>
      <c r="E3" s="24"/>
      <c r="F3" s="24"/>
      <c r="G3" s="24"/>
      <c r="H3" s="24"/>
      <c r="I3" s="24"/>
      <c r="J3" s="24"/>
      <c r="K3" s="24"/>
      <c r="L3" s="24"/>
      <c r="M3" s="24"/>
      <c r="N3" s="24"/>
      <c r="O3" s="24"/>
      <c r="P3" s="24"/>
      <c r="Q3" s="24"/>
      <c r="R3" s="24"/>
      <c r="S3" s="24"/>
      <c r="T3" s="24"/>
      <c r="U3" s="24"/>
      <c r="V3" s="24"/>
      <c r="W3" s="24"/>
      <c r="Y3" s="27"/>
      <c r="Z3" s="27"/>
      <c r="AA3" s="27"/>
      <c r="AB3" s="4"/>
      <c r="AC3" s="27"/>
      <c r="AD3" s="27"/>
      <c r="AE3" s="27"/>
      <c r="AF3" s="27"/>
      <c r="AG3" s="27"/>
      <c r="AH3" s="27"/>
      <c r="AI3" s="28" t="s">
        <v>6</v>
      </c>
      <c r="AJ3" s="21"/>
      <c r="AK3" s="103" t="s">
        <v>64</v>
      </c>
      <c r="AL3" s="103"/>
      <c r="AM3" s="103"/>
      <c r="AN3" s="103"/>
    </row>
    <row r="4" spans="1:40" ht="18" customHeight="1">
      <c r="A4" s="24"/>
      <c r="B4" s="24"/>
      <c r="C4" s="24"/>
      <c r="D4" s="24"/>
      <c r="E4" s="24"/>
      <c r="F4" s="24"/>
      <c r="G4" s="24"/>
      <c r="H4" s="24"/>
      <c r="I4" s="24"/>
      <c r="J4" s="24"/>
      <c r="K4" s="24"/>
      <c r="L4" s="24"/>
      <c r="M4" s="24"/>
      <c r="N4" s="24"/>
      <c r="O4" s="24"/>
      <c r="P4" s="24"/>
      <c r="Q4" s="24"/>
      <c r="R4" s="24"/>
      <c r="S4" s="24"/>
      <c r="T4" s="24"/>
      <c r="U4" s="24"/>
      <c r="V4" s="24"/>
      <c r="W4" s="24"/>
      <c r="Y4" s="27"/>
      <c r="Z4" s="27"/>
      <c r="AA4" s="27"/>
      <c r="AB4" s="4"/>
      <c r="AC4" s="27"/>
      <c r="AD4" s="27"/>
      <c r="AE4" s="27"/>
      <c r="AF4" s="27"/>
      <c r="AG4" s="27"/>
      <c r="AH4" s="27"/>
      <c r="AI4" s="28" t="s">
        <v>7</v>
      </c>
      <c r="AJ4" s="21"/>
      <c r="AK4" s="103"/>
      <c r="AL4" s="103"/>
      <c r="AM4" s="103"/>
      <c r="AN4" s="103"/>
    </row>
    <row r="5" spans="1:40" ht="18" customHeight="1">
      <c r="A5" s="24"/>
      <c r="B5" s="24"/>
      <c r="C5" s="24"/>
      <c r="D5" s="24"/>
      <c r="E5" s="24"/>
      <c r="F5" s="24"/>
      <c r="G5" s="24"/>
      <c r="H5" s="24"/>
      <c r="I5" s="24"/>
      <c r="J5" s="24"/>
      <c r="K5" s="24"/>
      <c r="L5" s="24"/>
      <c r="M5" s="24"/>
      <c r="N5" s="24"/>
      <c r="O5" s="24"/>
      <c r="P5" s="24"/>
      <c r="Q5" s="24"/>
      <c r="R5" s="24"/>
      <c r="S5" s="24"/>
      <c r="U5" s="24"/>
      <c r="V5" s="24"/>
      <c r="W5" s="24"/>
      <c r="Y5" s="27"/>
      <c r="Z5" s="27"/>
      <c r="AA5" s="27"/>
      <c r="AB5" s="4"/>
      <c r="AC5" s="27"/>
      <c r="AD5" s="27"/>
      <c r="AE5" s="27"/>
      <c r="AF5" s="27"/>
      <c r="AG5" s="28" t="s">
        <v>8</v>
      </c>
      <c r="AH5" s="104">
        <v>40</v>
      </c>
      <c r="AI5" s="104"/>
      <c r="AJ5" s="104"/>
      <c r="AK5" s="27" t="s">
        <v>9</v>
      </c>
      <c r="AL5" s="37">
        <v>160</v>
      </c>
      <c r="AM5" s="27" t="s">
        <v>10</v>
      </c>
      <c r="AN5" s="4"/>
    </row>
    <row r="6" spans="1:40"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0" ht="15" customHeight="1">
      <c r="A7" s="112" t="s">
        <v>11</v>
      </c>
      <c r="B7" s="114" t="s">
        <v>12</v>
      </c>
      <c r="C7" s="89" t="s">
        <v>13</v>
      </c>
      <c r="D7" s="111" t="s">
        <v>14</v>
      </c>
      <c r="E7" s="77" t="s">
        <v>15</v>
      </c>
      <c r="F7" s="113" t="s">
        <v>16</v>
      </c>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81" t="s">
        <v>17</v>
      </c>
      <c r="AL7" s="109" t="s">
        <v>18</v>
      </c>
      <c r="AM7" s="110" t="s">
        <v>19</v>
      </c>
      <c r="AN7" s="110"/>
    </row>
    <row r="8" spans="1:40" ht="15" customHeight="1">
      <c r="A8" s="112"/>
      <c r="B8" s="115"/>
      <c r="C8" s="92"/>
      <c r="D8" s="111"/>
      <c r="E8" s="77"/>
      <c r="F8" s="111" t="s">
        <v>20</v>
      </c>
      <c r="G8" s="111"/>
      <c r="H8" s="111"/>
      <c r="I8" s="111"/>
      <c r="J8" s="111"/>
      <c r="K8" s="111"/>
      <c r="L8" s="111"/>
      <c r="M8" s="111" t="s">
        <v>21</v>
      </c>
      <c r="N8" s="111"/>
      <c r="O8" s="111"/>
      <c r="P8" s="111"/>
      <c r="Q8" s="111"/>
      <c r="R8" s="111"/>
      <c r="S8" s="111"/>
      <c r="T8" s="111" t="s">
        <v>22</v>
      </c>
      <c r="U8" s="111"/>
      <c r="V8" s="111"/>
      <c r="W8" s="111"/>
      <c r="X8" s="111"/>
      <c r="Y8" s="111"/>
      <c r="Z8" s="111"/>
      <c r="AA8" s="111" t="s">
        <v>23</v>
      </c>
      <c r="AB8" s="111"/>
      <c r="AC8" s="111"/>
      <c r="AD8" s="111"/>
      <c r="AE8" s="111"/>
      <c r="AF8" s="111"/>
      <c r="AG8" s="111"/>
      <c r="AH8" s="111" t="s">
        <v>24</v>
      </c>
      <c r="AI8" s="111"/>
      <c r="AJ8" s="111"/>
      <c r="AK8" s="81"/>
      <c r="AL8" s="109"/>
      <c r="AM8" s="110"/>
      <c r="AN8" s="110"/>
    </row>
    <row r="9" spans="1:40" ht="15" customHeight="1">
      <c r="A9" s="112"/>
      <c r="B9" s="116" t="s">
        <v>65</v>
      </c>
      <c r="C9" s="92"/>
      <c r="D9" s="111"/>
      <c r="E9" s="77"/>
      <c r="F9" s="6">
        <f>DATE($M$2,$S$2,1)</f>
        <v>45413</v>
      </c>
      <c r="G9" s="6">
        <f>DATE($M$2,$S$2,2)</f>
        <v>45414</v>
      </c>
      <c r="H9" s="6">
        <f>DATE($M$2,$S$2,3)</f>
        <v>45415</v>
      </c>
      <c r="I9" s="6">
        <f>DATE($M$2,$S$2,4)</f>
        <v>45416</v>
      </c>
      <c r="J9" s="6">
        <f>DATE($M$2,$S$2,5)</f>
        <v>45417</v>
      </c>
      <c r="K9" s="6">
        <f>DATE($M$2,$S$2,6)</f>
        <v>45418</v>
      </c>
      <c r="L9" s="6">
        <f>DATE($M$2,$S$2,7)</f>
        <v>45419</v>
      </c>
      <c r="M9" s="6">
        <f>DATE($M$2,$S$2,8)</f>
        <v>45420</v>
      </c>
      <c r="N9" s="6">
        <f>DATE($M$2,$S$2,9)</f>
        <v>45421</v>
      </c>
      <c r="O9" s="6">
        <f>DATE($M$2,$S$2,10)</f>
        <v>45422</v>
      </c>
      <c r="P9" s="6">
        <f>DATE($M$2,$S$2,11)</f>
        <v>45423</v>
      </c>
      <c r="Q9" s="6">
        <f>DATE($M$2,$S$2,12)</f>
        <v>45424</v>
      </c>
      <c r="R9" s="6">
        <f>DATE($M$2,$S$2,13)</f>
        <v>45425</v>
      </c>
      <c r="S9" s="6">
        <f>DATE($M$2,$S$2,14)</f>
        <v>45426</v>
      </c>
      <c r="T9" s="6">
        <f>DATE($M$2,$S$2,15)</f>
        <v>45427</v>
      </c>
      <c r="U9" s="6">
        <f>DATE($M$2,$S$2,16)</f>
        <v>45428</v>
      </c>
      <c r="V9" s="6">
        <f>DATE($M$2,$S$2,17)</f>
        <v>45429</v>
      </c>
      <c r="W9" s="6">
        <f>DATE($M$2,$S$2,18)</f>
        <v>45430</v>
      </c>
      <c r="X9" s="6">
        <f>DATE($M$2,$S$2,19)</f>
        <v>45431</v>
      </c>
      <c r="Y9" s="6">
        <f>DATE($M$2,$S$2,20)</f>
        <v>45432</v>
      </c>
      <c r="Z9" s="6">
        <f>DATE($M$2,$S$2,21)</f>
        <v>45433</v>
      </c>
      <c r="AA9" s="6">
        <f>DATE($M$2,$S$2,22)</f>
        <v>45434</v>
      </c>
      <c r="AB9" s="6">
        <f>DATE($M$2,$S$2,23)</f>
        <v>45435</v>
      </c>
      <c r="AC9" s="6">
        <f>DATE($M$2,$S$2,24)</f>
        <v>45436</v>
      </c>
      <c r="AD9" s="6">
        <f>DATE($M$2,$S$2,25)</f>
        <v>45437</v>
      </c>
      <c r="AE9" s="6">
        <f>DATE($M$2,$S$2,26)</f>
        <v>45438</v>
      </c>
      <c r="AF9" s="6">
        <f>DATE($M$2,$S$2,27)</f>
        <v>45439</v>
      </c>
      <c r="AG9" s="6">
        <f>DATE($M$2,$S$2,28)</f>
        <v>45440</v>
      </c>
      <c r="AH9" s="6">
        <f>IF(DAY(EOMONTH(F9,0))&lt;29,"",DATE($M$2,$S$2,29))</f>
        <v>45441</v>
      </c>
      <c r="AI9" s="6">
        <f>IF(DAY(EOMONTH(F9,0))&lt;30,"",DATE($M$2,$S$2,30))</f>
        <v>45442</v>
      </c>
      <c r="AJ9" s="6">
        <f>IF(DAY(EOMONTH(F9,0))&lt;31,"",DATE($M$2,$S$2,31))</f>
        <v>45443</v>
      </c>
      <c r="AK9" s="81"/>
      <c r="AL9" s="109"/>
      <c r="AM9" s="110"/>
      <c r="AN9" s="110"/>
    </row>
    <row r="10" spans="1:40" ht="15" customHeight="1">
      <c r="A10" s="112"/>
      <c r="B10" s="117"/>
      <c r="C10" s="95"/>
      <c r="D10" s="111"/>
      <c r="E10" s="77"/>
      <c r="F10" s="7">
        <f>DATE($M$2,$S$2,1)</f>
        <v>45413</v>
      </c>
      <c r="G10" s="7">
        <f>DATE($M$2,$S$2,2)</f>
        <v>45414</v>
      </c>
      <c r="H10" s="7">
        <f>DATE($M$2,$S$2,3)</f>
        <v>45415</v>
      </c>
      <c r="I10" s="7">
        <f>DATE($M$2,$S$2,4)</f>
        <v>45416</v>
      </c>
      <c r="J10" s="7">
        <f>DATE($M$2,$S$2,5)</f>
        <v>45417</v>
      </c>
      <c r="K10" s="7">
        <f>DATE($M$2,$S$2,6)</f>
        <v>45418</v>
      </c>
      <c r="L10" s="7">
        <f>DATE($M$2,$S$2,7)</f>
        <v>45419</v>
      </c>
      <c r="M10" s="7">
        <f>DATE($M$2,$S$2,8)</f>
        <v>45420</v>
      </c>
      <c r="N10" s="7">
        <f>DATE($M$2,$S$2,9)</f>
        <v>45421</v>
      </c>
      <c r="O10" s="7">
        <f>DATE($M$2,$S$2,10)</f>
        <v>45422</v>
      </c>
      <c r="P10" s="7">
        <f>DATE($M$2,$S$2,11)</f>
        <v>45423</v>
      </c>
      <c r="Q10" s="7">
        <f>DATE($M$2,$S$2,12)</f>
        <v>45424</v>
      </c>
      <c r="R10" s="7">
        <f>DATE($M$2,$S$2,13)</f>
        <v>45425</v>
      </c>
      <c r="S10" s="7">
        <f>DATE($M$2,$S$2,14)</f>
        <v>45426</v>
      </c>
      <c r="T10" s="7">
        <f>DATE($M$2,$S$2,15)</f>
        <v>45427</v>
      </c>
      <c r="U10" s="7">
        <f>DATE($M$2,$S$2,16)</f>
        <v>45428</v>
      </c>
      <c r="V10" s="7">
        <f>DATE($M$2,$S$2,17)</f>
        <v>45429</v>
      </c>
      <c r="W10" s="7">
        <f>DATE($M$2,$S$2,18)</f>
        <v>45430</v>
      </c>
      <c r="X10" s="7">
        <f>DATE($M$2,$S$2,19)</f>
        <v>45431</v>
      </c>
      <c r="Y10" s="7">
        <f>DATE($M$2,$S$2,20)</f>
        <v>45432</v>
      </c>
      <c r="Z10" s="7">
        <f>DATE($M$2,$S$2,21)</f>
        <v>45433</v>
      </c>
      <c r="AA10" s="7">
        <f>DATE($M$2,$S$2,22)</f>
        <v>45434</v>
      </c>
      <c r="AB10" s="7">
        <f>DATE($M$2,$S$2,23)</f>
        <v>45435</v>
      </c>
      <c r="AC10" s="7">
        <f>DATE($M$2,$S$2,24)</f>
        <v>45436</v>
      </c>
      <c r="AD10" s="7">
        <f>DATE($M$2,$S$2,25)</f>
        <v>45437</v>
      </c>
      <c r="AE10" s="7">
        <f>DATE($M$2,$S$2,26)</f>
        <v>45438</v>
      </c>
      <c r="AF10" s="7">
        <f>DATE($M$2,$S$2,27)</f>
        <v>45439</v>
      </c>
      <c r="AG10" s="7">
        <f>DATE($M$2,$S$2,28)</f>
        <v>45440</v>
      </c>
      <c r="AH10" s="7">
        <f>IF(DAY(EOMONTH(F10,0))&lt;29,"",DATE($M$2,$S$2,29))</f>
        <v>45441</v>
      </c>
      <c r="AI10" s="7">
        <f>IF(DAY(EOMONTH(F10,0))&lt;30,"",DATE($M$2,$S$2,30))</f>
        <v>45442</v>
      </c>
      <c r="AJ10" s="7">
        <f>IF(DAY(EOMONTH(F10,0))&lt;31,"",DATE($M$2,$S$2,31))</f>
        <v>45443</v>
      </c>
      <c r="AK10" s="81"/>
      <c r="AL10" s="109"/>
      <c r="AM10" s="110"/>
      <c r="AN10" s="110"/>
    </row>
    <row r="11" spans="1:40" ht="18" customHeight="1">
      <c r="A11" s="15">
        <v>1</v>
      </c>
      <c r="B11" s="41" t="s">
        <v>66</v>
      </c>
      <c r="C11" s="23" t="s">
        <v>36</v>
      </c>
      <c r="D11" s="42"/>
      <c r="E11" s="43" t="s">
        <v>36</v>
      </c>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4"/>
      <c r="AL11" s="62"/>
      <c r="AM11" s="118"/>
      <c r="AN11" s="118"/>
    </row>
    <row r="12" spans="1:40" ht="18" customHeight="1">
      <c r="A12" s="15">
        <v>2</v>
      </c>
      <c r="B12" s="41" t="s">
        <v>67</v>
      </c>
      <c r="C12" s="23" t="s">
        <v>38</v>
      </c>
      <c r="D12" s="42"/>
      <c r="E12" s="43" t="s">
        <v>38</v>
      </c>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1">
        <f>+SUM(F12:AJ12)</f>
        <v>0</v>
      </c>
      <c r="AL12" s="12">
        <f t="shared" ref="AL12:AL30" si="0">IF($AK$3="４週",AK12/4,AK12/(DAY(EOMONTH($F$9,0))/7))</f>
        <v>0</v>
      </c>
      <c r="AM12" s="118"/>
      <c r="AN12" s="118"/>
    </row>
    <row r="13" spans="1:40" ht="18" customHeight="1">
      <c r="A13" s="15">
        <v>3</v>
      </c>
      <c r="B13" s="41" t="s">
        <v>67</v>
      </c>
      <c r="C13" s="23" t="s">
        <v>40</v>
      </c>
      <c r="D13" s="42"/>
      <c r="E13" s="43" t="s">
        <v>40</v>
      </c>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1">
        <f>+SUM(F13:AJ13)</f>
        <v>0</v>
      </c>
      <c r="AL13" s="12">
        <f t="shared" si="0"/>
        <v>0</v>
      </c>
      <c r="AM13" s="118"/>
      <c r="AN13" s="118"/>
    </row>
    <row r="14" spans="1:40" ht="18" customHeight="1">
      <c r="A14" s="15">
        <v>4</v>
      </c>
      <c r="B14" s="41" t="s">
        <v>68</v>
      </c>
      <c r="C14" s="23" t="s">
        <v>40</v>
      </c>
      <c r="D14" s="42"/>
      <c r="E14" s="43" t="s">
        <v>42</v>
      </c>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1">
        <f t="shared" ref="AK14:AK30" si="1">+SUM(F14:AJ14)</f>
        <v>0</v>
      </c>
      <c r="AL14" s="12">
        <f t="shared" si="0"/>
        <v>0</v>
      </c>
      <c r="AM14" s="118"/>
      <c r="AN14" s="118"/>
    </row>
    <row r="15" spans="1:40" ht="18" customHeight="1">
      <c r="A15" s="15">
        <v>5</v>
      </c>
      <c r="B15" s="41" t="s">
        <v>68</v>
      </c>
      <c r="C15" s="23" t="s">
        <v>40</v>
      </c>
      <c r="D15" s="42"/>
      <c r="E15" s="43" t="s">
        <v>69</v>
      </c>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1">
        <f t="shared" si="1"/>
        <v>0</v>
      </c>
      <c r="AL15" s="12">
        <f t="shared" si="0"/>
        <v>0</v>
      </c>
      <c r="AM15" s="118"/>
      <c r="AN15" s="118"/>
    </row>
    <row r="16" spans="1:40" ht="18" customHeight="1">
      <c r="A16" s="15">
        <v>6</v>
      </c>
      <c r="B16" s="41" t="s">
        <v>68</v>
      </c>
      <c r="C16" s="23" t="s">
        <v>42</v>
      </c>
      <c r="D16" s="42"/>
      <c r="E16" s="43" t="s">
        <v>70</v>
      </c>
      <c r="F16" s="10"/>
      <c r="G16" s="10"/>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1">
        <f t="shared" si="1"/>
        <v>0</v>
      </c>
      <c r="AL16" s="12">
        <f t="shared" si="0"/>
        <v>0</v>
      </c>
      <c r="AM16" s="118"/>
      <c r="AN16" s="118"/>
    </row>
    <row r="17" spans="1:40" ht="18" customHeight="1">
      <c r="A17" s="15">
        <v>7</v>
      </c>
      <c r="B17" s="41" t="s">
        <v>68</v>
      </c>
      <c r="C17" s="23" t="s">
        <v>42</v>
      </c>
      <c r="D17" s="42"/>
      <c r="E17" s="43" t="s">
        <v>71</v>
      </c>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1">
        <f t="shared" si="1"/>
        <v>0</v>
      </c>
      <c r="AL17" s="12">
        <f t="shared" si="0"/>
        <v>0</v>
      </c>
      <c r="AM17" s="118"/>
      <c r="AN17" s="118"/>
    </row>
    <row r="18" spans="1:40" ht="18" customHeight="1">
      <c r="A18" s="15">
        <v>8</v>
      </c>
      <c r="B18" s="41" t="s">
        <v>68</v>
      </c>
      <c r="C18" s="23" t="s">
        <v>42</v>
      </c>
      <c r="D18" s="42"/>
      <c r="E18" s="43" t="s">
        <v>72</v>
      </c>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1">
        <f t="shared" si="1"/>
        <v>0</v>
      </c>
      <c r="AL18" s="12">
        <f t="shared" si="0"/>
        <v>0</v>
      </c>
      <c r="AM18" s="118"/>
      <c r="AN18" s="118"/>
    </row>
    <row r="19" spans="1:40" ht="18" customHeight="1">
      <c r="A19" s="15">
        <v>9</v>
      </c>
      <c r="B19" s="41" t="s">
        <v>68</v>
      </c>
      <c r="C19" s="23" t="s">
        <v>42</v>
      </c>
      <c r="D19" s="42"/>
      <c r="E19" s="43" t="s">
        <v>73</v>
      </c>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1">
        <f t="shared" si="1"/>
        <v>0</v>
      </c>
      <c r="AL19" s="12">
        <f t="shared" si="0"/>
        <v>0</v>
      </c>
      <c r="AM19" s="118"/>
      <c r="AN19" s="118"/>
    </row>
    <row r="20" spans="1:40" ht="18" customHeight="1">
      <c r="A20" s="15">
        <v>10</v>
      </c>
      <c r="B20" s="41" t="s">
        <v>68</v>
      </c>
      <c r="C20" s="23" t="s">
        <v>42</v>
      </c>
      <c r="D20" s="42"/>
      <c r="E20" s="43" t="s">
        <v>74</v>
      </c>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1">
        <f t="shared" si="1"/>
        <v>0</v>
      </c>
      <c r="AL20" s="12">
        <f t="shared" si="0"/>
        <v>0</v>
      </c>
      <c r="AM20" s="118"/>
      <c r="AN20" s="118"/>
    </row>
    <row r="21" spans="1:40" ht="18" customHeight="1">
      <c r="A21" s="15">
        <v>11</v>
      </c>
      <c r="B21" s="41"/>
      <c r="C21" s="23"/>
      <c r="D21" s="42"/>
      <c r="E21" s="43"/>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1">
        <f t="shared" si="1"/>
        <v>0</v>
      </c>
      <c r="AL21" s="12">
        <f t="shared" si="0"/>
        <v>0</v>
      </c>
      <c r="AM21" s="118"/>
      <c r="AN21" s="118"/>
    </row>
    <row r="22" spans="1:40" ht="18" customHeight="1">
      <c r="A22" s="15">
        <v>12</v>
      </c>
      <c r="B22" s="41"/>
      <c r="C22" s="23"/>
      <c r="D22" s="42"/>
      <c r="E22" s="43"/>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1">
        <f t="shared" si="1"/>
        <v>0</v>
      </c>
      <c r="AL22" s="12">
        <f t="shared" si="0"/>
        <v>0</v>
      </c>
      <c r="AM22" s="118"/>
      <c r="AN22" s="118"/>
    </row>
    <row r="23" spans="1:40" ht="18" customHeight="1">
      <c r="A23" s="15">
        <v>13</v>
      </c>
      <c r="B23" s="41"/>
      <c r="C23" s="23"/>
      <c r="D23" s="42"/>
      <c r="E23" s="43"/>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1">
        <f t="shared" si="1"/>
        <v>0</v>
      </c>
      <c r="AL23" s="12">
        <f t="shared" si="0"/>
        <v>0</v>
      </c>
      <c r="AM23" s="118"/>
      <c r="AN23" s="118"/>
    </row>
    <row r="24" spans="1:40" ht="18" customHeight="1">
      <c r="A24" s="15">
        <v>14</v>
      </c>
      <c r="B24" s="41"/>
      <c r="C24" s="23"/>
      <c r="D24" s="42"/>
      <c r="E24" s="43"/>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1">
        <f t="shared" si="1"/>
        <v>0</v>
      </c>
      <c r="AL24" s="12">
        <f t="shared" si="0"/>
        <v>0</v>
      </c>
      <c r="AM24" s="118"/>
      <c r="AN24" s="118"/>
    </row>
    <row r="25" spans="1:40" ht="18" customHeight="1">
      <c r="A25" s="15">
        <v>15</v>
      </c>
      <c r="B25" s="41"/>
      <c r="C25" s="23"/>
      <c r="D25" s="42"/>
      <c r="E25" s="43"/>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1">
        <f t="shared" si="1"/>
        <v>0</v>
      </c>
      <c r="AL25" s="12">
        <f t="shared" si="0"/>
        <v>0</v>
      </c>
      <c r="AM25" s="118"/>
      <c r="AN25" s="118"/>
    </row>
    <row r="26" spans="1:40" ht="18" customHeight="1">
      <c r="A26" s="15">
        <v>16</v>
      </c>
      <c r="B26" s="41"/>
      <c r="C26" s="23"/>
      <c r="D26" s="42"/>
      <c r="E26" s="43"/>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1">
        <f t="shared" si="1"/>
        <v>0</v>
      </c>
      <c r="AL26" s="12">
        <f t="shared" si="0"/>
        <v>0</v>
      </c>
      <c r="AM26" s="118"/>
      <c r="AN26" s="118"/>
    </row>
    <row r="27" spans="1:40" ht="18" customHeight="1">
      <c r="A27" s="15">
        <v>17</v>
      </c>
      <c r="B27" s="41"/>
      <c r="C27" s="23"/>
      <c r="D27" s="42"/>
      <c r="E27" s="43"/>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1">
        <f t="shared" si="1"/>
        <v>0</v>
      </c>
      <c r="AL27" s="12">
        <f t="shared" si="0"/>
        <v>0</v>
      </c>
      <c r="AM27" s="118"/>
      <c r="AN27" s="118"/>
    </row>
    <row r="28" spans="1:40" ht="18" customHeight="1">
      <c r="A28" s="15">
        <v>18</v>
      </c>
      <c r="B28" s="41"/>
      <c r="C28" s="23"/>
      <c r="D28" s="42"/>
      <c r="E28" s="43"/>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1">
        <f t="shared" si="1"/>
        <v>0</v>
      </c>
      <c r="AL28" s="12">
        <f t="shared" si="0"/>
        <v>0</v>
      </c>
      <c r="AM28" s="118"/>
      <c r="AN28" s="118"/>
    </row>
    <row r="29" spans="1:40" ht="18" customHeight="1">
      <c r="A29" s="15">
        <v>19</v>
      </c>
      <c r="B29" s="41"/>
      <c r="C29" s="23"/>
      <c r="D29" s="42"/>
      <c r="E29" s="43"/>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1">
        <f t="shared" si="1"/>
        <v>0</v>
      </c>
      <c r="AL29" s="12">
        <f t="shared" si="0"/>
        <v>0</v>
      </c>
      <c r="AM29" s="118"/>
      <c r="AN29" s="118"/>
    </row>
    <row r="30" spans="1:40" ht="18" customHeight="1">
      <c r="A30" s="15">
        <v>20</v>
      </c>
      <c r="B30" s="41"/>
      <c r="C30" s="23"/>
      <c r="D30" s="42"/>
      <c r="E30" s="43"/>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1">
        <f t="shared" si="1"/>
        <v>0</v>
      </c>
      <c r="AL30" s="12">
        <f t="shared" si="0"/>
        <v>0</v>
      </c>
      <c r="AM30" s="118"/>
      <c r="AN30" s="118"/>
    </row>
    <row r="31" spans="1:40" ht="18" customHeight="1">
      <c r="A31" s="77" t="s">
        <v>25</v>
      </c>
      <c r="B31" s="82"/>
      <c r="C31" s="82"/>
      <c r="D31" s="82"/>
      <c r="E31" s="82"/>
      <c r="F31" s="13">
        <f>+SUM(F11:F30)</f>
        <v>0</v>
      </c>
      <c r="G31" s="13">
        <f t="shared" ref="G31:AJ31" si="2">+SUM(G11:G30)</f>
        <v>0</v>
      </c>
      <c r="H31" s="13">
        <f t="shared" si="2"/>
        <v>0</v>
      </c>
      <c r="I31" s="13">
        <f t="shared" si="2"/>
        <v>0</v>
      </c>
      <c r="J31" s="13">
        <f t="shared" si="2"/>
        <v>0</v>
      </c>
      <c r="K31" s="13">
        <f t="shared" si="2"/>
        <v>0</v>
      </c>
      <c r="L31" s="13">
        <f t="shared" si="2"/>
        <v>0</v>
      </c>
      <c r="M31" s="13">
        <f t="shared" si="2"/>
        <v>0</v>
      </c>
      <c r="N31" s="13">
        <f t="shared" si="2"/>
        <v>0</v>
      </c>
      <c r="O31" s="13">
        <f t="shared" si="2"/>
        <v>0</v>
      </c>
      <c r="P31" s="13">
        <f t="shared" si="2"/>
        <v>0</v>
      </c>
      <c r="Q31" s="13">
        <f t="shared" si="2"/>
        <v>0</v>
      </c>
      <c r="R31" s="13">
        <f t="shared" si="2"/>
        <v>0</v>
      </c>
      <c r="S31" s="13">
        <f t="shared" si="2"/>
        <v>0</v>
      </c>
      <c r="T31" s="13">
        <f t="shared" si="2"/>
        <v>0</v>
      </c>
      <c r="U31" s="13">
        <f t="shared" si="2"/>
        <v>0</v>
      </c>
      <c r="V31" s="13">
        <f t="shared" si="2"/>
        <v>0</v>
      </c>
      <c r="W31" s="13">
        <f t="shared" si="2"/>
        <v>0</v>
      </c>
      <c r="X31" s="13">
        <f t="shared" si="2"/>
        <v>0</v>
      </c>
      <c r="Y31" s="13">
        <f t="shared" si="2"/>
        <v>0</v>
      </c>
      <c r="Z31" s="13">
        <f t="shared" si="2"/>
        <v>0</v>
      </c>
      <c r="AA31" s="13">
        <f t="shared" si="2"/>
        <v>0</v>
      </c>
      <c r="AB31" s="13">
        <f t="shared" si="2"/>
        <v>0</v>
      </c>
      <c r="AC31" s="13">
        <f t="shared" si="2"/>
        <v>0</v>
      </c>
      <c r="AD31" s="13">
        <f t="shared" si="2"/>
        <v>0</v>
      </c>
      <c r="AE31" s="13">
        <f t="shared" si="2"/>
        <v>0</v>
      </c>
      <c r="AF31" s="13">
        <f t="shared" si="2"/>
        <v>0</v>
      </c>
      <c r="AG31" s="13">
        <f t="shared" si="2"/>
        <v>0</v>
      </c>
      <c r="AH31" s="13">
        <f t="shared" si="2"/>
        <v>0</v>
      </c>
      <c r="AI31" s="13">
        <f t="shared" si="2"/>
        <v>0</v>
      </c>
      <c r="AJ31" s="13">
        <f t="shared" si="2"/>
        <v>0</v>
      </c>
      <c r="AK31" s="11">
        <f>+SUM(F31:AJ31)</f>
        <v>0</v>
      </c>
      <c r="AL31" s="12">
        <f>IF($AK$3="４週",AK31/4,AK31/(DAY(EOMONTH($F$9,0))/7))</f>
        <v>0</v>
      </c>
      <c r="AM31" s="112"/>
      <c r="AN31" s="112"/>
    </row>
    <row r="32" spans="1:40" ht="18" customHeight="1">
      <c r="A32" s="82" t="s">
        <v>26</v>
      </c>
      <c r="B32" s="82"/>
      <c r="C32" s="82"/>
      <c r="D32" s="82"/>
      <c r="E32" s="78"/>
      <c r="F32" s="34">
        <v>12</v>
      </c>
      <c r="G32" s="34">
        <v>20</v>
      </c>
      <c r="H32" s="34">
        <v>12</v>
      </c>
      <c r="I32" s="34">
        <v>20</v>
      </c>
      <c r="J32" s="34">
        <v>12</v>
      </c>
      <c r="K32" s="34">
        <v>20</v>
      </c>
      <c r="L32" s="34">
        <v>12</v>
      </c>
      <c r="M32" s="34">
        <v>20</v>
      </c>
      <c r="N32" s="34">
        <v>12</v>
      </c>
      <c r="O32" s="34">
        <v>20</v>
      </c>
      <c r="P32" s="34">
        <v>12</v>
      </c>
      <c r="Q32" s="34">
        <v>20</v>
      </c>
      <c r="R32" s="34">
        <v>12</v>
      </c>
      <c r="S32" s="34">
        <v>20</v>
      </c>
      <c r="T32" s="34">
        <v>12</v>
      </c>
      <c r="U32" s="34">
        <v>20</v>
      </c>
      <c r="V32" s="34">
        <v>12</v>
      </c>
      <c r="W32" s="34">
        <v>20</v>
      </c>
      <c r="X32" s="34">
        <v>12</v>
      </c>
      <c r="Y32" s="34">
        <v>20</v>
      </c>
      <c r="Z32" s="34">
        <v>12</v>
      </c>
      <c r="AA32" s="34">
        <v>20</v>
      </c>
      <c r="AB32" s="34">
        <v>12</v>
      </c>
      <c r="AC32" s="34">
        <v>20</v>
      </c>
      <c r="AD32" s="34">
        <v>12</v>
      </c>
      <c r="AE32" s="34">
        <v>20</v>
      </c>
      <c r="AF32" s="34">
        <v>12</v>
      </c>
      <c r="AG32" s="34">
        <v>20</v>
      </c>
      <c r="AH32" s="34">
        <v>12</v>
      </c>
      <c r="AI32" s="34">
        <v>20</v>
      </c>
      <c r="AJ32" s="34">
        <v>10</v>
      </c>
      <c r="AK32" s="13"/>
      <c r="AL32" s="14"/>
      <c r="AM32" s="112"/>
      <c r="AN32" s="112"/>
    </row>
    <row r="33" spans="1:40" ht="15" customHeight="1">
      <c r="A33" s="8"/>
      <c r="B33" s="8"/>
      <c r="C33" s="8"/>
      <c r="D33" s="8"/>
      <c r="E33" s="8"/>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8"/>
      <c r="AL33" s="8"/>
      <c r="AM33" s="4"/>
    </row>
    <row r="34" spans="1:40" ht="5.0999999999999996" customHeight="1">
      <c r="A34" s="25"/>
      <c r="B34" s="25"/>
      <c r="C34" s="25"/>
      <c r="D34"/>
      <c r="E34"/>
      <c r="F34"/>
      <c r="G34"/>
      <c r="H34"/>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44"/>
      <c r="AK34" s="2"/>
      <c r="AL34" s="8"/>
      <c r="AM34" s="8"/>
      <c r="AN34" s="4"/>
    </row>
    <row r="35" spans="1:40" ht="5.0999999999999996" customHeight="1">
      <c r="A35" s="25"/>
      <c r="B35" s="25"/>
      <c r="C35" s="25"/>
      <c r="D35"/>
      <c r="E35"/>
      <c r="F35"/>
      <c r="G35"/>
      <c r="H35"/>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44"/>
      <c r="AK35" s="2"/>
      <c r="AL35" s="8"/>
      <c r="AM35" s="8"/>
      <c r="AN35" s="4"/>
    </row>
    <row r="36" spans="1:40" ht="5.0999999999999996" customHeight="1">
      <c r="A36" s="25"/>
      <c r="B36" s="25"/>
      <c r="C36" s="25"/>
      <c r="D36"/>
      <c r="E36"/>
      <c r="F36"/>
      <c r="G36"/>
      <c r="H36"/>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44"/>
      <c r="AK36" s="2"/>
      <c r="AL36" s="8"/>
      <c r="AM36" s="8"/>
      <c r="AN36" s="4"/>
    </row>
    <row r="37" spans="1:40" ht="18" customHeight="1">
      <c r="A37" s="9" t="s">
        <v>75</v>
      </c>
      <c r="B37" s="2"/>
      <c r="D37" s="2"/>
      <c r="E37" s="2"/>
      <c r="F37" s="2"/>
      <c r="G37" s="2"/>
      <c r="H37" s="2"/>
      <c r="I37" s="2"/>
      <c r="J37" s="2"/>
      <c r="K37" s="2"/>
    </row>
    <row r="38" spans="1:40" ht="18" customHeight="1">
      <c r="A38" s="49" t="s">
        <v>76</v>
      </c>
      <c r="B38" s="49"/>
      <c r="M38" s="9" t="s">
        <v>77</v>
      </c>
      <c r="N38" s="2"/>
      <c r="P38" s="2"/>
      <c r="Q38" s="2"/>
      <c r="R38" s="2"/>
      <c r="S38" s="2"/>
      <c r="T38" s="2"/>
      <c r="U38" s="69" t="str">
        <f>IF(COUNTIF(M40:M43,"○")&gt;1,"いずれか１つを選択してください。","")</f>
        <v/>
      </c>
      <c r="V38" s="2"/>
      <c r="W38" s="2"/>
      <c r="X38" s="2"/>
      <c r="Y38" s="2"/>
      <c r="Z38" s="2"/>
      <c r="AA38" s="2"/>
      <c r="AB38" s="2"/>
      <c r="AC38" s="2"/>
      <c r="AD38" s="2"/>
      <c r="AE38" s="2"/>
      <c r="AF38" s="2"/>
      <c r="AG38" s="2"/>
      <c r="AH38" s="2"/>
      <c r="AI38" s="2"/>
      <c r="AJ38" s="2"/>
      <c r="AK38" s="44"/>
      <c r="AL38" s="2"/>
      <c r="AM38" s="8"/>
      <c r="AN38" s="8"/>
    </row>
    <row r="39" spans="1:40" ht="18.75" customHeight="1">
      <c r="A39" s="119"/>
      <c r="B39" s="119"/>
      <c r="C39" s="119"/>
      <c r="D39" s="47">
        <f>IF(S2=1,10,IF(S2=2,11,IF(S2=3,12,S2-3)))</f>
        <v>2</v>
      </c>
      <c r="E39" s="47">
        <f>IF(S2=1,11,IF(S2=2,12,S2-2))</f>
        <v>3</v>
      </c>
      <c r="F39" s="120">
        <f>IF(S2=1,12,S2-1)</f>
        <v>4</v>
      </c>
      <c r="G39" s="120"/>
      <c r="H39" s="120"/>
      <c r="I39" s="111" t="s">
        <v>78</v>
      </c>
      <c r="J39" s="111"/>
      <c r="K39" s="111"/>
      <c r="M39" s="77" t="s">
        <v>79</v>
      </c>
      <c r="N39" s="82"/>
      <c r="O39" s="82"/>
      <c r="P39" s="82"/>
      <c r="Q39" s="82"/>
      <c r="R39" s="82"/>
      <c r="S39" s="82"/>
      <c r="T39" s="82"/>
      <c r="U39" s="82"/>
      <c r="V39" s="82"/>
      <c r="W39" s="82"/>
      <c r="X39" s="82"/>
      <c r="Y39" s="82"/>
      <c r="Z39" s="82"/>
      <c r="AA39" s="82"/>
      <c r="AB39" s="82"/>
      <c r="AC39" s="82"/>
      <c r="AD39" s="82"/>
      <c r="AE39" s="82"/>
      <c r="AF39" s="82"/>
      <c r="AG39" s="82"/>
      <c r="AH39" s="122" t="s">
        <v>80</v>
      </c>
      <c r="AI39" s="123"/>
      <c r="AJ39" s="123"/>
      <c r="AK39" s="123"/>
      <c r="AL39" s="124"/>
      <c r="AM39" s="109" t="s">
        <v>81</v>
      </c>
      <c r="AN39" s="109"/>
    </row>
    <row r="40" spans="1:40" ht="18" customHeight="1">
      <c r="A40" s="109" t="s">
        <v>82</v>
      </c>
      <c r="B40" s="109"/>
      <c r="C40" s="109"/>
      <c r="D40" s="48">
        <v>80</v>
      </c>
      <c r="E40" s="48">
        <v>80</v>
      </c>
      <c r="F40" s="121">
        <v>81</v>
      </c>
      <c r="G40" s="121"/>
      <c r="H40" s="121"/>
      <c r="I40" s="77">
        <f>SUM(D40:F40)</f>
        <v>241</v>
      </c>
      <c r="J40" s="82"/>
      <c r="K40" s="78"/>
      <c r="M40" s="98" t="s">
        <v>83</v>
      </c>
      <c r="N40" s="89" t="s">
        <v>84</v>
      </c>
      <c r="O40" s="90"/>
      <c r="P40" s="91"/>
      <c r="Q40" s="83" t="s">
        <v>85</v>
      </c>
      <c r="R40" s="84"/>
      <c r="S40" s="84"/>
      <c r="T40" s="84"/>
      <c r="U40" s="84"/>
      <c r="V40" s="84"/>
      <c r="W40" s="84"/>
      <c r="X40" s="84"/>
      <c r="Y40" s="84"/>
      <c r="Z40" s="84"/>
      <c r="AA40" s="84"/>
      <c r="AB40" s="84"/>
      <c r="AC40" s="84"/>
      <c r="AD40" s="84"/>
      <c r="AE40" s="84"/>
      <c r="AF40" s="84"/>
      <c r="AG40" s="85"/>
      <c r="AH40" s="80">
        <f>SUM(F32:AJ32)</f>
        <v>490</v>
      </c>
      <c r="AI40" s="81"/>
      <c r="AJ40" s="64" t="s">
        <v>86</v>
      </c>
      <c r="AK40" s="80">
        <f>ROUNDUP(AH40/450,0)</f>
        <v>2</v>
      </c>
      <c r="AL40" s="81"/>
      <c r="AM40" s="111">
        <f>MIN(AH40:AK42)</f>
        <v>1</v>
      </c>
      <c r="AN40" s="111"/>
    </row>
    <row r="41" spans="1:40" ht="18" customHeight="1">
      <c r="A41" s="109" t="s">
        <v>87</v>
      </c>
      <c r="B41" s="109"/>
      <c r="C41" s="109"/>
      <c r="D41" s="48">
        <v>10</v>
      </c>
      <c r="E41" s="48">
        <v>15</v>
      </c>
      <c r="F41" s="121">
        <v>14</v>
      </c>
      <c r="G41" s="121"/>
      <c r="H41" s="121"/>
      <c r="I41" s="77">
        <f>SUM(D41:H41)*0.1</f>
        <v>3.9000000000000004</v>
      </c>
      <c r="J41" s="82"/>
      <c r="K41" s="78"/>
      <c r="M41" s="99"/>
      <c r="N41" s="92"/>
      <c r="O41" s="93"/>
      <c r="P41" s="94"/>
      <c r="Q41" s="86" t="s">
        <v>88</v>
      </c>
      <c r="R41" s="87"/>
      <c r="S41" s="87"/>
      <c r="T41" s="87"/>
      <c r="U41" s="87"/>
      <c r="V41" s="87"/>
      <c r="W41" s="87"/>
      <c r="X41" s="87"/>
      <c r="Y41" s="87"/>
      <c r="Z41" s="87"/>
      <c r="AA41" s="87"/>
      <c r="AB41" s="87"/>
      <c r="AC41" s="87"/>
      <c r="AD41" s="87"/>
      <c r="AE41" s="87"/>
      <c r="AF41" s="87"/>
      <c r="AG41" s="88"/>
      <c r="AH41" s="77">
        <f>COUNTA(B12:B30)</f>
        <v>9</v>
      </c>
      <c r="AI41" s="82"/>
      <c r="AJ41" s="70" t="s">
        <v>89</v>
      </c>
      <c r="AK41" s="80">
        <f>ROUNDUP(AH41/10,0)</f>
        <v>1</v>
      </c>
      <c r="AL41" s="81"/>
      <c r="AM41" s="111"/>
      <c r="AN41" s="111"/>
    </row>
    <row r="42" spans="1:40" ht="18" customHeight="1">
      <c r="A42" s="111" t="s">
        <v>78</v>
      </c>
      <c r="B42" s="111"/>
      <c r="C42" s="111"/>
      <c r="D42" s="16">
        <f>D40+D41*0.1</f>
        <v>81</v>
      </c>
      <c r="E42" s="16">
        <f>E40+E41*0.1</f>
        <v>81.5</v>
      </c>
      <c r="F42" s="77">
        <f t="shared" ref="F42" si="3">F40+F41*0.1</f>
        <v>82.4</v>
      </c>
      <c r="G42" s="82"/>
      <c r="H42" s="78"/>
      <c r="I42" s="77">
        <f>SUM(D42:H42)</f>
        <v>244.9</v>
      </c>
      <c r="J42" s="82"/>
      <c r="K42" s="78"/>
      <c r="M42" s="100"/>
      <c r="N42" s="95"/>
      <c r="O42" s="96"/>
      <c r="P42" s="97"/>
      <c r="Q42" s="86" t="s">
        <v>90</v>
      </c>
      <c r="R42" s="87"/>
      <c r="S42" s="87"/>
      <c r="T42" s="87"/>
      <c r="U42" s="87"/>
      <c r="V42" s="87"/>
      <c r="W42" s="87"/>
      <c r="X42" s="87"/>
      <c r="Y42" s="87"/>
      <c r="Z42" s="87"/>
      <c r="AA42" s="87"/>
      <c r="AB42" s="87"/>
      <c r="AC42" s="87"/>
      <c r="AD42" s="87"/>
      <c r="AE42" s="87"/>
      <c r="AF42" s="87"/>
      <c r="AG42" s="88"/>
      <c r="AH42" s="80">
        <f>ROUNDDOWN(I44,1)</f>
        <v>81.599999999999994</v>
      </c>
      <c r="AI42" s="81"/>
      <c r="AJ42" s="71" t="s">
        <v>89</v>
      </c>
      <c r="AK42" s="80">
        <f>ROUNDUP(IF(X44="",AH42/40,IF(X44="○",AH42/50)),0)</f>
        <v>3</v>
      </c>
      <c r="AL42" s="81"/>
      <c r="AM42" s="111"/>
      <c r="AN42" s="111"/>
    </row>
    <row r="43" spans="1:40" ht="18" customHeight="1">
      <c r="A43" s="4" t="s">
        <v>91</v>
      </c>
      <c r="B43" s="1"/>
      <c r="H43" s="2" t="s">
        <v>92</v>
      </c>
      <c r="M43" s="48"/>
      <c r="N43" s="86" t="s">
        <v>93</v>
      </c>
      <c r="O43" s="87"/>
      <c r="P43" s="87"/>
      <c r="Q43" s="87"/>
      <c r="R43" s="87"/>
      <c r="S43" s="87"/>
      <c r="T43" s="87"/>
      <c r="U43" s="87"/>
      <c r="V43" s="87"/>
      <c r="W43" s="87"/>
      <c r="X43" s="87"/>
      <c r="Y43" s="87"/>
      <c r="Z43" s="87"/>
      <c r="AA43" s="87"/>
      <c r="AB43" s="87"/>
      <c r="AC43" s="87"/>
      <c r="AD43" s="87"/>
      <c r="AE43" s="87"/>
      <c r="AF43" s="87"/>
      <c r="AG43" s="88"/>
      <c r="AH43" s="79"/>
      <c r="AI43" s="79"/>
      <c r="AJ43" s="79"/>
      <c r="AK43" s="79"/>
      <c r="AL43" s="79"/>
      <c r="AM43" s="77" cm="1">
        <f t="array" ref="AM43">ROUNDUP(_xlfn.IFS(AM40&lt;2,1,AND(AM40&lt;=2,AM40&lt;6),AM40-1,AM40&gt;=6,AM40/2*3),1)</f>
        <v>1</v>
      </c>
      <c r="AN43" s="78"/>
    </row>
    <row r="44" spans="1:40" ht="18" customHeight="1">
      <c r="B44" s="4"/>
      <c r="I44" s="111">
        <f>I42/3</f>
        <v>81.63333333333334</v>
      </c>
      <c r="J44" s="111"/>
      <c r="K44" s="111"/>
      <c r="M44" s="51" t="s">
        <v>94</v>
      </c>
      <c r="N44" s="68"/>
      <c r="O44" s="66"/>
      <c r="P44" s="66"/>
      <c r="Q44" s="66"/>
      <c r="R44" s="66"/>
      <c r="S44" s="66"/>
      <c r="T44" s="66"/>
      <c r="U44" s="66"/>
      <c r="V44" s="66"/>
      <c r="W44" s="66"/>
      <c r="X44" s="101"/>
      <c r="Y44" s="102"/>
      <c r="Z44" s="66"/>
      <c r="AA44" s="66"/>
      <c r="AB44" s="66"/>
      <c r="AC44" s="66"/>
      <c r="AD44" s="66"/>
      <c r="AE44" s="66"/>
      <c r="AF44" s="66"/>
      <c r="AG44" s="66"/>
      <c r="AH44" s="66"/>
      <c r="AI44" s="66"/>
      <c r="AJ44" s="66"/>
      <c r="AK44" s="66"/>
      <c r="AL44" s="66"/>
      <c r="AM44" s="66"/>
      <c r="AN44" s="66"/>
    </row>
    <row r="45" spans="1:40" ht="14.25" customHeight="1">
      <c r="B45" s="4"/>
      <c r="I45" s="8"/>
      <c r="J45" s="8"/>
      <c r="K45" s="8"/>
      <c r="M45" s="2" t="s">
        <v>95</v>
      </c>
      <c r="N45" s="69"/>
      <c r="O45" s="67"/>
      <c r="P45" s="67"/>
      <c r="Q45" s="67"/>
      <c r="R45" s="67"/>
      <c r="S45" s="67"/>
      <c r="T45" s="67"/>
      <c r="U45" s="67"/>
      <c r="V45" s="67"/>
      <c r="W45" s="67"/>
      <c r="X45" s="65"/>
      <c r="Y45" s="65"/>
      <c r="Z45" s="67"/>
      <c r="AA45" s="67"/>
      <c r="AB45" s="67"/>
      <c r="AC45" s="67"/>
      <c r="AD45" s="67"/>
      <c r="AE45" s="67"/>
      <c r="AF45" s="67"/>
      <c r="AG45" s="67"/>
      <c r="AH45" s="67"/>
      <c r="AI45" s="67"/>
      <c r="AJ45" s="67"/>
      <c r="AK45" s="67"/>
      <c r="AL45" s="67"/>
      <c r="AM45" s="67"/>
      <c r="AN45" s="67"/>
    </row>
    <row r="46" spans="1:40" ht="13.5" customHeight="1">
      <c r="B46" s="4"/>
      <c r="I46" s="8"/>
      <c r="J46" s="8"/>
      <c r="K46" s="8"/>
      <c r="M46" s="2" t="s">
        <v>96</v>
      </c>
      <c r="N46" s="69"/>
      <c r="O46" s="67"/>
      <c r="P46" s="67"/>
      <c r="Q46" s="67"/>
      <c r="R46" s="67"/>
      <c r="S46" s="67"/>
      <c r="T46" s="67"/>
      <c r="U46" s="67"/>
      <c r="V46" s="67"/>
      <c r="W46" s="67"/>
      <c r="X46" s="65"/>
      <c r="Y46" s="65"/>
      <c r="Z46" s="67"/>
      <c r="AA46" s="67"/>
      <c r="AB46" s="67"/>
      <c r="AC46" s="67"/>
      <c r="AD46" s="67"/>
      <c r="AE46" s="67"/>
      <c r="AF46" s="67"/>
      <c r="AG46" s="67"/>
      <c r="AH46" s="67"/>
      <c r="AI46" s="67"/>
      <c r="AJ46" s="67"/>
      <c r="AK46" s="67"/>
      <c r="AL46" s="67"/>
      <c r="AM46" s="67"/>
      <c r="AN46" s="67"/>
    </row>
    <row r="47" spans="1:40" ht="13.5" customHeight="1">
      <c r="A47" s="25"/>
      <c r="B47" s="25"/>
      <c r="C47" s="25"/>
      <c r="D47" s="25"/>
      <c r="E47" s="25"/>
      <c r="F47" s="25"/>
      <c r="G47" s="25"/>
      <c r="H47" s="25"/>
      <c r="I47" s="25"/>
      <c r="J47" s="2"/>
      <c r="K47" s="2"/>
      <c r="L47" s="2"/>
      <c r="M47" s="76" t="s">
        <v>97</v>
      </c>
      <c r="N47" s="76"/>
      <c r="O47" s="76"/>
      <c r="P47" s="76"/>
      <c r="Q47" s="76"/>
      <c r="R47" s="76"/>
      <c r="S47" s="76"/>
      <c r="T47" s="76"/>
      <c r="U47" s="76"/>
      <c r="V47" s="76"/>
      <c r="W47" s="76"/>
      <c r="X47" s="76"/>
      <c r="Y47" s="76"/>
      <c r="Z47" s="76"/>
      <c r="AA47" s="76"/>
      <c r="AB47" s="76"/>
      <c r="AC47" s="76"/>
      <c r="AD47" s="76"/>
      <c r="AE47" s="76"/>
      <c r="AF47" s="76"/>
      <c r="AG47" s="76"/>
      <c r="AH47" s="76"/>
      <c r="AI47" s="76"/>
      <c r="AJ47" s="76"/>
      <c r="AK47" s="76"/>
      <c r="AL47" s="76"/>
      <c r="AM47" s="76"/>
      <c r="AN47" s="76"/>
    </row>
    <row r="48" spans="1:40" ht="4.5" customHeight="1">
      <c r="A48" s="25"/>
      <c r="B48" s="25"/>
      <c r="C48" s="25"/>
      <c r="D48" s="25"/>
      <c r="E48" s="25"/>
      <c r="F48" s="25"/>
      <c r="G48" s="25"/>
      <c r="H48" s="25"/>
      <c r="I48" s="25"/>
      <c r="J48" s="2"/>
      <c r="K48" s="2"/>
      <c r="L48" s="2"/>
      <c r="M48" s="44"/>
      <c r="N48" s="2"/>
      <c r="W48" s="8"/>
      <c r="X48" s="2"/>
      <c r="Y48" s="2"/>
      <c r="Z48" s="2"/>
      <c r="AA48" s="2"/>
      <c r="AB48" s="2"/>
      <c r="AC48" s="2"/>
      <c r="AD48" s="2"/>
      <c r="AE48" s="2"/>
      <c r="AF48" s="2"/>
      <c r="AG48" s="2"/>
      <c r="AH48" s="2"/>
      <c r="AI48" s="2"/>
      <c r="AJ48" s="44"/>
      <c r="AK48" s="2"/>
      <c r="AL48" s="8"/>
      <c r="AM48" s="8"/>
      <c r="AN48" s="4"/>
    </row>
    <row r="49" spans="1:40" ht="21" customHeight="1">
      <c r="A49" s="9" t="s">
        <v>98</v>
      </c>
      <c r="B49" s="1"/>
      <c r="C49" s="5"/>
      <c r="D49" s="5"/>
      <c r="E49" s="5"/>
      <c r="F49" s="5"/>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5"/>
      <c r="AM49" s="5"/>
      <c r="AN49" s="4"/>
    </row>
    <row r="50" spans="1:40" ht="24.95" customHeight="1">
      <c r="A50" s="4"/>
      <c r="B50" s="8"/>
      <c r="C50" s="126" t="s">
        <v>66</v>
      </c>
      <c r="D50" s="127"/>
      <c r="E50" s="133" t="e">
        <f>IF(VLOOKUP($AK$1,選択肢!$A$1:$J$4,E55,FALSE)=0,"-",VLOOKUP($AK$1,選択肢!$A$1:$J$4,E55,FALSE))</f>
        <v>#N/A</v>
      </c>
      <c r="F50" s="133"/>
      <c r="G50" s="133"/>
      <c r="H50" s="133"/>
      <c r="I50" s="126" t="e">
        <f>IF(VLOOKUP($AK$1,選択肢!$A$1:$J$4,I55,FALSE)=0,"-",VLOOKUP($AK$1,選択肢!$A$1:$J$4,I55,FALSE))</f>
        <v>#N/A</v>
      </c>
      <c r="J50" s="127"/>
      <c r="K50" s="127"/>
      <c r="L50" s="127"/>
      <c r="M50" s="127"/>
      <c r="N50" s="134"/>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4"/>
    </row>
    <row r="51" spans="1:40" ht="18" customHeight="1">
      <c r="A51" s="4"/>
      <c r="B51" s="8"/>
      <c r="C51" s="40" t="s">
        <v>99</v>
      </c>
      <c r="D51" s="40" t="s">
        <v>100</v>
      </c>
      <c r="E51" s="39" t="s">
        <v>99</v>
      </c>
      <c r="F51" s="132" t="s">
        <v>100</v>
      </c>
      <c r="G51" s="132"/>
      <c r="H51" s="132"/>
      <c r="I51" s="129" t="s">
        <v>99</v>
      </c>
      <c r="J51" s="130"/>
      <c r="K51" s="131"/>
      <c r="L51" s="129" t="s">
        <v>100</v>
      </c>
      <c r="M51" s="130"/>
      <c r="N51" s="131"/>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63"/>
      <c r="AM51" s="63"/>
      <c r="AN51" s="4"/>
    </row>
    <row r="52" spans="1:40" ht="18" customHeight="1">
      <c r="A52" s="4"/>
      <c r="B52" s="16" t="s">
        <v>101</v>
      </c>
      <c r="C52" s="39">
        <f>COUNTIFS($B$11:$B$30,C$50,$C$11:$C$30,"A",$E$11:$E$30,"*")</f>
        <v>1</v>
      </c>
      <c r="D52" s="39">
        <f>COUNTIFS($B$11:$B$30,C$50,$C$11:$C$30,"B",$E$11:$E$30,"*")</f>
        <v>0</v>
      </c>
      <c r="E52" s="39">
        <f>COUNTIFS($B$11:$B$30,E$50,$C$11:$C$30,"A",$E$11:$E$30,"*")</f>
        <v>0</v>
      </c>
      <c r="F52" s="129">
        <f>COUNTIFS($B$11:$B$30,E$50,$C$11:$C$30,"B",$E$11:$E$30,"*")</f>
        <v>0</v>
      </c>
      <c r="G52" s="130"/>
      <c r="H52" s="131"/>
      <c r="I52" s="129">
        <f>COUNTIFS($B$11:$B$30,I$50,$C$11:$C$30,"A",$E$11:$E$30,"*")</f>
        <v>0</v>
      </c>
      <c r="J52" s="130"/>
      <c r="K52" s="131"/>
      <c r="L52" s="129">
        <f>COUNTIFS($B$11:$B$30,I$50,$C$11:$C$30,"B",$E$11:$E$30,"*")</f>
        <v>0</v>
      </c>
      <c r="M52" s="130"/>
      <c r="N52" s="131"/>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c r="AL52" s="63"/>
      <c r="AM52" s="63"/>
      <c r="AN52" s="4"/>
    </row>
    <row r="53" spans="1:40" ht="18" customHeight="1">
      <c r="A53" s="4"/>
      <c r="B53" s="22" t="s">
        <v>102</v>
      </c>
      <c r="C53" s="50"/>
      <c r="D53" s="50"/>
      <c r="E53" s="39">
        <f>COUNTIFS($B$11:$B$30,E$50,$C$11:$C$30,"C",$E$11:$E$30,"*")</f>
        <v>0</v>
      </c>
      <c r="F53" s="129">
        <f>COUNTIFS($B$11:$B$30,E$50,$C$11:$C$30,"D",$E$11:$E$30,"*")</f>
        <v>0</v>
      </c>
      <c r="G53" s="130"/>
      <c r="H53" s="131"/>
      <c r="I53" s="129">
        <f>COUNTIFS($B$11:$B$30,I$50,$C$11:$C$30,"C",$E$11:$E$30,"*")</f>
        <v>0</v>
      </c>
      <c r="J53" s="130"/>
      <c r="K53" s="131"/>
      <c r="L53" s="129">
        <f>COUNTIFS($B$11:$B$30,I$50,$C$11:$C$30,"D",$E$11:$E$30,"*")</f>
        <v>0</v>
      </c>
      <c r="M53" s="130"/>
      <c r="N53" s="131"/>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63"/>
      <c r="AM53" s="63"/>
      <c r="AN53" s="4"/>
    </row>
    <row r="54" spans="1:40" ht="18" customHeight="1">
      <c r="A54" s="4"/>
      <c r="B54" s="22" t="s">
        <v>103</v>
      </c>
      <c r="C54" s="136"/>
      <c r="D54" s="137"/>
      <c r="E54" s="129">
        <f>IF($AK$3="４週",SUMIFS($AK$11:$AK$30,$B$11:$B$30,E50)/4/$AH$5,IF($AK$3="歴月",SUMIFS($AK$11:$AK$30,$B$11:$B$30,E50)/$AL$5,"記載する期間を選択してください"))</f>
        <v>0</v>
      </c>
      <c r="F54" s="130"/>
      <c r="G54" s="130"/>
      <c r="H54" s="131"/>
      <c r="I54" s="129">
        <f>IF($AK$3="４週",SUMIFS($AK$11:$AK$30,$B$11:$B$30,I50)/4/$AH$5,IF($AK$3="歴月",SUMIFS($AK$11:$AK$30,$B$11:$B$30,I50)/$AL$5,"記載する期間を選択してください"))</f>
        <v>0</v>
      </c>
      <c r="J54" s="130"/>
      <c r="K54" s="130"/>
      <c r="L54" s="130"/>
      <c r="M54" s="130"/>
      <c r="N54" s="131"/>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c r="AL54" s="125"/>
      <c r="AM54" s="125"/>
      <c r="AN54" s="4"/>
    </row>
    <row r="55" spans="1:40" ht="5.0999999999999996" customHeight="1">
      <c r="A55" s="4"/>
      <c r="B55" s="1"/>
      <c r="C55" s="18">
        <v>2</v>
      </c>
      <c r="D55" s="18"/>
      <c r="E55" s="18">
        <v>3</v>
      </c>
      <c r="F55" s="18"/>
      <c r="G55" s="18"/>
      <c r="H55" s="18"/>
      <c r="I55" s="18">
        <v>4</v>
      </c>
      <c r="J55" s="18"/>
      <c r="K55" s="18"/>
      <c r="L55" s="18"/>
      <c r="M55" s="18"/>
      <c r="N55" s="18"/>
      <c r="O55" s="18">
        <v>5</v>
      </c>
      <c r="P55" s="18"/>
      <c r="Q55" s="18"/>
      <c r="R55" s="18"/>
      <c r="S55" s="18"/>
      <c r="T55" s="18"/>
      <c r="U55" s="18">
        <v>6</v>
      </c>
      <c r="V55" s="18"/>
      <c r="W55" s="18"/>
      <c r="X55" s="18"/>
      <c r="Y55" s="18"/>
      <c r="Z55" s="18"/>
      <c r="AA55" s="18">
        <v>7</v>
      </c>
      <c r="AB55" s="18"/>
      <c r="AC55" s="18"/>
      <c r="AD55" s="18"/>
      <c r="AE55" s="18"/>
      <c r="AF55" s="18"/>
      <c r="AG55" s="18">
        <v>8</v>
      </c>
      <c r="AH55" s="18"/>
      <c r="AI55" s="18"/>
      <c r="AJ55" s="18"/>
      <c r="AK55" s="18"/>
      <c r="AL55" s="18">
        <v>9</v>
      </c>
      <c r="AM55" s="38"/>
      <c r="AN55" s="4"/>
    </row>
    <row r="56" spans="1:40" ht="15" customHeight="1">
      <c r="A56" s="2" t="s">
        <v>27</v>
      </c>
      <c r="B56" s="29"/>
      <c r="C56" s="30"/>
      <c r="D56" s="30"/>
      <c r="E56" s="30"/>
      <c r="F56" s="31"/>
      <c r="G56" s="30"/>
      <c r="H56" s="18"/>
      <c r="I56" s="18"/>
      <c r="J56" s="18"/>
      <c r="K56" s="18"/>
      <c r="L56" s="18"/>
      <c r="M56" s="18"/>
      <c r="N56" s="18"/>
      <c r="O56" s="18"/>
      <c r="P56" s="18"/>
      <c r="Q56" s="18"/>
      <c r="R56" s="18">
        <v>6</v>
      </c>
      <c r="S56" s="18"/>
      <c r="T56" s="18"/>
      <c r="U56" s="18"/>
      <c r="V56" s="18"/>
      <c r="W56" s="18"/>
      <c r="X56" s="18">
        <v>7</v>
      </c>
      <c r="Y56" s="18"/>
      <c r="Z56" s="18"/>
      <c r="AA56" s="18"/>
      <c r="AB56" s="18"/>
      <c r="AC56" s="18"/>
      <c r="AD56" s="18">
        <v>8</v>
      </c>
      <c r="AE56" s="18"/>
      <c r="AF56" s="18"/>
      <c r="AG56" s="19"/>
      <c r="AH56" s="19"/>
      <c r="AI56" s="19"/>
      <c r="AJ56" s="19">
        <v>9</v>
      </c>
      <c r="AK56" s="17"/>
      <c r="AL56" s="17"/>
      <c r="AM56" s="4"/>
    </row>
    <row r="57" spans="1:40" s="2" customFormat="1" ht="15" customHeight="1">
      <c r="A57" s="2" t="s">
        <v>28</v>
      </c>
      <c r="B57" s="25"/>
      <c r="C57" s="25"/>
      <c r="D57" s="25"/>
      <c r="E57" s="25"/>
      <c r="F57" s="25"/>
      <c r="G57" s="25"/>
      <c r="H57" s="9"/>
      <c r="I57" s="9"/>
      <c r="J57" s="9"/>
      <c r="K57" s="9"/>
      <c r="L57" s="9"/>
      <c r="M57" s="9"/>
    </row>
    <row r="58" spans="1:40" s="2" customFormat="1" ht="15" customHeight="1">
      <c r="A58" s="2" t="s">
        <v>29</v>
      </c>
      <c r="B58" s="25"/>
      <c r="C58" s="25"/>
      <c r="D58" s="25"/>
      <c r="E58" s="25"/>
      <c r="F58" s="25"/>
      <c r="G58" s="25"/>
      <c r="H58" s="9"/>
      <c r="I58" s="9"/>
      <c r="J58" s="9"/>
      <c r="K58" s="9"/>
      <c r="L58" s="9"/>
      <c r="M58" s="9"/>
    </row>
    <row r="59" spans="1:40" s="2" customFormat="1" ht="15" customHeight="1">
      <c r="A59" s="2" t="s">
        <v>30</v>
      </c>
      <c r="B59" s="25"/>
      <c r="C59" s="25"/>
      <c r="D59" s="25"/>
      <c r="E59" s="25"/>
      <c r="F59" s="25"/>
      <c r="G59" s="25"/>
      <c r="H59" s="9"/>
      <c r="I59" s="9"/>
      <c r="J59" s="9"/>
      <c r="K59" s="9"/>
      <c r="L59" s="9"/>
      <c r="M59" s="9"/>
    </row>
    <row r="60" spans="1:40" s="2" customFormat="1" ht="15" customHeight="1">
      <c r="A60" s="2" t="s">
        <v>31</v>
      </c>
      <c r="B60" s="25"/>
      <c r="C60" s="25"/>
      <c r="D60" s="25"/>
      <c r="E60" s="25"/>
      <c r="F60" s="25"/>
      <c r="G60" s="25"/>
      <c r="H60" s="9"/>
      <c r="I60" s="9"/>
      <c r="J60" s="9"/>
      <c r="K60" s="9"/>
      <c r="L60" s="9"/>
      <c r="M60" s="9"/>
    </row>
    <row r="61" spans="1:40" ht="15" customHeight="1">
      <c r="A61" s="2" t="s">
        <v>32</v>
      </c>
      <c r="B61" s="32"/>
      <c r="C61" s="2"/>
      <c r="D61" s="2"/>
      <c r="E61" s="2"/>
      <c r="F61" s="2"/>
      <c r="G61" s="2"/>
    </row>
    <row r="62" spans="1:40" ht="15" customHeight="1">
      <c r="A62" s="2" t="s">
        <v>33</v>
      </c>
      <c r="B62" s="32"/>
      <c r="C62" s="2"/>
      <c r="D62" s="2"/>
      <c r="E62" s="2"/>
      <c r="F62" s="2"/>
      <c r="G62" s="2"/>
    </row>
    <row r="63" spans="1:40" ht="15" customHeight="1">
      <c r="A63" s="2"/>
      <c r="B63" s="16" t="s">
        <v>34</v>
      </c>
      <c r="C63" s="111" t="s">
        <v>35</v>
      </c>
      <c r="D63" s="111"/>
      <c r="E63" s="111"/>
      <c r="F63" s="2"/>
      <c r="G63" s="2"/>
    </row>
    <row r="64" spans="1:40" ht="15" customHeight="1">
      <c r="A64" s="2"/>
      <c r="B64" s="35" t="s">
        <v>36</v>
      </c>
      <c r="C64" s="135" t="s">
        <v>37</v>
      </c>
      <c r="D64" s="135"/>
      <c r="E64" s="135"/>
      <c r="F64" s="2"/>
      <c r="G64" s="2"/>
    </row>
    <row r="65" spans="1:7" ht="15" customHeight="1">
      <c r="A65" s="2"/>
      <c r="B65" s="35" t="s">
        <v>38</v>
      </c>
      <c r="C65" s="135" t="s">
        <v>39</v>
      </c>
      <c r="D65" s="135"/>
      <c r="E65" s="135"/>
      <c r="F65" s="2"/>
      <c r="G65" s="2"/>
    </row>
    <row r="66" spans="1:7" ht="15" customHeight="1">
      <c r="A66" s="2"/>
      <c r="B66" s="35" t="s">
        <v>40</v>
      </c>
      <c r="C66" s="135" t="s">
        <v>41</v>
      </c>
      <c r="D66" s="135"/>
      <c r="E66" s="135"/>
      <c r="F66" s="2"/>
      <c r="G66" s="2"/>
    </row>
    <row r="67" spans="1:7" ht="15" customHeight="1">
      <c r="A67" s="2"/>
      <c r="B67" s="35" t="s">
        <v>42</v>
      </c>
      <c r="C67" s="135" t="s">
        <v>43</v>
      </c>
      <c r="D67" s="135"/>
      <c r="E67" s="135"/>
      <c r="F67" s="2"/>
      <c r="G67" s="2"/>
    </row>
    <row r="68" spans="1:7" ht="15" customHeight="1">
      <c r="A68" s="2"/>
      <c r="B68" s="2" t="s">
        <v>44</v>
      </c>
      <c r="C68" s="2"/>
      <c r="D68" s="2"/>
      <c r="E68" s="2"/>
      <c r="F68" s="2"/>
      <c r="G68" s="2"/>
    </row>
    <row r="69" spans="1:7" ht="15" customHeight="1">
      <c r="A69" s="2"/>
      <c r="B69" s="2" t="s">
        <v>45</v>
      </c>
      <c r="C69" s="2"/>
      <c r="D69" s="2"/>
      <c r="E69" s="2"/>
      <c r="F69" s="2"/>
      <c r="G69" s="2"/>
    </row>
    <row r="70" spans="1:7" ht="15" customHeight="1">
      <c r="A70" s="2"/>
      <c r="B70" s="2" t="s">
        <v>46</v>
      </c>
      <c r="C70" s="2"/>
      <c r="D70" s="2"/>
      <c r="E70" s="2"/>
      <c r="F70" s="2"/>
      <c r="G70" s="2"/>
    </row>
    <row r="71" spans="1:7" ht="15" customHeight="1">
      <c r="A71" s="2" t="s">
        <v>47</v>
      </c>
      <c r="B71" s="32"/>
      <c r="C71" s="2"/>
      <c r="D71" s="2"/>
      <c r="E71" s="2"/>
      <c r="F71" s="2"/>
      <c r="G71" s="2"/>
    </row>
    <row r="72" spans="1:7" ht="15" customHeight="1">
      <c r="A72" s="2" t="s">
        <v>48</v>
      </c>
      <c r="B72" s="32"/>
      <c r="C72" s="2"/>
      <c r="D72" s="2"/>
      <c r="E72" s="2"/>
      <c r="F72" s="2"/>
      <c r="G72" s="2"/>
    </row>
    <row r="73" spans="1:7" ht="15" customHeight="1">
      <c r="A73" s="2" t="s">
        <v>49</v>
      </c>
      <c r="B73" s="32"/>
      <c r="C73" s="2"/>
      <c r="D73" s="2"/>
      <c r="E73" s="2"/>
      <c r="F73" s="2"/>
      <c r="G73" s="2"/>
    </row>
    <row r="74" spans="1:7" ht="15" customHeight="1">
      <c r="A74" s="2" t="s">
        <v>50</v>
      </c>
      <c r="B74" s="32"/>
      <c r="C74" s="2"/>
      <c r="D74" s="2"/>
      <c r="E74" s="2"/>
      <c r="F74" s="2"/>
      <c r="G74" s="2"/>
    </row>
    <row r="75" spans="1:7" ht="15" customHeight="1">
      <c r="A75" s="2" t="s">
        <v>51</v>
      </c>
      <c r="B75" s="32"/>
      <c r="C75" s="2"/>
      <c r="D75" s="2"/>
      <c r="E75" s="2"/>
      <c r="F75" s="2"/>
      <c r="G75" s="2"/>
    </row>
    <row r="76" spans="1:7" ht="15" customHeight="1">
      <c r="A76" s="2" t="s">
        <v>52</v>
      </c>
      <c r="B76" s="32"/>
      <c r="C76" s="2"/>
      <c r="D76" s="2"/>
      <c r="E76" s="2"/>
      <c r="F76" s="2"/>
      <c r="G76" s="2"/>
    </row>
    <row r="77" spans="1:7" ht="15" customHeight="1">
      <c r="A77" s="2"/>
      <c r="B77" s="2" t="s">
        <v>53</v>
      </c>
      <c r="C77" s="2"/>
      <c r="D77" s="2"/>
      <c r="E77" s="2"/>
      <c r="F77" s="2"/>
      <c r="G77" s="2"/>
    </row>
    <row r="78" spans="1:7" ht="15" customHeight="1">
      <c r="A78" s="2"/>
      <c r="B78" s="2" t="s">
        <v>54</v>
      </c>
      <c r="C78" s="2"/>
      <c r="D78" s="2"/>
      <c r="E78" s="2"/>
      <c r="F78" s="2"/>
      <c r="G78" s="2"/>
    </row>
    <row r="79" spans="1:7" ht="15" customHeight="1">
      <c r="A79" s="2" t="s">
        <v>55</v>
      </c>
      <c r="B79" s="32"/>
      <c r="C79" s="2"/>
      <c r="D79" s="2"/>
      <c r="E79" s="2"/>
      <c r="F79" s="2"/>
      <c r="G79" s="2"/>
    </row>
    <row r="80" spans="1:7" ht="15" customHeight="1">
      <c r="A80" s="2" t="s">
        <v>56</v>
      </c>
      <c r="B80" s="32"/>
      <c r="C80" s="2"/>
      <c r="D80" s="2"/>
      <c r="E80" s="2"/>
      <c r="F80" s="2"/>
      <c r="G80" s="2"/>
    </row>
    <row r="81" spans="1:7" ht="15" customHeight="1">
      <c r="A81" s="2" t="s">
        <v>57</v>
      </c>
      <c r="B81" s="32"/>
      <c r="C81" s="2"/>
      <c r="D81" s="2"/>
      <c r="E81" s="2"/>
      <c r="F81" s="2"/>
      <c r="G81" s="2"/>
    </row>
    <row r="82" spans="1:7" ht="15" customHeight="1">
      <c r="A82" s="2" t="s">
        <v>58</v>
      </c>
      <c r="B82" s="32"/>
      <c r="C82" s="2"/>
      <c r="D82" s="2"/>
      <c r="E82" s="2"/>
      <c r="F82" s="2"/>
      <c r="G82" s="2"/>
    </row>
    <row r="83" spans="1:7" ht="15" customHeight="1">
      <c r="A83" s="2" t="s">
        <v>59</v>
      </c>
      <c r="B83" s="32"/>
      <c r="C83" s="2"/>
      <c r="D83" s="2"/>
      <c r="E83" s="2"/>
      <c r="F83" s="2"/>
      <c r="G83" s="2"/>
    </row>
    <row r="84" spans="1:7" ht="15" customHeight="1">
      <c r="A84" s="2" t="s">
        <v>60</v>
      </c>
      <c r="B84" s="32"/>
      <c r="C84" s="2"/>
      <c r="D84" s="2"/>
      <c r="E84" s="2"/>
      <c r="F84" s="2"/>
      <c r="G84" s="2"/>
    </row>
    <row r="85" spans="1:7" ht="15" customHeight="1">
      <c r="A85" s="2" t="s">
        <v>61</v>
      </c>
      <c r="B85" s="32"/>
      <c r="C85" s="2"/>
      <c r="D85" s="2"/>
      <c r="E85" s="2"/>
      <c r="F85" s="2"/>
      <c r="G85" s="2"/>
    </row>
    <row r="86" spans="1:7" ht="15" customHeight="1">
      <c r="A86" s="2" t="s">
        <v>62</v>
      </c>
      <c r="B86" s="32"/>
      <c r="C86" s="2"/>
      <c r="D86" s="2"/>
      <c r="E86" s="2"/>
      <c r="F86" s="2"/>
      <c r="G86" s="2"/>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tabSelected="1" view="pageBreakPreview" zoomScaleNormal="100" zoomScaleSheetLayoutView="100" workbookViewId="0">
      <selection activeCell="AK2" sqref="AK2:AN2"/>
    </sheetView>
  </sheetViews>
  <sheetFormatPr defaultColWidth="8.25" defaultRowHeight="21" customHeight="1"/>
  <cols>
    <col min="1" max="1" width="2.625" style="1" customWidth="1"/>
    <col min="2" max="2" width="18.7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41" width="8.25" style="1" customWidth="1"/>
    <col min="42" max="16384" width="8.25" style="1"/>
  </cols>
  <sheetData>
    <row r="1" spans="1:41" ht="24.95" customHeight="1">
      <c r="A1" s="33" t="s">
        <v>1</v>
      </c>
      <c r="C1" s="20"/>
      <c r="D1" s="20"/>
      <c r="E1" s="20"/>
      <c r="F1" s="20"/>
      <c r="G1" s="20"/>
      <c r="H1" s="20"/>
      <c r="I1" s="20"/>
      <c r="J1" s="20"/>
      <c r="K1" s="20"/>
      <c r="L1" s="20"/>
      <c r="M1" s="20"/>
      <c r="N1" s="20"/>
      <c r="O1" s="20"/>
      <c r="P1" s="20"/>
      <c r="Q1" s="20"/>
      <c r="R1" s="20"/>
      <c r="S1" s="20"/>
      <c r="T1" s="20"/>
      <c r="U1" s="20"/>
      <c r="V1" s="20"/>
      <c r="W1" s="20"/>
      <c r="X1" s="9"/>
      <c r="Y1" s="9"/>
      <c r="Z1" s="4"/>
      <c r="AA1" s="4"/>
      <c r="AB1" s="4"/>
      <c r="AC1" s="4"/>
      <c r="AD1" s="26"/>
      <c r="AE1" s="26"/>
      <c r="AF1" s="26"/>
      <c r="AG1" s="26"/>
      <c r="AH1" s="26"/>
      <c r="AI1" s="21" t="s">
        <v>2</v>
      </c>
      <c r="AJ1" s="21"/>
      <c r="AK1" s="105" t="s">
        <v>118</v>
      </c>
      <c r="AL1" s="105"/>
      <c r="AM1" s="105"/>
      <c r="AN1" s="105"/>
    </row>
    <row r="2" spans="1:41" ht="18" customHeight="1">
      <c r="A2" s="4"/>
      <c r="B2" s="5"/>
      <c r="C2" s="5"/>
      <c r="D2" s="5"/>
      <c r="E2" s="5"/>
      <c r="F2" s="5"/>
      <c r="G2" s="5"/>
      <c r="H2" s="5"/>
      <c r="I2" s="5"/>
      <c r="J2" s="5"/>
      <c r="K2" s="5"/>
      <c r="L2" s="5"/>
      <c r="M2" s="106">
        <v>2026</v>
      </c>
      <c r="N2" s="106"/>
      <c r="O2" s="106"/>
      <c r="P2" s="106"/>
      <c r="Q2" s="107" t="s">
        <v>3</v>
      </c>
      <c r="R2" s="107"/>
      <c r="S2" s="106">
        <v>4</v>
      </c>
      <c r="T2" s="106"/>
      <c r="U2" s="107" t="s">
        <v>4</v>
      </c>
      <c r="V2" s="107"/>
      <c r="W2" s="5"/>
      <c r="X2" s="5"/>
      <c r="Y2" s="5"/>
      <c r="Z2" s="4"/>
      <c r="AA2" s="4"/>
      <c r="AC2" s="21"/>
      <c r="AD2" s="5"/>
      <c r="AE2" s="5"/>
      <c r="AF2" s="5"/>
      <c r="AG2" s="5"/>
      <c r="AH2" s="5"/>
      <c r="AI2" s="21" t="s">
        <v>5</v>
      </c>
      <c r="AJ2" s="21"/>
      <c r="AK2" s="108"/>
      <c r="AL2" s="108"/>
      <c r="AM2" s="108"/>
      <c r="AN2" s="108"/>
    </row>
    <row r="3" spans="1:41" ht="18" customHeight="1">
      <c r="A3" s="24"/>
      <c r="B3" s="24"/>
      <c r="C3" s="24"/>
      <c r="D3" s="24"/>
      <c r="E3" s="24"/>
      <c r="F3" s="24"/>
      <c r="G3" s="24"/>
      <c r="H3" s="24"/>
      <c r="I3" s="24"/>
      <c r="J3" s="24"/>
      <c r="K3" s="24"/>
      <c r="L3" s="24"/>
      <c r="M3" s="24"/>
      <c r="N3" s="24"/>
      <c r="O3" s="24"/>
      <c r="P3" s="24"/>
      <c r="Q3" s="24"/>
      <c r="R3" s="24"/>
      <c r="S3" s="24"/>
      <c r="T3" s="24"/>
      <c r="U3" s="24"/>
      <c r="V3" s="24"/>
      <c r="W3" s="24"/>
      <c r="Y3" s="27"/>
      <c r="Z3" s="27"/>
      <c r="AA3" s="27"/>
      <c r="AB3" s="4"/>
      <c r="AC3" s="27"/>
      <c r="AD3" s="27"/>
      <c r="AE3" s="27"/>
      <c r="AF3" s="27"/>
      <c r="AG3" s="27"/>
      <c r="AH3" s="27"/>
      <c r="AI3" s="28" t="s">
        <v>6</v>
      </c>
      <c r="AJ3" s="21"/>
      <c r="AK3" s="103" t="s">
        <v>64</v>
      </c>
      <c r="AL3" s="103"/>
      <c r="AM3" s="103"/>
      <c r="AN3" s="103"/>
      <c r="AO3" s="75" t="s">
        <v>140</v>
      </c>
    </row>
    <row r="4" spans="1:41" ht="18" customHeight="1">
      <c r="A4" s="24"/>
      <c r="B4" s="24"/>
      <c r="C4" s="24"/>
      <c r="D4" s="24"/>
      <c r="E4" s="24"/>
      <c r="F4" s="24"/>
      <c r="G4" s="24"/>
      <c r="H4" s="24"/>
      <c r="I4" s="24"/>
      <c r="J4" s="24"/>
      <c r="K4" s="24"/>
      <c r="L4" s="24"/>
      <c r="M4" s="24"/>
      <c r="N4" s="24"/>
      <c r="O4" s="24"/>
      <c r="P4" s="24"/>
      <c r="Q4" s="24"/>
      <c r="R4" s="24"/>
      <c r="S4" s="24"/>
      <c r="T4" s="24"/>
      <c r="U4" s="24"/>
      <c r="V4" s="24"/>
      <c r="W4" s="24"/>
      <c r="Y4" s="27"/>
      <c r="Z4" s="27"/>
      <c r="AA4" s="27"/>
      <c r="AB4" s="4"/>
      <c r="AC4" s="27"/>
      <c r="AD4" s="27"/>
      <c r="AE4" s="27"/>
      <c r="AF4" s="27"/>
      <c r="AG4" s="27"/>
      <c r="AH4" s="27"/>
      <c r="AI4" s="28" t="s">
        <v>7</v>
      </c>
      <c r="AJ4" s="21"/>
      <c r="AK4" s="103" t="s">
        <v>139</v>
      </c>
      <c r="AL4" s="103"/>
      <c r="AM4" s="103"/>
      <c r="AN4" s="103"/>
      <c r="AO4" s="75" t="s">
        <v>141</v>
      </c>
    </row>
    <row r="5" spans="1:41" ht="18" customHeight="1">
      <c r="A5" s="24"/>
      <c r="B5" s="24"/>
      <c r="C5" s="24"/>
      <c r="D5" s="24"/>
      <c r="E5" s="24"/>
      <c r="F5" s="24"/>
      <c r="G5" s="24"/>
      <c r="H5" s="24"/>
      <c r="I5" s="24"/>
      <c r="J5" s="24"/>
      <c r="K5" s="24"/>
      <c r="L5" s="24"/>
      <c r="M5" s="24"/>
      <c r="N5" s="24"/>
      <c r="O5" s="24"/>
      <c r="P5" s="24"/>
      <c r="Q5" s="24"/>
      <c r="R5" s="24"/>
      <c r="S5" s="24"/>
      <c r="U5" s="24"/>
      <c r="V5" s="24"/>
      <c r="W5" s="24"/>
      <c r="Y5" s="27"/>
      <c r="Z5" s="27"/>
      <c r="AA5" s="27"/>
      <c r="AB5" s="4"/>
      <c r="AC5" s="27"/>
      <c r="AD5" s="27"/>
      <c r="AE5" s="27"/>
      <c r="AF5" s="27"/>
      <c r="AG5" s="28" t="s">
        <v>8</v>
      </c>
      <c r="AH5" s="104">
        <v>40</v>
      </c>
      <c r="AI5" s="104"/>
      <c r="AJ5" s="104"/>
      <c r="AK5" s="27" t="s">
        <v>9</v>
      </c>
      <c r="AL5" s="37"/>
      <c r="AM5" s="27" t="s">
        <v>10</v>
      </c>
      <c r="AN5" s="4"/>
    </row>
    <row r="6" spans="1:41"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1" ht="15" customHeight="1">
      <c r="A7" s="157" t="s">
        <v>11</v>
      </c>
      <c r="B7" s="114" t="s">
        <v>12</v>
      </c>
      <c r="C7" s="90" t="s">
        <v>13</v>
      </c>
      <c r="D7" s="111" t="s">
        <v>14</v>
      </c>
      <c r="E7" s="77" t="s">
        <v>15</v>
      </c>
      <c r="F7" s="113" t="s">
        <v>16</v>
      </c>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81" t="s">
        <v>17</v>
      </c>
      <c r="AL7" s="109" t="s">
        <v>18</v>
      </c>
      <c r="AM7" s="110" t="s">
        <v>19</v>
      </c>
      <c r="AN7" s="110"/>
    </row>
    <row r="8" spans="1:41" ht="15" customHeight="1">
      <c r="A8" s="157"/>
      <c r="B8" s="115"/>
      <c r="C8" s="93"/>
      <c r="D8" s="111"/>
      <c r="E8" s="77"/>
      <c r="F8" s="111" t="s">
        <v>20</v>
      </c>
      <c r="G8" s="111"/>
      <c r="H8" s="111"/>
      <c r="I8" s="111"/>
      <c r="J8" s="111"/>
      <c r="K8" s="111"/>
      <c r="L8" s="111"/>
      <c r="M8" s="111" t="s">
        <v>21</v>
      </c>
      <c r="N8" s="111"/>
      <c r="O8" s="111"/>
      <c r="P8" s="111"/>
      <c r="Q8" s="111"/>
      <c r="R8" s="111"/>
      <c r="S8" s="111"/>
      <c r="T8" s="111" t="s">
        <v>22</v>
      </c>
      <c r="U8" s="111"/>
      <c r="V8" s="111"/>
      <c r="W8" s="111"/>
      <c r="X8" s="111"/>
      <c r="Y8" s="111"/>
      <c r="Z8" s="111"/>
      <c r="AA8" s="111" t="s">
        <v>23</v>
      </c>
      <c r="AB8" s="111"/>
      <c r="AC8" s="111"/>
      <c r="AD8" s="111"/>
      <c r="AE8" s="111"/>
      <c r="AF8" s="111"/>
      <c r="AG8" s="111"/>
      <c r="AH8" s="111" t="s">
        <v>24</v>
      </c>
      <c r="AI8" s="111"/>
      <c r="AJ8" s="111"/>
      <c r="AK8" s="81"/>
      <c r="AL8" s="109"/>
      <c r="AM8" s="110"/>
      <c r="AN8" s="110"/>
    </row>
    <row r="9" spans="1:41" ht="15" customHeight="1">
      <c r="A9" s="157"/>
      <c r="B9" s="116" t="s">
        <v>65</v>
      </c>
      <c r="C9" s="93"/>
      <c r="D9" s="111"/>
      <c r="E9" s="77"/>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81"/>
      <c r="AL9" s="109"/>
      <c r="AM9" s="110"/>
      <c r="AN9" s="110"/>
    </row>
    <row r="10" spans="1:41" ht="15" customHeight="1">
      <c r="A10" s="157"/>
      <c r="B10" s="117"/>
      <c r="C10" s="96"/>
      <c r="D10" s="111"/>
      <c r="E10" s="77"/>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81"/>
      <c r="AL10" s="109"/>
      <c r="AM10" s="110"/>
      <c r="AN10" s="110"/>
    </row>
    <row r="11" spans="1:41" ht="18" customHeight="1">
      <c r="A11" s="15">
        <v>1</v>
      </c>
      <c r="B11" s="41" t="s">
        <v>66</v>
      </c>
      <c r="C11" s="23" t="s">
        <v>36</v>
      </c>
      <c r="D11" s="42"/>
      <c r="E11" s="43" t="s">
        <v>36</v>
      </c>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73"/>
      <c r="AI11" s="73"/>
      <c r="AJ11" s="73"/>
      <c r="AK11" s="11">
        <f>+SUM(F11:AJ11)</f>
        <v>0</v>
      </c>
      <c r="AL11" s="12">
        <f>IF($AK$3="４週",AK11/4,AK11/(DAY(EOMONTH($F$9,0))/7))</f>
        <v>0</v>
      </c>
      <c r="AM11" s="118"/>
      <c r="AN11" s="118"/>
    </row>
    <row r="12" spans="1:41" ht="18" customHeight="1">
      <c r="A12" s="15">
        <v>2</v>
      </c>
      <c r="B12" s="41" t="s">
        <v>104</v>
      </c>
      <c r="C12" s="23" t="s">
        <v>38</v>
      </c>
      <c r="D12" s="42"/>
      <c r="E12" s="43" t="s">
        <v>38</v>
      </c>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73"/>
      <c r="AI12" s="73"/>
      <c r="AJ12" s="73"/>
      <c r="AK12" s="11">
        <f t="shared" ref="AK12:AK31" si="0">+SUM(F12:AJ12)</f>
        <v>0</v>
      </c>
      <c r="AL12" s="12">
        <f>IF($AK$3="４週",AK12/4,AK12/(DAY(EOMONTH($F$9,0))/7))</f>
        <v>0</v>
      </c>
      <c r="AM12" s="118"/>
      <c r="AN12" s="118"/>
    </row>
    <row r="13" spans="1:41" ht="18" customHeight="1">
      <c r="A13" s="15">
        <v>3</v>
      </c>
      <c r="B13" s="72" t="s">
        <v>119</v>
      </c>
      <c r="C13" s="23" t="s">
        <v>40</v>
      </c>
      <c r="D13" s="42"/>
      <c r="E13" s="43" t="s">
        <v>40</v>
      </c>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73"/>
      <c r="AI13" s="73"/>
      <c r="AJ13" s="73"/>
      <c r="AK13" s="11">
        <f t="shared" si="0"/>
        <v>0</v>
      </c>
      <c r="AL13" s="12">
        <f>IF($AK$3="４週",AK13/4,AK13/(DAY(EOMONTH($F$9,0))/7))</f>
        <v>0</v>
      </c>
      <c r="AM13" s="118"/>
      <c r="AN13" s="118"/>
    </row>
    <row r="14" spans="1:41" ht="18" customHeight="1">
      <c r="A14" s="15">
        <v>4</v>
      </c>
      <c r="B14" s="72" t="s">
        <v>109</v>
      </c>
      <c r="C14" s="23" t="s">
        <v>36</v>
      </c>
      <c r="D14" s="42"/>
      <c r="E14" s="43" t="s">
        <v>42</v>
      </c>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73"/>
      <c r="AI14" s="73"/>
      <c r="AJ14" s="73"/>
      <c r="AK14" s="11">
        <f t="shared" si="0"/>
        <v>0</v>
      </c>
      <c r="AL14" s="12">
        <f>IF($AK$3="４週",AK14/4,AK14/(DAY(EOMONTH($F$9,0))/7))</f>
        <v>0</v>
      </c>
      <c r="AM14" s="118"/>
      <c r="AN14" s="118"/>
    </row>
    <row r="15" spans="1:41" ht="18" customHeight="1">
      <c r="A15" s="15">
        <v>5</v>
      </c>
      <c r="B15" s="72"/>
      <c r="C15" s="23"/>
      <c r="D15" s="42"/>
      <c r="E15" s="43"/>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73"/>
      <c r="AI15" s="73"/>
      <c r="AJ15" s="73"/>
      <c r="AK15" s="11">
        <f t="shared" si="0"/>
        <v>0</v>
      </c>
      <c r="AL15" s="12">
        <f t="shared" ref="AL15:AL30" si="1">IF($AK$3="４週",AK15/4,AK15/(DAY(EOMONTH($F$9,0))/7))</f>
        <v>0</v>
      </c>
      <c r="AM15" s="118"/>
      <c r="AN15" s="118"/>
    </row>
    <row r="16" spans="1:41" ht="18" customHeight="1">
      <c r="A16" s="15">
        <v>6</v>
      </c>
      <c r="B16" s="72"/>
      <c r="C16" s="23"/>
      <c r="D16" s="42"/>
      <c r="E16" s="43"/>
      <c r="F16" s="10"/>
      <c r="G16" s="10"/>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73"/>
      <c r="AI16" s="73"/>
      <c r="AJ16" s="73"/>
      <c r="AK16" s="11">
        <f t="shared" si="0"/>
        <v>0</v>
      </c>
      <c r="AL16" s="12">
        <f t="shared" si="1"/>
        <v>0</v>
      </c>
      <c r="AM16" s="118"/>
      <c r="AN16" s="118"/>
    </row>
    <row r="17" spans="1:40" ht="18" customHeight="1">
      <c r="A17" s="15">
        <v>7</v>
      </c>
      <c r="B17" s="72"/>
      <c r="C17" s="23"/>
      <c r="D17" s="42"/>
      <c r="E17" s="43"/>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73"/>
      <c r="AI17" s="73"/>
      <c r="AJ17" s="73"/>
      <c r="AK17" s="11">
        <f t="shared" si="0"/>
        <v>0</v>
      </c>
      <c r="AL17" s="12">
        <f t="shared" si="1"/>
        <v>0</v>
      </c>
      <c r="AM17" s="118"/>
      <c r="AN17" s="118"/>
    </row>
    <row r="18" spans="1:40" ht="18" customHeight="1">
      <c r="A18" s="15">
        <v>8</v>
      </c>
      <c r="B18" s="72"/>
      <c r="C18" s="23"/>
      <c r="D18" s="42"/>
      <c r="E18" s="43"/>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73"/>
      <c r="AI18" s="73"/>
      <c r="AJ18" s="73"/>
      <c r="AK18" s="11">
        <f t="shared" ref="AK18" si="2">+SUM(F18:AJ18)</f>
        <v>0</v>
      </c>
      <c r="AL18" s="12">
        <f t="shared" ref="AL18" si="3">IF($AK$3="４週",AK18/4,AK18/(DAY(EOMONTH($F$9,0))/7))</f>
        <v>0</v>
      </c>
      <c r="AM18" s="118"/>
      <c r="AN18" s="118"/>
    </row>
    <row r="19" spans="1:40" ht="18" customHeight="1">
      <c r="A19" s="15">
        <v>9</v>
      </c>
      <c r="B19" s="72"/>
      <c r="C19" s="23"/>
      <c r="D19" s="42"/>
      <c r="E19" s="43"/>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73"/>
      <c r="AI19" s="73"/>
      <c r="AJ19" s="73"/>
      <c r="AK19" s="11">
        <f t="shared" si="0"/>
        <v>0</v>
      </c>
      <c r="AL19" s="12">
        <f t="shared" si="1"/>
        <v>0</v>
      </c>
      <c r="AM19" s="118"/>
      <c r="AN19" s="118"/>
    </row>
    <row r="20" spans="1:40" ht="18" customHeight="1">
      <c r="A20" s="15">
        <v>10</v>
      </c>
      <c r="B20" s="72"/>
      <c r="C20" s="23"/>
      <c r="D20" s="42"/>
      <c r="E20" s="43"/>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73"/>
      <c r="AI20" s="73"/>
      <c r="AJ20" s="73"/>
      <c r="AK20" s="11">
        <f t="shared" si="0"/>
        <v>0</v>
      </c>
      <c r="AL20" s="12">
        <f t="shared" si="1"/>
        <v>0</v>
      </c>
      <c r="AM20" s="118"/>
      <c r="AN20" s="118"/>
    </row>
    <row r="21" spans="1:40" ht="18" customHeight="1">
      <c r="A21" s="15">
        <v>11</v>
      </c>
      <c r="B21" s="72"/>
      <c r="C21" s="23"/>
      <c r="D21" s="42"/>
      <c r="E21" s="43"/>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73"/>
      <c r="AI21" s="73"/>
      <c r="AJ21" s="73"/>
      <c r="AK21" s="11">
        <f t="shared" si="0"/>
        <v>0</v>
      </c>
      <c r="AL21" s="12">
        <f t="shared" si="1"/>
        <v>0</v>
      </c>
      <c r="AM21" s="118"/>
      <c r="AN21" s="118"/>
    </row>
    <row r="22" spans="1:40" ht="18" customHeight="1">
      <c r="A22" s="15">
        <v>12</v>
      </c>
      <c r="B22" s="72"/>
      <c r="C22" s="23"/>
      <c r="D22" s="42"/>
      <c r="E22" s="43"/>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73"/>
      <c r="AI22" s="73"/>
      <c r="AJ22" s="73"/>
      <c r="AK22" s="11">
        <f t="shared" si="0"/>
        <v>0</v>
      </c>
      <c r="AL22" s="12">
        <f t="shared" si="1"/>
        <v>0</v>
      </c>
      <c r="AM22" s="118"/>
      <c r="AN22" s="118"/>
    </row>
    <row r="23" spans="1:40" ht="18" customHeight="1">
      <c r="A23" s="15">
        <v>13</v>
      </c>
      <c r="B23" s="72"/>
      <c r="C23" s="23"/>
      <c r="D23" s="42"/>
      <c r="E23" s="43"/>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73"/>
      <c r="AI23" s="73"/>
      <c r="AJ23" s="73"/>
      <c r="AK23" s="11">
        <f t="shared" si="0"/>
        <v>0</v>
      </c>
      <c r="AL23" s="12">
        <f t="shared" si="1"/>
        <v>0</v>
      </c>
      <c r="AM23" s="118"/>
      <c r="AN23" s="118"/>
    </row>
    <row r="24" spans="1:40" ht="18" customHeight="1">
      <c r="A24" s="15">
        <v>14</v>
      </c>
      <c r="B24" s="72"/>
      <c r="C24" s="23"/>
      <c r="D24" s="42"/>
      <c r="E24" s="43"/>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73"/>
      <c r="AI24" s="73"/>
      <c r="AJ24" s="73"/>
      <c r="AK24" s="11">
        <f t="shared" si="0"/>
        <v>0</v>
      </c>
      <c r="AL24" s="12">
        <f t="shared" si="1"/>
        <v>0</v>
      </c>
      <c r="AM24" s="118"/>
      <c r="AN24" s="118"/>
    </row>
    <row r="25" spans="1:40" ht="18" customHeight="1">
      <c r="A25" s="15">
        <v>15</v>
      </c>
      <c r="B25" s="72"/>
      <c r="C25" s="23"/>
      <c r="D25" s="42"/>
      <c r="E25" s="43"/>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73"/>
      <c r="AI25" s="73"/>
      <c r="AJ25" s="73"/>
      <c r="AK25" s="11">
        <f t="shared" si="0"/>
        <v>0</v>
      </c>
      <c r="AL25" s="12">
        <f t="shared" si="1"/>
        <v>0</v>
      </c>
      <c r="AM25" s="118"/>
      <c r="AN25" s="118"/>
    </row>
    <row r="26" spans="1:40" ht="18" customHeight="1">
      <c r="A26" s="15">
        <v>16</v>
      </c>
      <c r="B26" s="72"/>
      <c r="C26" s="23"/>
      <c r="D26" s="42"/>
      <c r="E26" s="43"/>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73"/>
      <c r="AI26" s="73"/>
      <c r="AJ26" s="73"/>
      <c r="AK26" s="11">
        <f t="shared" si="0"/>
        <v>0</v>
      </c>
      <c r="AL26" s="12">
        <f t="shared" si="1"/>
        <v>0</v>
      </c>
      <c r="AM26" s="118"/>
      <c r="AN26" s="118"/>
    </row>
    <row r="27" spans="1:40" ht="18" customHeight="1">
      <c r="A27" s="15">
        <v>17</v>
      </c>
      <c r="B27" s="72"/>
      <c r="C27" s="23"/>
      <c r="D27" s="42"/>
      <c r="E27" s="43"/>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73"/>
      <c r="AI27" s="73"/>
      <c r="AJ27" s="73"/>
      <c r="AK27" s="11">
        <f t="shared" si="0"/>
        <v>0</v>
      </c>
      <c r="AL27" s="12">
        <f t="shared" si="1"/>
        <v>0</v>
      </c>
      <c r="AM27" s="118"/>
      <c r="AN27" s="118"/>
    </row>
    <row r="28" spans="1:40" ht="18" customHeight="1">
      <c r="A28" s="15">
        <v>18</v>
      </c>
      <c r="B28" s="72"/>
      <c r="C28" s="23"/>
      <c r="D28" s="42"/>
      <c r="E28" s="43"/>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73"/>
      <c r="AI28" s="73"/>
      <c r="AJ28" s="73"/>
      <c r="AK28" s="11">
        <f t="shared" si="0"/>
        <v>0</v>
      </c>
      <c r="AL28" s="12">
        <f t="shared" si="1"/>
        <v>0</v>
      </c>
      <c r="AM28" s="118"/>
      <c r="AN28" s="118"/>
    </row>
    <row r="29" spans="1:40" ht="18" customHeight="1">
      <c r="A29" s="15">
        <v>19</v>
      </c>
      <c r="B29" s="72"/>
      <c r="C29" s="23"/>
      <c r="D29" s="42"/>
      <c r="E29" s="43"/>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73"/>
      <c r="AI29" s="73"/>
      <c r="AJ29" s="73"/>
      <c r="AK29" s="11">
        <f t="shared" si="0"/>
        <v>0</v>
      </c>
      <c r="AL29" s="12">
        <f t="shared" si="1"/>
        <v>0</v>
      </c>
      <c r="AM29" s="118"/>
      <c r="AN29" s="118"/>
    </row>
    <row r="30" spans="1:40" ht="18" customHeight="1">
      <c r="A30" s="15">
        <v>20</v>
      </c>
      <c r="B30" s="72"/>
      <c r="C30" s="23"/>
      <c r="D30" s="42"/>
      <c r="E30" s="43"/>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73"/>
      <c r="AI30" s="73"/>
      <c r="AJ30" s="73"/>
      <c r="AK30" s="11">
        <f t="shared" si="0"/>
        <v>0</v>
      </c>
      <c r="AL30" s="12">
        <f t="shared" si="1"/>
        <v>0</v>
      </c>
      <c r="AM30" s="118"/>
      <c r="AN30" s="118"/>
    </row>
    <row r="31" spans="1:40" ht="18" customHeight="1">
      <c r="A31" s="77" t="s">
        <v>25</v>
      </c>
      <c r="B31" s="82"/>
      <c r="C31" s="82"/>
      <c r="D31" s="82"/>
      <c r="E31" s="82"/>
      <c r="F31" s="13">
        <f t="shared" ref="F31:AJ31" si="4">+SUM(F11:F30)</f>
        <v>0</v>
      </c>
      <c r="G31" s="13">
        <f t="shared" si="4"/>
        <v>0</v>
      </c>
      <c r="H31" s="13">
        <f t="shared" si="4"/>
        <v>0</v>
      </c>
      <c r="I31" s="13">
        <f t="shared" si="4"/>
        <v>0</v>
      </c>
      <c r="J31" s="13">
        <f t="shared" si="4"/>
        <v>0</v>
      </c>
      <c r="K31" s="13">
        <f t="shared" si="4"/>
        <v>0</v>
      </c>
      <c r="L31" s="13">
        <f t="shared" si="4"/>
        <v>0</v>
      </c>
      <c r="M31" s="13">
        <f t="shared" si="4"/>
        <v>0</v>
      </c>
      <c r="N31" s="13">
        <f t="shared" si="4"/>
        <v>0</v>
      </c>
      <c r="O31" s="13">
        <f t="shared" si="4"/>
        <v>0</v>
      </c>
      <c r="P31" s="13">
        <f t="shared" si="4"/>
        <v>0</v>
      </c>
      <c r="Q31" s="13">
        <f t="shared" si="4"/>
        <v>0</v>
      </c>
      <c r="R31" s="13">
        <f t="shared" si="4"/>
        <v>0</v>
      </c>
      <c r="S31" s="13">
        <f t="shared" si="4"/>
        <v>0</v>
      </c>
      <c r="T31" s="13">
        <f t="shared" si="4"/>
        <v>0</v>
      </c>
      <c r="U31" s="13">
        <f t="shared" si="4"/>
        <v>0</v>
      </c>
      <c r="V31" s="13">
        <f t="shared" si="4"/>
        <v>0</v>
      </c>
      <c r="W31" s="13">
        <f t="shared" si="4"/>
        <v>0</v>
      </c>
      <c r="X31" s="13">
        <f t="shared" si="4"/>
        <v>0</v>
      </c>
      <c r="Y31" s="13">
        <f t="shared" si="4"/>
        <v>0</v>
      </c>
      <c r="Z31" s="13">
        <f t="shared" si="4"/>
        <v>0</v>
      </c>
      <c r="AA31" s="13">
        <f t="shared" si="4"/>
        <v>0</v>
      </c>
      <c r="AB31" s="13">
        <f t="shared" si="4"/>
        <v>0</v>
      </c>
      <c r="AC31" s="13">
        <f t="shared" si="4"/>
        <v>0</v>
      </c>
      <c r="AD31" s="13">
        <f t="shared" si="4"/>
        <v>0</v>
      </c>
      <c r="AE31" s="13">
        <f t="shared" si="4"/>
        <v>0</v>
      </c>
      <c r="AF31" s="13">
        <f t="shared" si="4"/>
        <v>0</v>
      </c>
      <c r="AG31" s="13">
        <f t="shared" si="4"/>
        <v>0</v>
      </c>
      <c r="AH31" s="73">
        <f t="shared" si="4"/>
        <v>0</v>
      </c>
      <c r="AI31" s="73">
        <f t="shared" si="4"/>
        <v>0</v>
      </c>
      <c r="AJ31" s="73">
        <f t="shared" si="4"/>
        <v>0</v>
      </c>
      <c r="AK31" s="11">
        <f t="shared" si="0"/>
        <v>0</v>
      </c>
      <c r="AL31" s="12">
        <f>IF($AK$3="４週",AK31/4,AK31/(DAY(EOMONTH($F$9,0))/7))</f>
        <v>0</v>
      </c>
      <c r="AM31" s="112"/>
      <c r="AN31" s="112"/>
    </row>
    <row r="32" spans="1:40" ht="18" customHeight="1">
      <c r="A32" s="82" t="s">
        <v>26</v>
      </c>
      <c r="B32" s="82"/>
      <c r="C32" s="82"/>
      <c r="D32" s="82"/>
      <c r="E32" s="78"/>
      <c r="F32" s="34"/>
      <c r="G32" s="34"/>
      <c r="H32" s="34"/>
      <c r="I32" s="34"/>
      <c r="J32" s="34"/>
      <c r="K32" s="34"/>
      <c r="L32" s="34"/>
      <c r="M32" s="34"/>
      <c r="N32" s="34"/>
      <c r="O32" s="34"/>
      <c r="P32" s="34"/>
      <c r="Q32" s="34"/>
      <c r="R32" s="34"/>
      <c r="S32" s="34"/>
      <c r="T32" s="34"/>
      <c r="U32" s="34"/>
      <c r="V32" s="34"/>
      <c r="W32" s="34"/>
      <c r="X32" s="34"/>
      <c r="Y32" s="34"/>
      <c r="Z32" s="34"/>
      <c r="AA32" s="34"/>
      <c r="AB32" s="34"/>
      <c r="AC32" s="34"/>
      <c r="AD32" s="34"/>
      <c r="AE32" s="34"/>
      <c r="AF32" s="34"/>
      <c r="AG32" s="34"/>
      <c r="AH32" s="74"/>
      <c r="AI32" s="74"/>
      <c r="AJ32" s="74"/>
      <c r="AK32" s="13"/>
      <c r="AL32" s="14"/>
      <c r="AM32" s="112"/>
      <c r="AN32" s="112"/>
    </row>
    <row r="33" spans="1:43" ht="15" customHeight="1">
      <c r="A33" s="8"/>
      <c r="B33" s="8"/>
      <c r="C33" s="8"/>
      <c r="D33" s="8"/>
      <c r="E33" s="8"/>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8"/>
      <c r="AL33" s="8"/>
      <c r="AM33" s="4"/>
    </row>
    <row r="34" spans="1:43" ht="15" customHeight="1">
      <c r="A34" s="8"/>
      <c r="B34" s="8"/>
      <c r="C34" s="8"/>
      <c r="D34" s="8"/>
      <c r="E34" s="8"/>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8"/>
      <c r="AL34" s="8"/>
      <c r="AM34" s="4"/>
    </row>
    <row r="35" spans="1:43" ht="21" customHeight="1">
      <c r="A35" s="9" t="s">
        <v>105</v>
      </c>
      <c r="B35" s="8"/>
      <c r="C35" s="8"/>
      <c r="D35" s="8"/>
      <c r="E35" s="8"/>
      <c r="F35" s="8"/>
      <c r="G35" s="2"/>
      <c r="H35" s="2"/>
      <c r="I35" s="2"/>
      <c r="J35" s="2"/>
      <c r="K35" s="2"/>
      <c r="L35" s="2"/>
      <c r="M35" s="2"/>
      <c r="N35" s="2"/>
      <c r="O35" s="2"/>
      <c r="AM35" s="8"/>
      <c r="AN35" s="4"/>
    </row>
    <row r="36" spans="1:43" ht="24.95" customHeight="1">
      <c r="A36" s="111"/>
      <c r="B36" s="111"/>
      <c r="C36" s="111"/>
      <c r="D36" s="36">
        <v>4</v>
      </c>
      <c r="E36" s="36">
        <v>5</v>
      </c>
      <c r="F36" s="147">
        <v>6</v>
      </c>
      <c r="G36" s="147"/>
      <c r="H36" s="147"/>
      <c r="I36" s="147">
        <v>7</v>
      </c>
      <c r="J36" s="147"/>
      <c r="K36" s="147"/>
      <c r="L36" s="147">
        <v>8</v>
      </c>
      <c r="M36" s="147"/>
      <c r="N36" s="147"/>
      <c r="O36" s="147">
        <v>9</v>
      </c>
      <c r="P36" s="147"/>
      <c r="Q36" s="147"/>
      <c r="R36" s="147">
        <v>10</v>
      </c>
      <c r="S36" s="147"/>
      <c r="T36" s="147"/>
      <c r="U36" s="147">
        <v>11</v>
      </c>
      <c r="V36" s="147"/>
      <c r="W36" s="147"/>
      <c r="X36" s="147">
        <v>12</v>
      </c>
      <c r="Y36" s="147"/>
      <c r="Z36" s="147"/>
      <c r="AA36" s="147">
        <v>1</v>
      </c>
      <c r="AB36" s="147"/>
      <c r="AC36" s="147"/>
      <c r="AD36" s="147">
        <v>2</v>
      </c>
      <c r="AE36" s="147"/>
      <c r="AF36" s="147"/>
      <c r="AG36" s="147">
        <v>3</v>
      </c>
      <c r="AH36" s="147"/>
      <c r="AI36" s="147"/>
      <c r="AJ36" s="111" t="s">
        <v>106</v>
      </c>
      <c r="AK36" s="111"/>
      <c r="AL36" s="22" t="s">
        <v>107</v>
      </c>
      <c r="AM36" s="155" t="s">
        <v>120</v>
      </c>
      <c r="AN36" s="156"/>
      <c r="AO36"/>
      <c r="AP36"/>
      <c r="AQ36"/>
    </row>
    <row r="37" spans="1:43" ht="21.95" customHeight="1">
      <c r="A37" s="142" t="s">
        <v>111</v>
      </c>
      <c r="B37" s="142"/>
      <c r="C37" s="142"/>
      <c r="D37" s="58">
        <f>SUM(D38,D39,D40,D41,D43,D45)</f>
        <v>120</v>
      </c>
      <c r="E37" s="58">
        <f>SUM(E38,E39,E40,E41,E43,E45)</f>
        <v>114</v>
      </c>
      <c r="F37" s="148">
        <f>SUM(F38,F39,F40,F41,F43,F45)</f>
        <v>120</v>
      </c>
      <c r="G37" s="149"/>
      <c r="H37" s="150"/>
      <c r="I37" s="148">
        <f>SUM(I38,I39,I40,I41,I43,I45)</f>
        <v>126</v>
      </c>
      <c r="J37" s="149">
        <f t="shared" ref="J37:AI37" si="5">SUM(J38,J39,J40,J41,J43,J45)</f>
        <v>0</v>
      </c>
      <c r="K37" s="150">
        <f t="shared" si="5"/>
        <v>0</v>
      </c>
      <c r="L37" s="148">
        <f>SUM(L38,L39,L40,L41,L43,L45)</f>
        <v>126</v>
      </c>
      <c r="M37" s="149"/>
      <c r="N37" s="150"/>
      <c r="O37" s="148">
        <f>SUM(O38,O39,O40,O41,O43,O45)</f>
        <v>114</v>
      </c>
      <c r="P37" s="149"/>
      <c r="Q37" s="150"/>
      <c r="R37" s="148">
        <f>SUM(R38,R39,R40,R41,R43,R45)</f>
        <v>120</v>
      </c>
      <c r="S37" s="149"/>
      <c r="T37" s="150"/>
      <c r="U37" s="148">
        <f>SUM(U38,U39,U40,U41,U43,U45)</f>
        <v>120</v>
      </c>
      <c r="V37" s="149">
        <f t="shared" si="5"/>
        <v>0</v>
      </c>
      <c r="W37" s="150">
        <f t="shared" si="5"/>
        <v>0</v>
      </c>
      <c r="X37" s="148">
        <f>SUM(X38,X39,X40,X41,X43,X45)</f>
        <v>114</v>
      </c>
      <c r="Y37" s="149">
        <f t="shared" si="5"/>
        <v>0</v>
      </c>
      <c r="Z37" s="150">
        <f t="shared" si="5"/>
        <v>0</v>
      </c>
      <c r="AA37" s="148">
        <f>SUM(AA38,AA39,AA40,AA41,AA43,AA45)</f>
        <v>114</v>
      </c>
      <c r="AB37" s="149">
        <f t="shared" si="5"/>
        <v>0</v>
      </c>
      <c r="AC37" s="150">
        <f t="shared" si="5"/>
        <v>0</v>
      </c>
      <c r="AD37" s="148">
        <f>SUM(AD38,AD39,AD40,AD41,AD43,AD45)</f>
        <v>114</v>
      </c>
      <c r="AE37" s="149">
        <f t="shared" si="5"/>
        <v>0</v>
      </c>
      <c r="AF37" s="150">
        <f t="shared" si="5"/>
        <v>0</v>
      </c>
      <c r="AG37" s="148">
        <f>SUM(AG38,AG39,AG40,AG41,AG43,AG45)</f>
        <v>120</v>
      </c>
      <c r="AH37" s="149">
        <f t="shared" si="5"/>
        <v>0</v>
      </c>
      <c r="AI37" s="150">
        <f t="shared" si="5"/>
        <v>0</v>
      </c>
      <c r="AJ37" s="135">
        <f>SUM(D37:AI37)</f>
        <v>1422</v>
      </c>
      <c r="AK37" s="135"/>
      <c r="AL37" s="46">
        <f>ROUNDUP(AJ37/AJ47,1)</f>
        <v>6</v>
      </c>
      <c r="AM37" s="153"/>
      <c r="AN37" s="154"/>
      <c r="AO37"/>
      <c r="AP37"/>
      <c r="AQ37"/>
    </row>
    <row r="38" spans="1:43" ht="21.95" customHeight="1">
      <c r="A38" s="86" t="s">
        <v>121</v>
      </c>
      <c r="B38" s="87"/>
      <c r="C38" s="88"/>
      <c r="D38" s="10"/>
      <c r="E38" s="10"/>
      <c r="F38" s="141"/>
      <c r="G38" s="141"/>
      <c r="H38" s="141"/>
      <c r="I38" s="141"/>
      <c r="J38" s="141"/>
      <c r="K38" s="141"/>
      <c r="L38" s="141"/>
      <c r="M38" s="141"/>
      <c r="N38" s="141"/>
      <c r="O38" s="141"/>
      <c r="P38" s="141"/>
      <c r="Q38" s="141"/>
      <c r="R38" s="141"/>
      <c r="S38" s="141"/>
      <c r="T38" s="141"/>
      <c r="U38" s="141"/>
      <c r="V38" s="141"/>
      <c r="W38" s="141"/>
      <c r="X38" s="141"/>
      <c r="Y38" s="141"/>
      <c r="Z38" s="141"/>
      <c r="AA38" s="141"/>
      <c r="AB38" s="141"/>
      <c r="AC38" s="141"/>
      <c r="AD38" s="141"/>
      <c r="AE38" s="141"/>
      <c r="AF38" s="141"/>
      <c r="AG38" s="141"/>
      <c r="AH38" s="141"/>
      <c r="AI38" s="141"/>
      <c r="AJ38" s="135">
        <f>SUM(D38:AI38)</f>
        <v>0</v>
      </c>
      <c r="AK38" s="135"/>
      <c r="AL38" s="46">
        <f t="shared" ref="AL38:AL46" si="6">ROUNDUP(AJ38/$AJ$47,1)</f>
        <v>0</v>
      </c>
      <c r="AM38" s="153"/>
      <c r="AN38" s="154"/>
      <c r="AO38"/>
      <c r="AP38"/>
      <c r="AQ38"/>
    </row>
    <row r="39" spans="1:43" ht="21.95" customHeight="1">
      <c r="A39" s="86" t="s">
        <v>112</v>
      </c>
      <c r="B39" s="87"/>
      <c r="C39" s="88"/>
      <c r="D39" s="10">
        <v>20</v>
      </c>
      <c r="E39" s="10">
        <v>19</v>
      </c>
      <c r="F39" s="141">
        <v>20</v>
      </c>
      <c r="G39" s="141"/>
      <c r="H39" s="141"/>
      <c r="I39" s="141">
        <v>21</v>
      </c>
      <c r="J39" s="141"/>
      <c r="K39" s="141"/>
      <c r="L39" s="141">
        <v>21</v>
      </c>
      <c r="M39" s="141"/>
      <c r="N39" s="141"/>
      <c r="O39" s="141">
        <v>19</v>
      </c>
      <c r="P39" s="141"/>
      <c r="Q39" s="141"/>
      <c r="R39" s="141">
        <v>20</v>
      </c>
      <c r="S39" s="141"/>
      <c r="T39" s="141"/>
      <c r="U39" s="141">
        <v>20</v>
      </c>
      <c r="V39" s="141"/>
      <c r="W39" s="141"/>
      <c r="X39" s="141">
        <v>19</v>
      </c>
      <c r="Y39" s="141"/>
      <c r="Z39" s="141"/>
      <c r="AA39" s="141">
        <v>19</v>
      </c>
      <c r="AB39" s="141"/>
      <c r="AC39" s="141"/>
      <c r="AD39" s="141">
        <v>19</v>
      </c>
      <c r="AE39" s="141"/>
      <c r="AF39" s="141"/>
      <c r="AG39" s="141">
        <v>20</v>
      </c>
      <c r="AH39" s="141"/>
      <c r="AI39" s="141"/>
      <c r="AJ39" s="135">
        <f>SUM(D39:AI39)</f>
        <v>237</v>
      </c>
      <c r="AK39" s="135"/>
      <c r="AL39" s="46">
        <f t="shared" si="6"/>
        <v>1</v>
      </c>
      <c r="AM39" s="153"/>
      <c r="AN39" s="154"/>
      <c r="AO39"/>
      <c r="AP39"/>
      <c r="AQ39"/>
    </row>
    <row r="40" spans="1:43" ht="21.95" customHeight="1">
      <c r="A40" s="86" t="s">
        <v>113</v>
      </c>
      <c r="B40" s="87"/>
      <c r="C40" s="88"/>
      <c r="D40" s="10">
        <v>20</v>
      </c>
      <c r="E40" s="10">
        <v>19</v>
      </c>
      <c r="F40" s="141">
        <v>20</v>
      </c>
      <c r="G40" s="141"/>
      <c r="H40" s="141"/>
      <c r="I40" s="141">
        <v>21</v>
      </c>
      <c r="J40" s="141"/>
      <c r="K40" s="141"/>
      <c r="L40" s="141">
        <v>21</v>
      </c>
      <c r="M40" s="141"/>
      <c r="N40" s="141"/>
      <c r="O40" s="141">
        <v>19</v>
      </c>
      <c r="P40" s="141"/>
      <c r="Q40" s="141"/>
      <c r="R40" s="141">
        <v>20</v>
      </c>
      <c r="S40" s="141"/>
      <c r="T40" s="141"/>
      <c r="U40" s="141">
        <v>20</v>
      </c>
      <c r="V40" s="141"/>
      <c r="W40" s="141"/>
      <c r="X40" s="141">
        <v>19</v>
      </c>
      <c r="Y40" s="141"/>
      <c r="Z40" s="141"/>
      <c r="AA40" s="141">
        <v>19</v>
      </c>
      <c r="AB40" s="141"/>
      <c r="AC40" s="141"/>
      <c r="AD40" s="141">
        <v>19</v>
      </c>
      <c r="AE40" s="141"/>
      <c r="AF40" s="141"/>
      <c r="AG40" s="141">
        <v>20</v>
      </c>
      <c r="AH40" s="141"/>
      <c r="AI40" s="141"/>
      <c r="AJ40" s="135">
        <f>SUM(D40:AI40)</f>
        <v>237</v>
      </c>
      <c r="AK40" s="135"/>
      <c r="AL40" s="46">
        <f t="shared" si="6"/>
        <v>1</v>
      </c>
      <c r="AM40" s="153"/>
      <c r="AN40" s="154"/>
      <c r="AO40"/>
      <c r="AP40"/>
      <c r="AQ40"/>
    </row>
    <row r="41" spans="1:43" ht="21.95" customHeight="1">
      <c r="A41" s="138" t="s">
        <v>114</v>
      </c>
      <c r="B41" s="87"/>
      <c r="C41" s="88"/>
      <c r="D41" s="10">
        <v>40</v>
      </c>
      <c r="E41" s="10">
        <v>38</v>
      </c>
      <c r="F41" s="141">
        <v>40</v>
      </c>
      <c r="G41" s="141"/>
      <c r="H41" s="141"/>
      <c r="I41" s="141">
        <v>42</v>
      </c>
      <c r="J41" s="141"/>
      <c r="K41" s="141"/>
      <c r="L41" s="141">
        <v>42</v>
      </c>
      <c r="M41" s="141"/>
      <c r="N41" s="141"/>
      <c r="O41" s="141">
        <v>38</v>
      </c>
      <c r="P41" s="141"/>
      <c r="Q41" s="141"/>
      <c r="R41" s="141">
        <v>40</v>
      </c>
      <c r="S41" s="141"/>
      <c r="T41" s="141"/>
      <c r="U41" s="141">
        <v>40</v>
      </c>
      <c r="V41" s="141"/>
      <c r="W41" s="141"/>
      <c r="X41" s="141">
        <v>38</v>
      </c>
      <c r="Y41" s="141"/>
      <c r="Z41" s="141"/>
      <c r="AA41" s="141">
        <v>38</v>
      </c>
      <c r="AB41" s="141"/>
      <c r="AC41" s="141"/>
      <c r="AD41" s="141">
        <v>38</v>
      </c>
      <c r="AE41" s="141"/>
      <c r="AF41" s="141"/>
      <c r="AG41" s="141">
        <v>40</v>
      </c>
      <c r="AH41" s="141"/>
      <c r="AI41" s="141"/>
      <c r="AJ41" s="135">
        <f t="shared" ref="AJ41:AJ45" si="7">SUM(D41:AI41)</f>
        <v>474</v>
      </c>
      <c r="AK41" s="135"/>
      <c r="AL41" s="46">
        <f t="shared" si="6"/>
        <v>2</v>
      </c>
      <c r="AM41" s="153"/>
      <c r="AN41" s="154"/>
      <c r="AO41"/>
      <c r="AP41"/>
      <c r="AQ41"/>
    </row>
    <row r="42" spans="1:43" s="53" customFormat="1" ht="21.95" customHeight="1">
      <c r="A42" s="59"/>
      <c r="B42" s="139" t="s">
        <v>122</v>
      </c>
      <c r="C42" s="140"/>
      <c r="D42" s="10"/>
      <c r="E42" s="10"/>
      <c r="F42" s="141"/>
      <c r="G42" s="141"/>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c r="AE42" s="141"/>
      <c r="AF42" s="141"/>
      <c r="AG42" s="141"/>
      <c r="AH42" s="141"/>
      <c r="AI42" s="141"/>
      <c r="AJ42" s="135">
        <f>SUM(D42:AI42)</f>
        <v>0</v>
      </c>
      <c r="AK42" s="135"/>
      <c r="AL42" s="46">
        <f t="shared" si="6"/>
        <v>0</v>
      </c>
      <c r="AM42" s="151">
        <f>ROUNDUP($AJ$42/$AJ$47,1)</f>
        <v>0</v>
      </c>
      <c r="AN42" s="152"/>
      <c r="AO42" s="52"/>
      <c r="AP42" s="52"/>
      <c r="AQ42" s="52"/>
    </row>
    <row r="43" spans="1:43" ht="21.95" customHeight="1">
      <c r="A43" s="138" t="s">
        <v>115</v>
      </c>
      <c r="B43" s="87"/>
      <c r="C43" s="88"/>
      <c r="D43" s="10">
        <v>20</v>
      </c>
      <c r="E43" s="10">
        <v>19</v>
      </c>
      <c r="F43" s="141">
        <v>20</v>
      </c>
      <c r="G43" s="141"/>
      <c r="H43" s="141"/>
      <c r="I43" s="141">
        <v>21</v>
      </c>
      <c r="J43" s="141"/>
      <c r="K43" s="141"/>
      <c r="L43" s="141">
        <v>21</v>
      </c>
      <c r="M43" s="141"/>
      <c r="N43" s="141"/>
      <c r="O43" s="141">
        <v>19</v>
      </c>
      <c r="P43" s="141"/>
      <c r="Q43" s="141"/>
      <c r="R43" s="141">
        <v>20</v>
      </c>
      <c r="S43" s="141"/>
      <c r="T43" s="141"/>
      <c r="U43" s="141">
        <v>20</v>
      </c>
      <c r="V43" s="141"/>
      <c r="W43" s="141"/>
      <c r="X43" s="141">
        <v>19</v>
      </c>
      <c r="Y43" s="141"/>
      <c r="Z43" s="141"/>
      <c r="AA43" s="141">
        <v>19</v>
      </c>
      <c r="AB43" s="141"/>
      <c r="AC43" s="141"/>
      <c r="AD43" s="141">
        <v>19</v>
      </c>
      <c r="AE43" s="141"/>
      <c r="AF43" s="141"/>
      <c r="AG43" s="141">
        <v>20</v>
      </c>
      <c r="AH43" s="141"/>
      <c r="AI43" s="141"/>
      <c r="AJ43" s="135">
        <f t="shared" si="7"/>
        <v>237</v>
      </c>
      <c r="AK43" s="135"/>
      <c r="AL43" s="46">
        <f t="shared" si="6"/>
        <v>1</v>
      </c>
      <c r="AM43" s="153"/>
      <c r="AN43" s="154"/>
      <c r="AO43"/>
      <c r="AP43"/>
      <c r="AQ43"/>
    </row>
    <row r="44" spans="1:43" s="53" customFormat="1" ht="21.95" customHeight="1">
      <c r="A44" s="60"/>
      <c r="B44" s="139" t="s">
        <v>123</v>
      </c>
      <c r="C44" s="140"/>
      <c r="D44" s="10"/>
      <c r="E44" s="10"/>
      <c r="F44" s="141"/>
      <c r="G44" s="141"/>
      <c r="H44" s="141"/>
      <c r="I44" s="141"/>
      <c r="J44" s="141"/>
      <c r="K44" s="141"/>
      <c r="L44" s="141"/>
      <c r="M44" s="141"/>
      <c r="N44" s="141"/>
      <c r="O44" s="141"/>
      <c r="P44" s="141"/>
      <c r="Q44" s="141"/>
      <c r="R44" s="141"/>
      <c r="S44" s="141"/>
      <c r="T44" s="141"/>
      <c r="U44" s="141"/>
      <c r="V44" s="141"/>
      <c r="W44" s="141"/>
      <c r="X44" s="141"/>
      <c r="Y44" s="141"/>
      <c r="Z44" s="141"/>
      <c r="AA44" s="141"/>
      <c r="AB44" s="141"/>
      <c r="AC44" s="141"/>
      <c r="AD44" s="141"/>
      <c r="AE44" s="141"/>
      <c r="AF44" s="141"/>
      <c r="AG44" s="141"/>
      <c r="AH44" s="141"/>
      <c r="AI44" s="141"/>
      <c r="AJ44" s="135">
        <f>SUM(D44:AI44)</f>
        <v>0</v>
      </c>
      <c r="AK44" s="135"/>
      <c r="AL44" s="46">
        <f t="shared" si="6"/>
        <v>0</v>
      </c>
      <c r="AM44" s="151">
        <f>ROUNDUP($AJ$44/$AJ$47,1)</f>
        <v>0</v>
      </c>
      <c r="AN44" s="152"/>
      <c r="AO44" s="52"/>
      <c r="AP44" s="52"/>
      <c r="AQ44" s="52"/>
    </row>
    <row r="45" spans="1:43" ht="21.95" customHeight="1">
      <c r="A45" s="138" t="s">
        <v>116</v>
      </c>
      <c r="B45" s="87"/>
      <c r="C45" s="88"/>
      <c r="D45" s="10">
        <v>20</v>
      </c>
      <c r="E45" s="10">
        <v>19</v>
      </c>
      <c r="F45" s="141">
        <v>20</v>
      </c>
      <c r="G45" s="141"/>
      <c r="H45" s="141"/>
      <c r="I45" s="141">
        <v>21</v>
      </c>
      <c r="J45" s="141"/>
      <c r="K45" s="141"/>
      <c r="L45" s="141">
        <v>21</v>
      </c>
      <c r="M45" s="141"/>
      <c r="N45" s="141"/>
      <c r="O45" s="141">
        <v>19</v>
      </c>
      <c r="P45" s="141"/>
      <c r="Q45" s="141"/>
      <c r="R45" s="141">
        <v>20</v>
      </c>
      <c r="S45" s="141"/>
      <c r="T45" s="141"/>
      <c r="U45" s="141">
        <v>20</v>
      </c>
      <c r="V45" s="141"/>
      <c r="W45" s="141"/>
      <c r="X45" s="141">
        <v>19</v>
      </c>
      <c r="Y45" s="141"/>
      <c r="Z45" s="141"/>
      <c r="AA45" s="141">
        <v>19</v>
      </c>
      <c r="AB45" s="141"/>
      <c r="AC45" s="141"/>
      <c r="AD45" s="141">
        <v>19</v>
      </c>
      <c r="AE45" s="141"/>
      <c r="AF45" s="141"/>
      <c r="AG45" s="141">
        <v>20</v>
      </c>
      <c r="AH45" s="141"/>
      <c r="AI45" s="141"/>
      <c r="AJ45" s="135">
        <f t="shared" si="7"/>
        <v>237</v>
      </c>
      <c r="AK45" s="135"/>
      <c r="AL45" s="46">
        <f t="shared" si="6"/>
        <v>1</v>
      </c>
      <c r="AM45" s="153"/>
      <c r="AN45" s="154"/>
      <c r="AO45"/>
      <c r="AP45"/>
      <c r="AQ45"/>
    </row>
    <row r="46" spans="1:43" s="53" customFormat="1" ht="21.95" customHeight="1">
      <c r="A46" s="59"/>
      <c r="B46" s="139" t="s">
        <v>122</v>
      </c>
      <c r="C46" s="140"/>
      <c r="D46" s="10"/>
      <c r="E46" s="10"/>
      <c r="F46" s="141"/>
      <c r="G46" s="141"/>
      <c r="H46" s="141"/>
      <c r="I46" s="141"/>
      <c r="J46" s="141"/>
      <c r="K46" s="141"/>
      <c r="L46" s="141"/>
      <c r="M46" s="141"/>
      <c r="N46" s="141"/>
      <c r="O46" s="141"/>
      <c r="P46" s="141"/>
      <c r="Q46" s="141"/>
      <c r="R46" s="141"/>
      <c r="S46" s="141"/>
      <c r="T46" s="141"/>
      <c r="U46" s="141"/>
      <c r="V46" s="141"/>
      <c r="W46" s="141"/>
      <c r="X46" s="141"/>
      <c r="Y46" s="141"/>
      <c r="Z46" s="141"/>
      <c r="AA46" s="141"/>
      <c r="AB46" s="141"/>
      <c r="AC46" s="141"/>
      <c r="AD46" s="141"/>
      <c r="AE46" s="141"/>
      <c r="AF46" s="141"/>
      <c r="AG46" s="141"/>
      <c r="AH46" s="141"/>
      <c r="AI46" s="141"/>
      <c r="AJ46" s="135">
        <f>SUM(D46:AI46)</f>
        <v>0</v>
      </c>
      <c r="AK46" s="135"/>
      <c r="AL46" s="46">
        <f t="shared" si="6"/>
        <v>0</v>
      </c>
      <c r="AM46" s="151">
        <f>ROUNDUP($AJ$46/$AJ$47,1)</f>
        <v>0</v>
      </c>
      <c r="AN46" s="152"/>
      <c r="AO46" s="52"/>
      <c r="AP46" s="52"/>
      <c r="AQ46" s="52"/>
    </row>
    <row r="47" spans="1:43" ht="21.95" customHeight="1">
      <c r="A47" s="142" t="s">
        <v>108</v>
      </c>
      <c r="B47" s="142"/>
      <c r="C47" s="142"/>
      <c r="D47" s="10">
        <v>20</v>
      </c>
      <c r="E47" s="10">
        <v>19</v>
      </c>
      <c r="F47" s="141">
        <v>20</v>
      </c>
      <c r="G47" s="141"/>
      <c r="H47" s="141"/>
      <c r="I47" s="141">
        <v>21</v>
      </c>
      <c r="J47" s="141"/>
      <c r="K47" s="141"/>
      <c r="L47" s="141">
        <v>21</v>
      </c>
      <c r="M47" s="141"/>
      <c r="N47" s="141"/>
      <c r="O47" s="141">
        <v>19</v>
      </c>
      <c r="P47" s="141"/>
      <c r="Q47" s="141"/>
      <c r="R47" s="141">
        <v>20</v>
      </c>
      <c r="S47" s="141"/>
      <c r="T47" s="141"/>
      <c r="U47" s="141">
        <v>20</v>
      </c>
      <c r="V47" s="141"/>
      <c r="W47" s="141"/>
      <c r="X47" s="141">
        <v>19</v>
      </c>
      <c r="Y47" s="141"/>
      <c r="Z47" s="141"/>
      <c r="AA47" s="141">
        <v>19</v>
      </c>
      <c r="AB47" s="141"/>
      <c r="AC47" s="141"/>
      <c r="AD47" s="141">
        <v>19</v>
      </c>
      <c r="AE47" s="141"/>
      <c r="AF47" s="141"/>
      <c r="AG47" s="141">
        <v>20</v>
      </c>
      <c r="AH47" s="141"/>
      <c r="AI47" s="141"/>
      <c r="AJ47" s="135">
        <f>+SUM(D47:AI47)</f>
        <v>237</v>
      </c>
      <c r="AK47" s="135"/>
      <c r="AL47" s="45"/>
      <c r="AM47" s="153"/>
      <c r="AN47" s="154"/>
      <c r="AO47"/>
      <c r="AP47"/>
      <c r="AQ47"/>
    </row>
    <row r="48" spans="1:43" ht="5.0999999999999996" customHeight="1">
      <c r="A48" s="25"/>
      <c r="B48" s="25"/>
      <c r="C48" s="25"/>
      <c r="D48"/>
      <c r="E48"/>
      <c r="F48"/>
      <c r="G48"/>
      <c r="H48"/>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44"/>
      <c r="AK48" s="2"/>
      <c r="AL48" s="8"/>
      <c r="AM48" s="8"/>
      <c r="AN48" s="4"/>
    </row>
    <row r="49" spans="1:40" ht="18" customHeight="1">
      <c r="A49" s="9" t="s">
        <v>75</v>
      </c>
      <c r="B49" s="2"/>
      <c r="D49" s="2"/>
      <c r="E49" s="2"/>
      <c r="F49" s="2"/>
      <c r="G49" s="2"/>
      <c r="H49" s="2"/>
      <c r="I49" s="2"/>
      <c r="J49" s="2"/>
      <c r="K49" s="2"/>
      <c r="L49" s="2"/>
      <c r="M49" s="2"/>
      <c r="N49" s="2"/>
      <c r="O49" s="2"/>
      <c r="P49" s="2"/>
      <c r="Q49" s="2"/>
      <c r="R49" s="2"/>
      <c r="S49" s="2"/>
      <c r="T49" s="2"/>
      <c r="U49" s="2"/>
      <c r="V49" s="2"/>
      <c r="W49" s="8"/>
      <c r="X49" s="2"/>
      <c r="Y49" s="2"/>
      <c r="Z49" s="2"/>
      <c r="AA49" s="2"/>
      <c r="AB49" s="2"/>
      <c r="AC49" s="2"/>
      <c r="AD49" s="2"/>
      <c r="AE49" s="2"/>
      <c r="AF49" s="2"/>
      <c r="AG49" s="2"/>
      <c r="AH49" s="2"/>
      <c r="AI49" s="2"/>
      <c r="AJ49" s="44"/>
      <c r="AK49" s="2"/>
      <c r="AL49" s="8"/>
      <c r="AM49" s="8"/>
      <c r="AN49" s="4"/>
    </row>
    <row r="50" spans="1:40" ht="45" customHeight="1">
      <c r="A50" s="111" t="s">
        <v>79</v>
      </c>
      <c r="B50" s="111"/>
      <c r="C50" s="111" t="s">
        <v>104</v>
      </c>
      <c r="D50" s="111"/>
      <c r="E50" s="109" t="s">
        <v>119</v>
      </c>
      <c r="F50" s="109"/>
      <c r="G50" s="109"/>
      <c r="H50" s="109"/>
      <c r="I50" s="126" t="s">
        <v>124</v>
      </c>
      <c r="J50" s="127"/>
      <c r="K50" s="127"/>
      <c r="L50" s="127"/>
      <c r="M50" s="127"/>
      <c r="N50" s="134"/>
      <c r="O50"/>
      <c r="Q50"/>
      <c r="R50"/>
      <c r="S50"/>
      <c r="T50"/>
      <c r="U50"/>
      <c r="W50" s="8"/>
      <c r="X50" s="2"/>
      <c r="Y50" s="2"/>
      <c r="Z50" s="2"/>
      <c r="AA50" s="2"/>
      <c r="AB50" s="2"/>
      <c r="AC50" s="2"/>
      <c r="AD50" s="2"/>
      <c r="AE50" s="2"/>
      <c r="AF50" s="2"/>
      <c r="AG50" s="2"/>
      <c r="AH50" s="2"/>
      <c r="AI50" s="2"/>
      <c r="AJ50" s="44"/>
      <c r="AK50" s="2"/>
      <c r="AL50" s="8"/>
      <c r="AM50" s="8"/>
      <c r="AN50" s="4"/>
    </row>
    <row r="51" spans="1:40" ht="18" customHeight="1">
      <c r="A51" s="109" t="s">
        <v>81</v>
      </c>
      <c r="B51" s="109"/>
      <c r="C51" s="146">
        <f>ROUNDDOWN(IF(AL37&lt;=30,1,1+ROUNDUP((AL37-30)/30,0)),1)</f>
        <v>1</v>
      </c>
      <c r="D51" s="146"/>
      <c r="E51" s="146">
        <f>ROUNDDOWN(AL37/6,1)</f>
        <v>1</v>
      </c>
      <c r="F51" s="146"/>
      <c r="G51" s="146"/>
      <c r="H51" s="146"/>
      <c r="I51" s="143">
        <f>ROUNDDOWN($AL$40/9,1)+ROUNDDOWN(($AL$41-$AM$42)/6,1)+ROUNDDOWN($AM$42/12,1)+ROUNDDOWN(($AL$43-$AM$44)/4,1)+ROUNDDOWN($AM$44/8,1)+ROUNDDOWN(($AL$45-$AM$46)/2.5,1)+ROUNDDOWN($AM$46/5,1)</f>
        <v>1</v>
      </c>
      <c r="J51" s="143"/>
      <c r="K51" s="143"/>
      <c r="L51" s="143"/>
      <c r="M51" s="143"/>
      <c r="N51" s="143"/>
      <c r="O51"/>
      <c r="Q51"/>
      <c r="R51"/>
      <c r="S51"/>
      <c r="T51"/>
      <c r="U51"/>
      <c r="W51" s="8"/>
      <c r="X51" s="2"/>
      <c r="Y51" s="2"/>
      <c r="Z51" s="2"/>
      <c r="AA51" s="2"/>
      <c r="AB51" s="2"/>
      <c r="AC51" s="2"/>
      <c r="AD51" s="2"/>
      <c r="AE51" s="2"/>
      <c r="AF51" s="2"/>
      <c r="AG51" s="2"/>
      <c r="AH51" s="2"/>
      <c r="AI51" s="2"/>
      <c r="AJ51" s="44"/>
      <c r="AK51" s="2"/>
      <c r="AL51" s="8"/>
      <c r="AM51" s="8"/>
      <c r="AN51" s="4"/>
    </row>
    <row r="52" spans="1:40" ht="5.0999999999999996" customHeight="1">
      <c r="A52" s="25"/>
      <c r="B52" s="25"/>
      <c r="C52" s="25"/>
      <c r="D52" s="25"/>
      <c r="E52" s="25"/>
      <c r="F52" s="25"/>
      <c r="G52" s="25"/>
      <c r="H52" s="25"/>
      <c r="I52" s="25"/>
      <c r="J52" s="2"/>
      <c r="K52" s="2"/>
      <c r="L52" s="2"/>
      <c r="M52" s="44"/>
      <c r="N52" s="2"/>
      <c r="O52" s="2"/>
      <c r="P52" s="2"/>
      <c r="Q52"/>
      <c r="W52" s="8"/>
      <c r="X52" s="2"/>
      <c r="Y52" s="2"/>
      <c r="Z52" s="2"/>
      <c r="AA52" s="2"/>
      <c r="AB52" s="2"/>
      <c r="AC52" s="2"/>
      <c r="AD52" s="2"/>
      <c r="AE52" s="2"/>
      <c r="AF52" s="2"/>
      <c r="AG52" s="2"/>
      <c r="AH52" s="2"/>
      <c r="AI52" s="2"/>
      <c r="AJ52" s="44"/>
      <c r="AK52" s="2"/>
      <c r="AL52" s="8"/>
      <c r="AM52" s="8"/>
      <c r="AN52" s="4"/>
    </row>
    <row r="53" spans="1:40" ht="21" customHeight="1">
      <c r="A53" s="9" t="s">
        <v>98</v>
      </c>
      <c r="B53" s="1"/>
      <c r="C53" s="5"/>
      <c r="D53" s="5"/>
      <c r="E53" s="5"/>
      <c r="F53" s="5"/>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5"/>
      <c r="AM53" s="5"/>
      <c r="AN53" s="4"/>
    </row>
    <row r="54" spans="1:40" ht="24.95" customHeight="1">
      <c r="A54" s="4"/>
      <c r="B54" s="8"/>
      <c r="C54" s="126" t="str">
        <f>IF(VLOOKUP($AK$1,選択肢!$A$1:$J$4,C59,FALSE)=0,"-",VLOOKUP($AK$1,選択肢!$A$1:$J$4,C59,FALSE))</f>
        <v>管理者</v>
      </c>
      <c r="D54" s="127"/>
      <c r="E54" s="133" t="str">
        <f>IF(VLOOKUP($AK$1,選択肢!$A$1:$J$4,E59,FALSE)=0,"-",VLOOKUP($AK$1,選択肢!$A$1:$J$4,E59,FALSE))</f>
        <v>サービス管理責任者</v>
      </c>
      <c r="F54" s="133"/>
      <c r="G54" s="133"/>
      <c r="H54" s="133"/>
      <c r="I54" s="126" t="str">
        <f>IF(VLOOKUP($AK$1,選択肢!$A$1:$J$4,I59,FALSE)=0,"-",VLOOKUP($AK$1,選択肢!$A$1:$J$4,I59,FALSE))</f>
        <v>世話人</v>
      </c>
      <c r="J54" s="127"/>
      <c r="K54" s="127"/>
      <c r="L54" s="127"/>
      <c r="M54" s="127"/>
      <c r="N54" s="134"/>
      <c r="O54" s="126" t="str">
        <f>IF(VLOOKUP($AK$1,選択肢!$A$1:$J$4,O59,FALSE)=0,"-",VLOOKUP($AK$1,選択肢!$A$1:$J$4,O59,FALSE))</f>
        <v>生活支援員</v>
      </c>
      <c r="P54" s="127"/>
      <c r="Q54" s="127"/>
      <c r="R54" s="127"/>
      <c r="S54" s="127"/>
      <c r="T54" s="134"/>
      <c r="U54" s="126" t="str">
        <f>IF(VLOOKUP($AK$1,選択肢!$A$1:$J$4,U59,FALSE)=0,"-",VLOOKUP($AK$1,選択肢!$A$1:$J$4,U59,FALSE))</f>
        <v>夜間支援従事者</v>
      </c>
      <c r="V54" s="127"/>
      <c r="W54" s="127"/>
      <c r="X54" s="127"/>
      <c r="Y54" s="127"/>
      <c r="Z54" s="134"/>
      <c r="AA54" s="126" t="str">
        <f>IF(VLOOKUP($AK$1,選択肢!$A$1:$J$4,AA59,FALSE)=0,"-",VLOOKUP($AK$1,選択肢!$A$1:$J$4,AA59,FALSE))</f>
        <v>-</v>
      </c>
      <c r="AB54" s="127"/>
      <c r="AC54" s="127"/>
      <c r="AD54" s="127"/>
      <c r="AE54" s="127"/>
      <c r="AF54" s="134"/>
      <c r="AG54" s="133" t="str">
        <f>IF(VLOOKUP($AK$1,選択肢!$A$1:$J$4,AG59,FALSE)=0,"-",VLOOKUP($AK$1,選択肢!$A$1:$J$4,AG59,FALSE))</f>
        <v>-</v>
      </c>
      <c r="AH54" s="133"/>
      <c r="AI54" s="133"/>
      <c r="AJ54" s="133"/>
      <c r="AK54" s="133"/>
      <c r="AL54" s="133" t="str">
        <f>IF(VLOOKUP($AK$1,選択肢!$A$1:$J$4,AL59,FALSE)=0,"-",VLOOKUP($AK$1,選択肢!$A$1:$J$4,AL59,FALSE))</f>
        <v>-</v>
      </c>
      <c r="AM54" s="133"/>
      <c r="AN54" s="4"/>
    </row>
    <row r="55" spans="1:40" ht="18" customHeight="1">
      <c r="A55" s="4"/>
      <c r="B55" s="8"/>
      <c r="C55" s="40" t="s">
        <v>99</v>
      </c>
      <c r="D55" s="40" t="s">
        <v>100</v>
      </c>
      <c r="E55" s="39" t="s">
        <v>99</v>
      </c>
      <c r="F55" s="132" t="s">
        <v>100</v>
      </c>
      <c r="G55" s="132"/>
      <c r="H55" s="132"/>
      <c r="I55" s="129" t="s">
        <v>99</v>
      </c>
      <c r="J55" s="130"/>
      <c r="K55" s="131"/>
      <c r="L55" s="129" t="s">
        <v>100</v>
      </c>
      <c r="M55" s="130"/>
      <c r="N55" s="131"/>
      <c r="O55" s="129" t="s">
        <v>99</v>
      </c>
      <c r="P55" s="130"/>
      <c r="Q55" s="131"/>
      <c r="R55" s="129" t="s">
        <v>100</v>
      </c>
      <c r="S55" s="130"/>
      <c r="T55" s="131"/>
      <c r="U55" s="129" t="s">
        <v>99</v>
      </c>
      <c r="V55" s="130"/>
      <c r="W55" s="131"/>
      <c r="X55" s="129" t="s">
        <v>100</v>
      </c>
      <c r="Y55" s="130"/>
      <c r="Z55" s="131"/>
      <c r="AA55" s="129" t="s">
        <v>99</v>
      </c>
      <c r="AB55" s="130"/>
      <c r="AC55" s="131"/>
      <c r="AD55" s="129" t="s">
        <v>100</v>
      </c>
      <c r="AE55" s="130"/>
      <c r="AF55" s="131"/>
      <c r="AG55" s="129" t="s">
        <v>99</v>
      </c>
      <c r="AH55" s="130"/>
      <c r="AI55" s="131"/>
      <c r="AJ55" s="129" t="s">
        <v>100</v>
      </c>
      <c r="AK55" s="131"/>
      <c r="AL55" s="39" t="s">
        <v>0</v>
      </c>
      <c r="AM55" s="39" t="s">
        <v>110</v>
      </c>
      <c r="AN55" s="4"/>
    </row>
    <row r="56" spans="1:40" ht="18" customHeight="1">
      <c r="A56" s="4"/>
      <c r="B56" s="16" t="s">
        <v>101</v>
      </c>
      <c r="C56" s="39">
        <f>COUNTIFS($B$11:$B$30,C$54,$C$11:$C$30,"A",$E$11:$E$30,"*")</f>
        <v>1</v>
      </c>
      <c r="D56" s="39">
        <f>COUNTIFS($B$11:$B$30,C$54,$C$11:$C$30,"B",$E$11:$E$30,"*")</f>
        <v>0</v>
      </c>
      <c r="E56" s="39">
        <f>COUNTIFS($B$11:$B$30,E$54,$C$11:$C$30,"A",$E$11:$E$30,"*")</f>
        <v>0</v>
      </c>
      <c r="F56" s="129">
        <f>COUNTIFS($B$11:$B$30,E$54,$C$11:$C$30,"B",$E$11:$E$30,"*")</f>
        <v>1</v>
      </c>
      <c r="G56" s="130"/>
      <c r="H56" s="131"/>
      <c r="I56" s="129">
        <f>COUNTIFS($B$11:$B$30,I$54,$C$11:$C$30,"A",$E$11:$E$30,"*")</f>
        <v>0</v>
      </c>
      <c r="J56" s="130"/>
      <c r="K56" s="131"/>
      <c r="L56" s="129">
        <f>COUNTIFS($B$11:$B$30,I$54,$C$11:$C$30,"B",$E$11:$E$30,"*")</f>
        <v>0</v>
      </c>
      <c r="M56" s="130"/>
      <c r="N56" s="131"/>
      <c r="O56" s="129">
        <f>COUNTIFS($B$11:$B$30,O$54,$C$11:$C$30,"A",$E$11:$E$30,"*")</f>
        <v>1</v>
      </c>
      <c r="P56" s="130"/>
      <c r="Q56" s="131"/>
      <c r="R56" s="129">
        <f>COUNTIFS($B$11:$B$30,O$54,$C$11:$C$30,"B",$E$11:$E$30,"*")</f>
        <v>0</v>
      </c>
      <c r="S56" s="130"/>
      <c r="T56" s="131"/>
      <c r="U56" s="129">
        <f>COUNTIFS($B$11:$B$30,U$54,$C$11:$C$30,"A",$E$11:$E$30,"*")</f>
        <v>0</v>
      </c>
      <c r="V56" s="130"/>
      <c r="W56" s="131"/>
      <c r="X56" s="129">
        <f>COUNTIFS($B$11:$B$30,U$54,$C$11:$C$30,"B",$E$11:$E$30,"*")</f>
        <v>0</v>
      </c>
      <c r="Y56" s="130"/>
      <c r="Z56" s="131"/>
      <c r="AA56" s="129">
        <f>COUNTIFS($B$11:$B$30,AA$54,$C$11:$C$30,"A",$E$11:$E$30,"*")</f>
        <v>0</v>
      </c>
      <c r="AB56" s="130"/>
      <c r="AC56" s="131"/>
      <c r="AD56" s="129">
        <f>COUNTIFS($B$11:$B$30,AA$54,$C$11:$C$30,"B",$E$11:$E$30,"*")</f>
        <v>0</v>
      </c>
      <c r="AE56" s="130"/>
      <c r="AF56" s="131"/>
      <c r="AG56" s="129">
        <f>COUNTIFS($B$11:$B$30,AG$54,$C$11:$C$30,"A",$E$11:$E$30,"*")</f>
        <v>0</v>
      </c>
      <c r="AH56" s="130"/>
      <c r="AI56" s="131"/>
      <c r="AJ56" s="129">
        <f>COUNTIFS($B$11:$B$30,AG$54,$C$11:$C$30,"B",$E$11:$E$30,"*")</f>
        <v>0</v>
      </c>
      <c r="AK56" s="131"/>
      <c r="AL56" s="39">
        <f>COUNTIFS($B$11:$B$30,AL$54,$C$11:$C$30,"A",$E$11:$E$30,"*")</f>
        <v>0</v>
      </c>
      <c r="AM56" s="39">
        <f>COUNTIFS($B$11:$B$30,AL$54,$C$11:$C$30,"B",$E$11:$E$30,"*")</f>
        <v>0</v>
      </c>
      <c r="AN56" s="4"/>
    </row>
    <row r="57" spans="1:40" ht="18" customHeight="1">
      <c r="A57" s="4"/>
      <c r="B57" s="22" t="s">
        <v>102</v>
      </c>
      <c r="C57" s="50"/>
      <c r="D57" s="50"/>
      <c r="E57" s="39">
        <f>COUNTIFS($B$11:$B$30,E$54,$C$11:$C$30,"C",$E$11:$E$30,"*")</f>
        <v>0</v>
      </c>
      <c r="F57" s="129">
        <f>COUNTIFS($B$11:$B$30,E$54,$C$11:$C$30,"D",$E$11:$E$30,"*")</f>
        <v>0</v>
      </c>
      <c r="G57" s="130"/>
      <c r="H57" s="131"/>
      <c r="I57" s="129">
        <f>COUNTIFS($B$11:$B$30,I$54,$C$11:$C$30,"C",$E$11:$E$30,"*")</f>
        <v>1</v>
      </c>
      <c r="J57" s="130"/>
      <c r="K57" s="131"/>
      <c r="L57" s="129">
        <f>COUNTIFS($B$11:$B$30,I$54,$C$11:$C$30,"D",$E$11:$E$30,"*")</f>
        <v>0</v>
      </c>
      <c r="M57" s="130"/>
      <c r="N57" s="131"/>
      <c r="O57" s="129">
        <f>COUNTIFS($B$11:$B$30,O$54,$C$11:$C$30,"C",$E$11:$E$30,"*")</f>
        <v>0</v>
      </c>
      <c r="P57" s="130"/>
      <c r="Q57" s="131"/>
      <c r="R57" s="129">
        <f>COUNTIFS($B$11:$B$30,O$54,$C$11:$C$30,"D",$E$11:$E$30,"*")</f>
        <v>0</v>
      </c>
      <c r="S57" s="130"/>
      <c r="T57" s="131"/>
      <c r="U57" s="129">
        <f>COUNTIFS($B$11:$B$30,U$54,$C$11:$C$30,"C",$E$11:$E$30,"*")</f>
        <v>0</v>
      </c>
      <c r="V57" s="130"/>
      <c r="W57" s="131"/>
      <c r="X57" s="129">
        <f>COUNTIFS($B$11:$B$30,U$54,$C$11:$C$30,"D",$E$11:$E$30,"*")</f>
        <v>0</v>
      </c>
      <c r="Y57" s="130"/>
      <c r="Z57" s="131"/>
      <c r="AA57" s="129">
        <f>COUNTIFS($B$11:$B$30,AA$54,$C$11:$C$30,"C",$E$11:$E$30,"*")</f>
        <v>0</v>
      </c>
      <c r="AB57" s="130"/>
      <c r="AC57" s="131"/>
      <c r="AD57" s="129">
        <f>COUNTIFS($B$11:$B$30,AA$54,$C$11:$C$30,"D",$E$11:$E$30,"*")</f>
        <v>0</v>
      </c>
      <c r="AE57" s="130"/>
      <c r="AF57" s="131"/>
      <c r="AG57" s="129">
        <f>COUNTIFS($B$11:$B$30,AG$54,$C$11:$C$30,"C",$E$11:$E$30,"*")</f>
        <v>0</v>
      </c>
      <c r="AH57" s="130"/>
      <c r="AI57" s="131"/>
      <c r="AJ57" s="129">
        <f>COUNTIFS($B$11:$B$30,AG$54,$C$11:$C$30,"D",$E$11:$E$30,"*")</f>
        <v>0</v>
      </c>
      <c r="AK57" s="131"/>
      <c r="AL57" s="39">
        <f>COUNTIFS($B$11:$B$30,AL$54,$C$11:$C$30,"C",$E$11:$E$30,"*")</f>
        <v>0</v>
      </c>
      <c r="AM57" s="39">
        <f>COUNTIFS($B$11:$B$30,AL$54,$C$11:$C$30,"D",$E$11:$E$30,"*")</f>
        <v>0</v>
      </c>
      <c r="AN57" s="4"/>
    </row>
    <row r="58" spans="1:40" ht="24.95" customHeight="1">
      <c r="A58" s="4"/>
      <c r="B58" s="22" t="s">
        <v>103</v>
      </c>
      <c r="C58" s="144"/>
      <c r="D58" s="145"/>
      <c r="E58" s="126">
        <f>IF($AK$3="４週",SUMIFS($AK$11:$AK$30,$B$11:$B$30,E54)/4/$AH$5,IF($AK$3="歴月",SUMIFS($AK$11:$AK$30,$B$11:$B$30,E54)/$AL$5,"記載する期間を選択してください"))</f>
        <v>0</v>
      </c>
      <c r="F58" s="127"/>
      <c r="G58" s="127"/>
      <c r="H58" s="134"/>
      <c r="I58" s="126">
        <f>IF($AK$3="４週",SUMIFS($AK$11:$AK$30,$B$11:$B$30,I54)/4/$AH$5,IF($AK$3="歴月",SUMIFS($AK$11:$AK$30,$B$11:$B$30,I54)/$AL$5,"記載する期間を選択してください"))</f>
        <v>0</v>
      </c>
      <c r="J58" s="127"/>
      <c r="K58" s="127"/>
      <c r="L58" s="127"/>
      <c r="M58" s="127"/>
      <c r="N58" s="134"/>
      <c r="O58" s="126">
        <f>IF($AK$3="４週",SUMIFS($AK$11:$AK$30,$B$11:$B$30,O54)/4/$AH$5,IF($AK$3="歴月",SUMIFS($AK$11:$AK$30,$B$11:$B$30,O54)/$AL$5,"記載する期間を選択してください"))</f>
        <v>0</v>
      </c>
      <c r="P58" s="127"/>
      <c r="Q58" s="127"/>
      <c r="R58" s="127"/>
      <c r="S58" s="127"/>
      <c r="T58" s="134"/>
      <c r="U58" s="126">
        <f>IF($AK$3="４週",SUMIFS($AK$11:$AK$30,$B$11:$B$30,U54)/4/$AH$5,IF($AK$3="歴月",SUMIFS($AK$11:$AK$30,$B$11:$B$30,U54)/$AL$5,"記載する期間を選択してください"))</f>
        <v>0</v>
      </c>
      <c r="V58" s="127"/>
      <c r="W58" s="127"/>
      <c r="X58" s="127"/>
      <c r="Y58" s="127"/>
      <c r="Z58" s="134"/>
      <c r="AA58" s="126">
        <f>IF($AK$3="４週",SUMIFS($AK$11:$AK$30,$B$11:$B$30,AA54)/4/$AH$5,IF($AK$3="歴月",SUMIFS($AK$11:$AK$30,$B$11:$B$30,AA54)/$AL$5,"記載する期間を選択してください"))</f>
        <v>0</v>
      </c>
      <c r="AB58" s="127"/>
      <c r="AC58" s="127"/>
      <c r="AD58" s="127"/>
      <c r="AE58" s="127"/>
      <c r="AF58" s="134"/>
      <c r="AG58" s="126">
        <f>IF($AK$3="４週",SUMIFS($AK$11:$AK$30,$B$11:$B$30,AG54)/4/$AH$5,IF($AK$3="歴月",SUMIFS($AK$11:$AK$30,$B$11:$B$30,AG54)/$AL$5,"記載する期間を選択してください"))</f>
        <v>0</v>
      </c>
      <c r="AH58" s="127"/>
      <c r="AI58" s="127"/>
      <c r="AJ58" s="127"/>
      <c r="AK58" s="134"/>
      <c r="AL58" s="126">
        <f>IF($AK$3="４週",SUMIFS($AK$11:$AK$30,$B$11:$B$30,AL54)/4/$AH$5,IF($AK$3="歴月",SUMIFS($AK$11:$AK$30,$B$11:$B$30,AL54)/$AL$5,"記載する期間を選択してください"))</f>
        <v>0</v>
      </c>
      <c r="AM58" s="134"/>
      <c r="AN58" s="4"/>
    </row>
    <row r="59" spans="1:40" ht="5.0999999999999996" customHeight="1">
      <c r="A59" s="4"/>
      <c r="B59" s="1"/>
      <c r="C59" s="18">
        <v>2</v>
      </c>
      <c r="D59" s="18"/>
      <c r="E59" s="18">
        <v>3</v>
      </c>
      <c r="F59" s="18"/>
      <c r="G59" s="18"/>
      <c r="H59" s="18"/>
      <c r="I59" s="18">
        <v>4</v>
      </c>
      <c r="J59" s="18"/>
      <c r="K59" s="18"/>
      <c r="L59" s="18"/>
      <c r="M59" s="18"/>
      <c r="N59" s="18"/>
      <c r="O59" s="18">
        <v>5</v>
      </c>
      <c r="P59" s="18"/>
      <c r="Q59" s="18"/>
      <c r="R59" s="18"/>
      <c r="S59" s="18"/>
      <c r="T59" s="18"/>
      <c r="U59" s="18">
        <v>6</v>
      </c>
      <c r="V59" s="18"/>
      <c r="W59" s="18"/>
      <c r="X59" s="18"/>
      <c r="Y59" s="18"/>
      <c r="Z59" s="18"/>
      <c r="AA59" s="18">
        <v>7</v>
      </c>
      <c r="AB59" s="18"/>
      <c r="AC59" s="18"/>
      <c r="AD59" s="18"/>
      <c r="AE59" s="18"/>
      <c r="AF59" s="18"/>
      <c r="AG59" s="18">
        <v>8</v>
      </c>
      <c r="AH59" s="18"/>
      <c r="AI59" s="18"/>
      <c r="AJ59" s="18"/>
      <c r="AK59" s="18"/>
      <c r="AL59" s="18">
        <v>9</v>
      </c>
      <c r="AM59" s="38"/>
      <c r="AN59" s="4"/>
    </row>
    <row r="60" spans="1:40" ht="15" customHeight="1">
      <c r="A60" s="2" t="s">
        <v>27</v>
      </c>
      <c r="B60" s="29"/>
      <c r="C60" s="30"/>
      <c r="D60" s="30"/>
      <c r="E60" s="30"/>
      <c r="F60" s="31"/>
      <c r="G60" s="30"/>
      <c r="H60" s="18"/>
      <c r="I60" s="18"/>
      <c r="J60" s="18"/>
      <c r="K60" s="18"/>
      <c r="L60" s="18"/>
      <c r="M60" s="18"/>
      <c r="N60" s="18"/>
      <c r="O60" s="18"/>
      <c r="P60" s="18"/>
      <c r="Q60" s="18"/>
      <c r="R60" s="18">
        <v>6</v>
      </c>
      <c r="S60" s="18"/>
      <c r="T60" s="18"/>
      <c r="U60" s="18"/>
      <c r="V60" s="18"/>
      <c r="W60" s="18"/>
      <c r="X60" s="18">
        <v>7</v>
      </c>
      <c r="Y60" s="18"/>
      <c r="Z60" s="18"/>
      <c r="AA60" s="18"/>
      <c r="AB60" s="18"/>
      <c r="AC60" s="18"/>
      <c r="AD60" s="18">
        <v>8</v>
      </c>
      <c r="AE60" s="18"/>
      <c r="AF60" s="18"/>
      <c r="AG60" s="19"/>
      <c r="AH60" s="19"/>
      <c r="AI60" s="19"/>
      <c r="AJ60" s="19">
        <v>9</v>
      </c>
      <c r="AK60" s="17"/>
      <c r="AL60" s="17"/>
      <c r="AM60" s="4"/>
    </row>
    <row r="61" spans="1:40" s="2" customFormat="1" ht="15" customHeight="1">
      <c r="A61" s="2" t="s">
        <v>28</v>
      </c>
      <c r="B61" s="25"/>
      <c r="C61" s="25"/>
      <c r="D61" s="25"/>
      <c r="E61" s="25"/>
      <c r="F61" s="25"/>
      <c r="G61" s="25"/>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row>
    <row r="62" spans="1:40" s="2" customFormat="1" ht="15" customHeight="1">
      <c r="A62" s="2" t="s">
        <v>29</v>
      </c>
      <c r="B62" s="25"/>
      <c r="C62" s="25"/>
      <c r="D62" s="25"/>
      <c r="E62" s="25"/>
      <c r="F62" s="25"/>
      <c r="G62" s="25"/>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row>
    <row r="63" spans="1:40" s="2" customFormat="1" ht="15" customHeight="1">
      <c r="A63" s="2" t="s">
        <v>30</v>
      </c>
      <c r="B63" s="25"/>
      <c r="C63" s="25"/>
      <c r="D63" s="25"/>
      <c r="E63" s="25"/>
      <c r="F63" s="25"/>
      <c r="G63" s="25"/>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c r="AM63" s="9"/>
    </row>
    <row r="64" spans="1:40" s="2" customFormat="1" ht="15" customHeight="1">
      <c r="A64" s="2" t="s">
        <v>31</v>
      </c>
      <c r="B64" s="25"/>
      <c r="C64" s="25"/>
      <c r="D64" s="25"/>
      <c r="E64" s="25"/>
      <c r="F64" s="25"/>
      <c r="G64" s="25"/>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row>
    <row r="65" spans="1:7" ht="15" customHeight="1">
      <c r="A65" s="2" t="s">
        <v>32</v>
      </c>
      <c r="B65" s="32"/>
      <c r="C65" s="2"/>
      <c r="D65" s="2"/>
      <c r="E65" s="2"/>
      <c r="F65" s="2"/>
      <c r="G65" s="2"/>
    </row>
    <row r="66" spans="1:7" ht="15" customHeight="1">
      <c r="A66" s="2" t="s">
        <v>33</v>
      </c>
      <c r="B66" s="32"/>
      <c r="C66" s="2"/>
      <c r="D66" s="2"/>
      <c r="E66" s="2"/>
      <c r="F66" s="2"/>
      <c r="G66" s="2"/>
    </row>
    <row r="67" spans="1:7" ht="15" customHeight="1">
      <c r="A67" s="2"/>
      <c r="B67" s="16" t="s">
        <v>34</v>
      </c>
      <c r="C67" s="111" t="s">
        <v>35</v>
      </c>
      <c r="D67" s="111"/>
      <c r="E67" s="111"/>
      <c r="F67" s="2"/>
      <c r="G67" s="2"/>
    </row>
    <row r="68" spans="1:7" ht="15" customHeight="1">
      <c r="A68" s="2"/>
      <c r="B68" s="35" t="s">
        <v>36</v>
      </c>
      <c r="C68" s="135" t="s">
        <v>37</v>
      </c>
      <c r="D68" s="135"/>
      <c r="E68" s="135"/>
      <c r="F68" s="2"/>
      <c r="G68" s="2"/>
    </row>
    <row r="69" spans="1:7" ht="15" customHeight="1">
      <c r="A69" s="2"/>
      <c r="B69" s="35" t="s">
        <v>38</v>
      </c>
      <c r="C69" s="135" t="s">
        <v>39</v>
      </c>
      <c r="D69" s="135"/>
      <c r="E69" s="135"/>
      <c r="F69" s="2"/>
      <c r="G69" s="2"/>
    </row>
    <row r="70" spans="1:7" ht="15" customHeight="1">
      <c r="A70" s="2"/>
      <c r="B70" s="35" t="s">
        <v>40</v>
      </c>
      <c r="C70" s="135" t="s">
        <v>41</v>
      </c>
      <c r="D70" s="135"/>
      <c r="E70" s="135"/>
      <c r="F70" s="2"/>
      <c r="G70" s="2"/>
    </row>
    <row r="71" spans="1:7" ht="15" customHeight="1">
      <c r="A71" s="2"/>
      <c r="B71" s="35" t="s">
        <v>42</v>
      </c>
      <c r="C71" s="135" t="s">
        <v>43</v>
      </c>
      <c r="D71" s="135"/>
      <c r="E71" s="135"/>
      <c r="F71" s="2"/>
      <c r="G71" s="2"/>
    </row>
    <row r="72" spans="1:7" ht="15" customHeight="1">
      <c r="A72" s="2"/>
      <c r="B72" s="2" t="s">
        <v>44</v>
      </c>
      <c r="C72" s="2"/>
      <c r="D72" s="2"/>
      <c r="E72" s="2"/>
      <c r="F72" s="2"/>
      <c r="G72" s="2"/>
    </row>
    <row r="73" spans="1:7" ht="15" customHeight="1">
      <c r="A73" s="2"/>
      <c r="B73" s="2" t="s">
        <v>45</v>
      </c>
      <c r="C73" s="2"/>
      <c r="D73" s="2"/>
      <c r="E73" s="2"/>
      <c r="F73" s="2"/>
      <c r="G73" s="2"/>
    </row>
    <row r="74" spans="1:7" ht="15" customHeight="1">
      <c r="A74" s="2"/>
      <c r="B74" s="2" t="s">
        <v>46</v>
      </c>
      <c r="C74" s="2"/>
      <c r="D74" s="2"/>
      <c r="E74" s="2"/>
      <c r="F74" s="2"/>
      <c r="G74" s="2"/>
    </row>
    <row r="75" spans="1:7" ht="15" customHeight="1">
      <c r="A75" s="2" t="s">
        <v>47</v>
      </c>
      <c r="B75" s="32"/>
      <c r="C75" s="2"/>
      <c r="D75" s="2"/>
      <c r="E75" s="2"/>
      <c r="F75" s="2"/>
      <c r="G75" s="2"/>
    </row>
    <row r="76" spans="1:7" ht="15" customHeight="1">
      <c r="A76" s="2" t="s">
        <v>117</v>
      </c>
      <c r="B76" s="32"/>
      <c r="C76" s="2"/>
      <c r="D76" s="2"/>
      <c r="E76" s="2"/>
      <c r="F76" s="2"/>
      <c r="G76" s="2"/>
    </row>
    <row r="77" spans="1:7" ht="15" customHeight="1">
      <c r="A77" s="2" t="s">
        <v>49</v>
      </c>
      <c r="B77" s="32"/>
      <c r="C77" s="2"/>
      <c r="D77" s="2"/>
      <c r="E77" s="2"/>
      <c r="F77" s="2"/>
      <c r="G77" s="2"/>
    </row>
    <row r="78" spans="1:7" ht="15" customHeight="1">
      <c r="A78" s="2" t="s">
        <v>50</v>
      </c>
      <c r="B78" s="32"/>
      <c r="C78" s="2"/>
      <c r="D78" s="2"/>
      <c r="E78" s="2"/>
      <c r="F78" s="2"/>
      <c r="G78" s="2"/>
    </row>
    <row r="79" spans="1:7" ht="15" customHeight="1">
      <c r="A79" s="2" t="s">
        <v>51</v>
      </c>
      <c r="B79" s="32"/>
      <c r="C79" s="2"/>
      <c r="D79" s="2"/>
      <c r="E79" s="2"/>
      <c r="F79" s="2"/>
      <c r="G79" s="2"/>
    </row>
    <row r="80" spans="1:7" ht="15" customHeight="1">
      <c r="A80" s="2" t="s">
        <v>52</v>
      </c>
      <c r="B80" s="32"/>
      <c r="C80" s="2"/>
      <c r="D80" s="2"/>
      <c r="E80" s="2"/>
      <c r="F80" s="2"/>
      <c r="G80" s="2"/>
    </row>
    <row r="81" spans="1:7" ht="15" customHeight="1">
      <c r="A81" s="2"/>
      <c r="B81" s="2" t="s">
        <v>53</v>
      </c>
      <c r="C81" s="2"/>
      <c r="D81" s="2"/>
      <c r="E81" s="2"/>
      <c r="F81" s="2"/>
      <c r="G81" s="2"/>
    </row>
    <row r="82" spans="1:7" ht="15" customHeight="1">
      <c r="A82" s="2"/>
      <c r="B82" s="2" t="s">
        <v>54</v>
      </c>
      <c r="C82" s="2"/>
      <c r="D82" s="2"/>
      <c r="E82" s="2"/>
      <c r="F82" s="2"/>
      <c r="G82" s="2"/>
    </row>
    <row r="83" spans="1:7" ht="15" customHeight="1">
      <c r="A83" s="2" t="s">
        <v>55</v>
      </c>
      <c r="B83" s="32"/>
      <c r="C83" s="2"/>
      <c r="D83" s="2"/>
      <c r="E83" s="2"/>
      <c r="F83" s="2"/>
      <c r="G83" s="2"/>
    </row>
    <row r="84" spans="1:7" ht="15" customHeight="1">
      <c r="A84" s="2" t="s">
        <v>56</v>
      </c>
      <c r="B84" s="32"/>
      <c r="C84" s="2"/>
      <c r="D84" s="2"/>
      <c r="E84" s="2"/>
      <c r="F84" s="2"/>
      <c r="G84" s="2"/>
    </row>
    <row r="85" spans="1:7" ht="15" customHeight="1">
      <c r="A85" s="2" t="s">
        <v>57</v>
      </c>
      <c r="B85" s="32"/>
      <c r="C85" s="2"/>
      <c r="D85" s="2"/>
      <c r="E85" s="2"/>
      <c r="F85" s="2"/>
      <c r="G85" s="2"/>
    </row>
    <row r="86" spans="1:7" ht="15" customHeight="1">
      <c r="A86" s="2" t="s">
        <v>58</v>
      </c>
      <c r="B86" s="32"/>
      <c r="C86" s="2"/>
      <c r="D86" s="2"/>
      <c r="E86" s="2"/>
      <c r="F86" s="2"/>
      <c r="G86" s="2"/>
    </row>
    <row r="87" spans="1:7" ht="15" customHeight="1">
      <c r="A87" s="2" t="s">
        <v>59</v>
      </c>
      <c r="B87" s="32"/>
      <c r="C87" s="2"/>
      <c r="D87" s="2"/>
      <c r="E87" s="2"/>
      <c r="F87" s="2"/>
      <c r="G87" s="2"/>
    </row>
    <row r="88" spans="1:7" ht="15" customHeight="1">
      <c r="A88" s="2" t="s">
        <v>60</v>
      </c>
      <c r="B88" s="32"/>
      <c r="C88" s="2"/>
      <c r="D88" s="2"/>
      <c r="E88" s="2"/>
      <c r="F88" s="2"/>
      <c r="G88" s="2"/>
    </row>
    <row r="89" spans="1:7" ht="15" customHeight="1">
      <c r="A89" s="2" t="s">
        <v>61</v>
      </c>
      <c r="B89" s="32"/>
      <c r="C89" s="2"/>
      <c r="D89" s="2"/>
      <c r="E89" s="2"/>
      <c r="F89" s="2"/>
      <c r="G89" s="2"/>
    </row>
    <row r="90" spans="1:7" ht="15" customHeight="1">
      <c r="A90" s="2" t="s">
        <v>62</v>
      </c>
      <c r="B90" s="32"/>
      <c r="C90" s="2"/>
      <c r="D90" s="2"/>
      <c r="E90" s="2"/>
      <c r="F90" s="2"/>
      <c r="G90" s="2"/>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D37:F47 AG37:AG47 R37:R47 O37:O47 X37:X47 AA37:AA47 I37:I47 AD37:AD47 U37:U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election activeCell="AO8" sqref="AO8"/>
    </sheetView>
  </sheetViews>
  <sheetFormatPr defaultColWidth="8.25" defaultRowHeight="21" customHeight="1"/>
  <cols>
    <col min="1" max="1" width="2.625" style="1" customWidth="1"/>
    <col min="2" max="2" width="20.2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1" ht="24.95" customHeight="1">
      <c r="A1" s="33" t="s">
        <v>1</v>
      </c>
      <c r="C1" s="20"/>
      <c r="D1" s="20"/>
      <c r="E1" s="20"/>
      <c r="F1" s="20"/>
      <c r="G1" s="20"/>
      <c r="H1" s="20"/>
      <c r="I1" s="20"/>
      <c r="J1" s="20"/>
      <c r="K1" s="20"/>
      <c r="L1" s="20"/>
      <c r="M1" s="20"/>
      <c r="N1" s="20"/>
      <c r="O1" s="20"/>
      <c r="P1" s="20"/>
      <c r="Q1" s="20"/>
      <c r="R1" s="20"/>
      <c r="S1" s="20"/>
      <c r="T1" s="20"/>
      <c r="U1" s="20"/>
      <c r="V1" s="20"/>
      <c r="W1" s="20"/>
      <c r="X1" s="9"/>
      <c r="Y1" s="9"/>
      <c r="Z1" s="4"/>
      <c r="AA1" s="4"/>
      <c r="AB1" s="4"/>
      <c r="AC1" s="4"/>
      <c r="AD1" s="26"/>
      <c r="AE1" s="26"/>
      <c r="AF1" s="26"/>
      <c r="AG1" s="26"/>
      <c r="AH1" s="26"/>
      <c r="AI1" s="21" t="s">
        <v>2</v>
      </c>
      <c r="AJ1" s="21"/>
      <c r="AK1" s="105" t="s">
        <v>125</v>
      </c>
      <c r="AL1" s="105"/>
      <c r="AM1" s="105"/>
      <c r="AN1" s="105"/>
    </row>
    <row r="2" spans="1:41" ht="18" customHeight="1">
      <c r="A2" s="4"/>
      <c r="B2" s="5"/>
      <c r="C2" s="5"/>
      <c r="D2" s="5"/>
      <c r="E2" s="5"/>
      <c r="F2" s="5"/>
      <c r="G2" s="5"/>
      <c r="H2" s="5"/>
      <c r="I2" s="5"/>
      <c r="J2" s="5"/>
      <c r="K2" s="5"/>
      <c r="L2" s="5"/>
      <c r="M2" s="106">
        <v>2026</v>
      </c>
      <c r="N2" s="106"/>
      <c r="O2" s="106"/>
      <c r="P2" s="106"/>
      <c r="Q2" s="107" t="s">
        <v>3</v>
      </c>
      <c r="R2" s="107"/>
      <c r="S2" s="106">
        <v>4</v>
      </c>
      <c r="T2" s="106"/>
      <c r="U2" s="107" t="s">
        <v>4</v>
      </c>
      <c r="V2" s="107"/>
      <c r="W2" s="5"/>
      <c r="X2" s="5"/>
      <c r="Y2" s="5"/>
      <c r="Z2" s="4"/>
      <c r="AA2" s="4"/>
      <c r="AC2" s="21"/>
      <c r="AD2" s="5"/>
      <c r="AE2" s="5"/>
      <c r="AF2" s="5"/>
      <c r="AG2" s="5"/>
      <c r="AH2" s="5"/>
      <c r="AI2" s="21" t="s">
        <v>5</v>
      </c>
      <c r="AJ2" s="21"/>
      <c r="AK2" s="108"/>
      <c r="AL2" s="108"/>
      <c r="AM2" s="108"/>
      <c r="AN2" s="108"/>
    </row>
    <row r="3" spans="1:41" ht="18" customHeight="1">
      <c r="A3" s="24"/>
      <c r="B3" s="24"/>
      <c r="C3" s="24"/>
      <c r="D3" s="24"/>
      <c r="E3" s="24"/>
      <c r="F3" s="24"/>
      <c r="G3" s="24"/>
      <c r="H3" s="24"/>
      <c r="I3" s="24"/>
      <c r="J3" s="24"/>
      <c r="K3" s="24"/>
      <c r="L3" s="24"/>
      <c r="M3" s="24"/>
      <c r="N3" s="24"/>
      <c r="O3" s="24"/>
      <c r="P3" s="24"/>
      <c r="Q3" s="24"/>
      <c r="R3" s="24"/>
      <c r="S3" s="24"/>
      <c r="T3" s="24"/>
      <c r="U3" s="24"/>
      <c r="V3" s="24"/>
      <c r="W3" s="24"/>
      <c r="Y3" s="27"/>
      <c r="Z3" s="27"/>
      <c r="AA3" s="27"/>
      <c r="AB3" s="4"/>
      <c r="AC3" s="27"/>
      <c r="AD3" s="27"/>
      <c r="AE3" s="27"/>
      <c r="AF3" s="27"/>
      <c r="AG3" s="27"/>
      <c r="AH3" s="27"/>
      <c r="AI3" s="28" t="s">
        <v>6</v>
      </c>
      <c r="AJ3" s="21"/>
      <c r="AK3" s="103" t="s">
        <v>64</v>
      </c>
      <c r="AL3" s="103"/>
      <c r="AM3" s="103"/>
      <c r="AN3" s="103"/>
      <c r="AO3" s="75" t="s">
        <v>140</v>
      </c>
    </row>
    <row r="4" spans="1:41" ht="18" customHeight="1">
      <c r="A4" s="24"/>
      <c r="B4" s="24"/>
      <c r="C4" s="24"/>
      <c r="D4" s="24"/>
      <c r="E4" s="24"/>
      <c r="F4" s="24"/>
      <c r="G4" s="24"/>
      <c r="H4" s="24"/>
      <c r="I4" s="24"/>
      <c r="J4" s="24"/>
      <c r="K4" s="24"/>
      <c r="L4" s="24"/>
      <c r="M4" s="24"/>
      <c r="N4" s="24"/>
      <c r="O4" s="24"/>
      <c r="P4" s="24"/>
      <c r="Q4" s="24"/>
      <c r="R4" s="24"/>
      <c r="S4" s="24"/>
      <c r="T4" s="24"/>
      <c r="U4" s="24"/>
      <c r="V4" s="24"/>
      <c r="W4" s="24"/>
      <c r="Y4" s="27"/>
      <c r="Z4" s="27"/>
      <c r="AA4" s="27"/>
      <c r="AB4" s="4"/>
      <c r="AC4" s="27"/>
      <c r="AD4" s="27"/>
      <c r="AE4" s="27"/>
      <c r="AF4" s="27"/>
      <c r="AG4" s="27"/>
      <c r="AH4" s="27"/>
      <c r="AI4" s="28" t="s">
        <v>7</v>
      </c>
      <c r="AJ4" s="21"/>
      <c r="AK4" s="103" t="s">
        <v>139</v>
      </c>
      <c r="AL4" s="103"/>
      <c r="AM4" s="103"/>
      <c r="AN4" s="103"/>
      <c r="AO4" s="75" t="s">
        <v>141</v>
      </c>
    </row>
    <row r="5" spans="1:41" ht="18" customHeight="1">
      <c r="A5" s="24"/>
      <c r="B5" s="24"/>
      <c r="C5" s="24"/>
      <c r="D5" s="24"/>
      <c r="E5" s="24"/>
      <c r="F5" s="24"/>
      <c r="G5" s="24"/>
      <c r="H5" s="24"/>
      <c r="I5" s="24"/>
      <c r="J5" s="24"/>
      <c r="K5" s="24"/>
      <c r="L5" s="24"/>
      <c r="M5" s="24"/>
      <c r="N5" s="24"/>
      <c r="O5" s="24"/>
      <c r="P5" s="24"/>
      <c r="Q5" s="24"/>
      <c r="R5" s="24"/>
      <c r="S5" s="24"/>
      <c r="U5" s="24"/>
      <c r="V5" s="24"/>
      <c r="W5" s="24"/>
      <c r="Y5" s="27"/>
      <c r="Z5" s="27"/>
      <c r="AA5" s="27"/>
      <c r="AB5" s="4"/>
      <c r="AC5" s="27"/>
      <c r="AD5" s="27"/>
      <c r="AE5" s="27"/>
      <c r="AF5" s="27"/>
      <c r="AG5" s="28" t="s">
        <v>8</v>
      </c>
      <c r="AH5" s="104">
        <v>40</v>
      </c>
      <c r="AI5" s="104"/>
      <c r="AJ5" s="104"/>
      <c r="AK5" s="27" t="s">
        <v>9</v>
      </c>
      <c r="AL5" s="37"/>
      <c r="AM5" s="27" t="s">
        <v>10</v>
      </c>
      <c r="AN5" s="4"/>
    </row>
    <row r="6" spans="1:41"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1" ht="15" customHeight="1">
      <c r="A7" s="112" t="s">
        <v>11</v>
      </c>
      <c r="B7" s="114" t="s">
        <v>12</v>
      </c>
      <c r="C7" s="89" t="s">
        <v>13</v>
      </c>
      <c r="D7" s="111" t="s">
        <v>14</v>
      </c>
      <c r="E7" s="77" t="s">
        <v>15</v>
      </c>
      <c r="F7" s="113" t="s">
        <v>16</v>
      </c>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81" t="s">
        <v>17</v>
      </c>
      <c r="AL7" s="109" t="s">
        <v>18</v>
      </c>
      <c r="AM7" s="110" t="s">
        <v>19</v>
      </c>
      <c r="AN7" s="110"/>
    </row>
    <row r="8" spans="1:41" ht="15" customHeight="1">
      <c r="A8" s="112"/>
      <c r="B8" s="115"/>
      <c r="C8" s="92"/>
      <c r="D8" s="111"/>
      <c r="E8" s="77"/>
      <c r="F8" s="111" t="s">
        <v>20</v>
      </c>
      <c r="G8" s="111"/>
      <c r="H8" s="111"/>
      <c r="I8" s="111"/>
      <c r="J8" s="111"/>
      <c r="K8" s="111"/>
      <c r="L8" s="111"/>
      <c r="M8" s="111" t="s">
        <v>21</v>
      </c>
      <c r="N8" s="111"/>
      <c r="O8" s="111"/>
      <c r="P8" s="111"/>
      <c r="Q8" s="111"/>
      <c r="R8" s="111"/>
      <c r="S8" s="111"/>
      <c r="T8" s="111" t="s">
        <v>22</v>
      </c>
      <c r="U8" s="111"/>
      <c r="V8" s="111"/>
      <c r="W8" s="111"/>
      <c r="X8" s="111"/>
      <c r="Y8" s="111"/>
      <c r="Z8" s="111"/>
      <c r="AA8" s="111" t="s">
        <v>23</v>
      </c>
      <c r="AB8" s="111"/>
      <c r="AC8" s="111"/>
      <c r="AD8" s="111"/>
      <c r="AE8" s="111"/>
      <c r="AF8" s="111"/>
      <c r="AG8" s="111"/>
      <c r="AH8" s="111" t="s">
        <v>24</v>
      </c>
      <c r="AI8" s="111"/>
      <c r="AJ8" s="111"/>
      <c r="AK8" s="81"/>
      <c r="AL8" s="109"/>
      <c r="AM8" s="110"/>
      <c r="AN8" s="110"/>
    </row>
    <row r="9" spans="1:41" ht="15" customHeight="1">
      <c r="A9" s="112"/>
      <c r="B9" s="116" t="s">
        <v>65</v>
      </c>
      <c r="C9" s="92"/>
      <c r="D9" s="111"/>
      <c r="E9" s="77"/>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81"/>
      <c r="AL9" s="109"/>
      <c r="AM9" s="110"/>
      <c r="AN9" s="110"/>
    </row>
    <row r="10" spans="1:41" ht="15" customHeight="1">
      <c r="A10" s="112"/>
      <c r="B10" s="117"/>
      <c r="C10" s="95"/>
      <c r="D10" s="111"/>
      <c r="E10" s="77"/>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81"/>
      <c r="AL10" s="109"/>
      <c r="AM10" s="110"/>
      <c r="AN10" s="110"/>
    </row>
    <row r="11" spans="1:41" ht="18" customHeight="1">
      <c r="A11" s="15">
        <v>1</v>
      </c>
      <c r="B11" s="41" t="s">
        <v>66</v>
      </c>
      <c r="C11" s="23" t="s">
        <v>36</v>
      </c>
      <c r="D11" s="42"/>
      <c r="E11" s="43" t="s">
        <v>36</v>
      </c>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73"/>
      <c r="AI11" s="73"/>
      <c r="AJ11" s="73"/>
      <c r="AK11" s="11">
        <f>+SUM(F11:AJ11)</f>
        <v>0</v>
      </c>
      <c r="AL11" s="12">
        <f>IF($AK$3="４週",AK11/4,AK11/(DAY(EOMONTH($F$9,0))/7))</f>
        <v>0</v>
      </c>
      <c r="AM11" s="118"/>
      <c r="AN11" s="118"/>
    </row>
    <row r="12" spans="1:41" ht="18" customHeight="1">
      <c r="A12" s="15">
        <v>2</v>
      </c>
      <c r="B12" s="41" t="s">
        <v>104</v>
      </c>
      <c r="C12" s="23" t="s">
        <v>38</v>
      </c>
      <c r="D12" s="42"/>
      <c r="E12" s="43" t="s">
        <v>38</v>
      </c>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73"/>
      <c r="AI12" s="73"/>
      <c r="AJ12" s="73"/>
      <c r="AK12" s="11">
        <f t="shared" ref="AK12:AK31" si="0">+SUM(F12:AJ12)</f>
        <v>0</v>
      </c>
      <c r="AL12" s="12">
        <f>IF($AK$3="４週",AK12/4,AK12/(DAY(EOMONTH($F$9,0))/7))</f>
        <v>0</v>
      </c>
      <c r="AM12" s="118"/>
      <c r="AN12" s="118"/>
    </row>
    <row r="13" spans="1:41" ht="18" customHeight="1">
      <c r="A13" s="15">
        <v>3</v>
      </c>
      <c r="B13" s="41" t="s">
        <v>119</v>
      </c>
      <c r="C13" s="23" t="s">
        <v>40</v>
      </c>
      <c r="D13" s="42"/>
      <c r="E13" s="43" t="s">
        <v>40</v>
      </c>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73"/>
      <c r="AI13" s="73"/>
      <c r="AJ13" s="73"/>
      <c r="AK13" s="11">
        <f t="shared" si="0"/>
        <v>0</v>
      </c>
      <c r="AL13" s="12">
        <f>IF($AK$3="４週",AK13/4,AK13/(DAY(EOMONTH($F$9,0))/7))</f>
        <v>0</v>
      </c>
      <c r="AM13" s="118"/>
      <c r="AN13" s="118"/>
    </row>
    <row r="14" spans="1:41" ht="18" customHeight="1">
      <c r="A14" s="15">
        <v>4</v>
      </c>
      <c r="B14" s="41" t="s">
        <v>119</v>
      </c>
      <c r="C14" s="23" t="s">
        <v>42</v>
      </c>
      <c r="D14" s="42"/>
      <c r="E14" s="43" t="s">
        <v>42</v>
      </c>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73"/>
      <c r="AI14" s="73"/>
      <c r="AJ14" s="73"/>
      <c r="AK14" s="11">
        <f t="shared" si="0"/>
        <v>0</v>
      </c>
      <c r="AL14" s="12">
        <f>IF($AK$3="４週",AK14/4,AK14/(DAY(EOMONTH($F$9,0))/7))</f>
        <v>0</v>
      </c>
      <c r="AM14" s="118"/>
      <c r="AN14" s="118"/>
    </row>
    <row r="15" spans="1:41" ht="18" customHeight="1">
      <c r="A15" s="15">
        <v>5</v>
      </c>
      <c r="B15" s="41"/>
      <c r="C15" s="23"/>
      <c r="D15" s="42"/>
      <c r="E15" s="43"/>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73"/>
      <c r="AI15" s="73"/>
      <c r="AJ15" s="73"/>
      <c r="AK15" s="11">
        <f t="shared" si="0"/>
        <v>0</v>
      </c>
      <c r="AL15" s="12">
        <f t="shared" ref="AL15:AL30" si="1">IF($AK$3="４週",AK15/4,AK15/(DAY(EOMONTH($F$9,0))/7))</f>
        <v>0</v>
      </c>
      <c r="AM15" s="118"/>
      <c r="AN15" s="118"/>
    </row>
    <row r="16" spans="1:41" ht="18" customHeight="1">
      <c r="A16" s="15">
        <v>6</v>
      </c>
      <c r="B16" s="41"/>
      <c r="C16" s="23"/>
      <c r="D16" s="42"/>
      <c r="E16" s="43"/>
      <c r="F16" s="10"/>
      <c r="G16" s="10"/>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73"/>
      <c r="AI16" s="73"/>
      <c r="AJ16" s="73"/>
      <c r="AK16" s="11">
        <f t="shared" si="0"/>
        <v>0</v>
      </c>
      <c r="AL16" s="12">
        <f t="shared" si="1"/>
        <v>0</v>
      </c>
      <c r="AM16" s="118"/>
      <c r="AN16" s="118"/>
    </row>
    <row r="17" spans="1:40" ht="18" customHeight="1">
      <c r="A17" s="15">
        <v>7</v>
      </c>
      <c r="B17" s="41"/>
      <c r="C17" s="23"/>
      <c r="D17" s="42"/>
      <c r="E17" s="43"/>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73"/>
      <c r="AI17" s="73"/>
      <c r="AJ17" s="73"/>
      <c r="AK17" s="11">
        <f t="shared" si="0"/>
        <v>0</v>
      </c>
      <c r="AL17" s="12">
        <f t="shared" si="1"/>
        <v>0</v>
      </c>
      <c r="AM17" s="118"/>
      <c r="AN17" s="118"/>
    </row>
    <row r="18" spans="1:40" ht="18" customHeight="1">
      <c r="A18" s="15">
        <v>8</v>
      </c>
      <c r="B18" s="41"/>
      <c r="C18" s="23"/>
      <c r="D18" s="42"/>
      <c r="E18" s="43"/>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73"/>
      <c r="AI18" s="73"/>
      <c r="AJ18" s="73"/>
      <c r="AK18" s="11">
        <f t="shared" si="0"/>
        <v>0</v>
      </c>
      <c r="AL18" s="12">
        <f t="shared" si="1"/>
        <v>0</v>
      </c>
      <c r="AM18" s="118"/>
      <c r="AN18" s="118"/>
    </row>
    <row r="19" spans="1:40" ht="18" customHeight="1">
      <c r="A19" s="15">
        <v>9</v>
      </c>
      <c r="B19" s="41"/>
      <c r="C19" s="23"/>
      <c r="D19" s="42"/>
      <c r="E19" s="43"/>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73"/>
      <c r="AI19" s="73"/>
      <c r="AJ19" s="73"/>
      <c r="AK19" s="11">
        <f t="shared" si="0"/>
        <v>0</v>
      </c>
      <c r="AL19" s="12">
        <f t="shared" si="1"/>
        <v>0</v>
      </c>
      <c r="AM19" s="118"/>
      <c r="AN19" s="118"/>
    </row>
    <row r="20" spans="1:40" ht="18" customHeight="1">
      <c r="A20" s="15">
        <v>10</v>
      </c>
      <c r="B20" s="41"/>
      <c r="C20" s="23"/>
      <c r="D20" s="42"/>
      <c r="E20" s="43"/>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73"/>
      <c r="AI20" s="73"/>
      <c r="AJ20" s="73"/>
      <c r="AK20" s="11">
        <f t="shared" si="0"/>
        <v>0</v>
      </c>
      <c r="AL20" s="12">
        <f t="shared" si="1"/>
        <v>0</v>
      </c>
      <c r="AM20" s="118"/>
      <c r="AN20" s="118"/>
    </row>
    <row r="21" spans="1:40" ht="18" customHeight="1">
      <c r="A21" s="15">
        <v>11</v>
      </c>
      <c r="B21" s="41"/>
      <c r="C21" s="23"/>
      <c r="D21" s="42"/>
      <c r="E21" s="43"/>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73"/>
      <c r="AI21" s="73"/>
      <c r="AJ21" s="73"/>
      <c r="AK21" s="11">
        <f t="shared" si="0"/>
        <v>0</v>
      </c>
      <c r="AL21" s="12">
        <f t="shared" si="1"/>
        <v>0</v>
      </c>
      <c r="AM21" s="118"/>
      <c r="AN21" s="118"/>
    </row>
    <row r="22" spans="1:40" ht="18" customHeight="1">
      <c r="A22" s="15">
        <v>12</v>
      </c>
      <c r="B22" s="41"/>
      <c r="C22" s="23"/>
      <c r="D22" s="42"/>
      <c r="E22" s="43"/>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73"/>
      <c r="AI22" s="73"/>
      <c r="AJ22" s="73"/>
      <c r="AK22" s="11">
        <f t="shared" si="0"/>
        <v>0</v>
      </c>
      <c r="AL22" s="12">
        <f t="shared" si="1"/>
        <v>0</v>
      </c>
      <c r="AM22" s="118"/>
      <c r="AN22" s="118"/>
    </row>
    <row r="23" spans="1:40" ht="18" customHeight="1">
      <c r="A23" s="15">
        <v>13</v>
      </c>
      <c r="B23" s="41"/>
      <c r="C23" s="23"/>
      <c r="D23" s="42"/>
      <c r="E23" s="43"/>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73"/>
      <c r="AI23" s="73"/>
      <c r="AJ23" s="73"/>
      <c r="AK23" s="11">
        <f t="shared" si="0"/>
        <v>0</v>
      </c>
      <c r="AL23" s="12">
        <f t="shared" si="1"/>
        <v>0</v>
      </c>
      <c r="AM23" s="118"/>
      <c r="AN23" s="118"/>
    </row>
    <row r="24" spans="1:40" ht="18" customHeight="1">
      <c r="A24" s="15">
        <v>14</v>
      </c>
      <c r="B24" s="41"/>
      <c r="C24" s="23"/>
      <c r="D24" s="42"/>
      <c r="E24" s="43"/>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73"/>
      <c r="AI24" s="73"/>
      <c r="AJ24" s="73"/>
      <c r="AK24" s="11">
        <f t="shared" si="0"/>
        <v>0</v>
      </c>
      <c r="AL24" s="12">
        <f t="shared" si="1"/>
        <v>0</v>
      </c>
      <c r="AM24" s="118"/>
      <c r="AN24" s="118"/>
    </row>
    <row r="25" spans="1:40" ht="18" customHeight="1">
      <c r="A25" s="15">
        <v>15</v>
      </c>
      <c r="B25" s="41"/>
      <c r="C25" s="23"/>
      <c r="D25" s="42"/>
      <c r="E25" s="43"/>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73"/>
      <c r="AI25" s="73"/>
      <c r="AJ25" s="73"/>
      <c r="AK25" s="11">
        <f t="shared" si="0"/>
        <v>0</v>
      </c>
      <c r="AL25" s="12">
        <f t="shared" si="1"/>
        <v>0</v>
      </c>
      <c r="AM25" s="118"/>
      <c r="AN25" s="118"/>
    </row>
    <row r="26" spans="1:40" ht="18" customHeight="1">
      <c r="A26" s="15">
        <v>16</v>
      </c>
      <c r="B26" s="41"/>
      <c r="C26" s="23"/>
      <c r="D26" s="42"/>
      <c r="E26" s="43"/>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73"/>
      <c r="AI26" s="73"/>
      <c r="AJ26" s="73"/>
      <c r="AK26" s="11">
        <f t="shared" si="0"/>
        <v>0</v>
      </c>
      <c r="AL26" s="12">
        <f t="shared" si="1"/>
        <v>0</v>
      </c>
      <c r="AM26" s="118"/>
      <c r="AN26" s="118"/>
    </row>
    <row r="27" spans="1:40" ht="18" customHeight="1">
      <c r="A27" s="15">
        <v>17</v>
      </c>
      <c r="B27" s="41"/>
      <c r="C27" s="23"/>
      <c r="D27" s="42"/>
      <c r="E27" s="43"/>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73"/>
      <c r="AI27" s="73"/>
      <c r="AJ27" s="73"/>
      <c r="AK27" s="11">
        <f t="shared" si="0"/>
        <v>0</v>
      </c>
      <c r="AL27" s="12">
        <f t="shared" si="1"/>
        <v>0</v>
      </c>
      <c r="AM27" s="118"/>
      <c r="AN27" s="118"/>
    </row>
    <row r="28" spans="1:40" ht="18" customHeight="1">
      <c r="A28" s="15">
        <v>18</v>
      </c>
      <c r="B28" s="41"/>
      <c r="C28" s="23"/>
      <c r="D28" s="42"/>
      <c r="E28" s="43"/>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73"/>
      <c r="AI28" s="73"/>
      <c r="AJ28" s="73"/>
      <c r="AK28" s="11">
        <f t="shared" si="0"/>
        <v>0</v>
      </c>
      <c r="AL28" s="12">
        <f t="shared" si="1"/>
        <v>0</v>
      </c>
      <c r="AM28" s="118"/>
      <c r="AN28" s="118"/>
    </row>
    <row r="29" spans="1:40" ht="18" customHeight="1">
      <c r="A29" s="15">
        <v>19</v>
      </c>
      <c r="B29" s="41"/>
      <c r="C29" s="23"/>
      <c r="D29" s="42"/>
      <c r="E29" s="43"/>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73"/>
      <c r="AI29" s="73"/>
      <c r="AJ29" s="73"/>
      <c r="AK29" s="11">
        <f t="shared" si="0"/>
        <v>0</v>
      </c>
      <c r="AL29" s="12">
        <f t="shared" si="1"/>
        <v>0</v>
      </c>
      <c r="AM29" s="118"/>
      <c r="AN29" s="118"/>
    </row>
    <row r="30" spans="1:40" ht="18" customHeight="1">
      <c r="A30" s="15">
        <v>20</v>
      </c>
      <c r="B30" s="41"/>
      <c r="C30" s="23"/>
      <c r="D30" s="42"/>
      <c r="E30" s="43"/>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73"/>
      <c r="AI30" s="73"/>
      <c r="AJ30" s="73"/>
      <c r="AK30" s="11">
        <f t="shared" si="0"/>
        <v>0</v>
      </c>
      <c r="AL30" s="12">
        <f t="shared" si="1"/>
        <v>0</v>
      </c>
      <c r="AM30" s="118"/>
      <c r="AN30" s="118"/>
    </row>
    <row r="31" spans="1:40" ht="18" customHeight="1">
      <c r="A31" s="77" t="s">
        <v>25</v>
      </c>
      <c r="B31" s="82"/>
      <c r="C31" s="82"/>
      <c r="D31" s="82"/>
      <c r="E31" s="82"/>
      <c r="F31" s="13">
        <f>+SUM(F11:F30)</f>
        <v>0</v>
      </c>
      <c r="G31" s="13">
        <f t="shared" ref="G31:AJ31" si="2">+SUM(G11:G30)</f>
        <v>0</v>
      </c>
      <c r="H31" s="13">
        <f t="shared" si="2"/>
        <v>0</v>
      </c>
      <c r="I31" s="13">
        <f t="shared" si="2"/>
        <v>0</v>
      </c>
      <c r="J31" s="13">
        <f t="shared" si="2"/>
        <v>0</v>
      </c>
      <c r="K31" s="13">
        <f t="shared" si="2"/>
        <v>0</v>
      </c>
      <c r="L31" s="13">
        <f t="shared" si="2"/>
        <v>0</v>
      </c>
      <c r="M31" s="13">
        <f t="shared" si="2"/>
        <v>0</v>
      </c>
      <c r="N31" s="13">
        <f t="shared" si="2"/>
        <v>0</v>
      </c>
      <c r="O31" s="13">
        <f t="shared" si="2"/>
        <v>0</v>
      </c>
      <c r="P31" s="13">
        <f t="shared" si="2"/>
        <v>0</v>
      </c>
      <c r="Q31" s="13">
        <f t="shared" si="2"/>
        <v>0</v>
      </c>
      <c r="R31" s="13">
        <f t="shared" si="2"/>
        <v>0</v>
      </c>
      <c r="S31" s="13">
        <f t="shared" si="2"/>
        <v>0</v>
      </c>
      <c r="T31" s="13">
        <f t="shared" si="2"/>
        <v>0</v>
      </c>
      <c r="U31" s="13">
        <f t="shared" si="2"/>
        <v>0</v>
      </c>
      <c r="V31" s="13">
        <f t="shared" si="2"/>
        <v>0</v>
      </c>
      <c r="W31" s="13">
        <f t="shared" si="2"/>
        <v>0</v>
      </c>
      <c r="X31" s="13">
        <f t="shared" si="2"/>
        <v>0</v>
      </c>
      <c r="Y31" s="13">
        <f t="shared" si="2"/>
        <v>0</v>
      </c>
      <c r="Z31" s="13">
        <f t="shared" si="2"/>
        <v>0</v>
      </c>
      <c r="AA31" s="13">
        <f t="shared" si="2"/>
        <v>0</v>
      </c>
      <c r="AB31" s="13">
        <f t="shared" si="2"/>
        <v>0</v>
      </c>
      <c r="AC31" s="13">
        <f t="shared" si="2"/>
        <v>0</v>
      </c>
      <c r="AD31" s="13">
        <f t="shared" si="2"/>
        <v>0</v>
      </c>
      <c r="AE31" s="13">
        <f t="shared" si="2"/>
        <v>0</v>
      </c>
      <c r="AF31" s="13">
        <f t="shared" si="2"/>
        <v>0</v>
      </c>
      <c r="AG31" s="13">
        <f t="shared" si="2"/>
        <v>0</v>
      </c>
      <c r="AH31" s="73">
        <f t="shared" si="2"/>
        <v>0</v>
      </c>
      <c r="AI31" s="73">
        <f t="shared" si="2"/>
        <v>0</v>
      </c>
      <c r="AJ31" s="73">
        <f t="shared" si="2"/>
        <v>0</v>
      </c>
      <c r="AK31" s="11">
        <f t="shared" si="0"/>
        <v>0</v>
      </c>
      <c r="AL31" s="12">
        <f>IF($AK$3="４週",AK31/4,AK31/(DAY(EOMONTH($F$9,0))/7))</f>
        <v>0</v>
      </c>
      <c r="AM31" s="112"/>
      <c r="AN31" s="112"/>
    </row>
    <row r="32" spans="1:40" ht="18" customHeight="1">
      <c r="A32" s="82" t="s">
        <v>26</v>
      </c>
      <c r="B32" s="82"/>
      <c r="C32" s="82"/>
      <c r="D32" s="82"/>
      <c r="E32" s="78"/>
      <c r="F32" s="34"/>
      <c r="G32" s="34"/>
      <c r="H32" s="34"/>
      <c r="I32" s="34"/>
      <c r="J32" s="34"/>
      <c r="K32" s="34"/>
      <c r="L32" s="34"/>
      <c r="M32" s="34"/>
      <c r="N32" s="34"/>
      <c r="O32" s="34"/>
      <c r="P32" s="34"/>
      <c r="Q32" s="34"/>
      <c r="R32" s="34"/>
      <c r="S32" s="34"/>
      <c r="T32" s="34"/>
      <c r="U32" s="34"/>
      <c r="V32" s="34"/>
      <c r="W32" s="34"/>
      <c r="X32" s="34"/>
      <c r="Y32" s="34"/>
      <c r="Z32" s="34"/>
      <c r="AA32" s="34"/>
      <c r="AB32" s="34"/>
      <c r="AC32" s="34"/>
      <c r="AD32" s="34"/>
      <c r="AE32" s="34"/>
      <c r="AF32" s="34"/>
      <c r="AG32" s="34"/>
      <c r="AH32" s="74"/>
      <c r="AI32" s="74"/>
      <c r="AJ32" s="74"/>
      <c r="AK32" s="13"/>
      <c r="AL32" s="14"/>
      <c r="AM32" s="112"/>
      <c r="AN32" s="112"/>
    </row>
    <row r="33" spans="1:43" ht="15" customHeight="1">
      <c r="A33" s="8"/>
      <c r="B33" s="8"/>
      <c r="C33" s="8"/>
      <c r="D33" s="8"/>
      <c r="E33" s="8"/>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8"/>
      <c r="AL33" s="8"/>
      <c r="AM33" s="4"/>
    </row>
    <row r="34" spans="1:43" ht="15" customHeight="1">
      <c r="A34" s="8"/>
      <c r="B34" s="8"/>
      <c r="C34" s="8"/>
      <c r="D34" s="8"/>
      <c r="E34" s="8"/>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8"/>
      <c r="AL34" s="8"/>
      <c r="AM34" s="4"/>
    </row>
    <row r="35" spans="1:43" ht="21" customHeight="1">
      <c r="A35" s="9" t="s">
        <v>105</v>
      </c>
      <c r="B35" s="8"/>
      <c r="C35" s="8"/>
      <c r="D35" s="8"/>
      <c r="E35" s="8"/>
      <c r="F35" s="8"/>
      <c r="G35" s="2"/>
      <c r="H35" s="2"/>
      <c r="I35" s="2"/>
      <c r="J35" s="2"/>
      <c r="K35" s="2"/>
      <c r="L35" s="2"/>
      <c r="M35" s="2"/>
      <c r="N35" s="2"/>
      <c r="O35" s="2"/>
      <c r="AM35" s="8"/>
      <c r="AN35" s="4"/>
    </row>
    <row r="36" spans="1:43" ht="24.95" customHeight="1">
      <c r="A36" s="111"/>
      <c r="B36" s="111"/>
      <c r="C36" s="111"/>
      <c r="D36" s="36">
        <v>4</v>
      </c>
      <c r="E36" s="36">
        <v>5</v>
      </c>
      <c r="F36" s="147">
        <v>6</v>
      </c>
      <c r="G36" s="147"/>
      <c r="H36" s="147"/>
      <c r="I36" s="147">
        <v>7</v>
      </c>
      <c r="J36" s="147"/>
      <c r="K36" s="147"/>
      <c r="L36" s="147">
        <v>8</v>
      </c>
      <c r="M36" s="147"/>
      <c r="N36" s="147"/>
      <c r="O36" s="147">
        <v>9</v>
      </c>
      <c r="P36" s="147"/>
      <c r="Q36" s="147"/>
      <c r="R36" s="147">
        <v>10</v>
      </c>
      <c r="S36" s="147"/>
      <c r="T36" s="147"/>
      <c r="U36" s="147">
        <v>11</v>
      </c>
      <c r="V36" s="147"/>
      <c r="W36" s="147"/>
      <c r="X36" s="147">
        <v>12</v>
      </c>
      <c r="Y36" s="147"/>
      <c r="Z36" s="147"/>
      <c r="AA36" s="147">
        <v>1</v>
      </c>
      <c r="AB36" s="147"/>
      <c r="AC36" s="147"/>
      <c r="AD36" s="147">
        <v>2</v>
      </c>
      <c r="AE36" s="147"/>
      <c r="AF36" s="147"/>
      <c r="AG36" s="147">
        <v>3</v>
      </c>
      <c r="AH36" s="147"/>
      <c r="AI36" s="147"/>
      <c r="AJ36" s="111" t="s">
        <v>106</v>
      </c>
      <c r="AK36" s="111"/>
      <c r="AL36" s="22" t="s">
        <v>107</v>
      </c>
      <c r="AM36"/>
      <c r="AN36"/>
      <c r="AO36"/>
      <c r="AP36"/>
      <c r="AQ36"/>
    </row>
    <row r="37" spans="1:43" ht="18" customHeight="1">
      <c r="A37" s="142" t="s">
        <v>111</v>
      </c>
      <c r="B37" s="142"/>
      <c r="C37" s="142"/>
      <c r="D37" s="13">
        <f>SUM(D38:D43)</f>
        <v>120</v>
      </c>
      <c r="E37" s="13">
        <f>SUM(E38:E43)</f>
        <v>114</v>
      </c>
      <c r="F37" s="146">
        <f t="shared" ref="F37:W37" si="3">SUM(F38:F43)</f>
        <v>120</v>
      </c>
      <c r="G37" s="146">
        <f t="shared" si="3"/>
        <v>0</v>
      </c>
      <c r="H37" s="146">
        <f t="shared" si="3"/>
        <v>0</v>
      </c>
      <c r="I37" s="146">
        <f t="shared" si="3"/>
        <v>126</v>
      </c>
      <c r="J37" s="146">
        <f t="shared" si="3"/>
        <v>0</v>
      </c>
      <c r="K37" s="146">
        <f t="shared" si="3"/>
        <v>0</v>
      </c>
      <c r="L37" s="146">
        <f t="shared" si="3"/>
        <v>126</v>
      </c>
      <c r="M37" s="146">
        <f t="shared" si="3"/>
        <v>0</v>
      </c>
      <c r="N37" s="146">
        <f t="shared" si="3"/>
        <v>0</v>
      </c>
      <c r="O37" s="146">
        <f t="shared" si="3"/>
        <v>114</v>
      </c>
      <c r="P37" s="146">
        <f t="shared" si="3"/>
        <v>0</v>
      </c>
      <c r="Q37" s="146">
        <f t="shared" si="3"/>
        <v>0</v>
      </c>
      <c r="R37" s="146">
        <f t="shared" si="3"/>
        <v>120</v>
      </c>
      <c r="S37" s="146">
        <f t="shared" si="3"/>
        <v>0</v>
      </c>
      <c r="T37" s="146">
        <f t="shared" si="3"/>
        <v>0</v>
      </c>
      <c r="U37" s="146">
        <f t="shared" si="3"/>
        <v>120</v>
      </c>
      <c r="V37" s="146">
        <f t="shared" si="3"/>
        <v>0</v>
      </c>
      <c r="W37" s="146">
        <f t="shared" si="3"/>
        <v>0</v>
      </c>
      <c r="X37" s="146">
        <f t="shared" ref="X37" si="4">SUM(X38:X43)</f>
        <v>114</v>
      </c>
      <c r="Y37" s="146">
        <f t="shared" ref="Y37" si="5">SUM(Y38:Y43)</f>
        <v>0</v>
      </c>
      <c r="Z37" s="146">
        <f t="shared" ref="Z37" si="6">SUM(Z38:Z43)</f>
        <v>0</v>
      </c>
      <c r="AA37" s="146">
        <f t="shared" ref="AA37" si="7">SUM(AA38:AA43)</f>
        <v>114</v>
      </c>
      <c r="AB37" s="146">
        <f t="shared" ref="AB37" si="8">SUM(AB38:AB43)</f>
        <v>0</v>
      </c>
      <c r="AC37" s="146">
        <f t="shared" ref="AC37" si="9">SUM(AC38:AC43)</f>
        <v>0</v>
      </c>
      <c r="AD37" s="146">
        <f t="shared" ref="AD37" si="10">SUM(AD38:AD43)</f>
        <v>114</v>
      </c>
      <c r="AE37" s="146">
        <f t="shared" ref="AE37" si="11">SUM(AE38:AE43)</f>
        <v>0</v>
      </c>
      <c r="AF37" s="146">
        <f t="shared" ref="AF37" si="12">SUM(AF38:AF43)</f>
        <v>0</v>
      </c>
      <c r="AG37" s="146">
        <f t="shared" ref="AG37" si="13">SUM(AG38:AG43)</f>
        <v>120</v>
      </c>
      <c r="AH37" s="146">
        <f t="shared" ref="AH37" si="14">SUM(AH38:AH43)</f>
        <v>0</v>
      </c>
      <c r="AI37" s="146">
        <f t="shared" ref="AI37" si="15">SUM(AI38:AI43)</f>
        <v>0</v>
      </c>
      <c r="AJ37" s="135">
        <f t="shared" ref="AJ37:AJ43" si="16">SUM(D37:AI37)</f>
        <v>1422</v>
      </c>
      <c r="AK37" s="135"/>
      <c r="AL37" s="46">
        <f>ROUNDUP(AJ37/AJ44,1)</f>
        <v>6</v>
      </c>
      <c r="AM37"/>
      <c r="AN37"/>
      <c r="AO37"/>
      <c r="AP37"/>
      <c r="AQ37"/>
    </row>
    <row r="38" spans="1:43" ht="18" customHeight="1">
      <c r="A38" s="55" t="s">
        <v>121</v>
      </c>
      <c r="B38" s="56"/>
      <c r="C38" s="57"/>
      <c r="D38" s="10"/>
      <c r="E38" s="10"/>
      <c r="F38" s="141"/>
      <c r="G38" s="141"/>
      <c r="H38" s="141"/>
      <c r="I38" s="141"/>
      <c r="J38" s="141"/>
      <c r="K38" s="141"/>
      <c r="L38" s="141"/>
      <c r="M38" s="141"/>
      <c r="N38" s="141"/>
      <c r="O38" s="141"/>
      <c r="P38" s="141"/>
      <c r="Q38" s="141"/>
      <c r="R38" s="141"/>
      <c r="S38" s="141"/>
      <c r="T38" s="141"/>
      <c r="U38" s="141"/>
      <c r="V38" s="141"/>
      <c r="W38" s="141"/>
      <c r="X38" s="141"/>
      <c r="Y38" s="141"/>
      <c r="Z38" s="141"/>
      <c r="AA38" s="141"/>
      <c r="AB38" s="141"/>
      <c r="AC38" s="141"/>
      <c r="AD38" s="141"/>
      <c r="AE38" s="141"/>
      <c r="AF38" s="141"/>
      <c r="AG38" s="141"/>
      <c r="AH38" s="141"/>
      <c r="AI38" s="141"/>
      <c r="AJ38" s="135">
        <f t="shared" si="16"/>
        <v>0</v>
      </c>
      <c r="AK38" s="135"/>
      <c r="AL38" s="46">
        <f t="shared" ref="AL38:AL43" si="17">ROUNDUP(AJ38/$AJ$44,1)</f>
        <v>0</v>
      </c>
      <c r="AM38"/>
      <c r="AN38"/>
      <c r="AO38"/>
      <c r="AP38"/>
      <c r="AQ38"/>
    </row>
    <row r="39" spans="1:43" ht="18" customHeight="1">
      <c r="A39" s="55" t="s">
        <v>112</v>
      </c>
      <c r="B39" s="56"/>
      <c r="C39" s="57"/>
      <c r="D39" s="10">
        <v>20</v>
      </c>
      <c r="E39" s="10">
        <v>19</v>
      </c>
      <c r="F39" s="141">
        <v>20</v>
      </c>
      <c r="G39" s="141"/>
      <c r="H39" s="141"/>
      <c r="I39" s="141">
        <v>21</v>
      </c>
      <c r="J39" s="141"/>
      <c r="K39" s="141"/>
      <c r="L39" s="141">
        <v>21</v>
      </c>
      <c r="M39" s="141"/>
      <c r="N39" s="141"/>
      <c r="O39" s="141">
        <v>19</v>
      </c>
      <c r="P39" s="141"/>
      <c r="Q39" s="141"/>
      <c r="R39" s="141">
        <v>20</v>
      </c>
      <c r="S39" s="141"/>
      <c r="T39" s="141"/>
      <c r="U39" s="141">
        <v>20</v>
      </c>
      <c r="V39" s="141"/>
      <c r="W39" s="141"/>
      <c r="X39" s="141">
        <v>19</v>
      </c>
      <c r="Y39" s="141"/>
      <c r="Z39" s="141"/>
      <c r="AA39" s="141">
        <v>19</v>
      </c>
      <c r="AB39" s="141"/>
      <c r="AC39" s="141"/>
      <c r="AD39" s="141">
        <v>19</v>
      </c>
      <c r="AE39" s="141"/>
      <c r="AF39" s="141"/>
      <c r="AG39" s="141">
        <v>20</v>
      </c>
      <c r="AH39" s="141"/>
      <c r="AI39" s="141"/>
      <c r="AJ39" s="135">
        <f t="shared" si="16"/>
        <v>237</v>
      </c>
      <c r="AK39" s="135"/>
      <c r="AL39" s="46">
        <f t="shared" si="17"/>
        <v>1</v>
      </c>
      <c r="AM39"/>
      <c r="AN39"/>
      <c r="AO39"/>
      <c r="AP39"/>
      <c r="AQ39"/>
    </row>
    <row r="40" spans="1:43" ht="18" customHeight="1">
      <c r="A40" s="55" t="s">
        <v>113</v>
      </c>
      <c r="B40" s="56"/>
      <c r="C40" s="57"/>
      <c r="D40" s="10">
        <v>20</v>
      </c>
      <c r="E40" s="10">
        <v>19</v>
      </c>
      <c r="F40" s="141">
        <v>20</v>
      </c>
      <c r="G40" s="141"/>
      <c r="H40" s="141"/>
      <c r="I40" s="141">
        <v>21</v>
      </c>
      <c r="J40" s="141"/>
      <c r="K40" s="141"/>
      <c r="L40" s="141">
        <v>21</v>
      </c>
      <c r="M40" s="141"/>
      <c r="N40" s="141"/>
      <c r="O40" s="141">
        <v>19</v>
      </c>
      <c r="P40" s="141"/>
      <c r="Q40" s="141"/>
      <c r="R40" s="141">
        <v>20</v>
      </c>
      <c r="S40" s="141"/>
      <c r="T40" s="141"/>
      <c r="U40" s="141">
        <v>20</v>
      </c>
      <c r="V40" s="141"/>
      <c r="W40" s="141"/>
      <c r="X40" s="141">
        <v>19</v>
      </c>
      <c r="Y40" s="141"/>
      <c r="Z40" s="141"/>
      <c r="AA40" s="141">
        <v>19</v>
      </c>
      <c r="AB40" s="141"/>
      <c r="AC40" s="141"/>
      <c r="AD40" s="141">
        <v>19</v>
      </c>
      <c r="AE40" s="141"/>
      <c r="AF40" s="141"/>
      <c r="AG40" s="141">
        <v>20</v>
      </c>
      <c r="AH40" s="141"/>
      <c r="AI40" s="141"/>
      <c r="AJ40" s="135">
        <f t="shared" si="16"/>
        <v>237</v>
      </c>
      <c r="AK40" s="135"/>
      <c r="AL40" s="46">
        <f t="shared" si="17"/>
        <v>1</v>
      </c>
      <c r="AM40"/>
      <c r="AN40"/>
      <c r="AO40"/>
      <c r="AP40"/>
      <c r="AQ40"/>
    </row>
    <row r="41" spans="1:43" ht="18" customHeight="1">
      <c r="A41" s="55" t="s">
        <v>114</v>
      </c>
      <c r="B41" s="56"/>
      <c r="C41" s="57"/>
      <c r="D41" s="10">
        <v>40</v>
      </c>
      <c r="E41" s="10">
        <v>38</v>
      </c>
      <c r="F41" s="141">
        <v>40</v>
      </c>
      <c r="G41" s="141"/>
      <c r="H41" s="141"/>
      <c r="I41" s="141">
        <v>42</v>
      </c>
      <c r="J41" s="141"/>
      <c r="K41" s="141"/>
      <c r="L41" s="141">
        <v>42</v>
      </c>
      <c r="M41" s="141"/>
      <c r="N41" s="141"/>
      <c r="O41" s="141">
        <v>38</v>
      </c>
      <c r="P41" s="141"/>
      <c r="Q41" s="141"/>
      <c r="R41" s="141">
        <v>40</v>
      </c>
      <c r="S41" s="141"/>
      <c r="T41" s="141"/>
      <c r="U41" s="141">
        <v>40</v>
      </c>
      <c r="V41" s="141"/>
      <c r="W41" s="141"/>
      <c r="X41" s="141">
        <v>38</v>
      </c>
      <c r="Y41" s="141"/>
      <c r="Z41" s="141"/>
      <c r="AA41" s="141">
        <v>38</v>
      </c>
      <c r="AB41" s="141"/>
      <c r="AC41" s="141"/>
      <c r="AD41" s="141">
        <v>38</v>
      </c>
      <c r="AE41" s="141"/>
      <c r="AF41" s="141"/>
      <c r="AG41" s="141">
        <v>40</v>
      </c>
      <c r="AH41" s="141"/>
      <c r="AI41" s="141"/>
      <c r="AJ41" s="135">
        <f t="shared" si="16"/>
        <v>474</v>
      </c>
      <c r="AK41" s="135"/>
      <c r="AL41" s="46">
        <f t="shared" si="17"/>
        <v>2</v>
      </c>
      <c r="AM41"/>
      <c r="AN41"/>
      <c r="AO41"/>
      <c r="AP41"/>
      <c r="AQ41"/>
    </row>
    <row r="42" spans="1:43" ht="18" customHeight="1">
      <c r="A42" s="55" t="s">
        <v>115</v>
      </c>
      <c r="B42" s="56"/>
      <c r="C42" s="57"/>
      <c r="D42" s="10">
        <v>20</v>
      </c>
      <c r="E42" s="10">
        <v>19</v>
      </c>
      <c r="F42" s="141">
        <v>20</v>
      </c>
      <c r="G42" s="141"/>
      <c r="H42" s="141"/>
      <c r="I42" s="141">
        <v>21</v>
      </c>
      <c r="J42" s="141"/>
      <c r="K42" s="141"/>
      <c r="L42" s="141">
        <v>21</v>
      </c>
      <c r="M42" s="141"/>
      <c r="N42" s="141"/>
      <c r="O42" s="141">
        <v>19</v>
      </c>
      <c r="P42" s="141"/>
      <c r="Q42" s="141"/>
      <c r="R42" s="141">
        <v>20</v>
      </c>
      <c r="S42" s="141"/>
      <c r="T42" s="141"/>
      <c r="U42" s="141">
        <v>20</v>
      </c>
      <c r="V42" s="141"/>
      <c r="W42" s="141"/>
      <c r="X42" s="141">
        <v>19</v>
      </c>
      <c r="Y42" s="141"/>
      <c r="Z42" s="141"/>
      <c r="AA42" s="141">
        <v>19</v>
      </c>
      <c r="AB42" s="141"/>
      <c r="AC42" s="141"/>
      <c r="AD42" s="141">
        <v>19</v>
      </c>
      <c r="AE42" s="141"/>
      <c r="AF42" s="141"/>
      <c r="AG42" s="141">
        <v>20</v>
      </c>
      <c r="AH42" s="141"/>
      <c r="AI42" s="141"/>
      <c r="AJ42" s="135">
        <f t="shared" si="16"/>
        <v>237</v>
      </c>
      <c r="AK42" s="135"/>
      <c r="AL42" s="46">
        <f t="shared" si="17"/>
        <v>1</v>
      </c>
      <c r="AM42"/>
      <c r="AN42"/>
      <c r="AO42"/>
      <c r="AP42"/>
      <c r="AQ42"/>
    </row>
    <row r="43" spans="1:43" ht="18" customHeight="1">
      <c r="A43" s="86" t="s">
        <v>116</v>
      </c>
      <c r="B43" s="87"/>
      <c r="C43" s="88"/>
      <c r="D43" s="10">
        <v>20</v>
      </c>
      <c r="E43" s="10">
        <v>19</v>
      </c>
      <c r="F43" s="141">
        <v>20</v>
      </c>
      <c r="G43" s="141"/>
      <c r="H43" s="141"/>
      <c r="I43" s="141">
        <v>21</v>
      </c>
      <c r="J43" s="141"/>
      <c r="K43" s="141"/>
      <c r="L43" s="141">
        <v>21</v>
      </c>
      <c r="M43" s="141"/>
      <c r="N43" s="141"/>
      <c r="O43" s="141">
        <v>19</v>
      </c>
      <c r="P43" s="141"/>
      <c r="Q43" s="141"/>
      <c r="R43" s="141">
        <v>20</v>
      </c>
      <c r="S43" s="141"/>
      <c r="T43" s="141"/>
      <c r="U43" s="141">
        <v>20</v>
      </c>
      <c r="V43" s="141"/>
      <c r="W43" s="141"/>
      <c r="X43" s="141">
        <v>19</v>
      </c>
      <c r="Y43" s="141"/>
      <c r="Z43" s="141"/>
      <c r="AA43" s="141">
        <v>19</v>
      </c>
      <c r="AB43" s="141"/>
      <c r="AC43" s="141"/>
      <c r="AD43" s="141">
        <v>19</v>
      </c>
      <c r="AE43" s="141"/>
      <c r="AF43" s="141"/>
      <c r="AG43" s="141">
        <v>20</v>
      </c>
      <c r="AH43" s="141"/>
      <c r="AI43" s="141"/>
      <c r="AJ43" s="135">
        <f t="shared" si="16"/>
        <v>237</v>
      </c>
      <c r="AK43" s="135"/>
      <c r="AL43" s="46">
        <f t="shared" si="17"/>
        <v>1</v>
      </c>
      <c r="AM43"/>
      <c r="AN43"/>
      <c r="AO43"/>
      <c r="AP43"/>
      <c r="AQ43"/>
    </row>
    <row r="44" spans="1:43" ht="18" customHeight="1">
      <c r="A44" s="142" t="s">
        <v>108</v>
      </c>
      <c r="B44" s="142"/>
      <c r="C44" s="142"/>
      <c r="D44" s="10">
        <v>20</v>
      </c>
      <c r="E44" s="10">
        <v>19</v>
      </c>
      <c r="F44" s="141">
        <v>20</v>
      </c>
      <c r="G44" s="141"/>
      <c r="H44" s="141"/>
      <c r="I44" s="141">
        <v>21</v>
      </c>
      <c r="J44" s="141"/>
      <c r="K44" s="141"/>
      <c r="L44" s="141">
        <v>21</v>
      </c>
      <c r="M44" s="141"/>
      <c r="N44" s="141"/>
      <c r="O44" s="141">
        <v>19</v>
      </c>
      <c r="P44" s="141"/>
      <c r="Q44" s="141"/>
      <c r="R44" s="141">
        <v>20</v>
      </c>
      <c r="S44" s="141"/>
      <c r="T44" s="141"/>
      <c r="U44" s="141">
        <v>20</v>
      </c>
      <c r="V44" s="141"/>
      <c r="W44" s="141"/>
      <c r="X44" s="141">
        <v>19</v>
      </c>
      <c r="Y44" s="141"/>
      <c r="Z44" s="141"/>
      <c r="AA44" s="141">
        <v>19</v>
      </c>
      <c r="AB44" s="141"/>
      <c r="AC44" s="141"/>
      <c r="AD44" s="141">
        <v>19</v>
      </c>
      <c r="AE44" s="141"/>
      <c r="AF44" s="141"/>
      <c r="AG44" s="141">
        <v>20</v>
      </c>
      <c r="AH44" s="141"/>
      <c r="AI44" s="141"/>
      <c r="AJ44" s="135">
        <f>+SUM(D44:AI44)</f>
        <v>237</v>
      </c>
      <c r="AK44" s="135"/>
      <c r="AL44" s="45"/>
      <c r="AM44"/>
      <c r="AN44"/>
      <c r="AO44"/>
      <c r="AP44"/>
      <c r="AQ44"/>
    </row>
    <row r="45" spans="1:43" ht="5.0999999999999996" customHeight="1">
      <c r="A45" s="25"/>
      <c r="B45" s="25"/>
      <c r="C45" s="25"/>
      <c r="D45"/>
      <c r="E45"/>
      <c r="F45"/>
      <c r="G45"/>
      <c r="H45"/>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44"/>
      <c r="AK45" s="2"/>
      <c r="AL45" s="8"/>
      <c r="AM45" s="8"/>
      <c r="AN45" s="4"/>
    </row>
    <row r="46" spans="1:43" ht="18" customHeight="1">
      <c r="A46" s="9" t="s">
        <v>75</v>
      </c>
      <c r="B46" s="2"/>
      <c r="D46" s="2"/>
      <c r="E46" s="2"/>
      <c r="F46" s="2"/>
      <c r="G46" s="2"/>
      <c r="H46" s="2"/>
      <c r="I46" s="2"/>
      <c r="J46" s="2"/>
      <c r="K46" s="2"/>
      <c r="L46" s="2"/>
      <c r="M46" s="2"/>
      <c r="N46" s="2"/>
      <c r="O46" s="2"/>
      <c r="P46" s="2"/>
      <c r="Q46" s="2"/>
      <c r="R46" s="2"/>
      <c r="S46" s="2"/>
      <c r="T46" s="2"/>
      <c r="U46" s="2"/>
      <c r="V46" s="2"/>
      <c r="W46" s="8"/>
      <c r="X46" s="2"/>
      <c r="Y46" s="2"/>
      <c r="Z46" s="2"/>
      <c r="AA46" s="2"/>
      <c r="AB46" s="2"/>
      <c r="AC46" s="2"/>
      <c r="AD46" s="2"/>
      <c r="AE46" s="2"/>
      <c r="AF46" s="2"/>
      <c r="AG46" s="2"/>
      <c r="AH46" s="2"/>
      <c r="AI46" s="2"/>
      <c r="AJ46" s="44"/>
      <c r="AK46" s="2"/>
      <c r="AL46" s="8"/>
      <c r="AM46" s="8"/>
      <c r="AN46" s="4"/>
    </row>
    <row r="47" spans="1:43" ht="45" customHeight="1">
      <c r="A47" s="111" t="s">
        <v>79</v>
      </c>
      <c r="B47" s="111"/>
      <c r="C47" s="111" t="s">
        <v>104</v>
      </c>
      <c r="D47" s="111"/>
      <c r="E47" s="109" t="s">
        <v>119</v>
      </c>
      <c r="F47" s="109"/>
      <c r="G47" s="109"/>
      <c r="H47" s="109"/>
      <c r="I47"/>
      <c r="J47"/>
      <c r="K47"/>
      <c r="L47"/>
      <c r="M47"/>
      <c r="N47"/>
      <c r="O47"/>
      <c r="P47"/>
      <c r="Q47"/>
      <c r="R47"/>
      <c r="S47"/>
      <c r="T47"/>
      <c r="U47"/>
      <c r="W47" s="8"/>
      <c r="X47" s="2"/>
      <c r="Y47" s="2"/>
      <c r="Z47" s="2"/>
      <c r="AA47" s="2"/>
      <c r="AB47" s="2"/>
      <c r="AC47" s="2"/>
      <c r="AD47" s="2"/>
      <c r="AE47" s="2"/>
      <c r="AF47" s="2"/>
      <c r="AG47" s="2"/>
      <c r="AH47" s="2"/>
      <c r="AI47" s="2"/>
      <c r="AJ47" s="44"/>
      <c r="AK47" s="2"/>
      <c r="AL47" s="8"/>
      <c r="AM47" s="8"/>
      <c r="AN47" s="4"/>
    </row>
    <row r="48" spans="1:43" ht="18" customHeight="1">
      <c r="A48" s="109" t="s">
        <v>81</v>
      </c>
      <c r="B48" s="109"/>
      <c r="C48" s="146">
        <f>ROUNDDOWN(IF(AL37&lt;=30,1,1+ROUNDUP((AL37-30)/30,0)),1)</f>
        <v>1</v>
      </c>
      <c r="D48" s="146"/>
      <c r="E48" s="146">
        <f>ROUNDDOWN(AL37/6,1)</f>
        <v>1</v>
      </c>
      <c r="F48" s="146"/>
      <c r="G48" s="146"/>
      <c r="H48" s="146"/>
      <c r="I48"/>
      <c r="J48"/>
      <c r="K48"/>
      <c r="L48"/>
      <c r="M48"/>
      <c r="N48"/>
      <c r="O48"/>
      <c r="P48"/>
      <c r="Q48"/>
      <c r="R48"/>
      <c r="S48"/>
      <c r="T48"/>
      <c r="U48"/>
      <c r="W48" s="8"/>
      <c r="X48" s="2"/>
      <c r="Y48" s="2"/>
      <c r="Z48" s="2"/>
      <c r="AA48" s="2"/>
      <c r="AB48" s="2"/>
      <c r="AC48" s="2"/>
      <c r="AD48" s="2"/>
      <c r="AE48" s="2"/>
      <c r="AF48" s="2"/>
      <c r="AG48" s="2"/>
      <c r="AH48" s="2"/>
      <c r="AI48" s="2"/>
      <c r="AJ48" s="44"/>
      <c r="AK48" s="2"/>
      <c r="AL48" s="8"/>
      <c r="AM48" s="8"/>
      <c r="AN48" s="4"/>
    </row>
    <row r="49" spans="1:40" ht="5.0999999999999996" customHeight="1">
      <c r="A49" s="25"/>
      <c r="B49" s="25"/>
      <c r="C49" s="25"/>
      <c r="D49" s="25"/>
      <c r="E49" s="25"/>
      <c r="F49" s="25"/>
      <c r="G49" s="25"/>
      <c r="H49" s="25"/>
      <c r="I49" s="25"/>
      <c r="J49" s="2"/>
      <c r="K49" s="2"/>
      <c r="L49" s="2"/>
      <c r="M49" s="44"/>
      <c r="N49" s="2"/>
      <c r="O49" s="2"/>
      <c r="P49" s="2"/>
      <c r="Q49"/>
      <c r="W49" s="8"/>
      <c r="X49" s="2"/>
      <c r="Y49" s="2"/>
      <c r="Z49" s="2"/>
      <c r="AA49" s="2"/>
      <c r="AB49" s="2"/>
      <c r="AC49" s="2"/>
      <c r="AD49" s="2"/>
      <c r="AE49" s="2"/>
      <c r="AF49" s="2"/>
      <c r="AG49" s="2"/>
      <c r="AH49" s="2"/>
      <c r="AI49" s="2"/>
      <c r="AJ49" s="44"/>
      <c r="AK49" s="2"/>
      <c r="AL49" s="8"/>
      <c r="AM49" s="8"/>
      <c r="AN49" s="4"/>
    </row>
    <row r="50" spans="1:40" ht="21" customHeight="1">
      <c r="A50" s="9" t="s">
        <v>98</v>
      </c>
      <c r="B50" s="1"/>
      <c r="C50" s="5"/>
      <c r="D50" s="5"/>
      <c r="E50" s="5"/>
      <c r="F50" s="5"/>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5"/>
      <c r="AM50" s="5"/>
      <c r="AN50" s="4"/>
    </row>
    <row r="51" spans="1:40" ht="24.95" customHeight="1">
      <c r="A51" s="4"/>
      <c r="B51" s="8"/>
      <c r="C51" s="126" t="str">
        <f>IF(VLOOKUP($AK$1,選択肢!$A$1:$J$4,C56,FALSE)=0,"-",VLOOKUP($AK$1,選択肢!$A$1:$J$4,C56,FALSE))</f>
        <v>管理者</v>
      </c>
      <c r="D51" s="127"/>
      <c r="E51" s="133" t="str">
        <f>IF(VLOOKUP($AK$1,選択肢!$A$1:$J$4,E56,FALSE)=0,"-",VLOOKUP($AK$1,選択肢!$A$1:$J$4,E56,FALSE))</f>
        <v>サービス管理責任者</v>
      </c>
      <c r="F51" s="133"/>
      <c r="G51" s="133"/>
      <c r="H51" s="133"/>
      <c r="I51" s="126" t="str">
        <f>IF(VLOOKUP($AK$1,選択肢!$A$1:$J$4,I56,FALSE)=0,"-",VLOOKUP($AK$1,選択肢!$A$1:$J$4,I56,FALSE))</f>
        <v>世話人</v>
      </c>
      <c r="J51" s="127"/>
      <c r="K51" s="127"/>
      <c r="L51" s="127"/>
      <c r="M51" s="127"/>
      <c r="N51" s="134"/>
      <c r="O51" s="126" t="str">
        <f>IF(VLOOKUP($AK$1,選択肢!$A$1:$J$4,O56,FALSE)=0,"-",VLOOKUP($AK$1,選択肢!$A$1:$J$4,O56,FALSE))</f>
        <v>夜間支援従事者</v>
      </c>
      <c r="P51" s="127"/>
      <c r="Q51" s="127"/>
      <c r="R51" s="127"/>
      <c r="S51" s="127"/>
      <c r="T51" s="134"/>
      <c r="U51" s="126" t="str">
        <f>IF(VLOOKUP($AK$1,選択肢!$A$1:$J$4,U56,FALSE)=0,"-",VLOOKUP($AK$1,選択肢!$A$1:$J$4,U56,FALSE))</f>
        <v>-</v>
      </c>
      <c r="V51" s="127"/>
      <c r="W51" s="127"/>
      <c r="X51" s="127"/>
      <c r="Y51" s="127"/>
      <c r="Z51" s="134"/>
      <c r="AA51" s="126" t="str">
        <f>IF(VLOOKUP($AK$1,選択肢!$A$1:$J$4,AA56,FALSE)=0,"-",VLOOKUP($AK$1,選択肢!$A$1:$J$4,AA56,FALSE))</f>
        <v>-</v>
      </c>
      <c r="AB51" s="127"/>
      <c r="AC51" s="127"/>
      <c r="AD51" s="127"/>
      <c r="AE51" s="127"/>
      <c r="AF51" s="134"/>
      <c r="AG51" s="133" t="str">
        <f>IF(VLOOKUP($AK$1,選択肢!$A$1:$J$4,AG56,FALSE)=0,"-",VLOOKUP($AK$1,選択肢!$A$1:$J$4,AG56,FALSE))</f>
        <v>-</v>
      </c>
      <c r="AH51" s="133"/>
      <c r="AI51" s="133"/>
      <c r="AJ51" s="133"/>
      <c r="AK51" s="133"/>
      <c r="AL51" s="133" t="str">
        <f>IF(VLOOKUP($AK$1,選択肢!$A$1:$J$4,AL56,FALSE)=0,"-",VLOOKUP($AK$1,選択肢!$A$1:$J$4,AL56,FALSE))</f>
        <v>-</v>
      </c>
      <c r="AM51" s="133"/>
      <c r="AN51" s="4"/>
    </row>
    <row r="52" spans="1:40" ht="18" customHeight="1">
      <c r="A52" s="4"/>
      <c r="B52" s="8"/>
      <c r="C52" s="40" t="s">
        <v>99</v>
      </c>
      <c r="D52" s="40" t="s">
        <v>100</v>
      </c>
      <c r="E52" s="39" t="s">
        <v>99</v>
      </c>
      <c r="F52" s="132" t="s">
        <v>100</v>
      </c>
      <c r="G52" s="132"/>
      <c r="H52" s="132"/>
      <c r="I52" s="129" t="s">
        <v>99</v>
      </c>
      <c r="J52" s="130"/>
      <c r="K52" s="131"/>
      <c r="L52" s="129" t="s">
        <v>100</v>
      </c>
      <c r="M52" s="130"/>
      <c r="N52" s="131"/>
      <c r="O52" s="129" t="s">
        <v>99</v>
      </c>
      <c r="P52" s="130"/>
      <c r="Q52" s="131"/>
      <c r="R52" s="129" t="s">
        <v>100</v>
      </c>
      <c r="S52" s="130"/>
      <c r="T52" s="131"/>
      <c r="U52" s="129" t="s">
        <v>99</v>
      </c>
      <c r="V52" s="130"/>
      <c r="W52" s="131"/>
      <c r="X52" s="129" t="s">
        <v>100</v>
      </c>
      <c r="Y52" s="130"/>
      <c r="Z52" s="131"/>
      <c r="AA52" s="129" t="s">
        <v>99</v>
      </c>
      <c r="AB52" s="130"/>
      <c r="AC52" s="131"/>
      <c r="AD52" s="129" t="s">
        <v>100</v>
      </c>
      <c r="AE52" s="130"/>
      <c r="AF52" s="131"/>
      <c r="AG52" s="129" t="s">
        <v>99</v>
      </c>
      <c r="AH52" s="130"/>
      <c r="AI52" s="131"/>
      <c r="AJ52" s="129" t="s">
        <v>100</v>
      </c>
      <c r="AK52" s="131"/>
      <c r="AL52" s="39" t="s">
        <v>0</v>
      </c>
      <c r="AM52" s="39" t="s">
        <v>110</v>
      </c>
      <c r="AN52" s="4"/>
    </row>
    <row r="53" spans="1:40" ht="18" customHeight="1">
      <c r="A53" s="4"/>
      <c r="B53" s="16" t="s">
        <v>101</v>
      </c>
      <c r="C53" s="39">
        <f>COUNTIFS($B$11:$B$30,C$51,$C$11:$C$30,"A",$E$11:$E$30,"*")</f>
        <v>1</v>
      </c>
      <c r="D53" s="39">
        <f>COUNTIFS($B$11:$B$30,C$51,$C$11:$C$30,"B",$E$11:$E$30,"*")</f>
        <v>0</v>
      </c>
      <c r="E53" s="39">
        <f>COUNTIFS($B$11:$B$30,E$51,$C$11:$C$30,"A",$E$11:$E$30,"*")</f>
        <v>0</v>
      </c>
      <c r="F53" s="129">
        <f>COUNTIFS($B$11:$B$30,E$51,$C$11:$C$30,"B",$E$11:$E$30,"*")</f>
        <v>1</v>
      </c>
      <c r="G53" s="130"/>
      <c r="H53" s="131"/>
      <c r="I53" s="129">
        <f>COUNTIFS($B$11:$B$30,I$51,$C$11:$C$30,"A",$E$11:$E$30,"*")</f>
        <v>0</v>
      </c>
      <c r="J53" s="130"/>
      <c r="K53" s="131"/>
      <c r="L53" s="129">
        <f>COUNTIFS($B$11:$B$30,I$51,$C$11:$C$30,"B",$E$11:$E$30,"*")</f>
        <v>0</v>
      </c>
      <c r="M53" s="130"/>
      <c r="N53" s="131"/>
      <c r="O53" s="129">
        <f>COUNTIFS($B$11:$B$30,O$51,$C$11:$C$30,"A",$E$11:$E$30,"*")</f>
        <v>0</v>
      </c>
      <c r="P53" s="130"/>
      <c r="Q53" s="131"/>
      <c r="R53" s="129">
        <f>COUNTIFS($B$11:$B$30,O$51,$C$11:$C$30,"B",$E$11:$E$30,"*")</f>
        <v>0</v>
      </c>
      <c r="S53" s="130"/>
      <c r="T53" s="131"/>
      <c r="U53" s="129">
        <f>COUNTIFS($B$11:$B$30,U$51,$C$11:$C$30,"A",$E$11:$E$30,"*")</f>
        <v>0</v>
      </c>
      <c r="V53" s="130"/>
      <c r="W53" s="131"/>
      <c r="X53" s="129">
        <f>COUNTIFS($B$11:$B$30,U$51,$C$11:$C$30,"B",$E$11:$E$30,"*")</f>
        <v>0</v>
      </c>
      <c r="Y53" s="130"/>
      <c r="Z53" s="131"/>
      <c r="AA53" s="129">
        <f>COUNTIFS($B$11:$B$30,AA$51,$C$11:$C$30,"A",$E$11:$E$30,"*")</f>
        <v>0</v>
      </c>
      <c r="AB53" s="130"/>
      <c r="AC53" s="131"/>
      <c r="AD53" s="129">
        <f>COUNTIFS($B$11:$B$30,AA$51,$C$11:$C$30,"B",$E$11:$E$30,"*")</f>
        <v>0</v>
      </c>
      <c r="AE53" s="130"/>
      <c r="AF53" s="131"/>
      <c r="AG53" s="129">
        <f>COUNTIFS($B$11:$B$30,AG$51,$C$11:$C$30,"A",$E$11:$E$30,"*")</f>
        <v>0</v>
      </c>
      <c r="AH53" s="130"/>
      <c r="AI53" s="131"/>
      <c r="AJ53" s="129">
        <f>COUNTIFS($B$11:$B$30,AG$51,$C$11:$C$30,"B",$E$11:$E$30,"*")</f>
        <v>0</v>
      </c>
      <c r="AK53" s="131"/>
      <c r="AL53" s="39">
        <f>COUNTIFS($B$11:$B$30,AL$51,$C$11:$C$30,"A",$E$11:$E$30,"*")</f>
        <v>0</v>
      </c>
      <c r="AM53" s="39">
        <f>COUNTIFS($B$11:$B$30,AL$51,$C$11:$C$30,"B",$E$11:$E$30,"*")</f>
        <v>0</v>
      </c>
      <c r="AN53" s="4"/>
    </row>
    <row r="54" spans="1:40" ht="18" customHeight="1">
      <c r="A54" s="4"/>
      <c r="B54" s="22" t="s">
        <v>102</v>
      </c>
      <c r="C54" s="50"/>
      <c r="D54" s="50"/>
      <c r="E54" s="39">
        <f>COUNTIFS($B$11:$B$30,E$51,$C$11:$C$30,"C",$E$11:$E$30,"*")</f>
        <v>0</v>
      </c>
      <c r="F54" s="129">
        <f>COUNTIFS($B$11:$B$30,E$51,$C$11:$C$30,"D",$E$11:$E$30,"*")</f>
        <v>0</v>
      </c>
      <c r="G54" s="130"/>
      <c r="H54" s="131"/>
      <c r="I54" s="129">
        <f>COUNTIFS($B$11:$B$30,I$51,$C$11:$C$30,"C",$E$11:$E$30,"*")</f>
        <v>1</v>
      </c>
      <c r="J54" s="130"/>
      <c r="K54" s="131"/>
      <c r="L54" s="129">
        <f>COUNTIFS($B$11:$B$30,I$51,$C$11:$C$30,"D",$E$11:$E$30,"*")</f>
        <v>1</v>
      </c>
      <c r="M54" s="130"/>
      <c r="N54" s="131"/>
      <c r="O54" s="129">
        <f>COUNTIFS($B$11:$B$30,O$51,$C$11:$C$30,"C",$E$11:$E$30,"*")</f>
        <v>0</v>
      </c>
      <c r="P54" s="130"/>
      <c r="Q54" s="131"/>
      <c r="R54" s="129">
        <f>COUNTIFS($B$11:$B$30,O$51,$C$11:$C$30,"D",$E$11:$E$30,"*")</f>
        <v>0</v>
      </c>
      <c r="S54" s="130"/>
      <c r="T54" s="131"/>
      <c r="U54" s="129">
        <f>COUNTIFS($B$11:$B$30,U$51,$C$11:$C$30,"C",$E$11:$E$30,"*")</f>
        <v>0</v>
      </c>
      <c r="V54" s="130"/>
      <c r="W54" s="131"/>
      <c r="X54" s="129">
        <f>COUNTIFS($B$11:$B$30,U$51,$C$11:$C$30,"D",$E$11:$E$30,"*")</f>
        <v>0</v>
      </c>
      <c r="Y54" s="130"/>
      <c r="Z54" s="131"/>
      <c r="AA54" s="129">
        <f>COUNTIFS($B$11:$B$30,AA$51,$C$11:$C$30,"C",$E$11:$E$30,"*")</f>
        <v>0</v>
      </c>
      <c r="AB54" s="130"/>
      <c r="AC54" s="131"/>
      <c r="AD54" s="129">
        <f>COUNTIFS($B$11:$B$30,AA$51,$C$11:$C$30,"D",$E$11:$E$30,"*")</f>
        <v>0</v>
      </c>
      <c r="AE54" s="130"/>
      <c r="AF54" s="131"/>
      <c r="AG54" s="129">
        <f>COUNTIFS($B$11:$B$30,AG$51,$C$11:$C$30,"C",$E$11:$E$30,"*")</f>
        <v>0</v>
      </c>
      <c r="AH54" s="130"/>
      <c r="AI54" s="131"/>
      <c r="AJ54" s="129">
        <f>COUNTIFS($B$11:$B$30,AG$51,$C$11:$C$30,"D",$E$11:$E$30,"*")</f>
        <v>0</v>
      </c>
      <c r="AK54" s="131"/>
      <c r="AL54" s="39">
        <f>COUNTIFS($B$11:$B$30,AL$51,$C$11:$C$30,"C",$E$11:$E$30,"*")</f>
        <v>0</v>
      </c>
      <c r="AM54" s="39">
        <f>COUNTIFS($B$11:$B$30,AL$51,$C$11:$C$30,"D",$E$11:$E$30,"*")</f>
        <v>0</v>
      </c>
      <c r="AN54" s="4"/>
    </row>
    <row r="55" spans="1:40" ht="24.95" customHeight="1">
      <c r="A55" s="4"/>
      <c r="B55" s="22" t="s">
        <v>103</v>
      </c>
      <c r="C55" s="144"/>
      <c r="D55" s="145"/>
      <c r="E55" s="126">
        <f>IF($AK$3="４週",SUMIFS($AK$11:$AK$30,$B$11:$B$30,E51)/4/$AH$5,IF($AK$3="歴月",SUMIFS($AK$11:$AK$30,$B$11:$B$30,E51)/$AL$5,"記載する期間を選択してください"))</f>
        <v>0</v>
      </c>
      <c r="F55" s="127"/>
      <c r="G55" s="127"/>
      <c r="H55" s="134"/>
      <c r="I55" s="126">
        <f>IF($AK$3="４週",SUMIFS($AK$11:$AK$30,$B$11:$B$30,I51)/4/$AH$5,IF($AK$3="歴月",SUMIFS($AK$11:$AK$30,$B$11:$B$30,I51)/$AL$5,"記載する期間を選択してください"))</f>
        <v>0</v>
      </c>
      <c r="J55" s="127"/>
      <c r="K55" s="127"/>
      <c r="L55" s="127"/>
      <c r="M55" s="127"/>
      <c r="N55" s="134"/>
      <c r="O55" s="126">
        <f>IF($AK$3="４週",SUMIFS($AK$11:$AK$30,$B$11:$B$30,O51)/4/$AH$5,IF($AK$3="歴月",SUMIFS($AK$11:$AK$30,$B$11:$B$30,O51)/$AL$5,"記載する期間を選択してください"))</f>
        <v>0</v>
      </c>
      <c r="P55" s="127"/>
      <c r="Q55" s="127"/>
      <c r="R55" s="127"/>
      <c r="S55" s="127"/>
      <c r="T55" s="134"/>
      <c r="U55" s="126">
        <f>IF($AK$3="４週",SUMIFS($AK$11:$AK$30,$B$11:$B$30,U51)/4/$AH$5,IF($AK$3="歴月",SUMIFS($AK$11:$AK$30,$B$11:$B$30,U51)/$AL$5,"記載する期間を選択してください"))</f>
        <v>0</v>
      </c>
      <c r="V55" s="127"/>
      <c r="W55" s="127"/>
      <c r="X55" s="127"/>
      <c r="Y55" s="127"/>
      <c r="Z55" s="134"/>
      <c r="AA55" s="126">
        <f>IF($AK$3="４週",SUMIFS($AK$11:$AK$30,$B$11:$B$30,AA51)/4/$AH$5,IF($AK$3="歴月",SUMIFS($AK$11:$AK$30,$B$11:$B$30,AA51)/$AL$5,"記載する期間を選択してください"))</f>
        <v>0</v>
      </c>
      <c r="AB55" s="127"/>
      <c r="AC55" s="127"/>
      <c r="AD55" s="127"/>
      <c r="AE55" s="127"/>
      <c r="AF55" s="134"/>
      <c r="AG55" s="126">
        <f>IF($AK$3="４週",SUMIFS($AK$11:$AK$30,$B$11:$B$30,AG51)/4/$AH$5,IF($AK$3="歴月",SUMIFS($AK$11:$AK$30,$B$11:$B$30,AG51)/$AL$5,"記載する期間を選択してください"))</f>
        <v>0</v>
      </c>
      <c r="AH55" s="127"/>
      <c r="AI55" s="127"/>
      <c r="AJ55" s="127"/>
      <c r="AK55" s="134"/>
      <c r="AL55" s="126">
        <f>IF($AK$3="４週",SUMIFS($AK$11:$AK$30,$B$11:$B$30,AL51)/4/$AH$5,IF($AK$3="歴月",SUMIFS($AK$11:$AK$30,$B$11:$B$30,AL51)/$AL$5,"記載する期間を選択してください"))</f>
        <v>0</v>
      </c>
      <c r="AM55" s="134"/>
      <c r="AN55" s="4"/>
    </row>
    <row r="56" spans="1:40" ht="5.0999999999999996" customHeight="1">
      <c r="A56" s="4"/>
      <c r="B56" s="1"/>
      <c r="C56" s="18">
        <v>2</v>
      </c>
      <c r="D56" s="18"/>
      <c r="E56" s="18">
        <v>3</v>
      </c>
      <c r="F56" s="18"/>
      <c r="G56" s="18"/>
      <c r="H56" s="18"/>
      <c r="I56" s="18">
        <v>4</v>
      </c>
      <c r="J56" s="18"/>
      <c r="K56" s="18"/>
      <c r="L56" s="18"/>
      <c r="M56" s="18"/>
      <c r="N56" s="18"/>
      <c r="O56" s="18">
        <v>5</v>
      </c>
      <c r="P56" s="18"/>
      <c r="Q56" s="18"/>
      <c r="R56" s="18"/>
      <c r="S56" s="18"/>
      <c r="T56" s="18"/>
      <c r="U56" s="18">
        <v>6</v>
      </c>
      <c r="V56" s="18"/>
      <c r="W56" s="18"/>
      <c r="X56" s="18"/>
      <c r="Y56" s="18"/>
      <c r="Z56" s="18"/>
      <c r="AA56" s="18">
        <v>7</v>
      </c>
      <c r="AB56" s="18"/>
      <c r="AC56" s="18"/>
      <c r="AD56" s="18"/>
      <c r="AE56" s="18"/>
      <c r="AF56" s="18"/>
      <c r="AG56" s="18">
        <v>8</v>
      </c>
      <c r="AH56" s="18"/>
      <c r="AI56" s="18"/>
      <c r="AJ56" s="18"/>
      <c r="AK56" s="18"/>
      <c r="AL56" s="18">
        <v>9</v>
      </c>
      <c r="AM56" s="38"/>
      <c r="AN56" s="4"/>
    </row>
    <row r="57" spans="1:40" ht="15" customHeight="1">
      <c r="A57" s="2" t="s">
        <v>27</v>
      </c>
      <c r="B57" s="29"/>
      <c r="C57" s="30"/>
      <c r="D57" s="30"/>
      <c r="E57" s="30"/>
      <c r="F57" s="31"/>
      <c r="G57" s="30"/>
      <c r="H57" s="18"/>
      <c r="I57" s="18"/>
      <c r="J57" s="18"/>
      <c r="K57" s="18"/>
      <c r="L57" s="18"/>
      <c r="M57" s="18"/>
      <c r="N57" s="18"/>
      <c r="O57" s="18"/>
      <c r="P57" s="18"/>
      <c r="Q57" s="18"/>
      <c r="R57" s="18">
        <v>6</v>
      </c>
      <c r="S57" s="18"/>
      <c r="T57" s="18"/>
      <c r="U57" s="18"/>
      <c r="V57" s="18"/>
      <c r="W57" s="18"/>
      <c r="X57" s="18">
        <v>7</v>
      </c>
      <c r="Y57" s="18"/>
      <c r="Z57" s="18"/>
      <c r="AA57" s="18"/>
      <c r="AB57" s="18"/>
      <c r="AC57" s="18"/>
      <c r="AD57" s="18">
        <v>8</v>
      </c>
      <c r="AE57" s="18"/>
      <c r="AF57" s="18"/>
      <c r="AG57" s="19"/>
      <c r="AH57" s="19"/>
      <c r="AI57" s="19"/>
      <c r="AJ57" s="19">
        <v>9</v>
      </c>
      <c r="AK57" s="17"/>
      <c r="AL57" s="17"/>
      <c r="AM57" s="4"/>
    </row>
    <row r="58" spans="1:40" s="2" customFormat="1" ht="15" customHeight="1">
      <c r="A58" s="2" t="s">
        <v>28</v>
      </c>
      <c r="B58" s="25"/>
      <c r="C58" s="25"/>
      <c r="D58" s="25"/>
      <c r="E58" s="25"/>
      <c r="F58" s="25"/>
      <c r="G58" s="25"/>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row>
    <row r="59" spans="1:40" s="2" customFormat="1" ht="15" customHeight="1">
      <c r="A59" s="2" t="s">
        <v>29</v>
      </c>
      <c r="B59" s="25"/>
      <c r="C59" s="25"/>
      <c r="D59" s="25"/>
      <c r="E59" s="25"/>
      <c r="F59" s="25"/>
      <c r="G59" s="25"/>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row>
    <row r="60" spans="1:40" s="2" customFormat="1" ht="15" customHeight="1">
      <c r="A60" s="2" t="s">
        <v>30</v>
      </c>
      <c r="B60" s="25"/>
      <c r="C60" s="25"/>
      <c r="D60" s="25"/>
      <c r="E60" s="25"/>
      <c r="F60" s="25"/>
      <c r="G60" s="25"/>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row>
    <row r="61" spans="1:40" s="2" customFormat="1" ht="15" customHeight="1">
      <c r="A61" s="2" t="s">
        <v>31</v>
      </c>
      <c r="B61" s="25"/>
      <c r="C61" s="25"/>
      <c r="D61" s="25"/>
      <c r="E61" s="25"/>
      <c r="F61" s="25"/>
      <c r="G61" s="25"/>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row>
    <row r="62" spans="1:40" ht="15" customHeight="1">
      <c r="A62" s="2" t="s">
        <v>32</v>
      </c>
      <c r="B62" s="32"/>
      <c r="C62" s="2"/>
      <c r="D62" s="2"/>
      <c r="E62" s="2"/>
      <c r="F62" s="2"/>
      <c r="G62" s="2"/>
    </row>
    <row r="63" spans="1:40" ht="15" customHeight="1">
      <c r="A63" s="2" t="s">
        <v>33</v>
      </c>
      <c r="B63" s="32"/>
      <c r="C63" s="2"/>
      <c r="D63" s="2"/>
      <c r="E63" s="2"/>
      <c r="F63" s="2"/>
      <c r="G63" s="2"/>
    </row>
    <row r="64" spans="1:40" ht="15" customHeight="1">
      <c r="A64" s="2"/>
      <c r="B64" s="16" t="s">
        <v>34</v>
      </c>
      <c r="C64" s="111" t="s">
        <v>35</v>
      </c>
      <c r="D64" s="111"/>
      <c r="E64" s="111"/>
      <c r="F64" s="2"/>
      <c r="G64" s="2"/>
    </row>
    <row r="65" spans="1:7" ht="15" customHeight="1">
      <c r="A65" s="2"/>
      <c r="B65" s="35" t="s">
        <v>36</v>
      </c>
      <c r="C65" s="135" t="s">
        <v>37</v>
      </c>
      <c r="D65" s="135"/>
      <c r="E65" s="135"/>
      <c r="F65" s="2"/>
      <c r="G65" s="2"/>
    </row>
    <row r="66" spans="1:7" ht="15" customHeight="1">
      <c r="A66" s="2"/>
      <c r="B66" s="35" t="s">
        <v>38</v>
      </c>
      <c r="C66" s="135" t="s">
        <v>39</v>
      </c>
      <c r="D66" s="135"/>
      <c r="E66" s="135"/>
      <c r="F66" s="2"/>
      <c r="G66" s="2"/>
    </row>
    <row r="67" spans="1:7" ht="15" customHeight="1">
      <c r="A67" s="2"/>
      <c r="B67" s="35" t="s">
        <v>40</v>
      </c>
      <c r="C67" s="135" t="s">
        <v>41</v>
      </c>
      <c r="D67" s="135"/>
      <c r="E67" s="135"/>
      <c r="F67" s="2"/>
      <c r="G67" s="2"/>
    </row>
    <row r="68" spans="1:7" ht="15" customHeight="1">
      <c r="A68" s="2"/>
      <c r="B68" s="35" t="s">
        <v>42</v>
      </c>
      <c r="C68" s="135" t="s">
        <v>43</v>
      </c>
      <c r="D68" s="135"/>
      <c r="E68" s="135"/>
      <c r="F68" s="2"/>
      <c r="G68" s="2"/>
    </row>
    <row r="69" spans="1:7" ht="15" customHeight="1">
      <c r="A69" s="2"/>
      <c r="B69" s="2" t="s">
        <v>44</v>
      </c>
      <c r="C69" s="2"/>
      <c r="D69" s="2"/>
      <c r="E69" s="2"/>
      <c r="F69" s="2"/>
      <c r="G69" s="2"/>
    </row>
    <row r="70" spans="1:7" ht="15" customHeight="1">
      <c r="A70" s="2"/>
      <c r="B70" s="2" t="s">
        <v>45</v>
      </c>
      <c r="C70" s="2"/>
      <c r="D70" s="2"/>
      <c r="E70" s="2"/>
      <c r="F70" s="2"/>
      <c r="G70" s="2"/>
    </row>
    <row r="71" spans="1:7" ht="15" customHeight="1">
      <c r="A71" s="2"/>
      <c r="B71" s="2" t="s">
        <v>46</v>
      </c>
      <c r="C71" s="2"/>
      <c r="D71" s="2"/>
      <c r="E71" s="2"/>
      <c r="F71" s="2"/>
      <c r="G71" s="2"/>
    </row>
    <row r="72" spans="1:7" ht="15" customHeight="1">
      <c r="A72" s="2" t="s">
        <v>47</v>
      </c>
      <c r="B72" s="32"/>
      <c r="C72" s="2"/>
      <c r="D72" s="2"/>
      <c r="E72" s="2"/>
      <c r="F72" s="2"/>
      <c r="G72" s="2"/>
    </row>
    <row r="73" spans="1:7" ht="15" customHeight="1">
      <c r="A73" s="2" t="s">
        <v>117</v>
      </c>
      <c r="B73" s="32"/>
      <c r="C73" s="2"/>
      <c r="D73" s="2"/>
      <c r="E73" s="2"/>
      <c r="F73" s="2"/>
      <c r="G73" s="2"/>
    </row>
    <row r="74" spans="1:7" ht="15" customHeight="1">
      <c r="A74" s="2" t="s">
        <v>49</v>
      </c>
      <c r="B74" s="32"/>
      <c r="C74" s="2"/>
      <c r="D74" s="2"/>
      <c r="E74" s="2"/>
      <c r="F74" s="2"/>
      <c r="G74" s="2"/>
    </row>
    <row r="75" spans="1:7" ht="15" customHeight="1">
      <c r="A75" s="2" t="s">
        <v>50</v>
      </c>
      <c r="B75" s="32"/>
      <c r="C75" s="2"/>
      <c r="D75" s="2"/>
      <c r="E75" s="2"/>
      <c r="F75" s="2"/>
      <c r="G75" s="2"/>
    </row>
    <row r="76" spans="1:7" ht="15" customHeight="1">
      <c r="A76" s="2" t="s">
        <v>51</v>
      </c>
      <c r="B76" s="32"/>
      <c r="C76" s="2"/>
      <c r="D76" s="2"/>
      <c r="E76" s="2"/>
      <c r="F76" s="2"/>
      <c r="G76" s="2"/>
    </row>
    <row r="77" spans="1:7" ht="15" customHeight="1">
      <c r="A77" s="2" t="s">
        <v>52</v>
      </c>
      <c r="B77" s="32"/>
      <c r="C77" s="2"/>
      <c r="D77" s="2"/>
      <c r="E77" s="2"/>
      <c r="F77" s="2"/>
      <c r="G77" s="2"/>
    </row>
    <row r="78" spans="1:7" ht="15" customHeight="1">
      <c r="A78" s="2"/>
      <c r="B78" s="2" t="s">
        <v>53</v>
      </c>
      <c r="C78" s="2"/>
      <c r="D78" s="2"/>
      <c r="E78" s="2"/>
      <c r="F78" s="2"/>
      <c r="G78" s="2"/>
    </row>
    <row r="79" spans="1:7" ht="15" customHeight="1">
      <c r="A79" s="2"/>
      <c r="B79" s="2" t="s">
        <v>54</v>
      </c>
      <c r="C79" s="2"/>
      <c r="D79" s="2"/>
      <c r="E79" s="2"/>
      <c r="F79" s="2"/>
      <c r="G79" s="2"/>
    </row>
    <row r="80" spans="1:7" ht="15" customHeight="1">
      <c r="A80" s="2" t="s">
        <v>55</v>
      </c>
      <c r="B80" s="32"/>
      <c r="C80" s="2"/>
      <c r="D80" s="2"/>
      <c r="E80" s="2"/>
      <c r="F80" s="2"/>
      <c r="G80" s="2"/>
    </row>
    <row r="81" spans="1:7" ht="15" customHeight="1">
      <c r="A81" s="2" t="s">
        <v>56</v>
      </c>
      <c r="B81" s="32"/>
      <c r="C81" s="2"/>
      <c r="D81" s="2"/>
      <c r="E81" s="2"/>
      <c r="F81" s="2"/>
      <c r="G81" s="2"/>
    </row>
    <row r="82" spans="1:7" ht="15" customHeight="1">
      <c r="A82" s="2" t="s">
        <v>57</v>
      </c>
      <c r="B82" s="32"/>
      <c r="C82" s="2"/>
      <c r="D82" s="2"/>
      <c r="E82" s="2"/>
      <c r="F82" s="2"/>
      <c r="G82" s="2"/>
    </row>
    <row r="83" spans="1:7" ht="15" customHeight="1">
      <c r="A83" s="2" t="s">
        <v>58</v>
      </c>
      <c r="B83" s="32"/>
      <c r="C83" s="2"/>
      <c r="D83" s="2"/>
      <c r="E83" s="2"/>
      <c r="F83" s="2"/>
      <c r="G83" s="2"/>
    </row>
    <row r="84" spans="1:7" ht="15" customHeight="1">
      <c r="A84" s="2" t="s">
        <v>59</v>
      </c>
      <c r="B84" s="32"/>
      <c r="C84" s="2"/>
      <c r="D84" s="2"/>
      <c r="E84" s="2"/>
      <c r="F84" s="2"/>
      <c r="G84" s="2"/>
    </row>
    <row r="85" spans="1:7" ht="15" customHeight="1">
      <c r="A85" s="2" t="s">
        <v>60</v>
      </c>
      <c r="B85" s="32"/>
      <c r="C85" s="2"/>
      <c r="D85" s="2"/>
      <c r="E85" s="2"/>
      <c r="F85" s="2"/>
      <c r="G85" s="2"/>
    </row>
    <row r="86" spans="1:7" ht="15" customHeight="1">
      <c r="A86" s="2" t="s">
        <v>61</v>
      </c>
      <c r="B86" s="32"/>
      <c r="C86" s="2"/>
      <c r="D86" s="2"/>
      <c r="E86" s="2"/>
      <c r="F86" s="2"/>
      <c r="G86" s="2"/>
    </row>
    <row r="87" spans="1:7" ht="15" customHeight="1">
      <c r="A87" s="2" t="s">
        <v>62</v>
      </c>
      <c r="B87" s="32"/>
      <c r="C87" s="2"/>
      <c r="D87" s="2"/>
      <c r="E87" s="2"/>
      <c r="F87" s="2"/>
      <c r="G87" s="2"/>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D37:AD44 D37:F44 AA37:AA44 X37:X44 U37:U44 R37:R44 O37:O44 L37:L44 I37:I44 AG37:AG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ignoredErrors>
    <ignoredError sqref="D37:AI37"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AO1" sqref="AO1"/>
    </sheetView>
  </sheetViews>
  <sheetFormatPr defaultColWidth="8.25" defaultRowHeight="21" customHeight="1"/>
  <cols>
    <col min="1" max="1" width="2.625" style="1" customWidth="1"/>
    <col min="2" max="2" width="14.87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1" ht="24.95" customHeight="1">
      <c r="A1" s="33" t="s">
        <v>1</v>
      </c>
      <c r="C1" s="20"/>
      <c r="D1" s="20"/>
      <c r="E1" s="20"/>
      <c r="F1" s="20"/>
      <c r="G1" s="20"/>
      <c r="H1" s="20"/>
      <c r="I1" s="20"/>
      <c r="J1" s="20"/>
      <c r="K1" s="20"/>
      <c r="L1" s="20"/>
      <c r="M1" s="20"/>
      <c r="N1" s="20"/>
      <c r="O1" s="20"/>
      <c r="P1" s="20"/>
      <c r="Q1" s="20"/>
      <c r="R1" s="20"/>
      <c r="S1" s="20"/>
      <c r="T1" s="20"/>
      <c r="U1" s="20"/>
      <c r="V1" s="20"/>
      <c r="W1" s="20"/>
      <c r="X1" s="9"/>
      <c r="Y1" s="9"/>
      <c r="Z1" s="4"/>
      <c r="AA1" s="4"/>
      <c r="AB1" s="4"/>
      <c r="AC1" s="4"/>
      <c r="AD1" s="26"/>
      <c r="AE1" s="26"/>
      <c r="AF1" s="26"/>
      <c r="AG1" s="26"/>
      <c r="AH1" s="26"/>
      <c r="AI1" s="21" t="s">
        <v>2</v>
      </c>
      <c r="AJ1" s="21"/>
      <c r="AK1" s="105" t="s">
        <v>138</v>
      </c>
      <c r="AL1" s="105"/>
      <c r="AM1" s="105"/>
      <c r="AN1" s="105"/>
      <c r="AO1" s="4" t="s">
        <v>142</v>
      </c>
    </row>
    <row r="2" spans="1:41" ht="18" customHeight="1">
      <c r="A2" s="4"/>
      <c r="B2" s="5"/>
      <c r="C2" s="5"/>
      <c r="D2" s="5"/>
      <c r="E2" s="5"/>
      <c r="F2" s="5"/>
      <c r="G2" s="5"/>
      <c r="H2" s="5"/>
      <c r="I2" s="5"/>
      <c r="J2" s="5"/>
      <c r="K2" s="5"/>
      <c r="L2" s="5"/>
      <c r="M2" s="106">
        <v>2026</v>
      </c>
      <c r="N2" s="106"/>
      <c r="O2" s="106"/>
      <c r="P2" s="106"/>
      <c r="Q2" s="107" t="s">
        <v>3</v>
      </c>
      <c r="R2" s="107"/>
      <c r="S2" s="106">
        <v>4</v>
      </c>
      <c r="T2" s="106"/>
      <c r="U2" s="107" t="s">
        <v>4</v>
      </c>
      <c r="V2" s="107"/>
      <c r="W2" s="5"/>
      <c r="X2" s="5"/>
      <c r="Y2" s="5"/>
      <c r="Z2" s="4"/>
      <c r="AA2" s="4"/>
      <c r="AC2" s="21"/>
      <c r="AD2" s="5"/>
      <c r="AE2" s="5"/>
      <c r="AF2" s="5"/>
      <c r="AG2" s="5"/>
      <c r="AH2" s="5"/>
      <c r="AI2" s="21" t="s">
        <v>5</v>
      </c>
      <c r="AJ2" s="21"/>
      <c r="AK2" s="108"/>
      <c r="AL2" s="108"/>
      <c r="AM2" s="108"/>
      <c r="AN2" s="108"/>
      <c r="AO2" s="4" t="s">
        <v>143</v>
      </c>
    </row>
    <row r="3" spans="1:41" ht="18" customHeight="1">
      <c r="A3" s="24"/>
      <c r="B3" s="24"/>
      <c r="C3" s="24"/>
      <c r="D3" s="24"/>
      <c r="E3" s="24"/>
      <c r="F3" s="24"/>
      <c r="G3" s="24"/>
      <c r="H3" s="24"/>
      <c r="I3" s="24"/>
      <c r="J3" s="24"/>
      <c r="K3" s="24"/>
      <c r="L3" s="24"/>
      <c r="M3" s="24"/>
      <c r="N3" s="24"/>
      <c r="O3" s="24"/>
      <c r="P3" s="24"/>
      <c r="Q3" s="24"/>
      <c r="R3" s="24"/>
      <c r="S3" s="24"/>
      <c r="T3" s="24"/>
      <c r="U3" s="24"/>
      <c r="V3" s="24"/>
      <c r="W3" s="24"/>
      <c r="Y3" s="27"/>
      <c r="Z3" s="27"/>
      <c r="AA3" s="27"/>
      <c r="AB3" s="4"/>
      <c r="AC3" s="27"/>
      <c r="AD3" s="27"/>
      <c r="AE3" s="27"/>
      <c r="AF3" s="27"/>
      <c r="AG3" s="27"/>
      <c r="AH3" s="27"/>
      <c r="AI3" s="28" t="s">
        <v>6</v>
      </c>
      <c r="AJ3" s="21"/>
      <c r="AK3" s="103" t="s">
        <v>64</v>
      </c>
      <c r="AL3" s="103"/>
      <c r="AM3" s="103"/>
      <c r="AN3" s="103"/>
      <c r="AO3" s="75" t="s">
        <v>140</v>
      </c>
    </row>
    <row r="4" spans="1:41" ht="18" customHeight="1">
      <c r="A4" s="24"/>
      <c r="B4" s="24"/>
      <c r="C4" s="24"/>
      <c r="D4" s="24"/>
      <c r="E4" s="24"/>
      <c r="F4" s="24"/>
      <c r="G4" s="24"/>
      <c r="H4" s="24"/>
      <c r="I4" s="24"/>
      <c r="J4" s="24"/>
      <c r="K4" s="24"/>
      <c r="L4" s="24"/>
      <c r="M4" s="24"/>
      <c r="N4" s="24"/>
      <c r="O4" s="24"/>
      <c r="P4" s="24"/>
      <c r="Q4" s="24"/>
      <c r="R4" s="24"/>
      <c r="S4" s="24"/>
      <c r="T4" s="24"/>
      <c r="U4" s="24"/>
      <c r="V4" s="24"/>
      <c r="W4" s="24"/>
      <c r="Y4" s="27"/>
      <c r="Z4" s="27"/>
      <c r="AA4" s="27"/>
      <c r="AB4" s="4"/>
      <c r="AC4" s="27"/>
      <c r="AD4" s="27"/>
      <c r="AE4" s="27"/>
      <c r="AF4" s="27"/>
      <c r="AG4" s="27"/>
      <c r="AH4" s="27"/>
      <c r="AI4" s="28" t="s">
        <v>7</v>
      </c>
      <c r="AJ4" s="21"/>
      <c r="AK4" s="103" t="s">
        <v>139</v>
      </c>
      <c r="AL4" s="103"/>
      <c r="AM4" s="103"/>
      <c r="AN4" s="103"/>
      <c r="AO4" s="75" t="s">
        <v>141</v>
      </c>
    </row>
    <row r="5" spans="1:41" ht="18" customHeight="1">
      <c r="A5" s="24"/>
      <c r="B5" s="24"/>
      <c r="C5" s="24"/>
      <c r="D5" s="24"/>
      <c r="E5" s="24"/>
      <c r="F5" s="24"/>
      <c r="G5" s="24"/>
      <c r="H5" s="24"/>
      <c r="I5" s="24"/>
      <c r="J5" s="24"/>
      <c r="K5" s="24"/>
      <c r="L5" s="24"/>
      <c r="M5" s="24"/>
      <c r="N5" s="24"/>
      <c r="O5" s="24"/>
      <c r="P5" s="24"/>
      <c r="Q5" s="24"/>
      <c r="R5" s="24"/>
      <c r="S5" s="24"/>
      <c r="U5" s="24"/>
      <c r="V5" s="24"/>
      <c r="W5" s="24"/>
      <c r="Y5" s="27"/>
      <c r="Z5" s="27"/>
      <c r="AA5" s="27"/>
      <c r="AB5" s="4"/>
      <c r="AC5" s="27"/>
      <c r="AD5" s="27"/>
      <c r="AE5" s="27"/>
      <c r="AF5" s="27"/>
      <c r="AG5" s="28" t="s">
        <v>8</v>
      </c>
      <c r="AH5" s="104">
        <v>40</v>
      </c>
      <c r="AI5" s="104"/>
      <c r="AJ5" s="104"/>
      <c r="AK5" s="27" t="s">
        <v>9</v>
      </c>
      <c r="AL5" s="37"/>
      <c r="AM5" s="27" t="s">
        <v>10</v>
      </c>
      <c r="AN5" s="4"/>
    </row>
    <row r="6" spans="1:41"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1" ht="15" customHeight="1">
      <c r="A7" s="112" t="s">
        <v>11</v>
      </c>
      <c r="B7" s="114" t="s">
        <v>12</v>
      </c>
      <c r="C7" s="89" t="s">
        <v>13</v>
      </c>
      <c r="D7" s="111" t="s">
        <v>14</v>
      </c>
      <c r="E7" s="77" t="s">
        <v>15</v>
      </c>
      <c r="F7" s="113" t="s">
        <v>16</v>
      </c>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81" t="s">
        <v>17</v>
      </c>
      <c r="AL7" s="109" t="s">
        <v>18</v>
      </c>
      <c r="AM7" s="110" t="s">
        <v>19</v>
      </c>
      <c r="AN7" s="110"/>
    </row>
    <row r="8" spans="1:41" ht="15" customHeight="1">
      <c r="A8" s="112"/>
      <c r="B8" s="115"/>
      <c r="C8" s="92"/>
      <c r="D8" s="111"/>
      <c r="E8" s="77"/>
      <c r="F8" s="111" t="s">
        <v>20</v>
      </c>
      <c r="G8" s="111"/>
      <c r="H8" s="111"/>
      <c r="I8" s="111"/>
      <c r="J8" s="111"/>
      <c r="K8" s="111"/>
      <c r="L8" s="111"/>
      <c r="M8" s="111" t="s">
        <v>21</v>
      </c>
      <c r="N8" s="111"/>
      <c r="O8" s="111"/>
      <c r="P8" s="111"/>
      <c r="Q8" s="111"/>
      <c r="R8" s="111"/>
      <c r="S8" s="111"/>
      <c r="T8" s="111" t="s">
        <v>22</v>
      </c>
      <c r="U8" s="111"/>
      <c r="V8" s="111"/>
      <c r="W8" s="111"/>
      <c r="X8" s="111"/>
      <c r="Y8" s="111"/>
      <c r="Z8" s="111"/>
      <c r="AA8" s="111" t="s">
        <v>23</v>
      </c>
      <c r="AB8" s="111"/>
      <c r="AC8" s="111"/>
      <c r="AD8" s="111"/>
      <c r="AE8" s="111"/>
      <c r="AF8" s="111"/>
      <c r="AG8" s="111"/>
      <c r="AH8" s="111" t="s">
        <v>24</v>
      </c>
      <c r="AI8" s="111"/>
      <c r="AJ8" s="111"/>
      <c r="AK8" s="81"/>
      <c r="AL8" s="109"/>
      <c r="AM8" s="110"/>
      <c r="AN8" s="110"/>
    </row>
    <row r="9" spans="1:41" ht="15" customHeight="1">
      <c r="A9" s="112"/>
      <c r="B9" s="116" t="s">
        <v>65</v>
      </c>
      <c r="C9" s="92"/>
      <c r="D9" s="111"/>
      <c r="E9" s="77"/>
      <c r="F9" s="6">
        <f>DATE($M$2,$S$2,1)</f>
        <v>46113</v>
      </c>
      <c r="G9" s="6">
        <f>DATE($M$2,$S$2,2)</f>
        <v>46114</v>
      </c>
      <c r="H9" s="6">
        <f>DATE($M$2,$S$2,3)</f>
        <v>46115</v>
      </c>
      <c r="I9" s="6">
        <f>DATE($M$2,$S$2,4)</f>
        <v>46116</v>
      </c>
      <c r="J9" s="6">
        <f>DATE($M$2,$S$2,5)</f>
        <v>46117</v>
      </c>
      <c r="K9" s="6">
        <f>DATE($M$2,$S$2,6)</f>
        <v>46118</v>
      </c>
      <c r="L9" s="6">
        <f>DATE($M$2,$S$2,7)</f>
        <v>46119</v>
      </c>
      <c r="M9" s="6">
        <f>DATE($M$2,$S$2,8)</f>
        <v>46120</v>
      </c>
      <c r="N9" s="6">
        <f>DATE($M$2,$S$2,9)</f>
        <v>46121</v>
      </c>
      <c r="O9" s="6">
        <f>DATE($M$2,$S$2,10)</f>
        <v>46122</v>
      </c>
      <c r="P9" s="6">
        <f>DATE($M$2,$S$2,11)</f>
        <v>46123</v>
      </c>
      <c r="Q9" s="6">
        <f>DATE($M$2,$S$2,12)</f>
        <v>46124</v>
      </c>
      <c r="R9" s="6">
        <f>DATE($M$2,$S$2,13)</f>
        <v>46125</v>
      </c>
      <c r="S9" s="6">
        <f>DATE($M$2,$S$2,14)</f>
        <v>46126</v>
      </c>
      <c r="T9" s="6">
        <f>DATE($M$2,$S$2,15)</f>
        <v>46127</v>
      </c>
      <c r="U9" s="6">
        <f>DATE($M$2,$S$2,16)</f>
        <v>46128</v>
      </c>
      <c r="V9" s="6">
        <f>DATE($M$2,$S$2,17)</f>
        <v>46129</v>
      </c>
      <c r="W9" s="6">
        <f>DATE($M$2,$S$2,18)</f>
        <v>46130</v>
      </c>
      <c r="X9" s="6">
        <f>DATE($M$2,$S$2,19)</f>
        <v>46131</v>
      </c>
      <c r="Y9" s="6">
        <f>DATE($M$2,$S$2,20)</f>
        <v>46132</v>
      </c>
      <c r="Z9" s="6">
        <f>DATE($M$2,$S$2,21)</f>
        <v>46133</v>
      </c>
      <c r="AA9" s="6">
        <f>DATE($M$2,$S$2,22)</f>
        <v>46134</v>
      </c>
      <c r="AB9" s="6">
        <f>DATE($M$2,$S$2,23)</f>
        <v>46135</v>
      </c>
      <c r="AC9" s="6">
        <f>DATE($M$2,$S$2,24)</f>
        <v>46136</v>
      </c>
      <c r="AD9" s="6">
        <f>DATE($M$2,$S$2,25)</f>
        <v>46137</v>
      </c>
      <c r="AE9" s="6">
        <f>DATE($M$2,$S$2,26)</f>
        <v>46138</v>
      </c>
      <c r="AF9" s="6">
        <f>DATE($M$2,$S$2,27)</f>
        <v>46139</v>
      </c>
      <c r="AG9" s="6">
        <f>DATE($M$2,$S$2,28)</f>
        <v>46140</v>
      </c>
      <c r="AH9" s="6">
        <f>IF(DAY(EOMONTH(F9,0))&lt;29,"",DATE($M$2,$S$2,29))</f>
        <v>46141</v>
      </c>
      <c r="AI9" s="6">
        <f>IF(DAY(EOMONTH(F9,0))&lt;30,"",DATE($M$2,$S$2,30))</f>
        <v>46142</v>
      </c>
      <c r="AJ9" s="6" t="str">
        <f>IF(DAY(EOMONTH(F9,0))&lt;31,"",DATE($M$2,$S$2,31))</f>
        <v/>
      </c>
      <c r="AK9" s="81"/>
      <c r="AL9" s="109"/>
      <c r="AM9" s="110"/>
      <c r="AN9" s="110"/>
    </row>
    <row r="10" spans="1:41" ht="15" customHeight="1">
      <c r="A10" s="112"/>
      <c r="B10" s="117"/>
      <c r="C10" s="95"/>
      <c r="D10" s="111"/>
      <c r="E10" s="77"/>
      <c r="F10" s="7">
        <f>DATE($M$2,$S$2,1)</f>
        <v>46113</v>
      </c>
      <c r="G10" s="7">
        <f>DATE($M$2,$S$2,2)</f>
        <v>46114</v>
      </c>
      <c r="H10" s="7">
        <f>DATE($M$2,$S$2,3)</f>
        <v>46115</v>
      </c>
      <c r="I10" s="7">
        <f>DATE($M$2,$S$2,4)</f>
        <v>46116</v>
      </c>
      <c r="J10" s="7">
        <f>DATE($M$2,$S$2,5)</f>
        <v>46117</v>
      </c>
      <c r="K10" s="7">
        <f>DATE($M$2,$S$2,6)</f>
        <v>46118</v>
      </c>
      <c r="L10" s="7">
        <f>DATE($M$2,$S$2,7)</f>
        <v>46119</v>
      </c>
      <c r="M10" s="7">
        <f>DATE($M$2,$S$2,8)</f>
        <v>46120</v>
      </c>
      <c r="N10" s="7">
        <f>DATE($M$2,$S$2,9)</f>
        <v>46121</v>
      </c>
      <c r="O10" s="7">
        <f>DATE($M$2,$S$2,10)</f>
        <v>46122</v>
      </c>
      <c r="P10" s="7">
        <f>DATE($M$2,$S$2,11)</f>
        <v>46123</v>
      </c>
      <c r="Q10" s="7">
        <f>DATE($M$2,$S$2,12)</f>
        <v>46124</v>
      </c>
      <c r="R10" s="7">
        <f>DATE($M$2,$S$2,13)</f>
        <v>46125</v>
      </c>
      <c r="S10" s="7">
        <f>DATE($M$2,$S$2,14)</f>
        <v>46126</v>
      </c>
      <c r="T10" s="7">
        <f>DATE($M$2,$S$2,15)</f>
        <v>46127</v>
      </c>
      <c r="U10" s="7">
        <f>DATE($M$2,$S$2,16)</f>
        <v>46128</v>
      </c>
      <c r="V10" s="7">
        <f>DATE($M$2,$S$2,17)</f>
        <v>46129</v>
      </c>
      <c r="W10" s="7">
        <f>DATE($M$2,$S$2,18)</f>
        <v>46130</v>
      </c>
      <c r="X10" s="7">
        <f>DATE($M$2,$S$2,19)</f>
        <v>46131</v>
      </c>
      <c r="Y10" s="7">
        <f>DATE($M$2,$S$2,20)</f>
        <v>46132</v>
      </c>
      <c r="Z10" s="7">
        <f>DATE($M$2,$S$2,21)</f>
        <v>46133</v>
      </c>
      <c r="AA10" s="7">
        <f>DATE($M$2,$S$2,22)</f>
        <v>46134</v>
      </c>
      <c r="AB10" s="7">
        <f>DATE($M$2,$S$2,23)</f>
        <v>46135</v>
      </c>
      <c r="AC10" s="7">
        <f>DATE($M$2,$S$2,24)</f>
        <v>46136</v>
      </c>
      <c r="AD10" s="7">
        <f>DATE($M$2,$S$2,25)</f>
        <v>46137</v>
      </c>
      <c r="AE10" s="7">
        <f>DATE($M$2,$S$2,26)</f>
        <v>46138</v>
      </c>
      <c r="AF10" s="7">
        <f>DATE($M$2,$S$2,27)</f>
        <v>46139</v>
      </c>
      <c r="AG10" s="7">
        <f>DATE($M$2,$S$2,28)</f>
        <v>46140</v>
      </c>
      <c r="AH10" s="7">
        <f>IF(DAY(EOMONTH(F10,0))&lt;29,"",DATE($M$2,$S$2,29))</f>
        <v>46141</v>
      </c>
      <c r="AI10" s="7">
        <f>IF(DAY(EOMONTH(F10,0))&lt;30,"",DATE($M$2,$S$2,30))</f>
        <v>46142</v>
      </c>
      <c r="AJ10" s="7" t="str">
        <f>IF(DAY(EOMONTH(F10,0))&lt;31,"",DATE($M$2,$S$2,31))</f>
        <v/>
      </c>
      <c r="AK10" s="81"/>
      <c r="AL10" s="109"/>
      <c r="AM10" s="110"/>
      <c r="AN10" s="110"/>
    </row>
    <row r="11" spans="1:41" ht="18" customHeight="1">
      <c r="A11" s="15">
        <v>1</v>
      </c>
      <c r="B11" s="41" t="s">
        <v>66</v>
      </c>
      <c r="C11" s="23" t="s">
        <v>36</v>
      </c>
      <c r="D11" s="42"/>
      <c r="E11" s="43" t="s">
        <v>36</v>
      </c>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73"/>
      <c r="AI11" s="73"/>
      <c r="AJ11" s="73"/>
      <c r="AK11" s="11">
        <f>+SUM(F11:AJ11)</f>
        <v>0</v>
      </c>
      <c r="AL11" s="12">
        <f>IF($AK$3="４週",AK11/4,AK11/(DAY(EOMONTH($F$9,0))/7))</f>
        <v>0</v>
      </c>
      <c r="AM11" s="118"/>
      <c r="AN11" s="118"/>
    </row>
    <row r="12" spans="1:41" ht="18" customHeight="1">
      <c r="A12" s="15">
        <v>2</v>
      </c>
      <c r="B12" s="41" t="s">
        <v>104</v>
      </c>
      <c r="C12" s="23" t="s">
        <v>38</v>
      </c>
      <c r="D12" s="42"/>
      <c r="E12" s="43" t="s">
        <v>38</v>
      </c>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73"/>
      <c r="AI12" s="73"/>
      <c r="AJ12" s="73"/>
      <c r="AK12" s="11">
        <f t="shared" ref="AK12:AK31" si="0">+SUM(F12:AJ12)</f>
        <v>0</v>
      </c>
      <c r="AL12" s="12">
        <f>IF($AK$3="４週",AK12/4,AK12/(DAY(EOMONTH($F$9,0))/7))</f>
        <v>0</v>
      </c>
      <c r="AM12" s="118"/>
      <c r="AN12" s="118"/>
    </row>
    <row r="13" spans="1:41" ht="18" customHeight="1">
      <c r="A13" s="15">
        <v>3</v>
      </c>
      <c r="B13" s="41" t="s">
        <v>119</v>
      </c>
      <c r="C13" s="23" t="s">
        <v>40</v>
      </c>
      <c r="D13" s="42"/>
      <c r="E13" s="43" t="s">
        <v>40</v>
      </c>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73"/>
      <c r="AI13" s="73"/>
      <c r="AJ13" s="73"/>
      <c r="AK13" s="11">
        <f t="shared" si="0"/>
        <v>0</v>
      </c>
      <c r="AL13" s="12">
        <f>IF($AK$3="４週",AK13/4,AK13/(DAY(EOMONTH($F$9,0))/7))</f>
        <v>0</v>
      </c>
      <c r="AM13" s="118"/>
      <c r="AN13" s="118"/>
    </row>
    <row r="14" spans="1:41" ht="18" customHeight="1">
      <c r="A14" s="15">
        <v>4</v>
      </c>
      <c r="B14" s="41" t="s">
        <v>119</v>
      </c>
      <c r="C14" s="23" t="s">
        <v>42</v>
      </c>
      <c r="D14" s="42"/>
      <c r="E14" s="43" t="s">
        <v>42</v>
      </c>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73"/>
      <c r="AI14" s="73"/>
      <c r="AJ14" s="73"/>
      <c r="AK14" s="11">
        <f t="shared" si="0"/>
        <v>0</v>
      </c>
      <c r="AL14" s="12">
        <f>IF($AK$3="４週",AK14/4,AK14/(DAY(EOMONTH($F$9,0))/7))</f>
        <v>0</v>
      </c>
      <c r="AM14" s="118"/>
      <c r="AN14" s="118"/>
    </row>
    <row r="15" spans="1:41" ht="18" customHeight="1">
      <c r="A15" s="15">
        <v>5</v>
      </c>
      <c r="B15" s="41"/>
      <c r="C15" s="23"/>
      <c r="D15" s="42"/>
      <c r="E15" s="43"/>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73"/>
      <c r="AI15" s="73"/>
      <c r="AJ15" s="73"/>
      <c r="AK15" s="11">
        <f t="shared" si="0"/>
        <v>0</v>
      </c>
      <c r="AL15" s="12">
        <f t="shared" ref="AL15:AL30" si="1">IF($AK$3="４週",AK15/4,AK15/(DAY(EOMONTH($F$9,0))/7))</f>
        <v>0</v>
      </c>
      <c r="AM15" s="118"/>
      <c r="AN15" s="118"/>
    </row>
    <row r="16" spans="1:41" ht="18" customHeight="1">
      <c r="A16" s="15">
        <v>6</v>
      </c>
      <c r="B16" s="41"/>
      <c r="C16" s="23"/>
      <c r="D16" s="42"/>
      <c r="E16" s="43"/>
      <c r="F16" s="10"/>
      <c r="G16" s="10"/>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73"/>
      <c r="AI16" s="73"/>
      <c r="AJ16" s="73"/>
      <c r="AK16" s="11">
        <f t="shared" si="0"/>
        <v>0</v>
      </c>
      <c r="AL16" s="12">
        <f t="shared" si="1"/>
        <v>0</v>
      </c>
      <c r="AM16" s="118"/>
      <c r="AN16" s="118"/>
    </row>
    <row r="17" spans="1:40" ht="18" customHeight="1">
      <c r="A17" s="15">
        <v>7</v>
      </c>
      <c r="B17" s="41"/>
      <c r="C17" s="23"/>
      <c r="D17" s="42"/>
      <c r="E17" s="43"/>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73"/>
      <c r="AI17" s="73"/>
      <c r="AJ17" s="73"/>
      <c r="AK17" s="11">
        <f t="shared" si="0"/>
        <v>0</v>
      </c>
      <c r="AL17" s="12">
        <f t="shared" si="1"/>
        <v>0</v>
      </c>
      <c r="AM17" s="118"/>
      <c r="AN17" s="118"/>
    </row>
    <row r="18" spans="1:40" ht="18" customHeight="1">
      <c r="A18" s="15">
        <v>8</v>
      </c>
      <c r="B18" s="41"/>
      <c r="C18" s="23"/>
      <c r="D18" s="42"/>
      <c r="E18" s="43"/>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73"/>
      <c r="AI18" s="73"/>
      <c r="AJ18" s="73"/>
      <c r="AK18" s="11">
        <f t="shared" si="0"/>
        <v>0</v>
      </c>
      <c r="AL18" s="12">
        <f t="shared" si="1"/>
        <v>0</v>
      </c>
      <c r="AM18" s="118"/>
      <c r="AN18" s="118"/>
    </row>
    <row r="19" spans="1:40" ht="18" customHeight="1">
      <c r="A19" s="15">
        <v>9</v>
      </c>
      <c r="B19" s="41"/>
      <c r="C19" s="23"/>
      <c r="D19" s="42"/>
      <c r="E19" s="43"/>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73"/>
      <c r="AI19" s="73"/>
      <c r="AJ19" s="73"/>
      <c r="AK19" s="11">
        <f t="shared" si="0"/>
        <v>0</v>
      </c>
      <c r="AL19" s="12">
        <f t="shared" si="1"/>
        <v>0</v>
      </c>
      <c r="AM19" s="118"/>
      <c r="AN19" s="118"/>
    </row>
    <row r="20" spans="1:40" ht="18" customHeight="1">
      <c r="A20" s="15">
        <v>10</v>
      </c>
      <c r="B20" s="41"/>
      <c r="C20" s="23"/>
      <c r="D20" s="42"/>
      <c r="E20" s="43"/>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73"/>
      <c r="AI20" s="73"/>
      <c r="AJ20" s="73"/>
      <c r="AK20" s="11">
        <f t="shared" si="0"/>
        <v>0</v>
      </c>
      <c r="AL20" s="12">
        <f t="shared" si="1"/>
        <v>0</v>
      </c>
      <c r="AM20" s="118"/>
      <c r="AN20" s="118"/>
    </row>
    <row r="21" spans="1:40" ht="18" customHeight="1">
      <c r="A21" s="15">
        <v>11</v>
      </c>
      <c r="B21" s="41"/>
      <c r="C21" s="23"/>
      <c r="D21" s="42"/>
      <c r="E21" s="43"/>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73"/>
      <c r="AI21" s="73"/>
      <c r="AJ21" s="73"/>
      <c r="AK21" s="11">
        <f t="shared" si="0"/>
        <v>0</v>
      </c>
      <c r="AL21" s="12">
        <f t="shared" si="1"/>
        <v>0</v>
      </c>
      <c r="AM21" s="118"/>
      <c r="AN21" s="118"/>
    </row>
    <row r="22" spans="1:40" ht="18" customHeight="1">
      <c r="A22" s="15">
        <v>12</v>
      </c>
      <c r="B22" s="41"/>
      <c r="C22" s="23"/>
      <c r="D22" s="42"/>
      <c r="E22" s="43"/>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73"/>
      <c r="AI22" s="73"/>
      <c r="AJ22" s="73"/>
      <c r="AK22" s="11">
        <f t="shared" si="0"/>
        <v>0</v>
      </c>
      <c r="AL22" s="12">
        <f t="shared" si="1"/>
        <v>0</v>
      </c>
      <c r="AM22" s="118"/>
      <c r="AN22" s="118"/>
    </row>
    <row r="23" spans="1:40" ht="18" customHeight="1">
      <c r="A23" s="15">
        <v>13</v>
      </c>
      <c r="B23" s="41"/>
      <c r="C23" s="23"/>
      <c r="D23" s="42"/>
      <c r="E23" s="43"/>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73"/>
      <c r="AI23" s="73"/>
      <c r="AJ23" s="73"/>
      <c r="AK23" s="11">
        <f t="shared" si="0"/>
        <v>0</v>
      </c>
      <c r="AL23" s="12">
        <f t="shared" si="1"/>
        <v>0</v>
      </c>
      <c r="AM23" s="118"/>
      <c r="AN23" s="118"/>
    </row>
    <row r="24" spans="1:40" ht="18" customHeight="1">
      <c r="A24" s="15">
        <v>14</v>
      </c>
      <c r="B24" s="41"/>
      <c r="C24" s="23"/>
      <c r="D24" s="42"/>
      <c r="E24" s="43"/>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73"/>
      <c r="AI24" s="73"/>
      <c r="AJ24" s="73"/>
      <c r="AK24" s="11">
        <f t="shared" si="0"/>
        <v>0</v>
      </c>
      <c r="AL24" s="12">
        <f t="shared" si="1"/>
        <v>0</v>
      </c>
      <c r="AM24" s="118"/>
      <c r="AN24" s="118"/>
    </row>
    <row r="25" spans="1:40" ht="18" customHeight="1">
      <c r="A25" s="15">
        <v>15</v>
      </c>
      <c r="B25" s="41"/>
      <c r="C25" s="23"/>
      <c r="D25" s="42"/>
      <c r="E25" s="43"/>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73"/>
      <c r="AI25" s="73"/>
      <c r="AJ25" s="73"/>
      <c r="AK25" s="11">
        <f t="shared" si="0"/>
        <v>0</v>
      </c>
      <c r="AL25" s="12">
        <f t="shared" si="1"/>
        <v>0</v>
      </c>
      <c r="AM25" s="118"/>
      <c r="AN25" s="118"/>
    </row>
    <row r="26" spans="1:40" ht="18" customHeight="1">
      <c r="A26" s="15">
        <v>16</v>
      </c>
      <c r="B26" s="41"/>
      <c r="C26" s="23"/>
      <c r="D26" s="42"/>
      <c r="E26" s="43"/>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73"/>
      <c r="AI26" s="73"/>
      <c r="AJ26" s="73"/>
      <c r="AK26" s="11">
        <f t="shared" si="0"/>
        <v>0</v>
      </c>
      <c r="AL26" s="12">
        <f t="shared" si="1"/>
        <v>0</v>
      </c>
      <c r="AM26" s="118"/>
      <c r="AN26" s="118"/>
    </row>
    <row r="27" spans="1:40" ht="18" customHeight="1">
      <c r="A27" s="15">
        <v>17</v>
      </c>
      <c r="B27" s="41"/>
      <c r="C27" s="23"/>
      <c r="D27" s="42"/>
      <c r="E27" s="43"/>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73"/>
      <c r="AI27" s="73"/>
      <c r="AJ27" s="73"/>
      <c r="AK27" s="11">
        <f t="shared" si="0"/>
        <v>0</v>
      </c>
      <c r="AL27" s="12">
        <f t="shared" si="1"/>
        <v>0</v>
      </c>
      <c r="AM27" s="118"/>
      <c r="AN27" s="118"/>
    </row>
    <row r="28" spans="1:40" ht="18" customHeight="1">
      <c r="A28" s="15">
        <v>18</v>
      </c>
      <c r="B28" s="41"/>
      <c r="C28" s="23"/>
      <c r="D28" s="42"/>
      <c r="E28" s="43"/>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73"/>
      <c r="AI28" s="73"/>
      <c r="AJ28" s="73"/>
      <c r="AK28" s="11">
        <f t="shared" si="0"/>
        <v>0</v>
      </c>
      <c r="AL28" s="12">
        <f t="shared" si="1"/>
        <v>0</v>
      </c>
      <c r="AM28" s="118"/>
      <c r="AN28" s="118"/>
    </row>
    <row r="29" spans="1:40" ht="18" customHeight="1">
      <c r="A29" s="15">
        <v>19</v>
      </c>
      <c r="B29" s="41"/>
      <c r="C29" s="23"/>
      <c r="D29" s="42"/>
      <c r="E29" s="43"/>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73"/>
      <c r="AI29" s="73"/>
      <c r="AJ29" s="73"/>
      <c r="AK29" s="11">
        <f t="shared" si="0"/>
        <v>0</v>
      </c>
      <c r="AL29" s="12">
        <f t="shared" si="1"/>
        <v>0</v>
      </c>
      <c r="AM29" s="118"/>
      <c r="AN29" s="118"/>
    </row>
    <row r="30" spans="1:40" ht="18" customHeight="1">
      <c r="A30" s="15">
        <v>20</v>
      </c>
      <c r="B30" s="41"/>
      <c r="C30" s="23"/>
      <c r="D30" s="42"/>
      <c r="E30" s="43"/>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73"/>
      <c r="AI30" s="73"/>
      <c r="AJ30" s="73"/>
      <c r="AK30" s="11">
        <f t="shared" si="0"/>
        <v>0</v>
      </c>
      <c r="AL30" s="12">
        <f t="shared" si="1"/>
        <v>0</v>
      </c>
      <c r="AM30" s="118"/>
      <c r="AN30" s="118"/>
    </row>
    <row r="31" spans="1:40" ht="18" customHeight="1">
      <c r="A31" s="77" t="s">
        <v>25</v>
      </c>
      <c r="B31" s="82"/>
      <c r="C31" s="82"/>
      <c r="D31" s="82"/>
      <c r="E31" s="82"/>
      <c r="F31" s="13">
        <f>+SUM(F11:F30)</f>
        <v>0</v>
      </c>
      <c r="G31" s="13">
        <f t="shared" ref="G31:AJ31" si="2">+SUM(G11:G30)</f>
        <v>0</v>
      </c>
      <c r="H31" s="13">
        <f t="shared" si="2"/>
        <v>0</v>
      </c>
      <c r="I31" s="13">
        <f t="shared" si="2"/>
        <v>0</v>
      </c>
      <c r="J31" s="13">
        <f t="shared" si="2"/>
        <v>0</v>
      </c>
      <c r="K31" s="13">
        <f t="shared" si="2"/>
        <v>0</v>
      </c>
      <c r="L31" s="13">
        <f t="shared" si="2"/>
        <v>0</v>
      </c>
      <c r="M31" s="13">
        <f t="shared" si="2"/>
        <v>0</v>
      </c>
      <c r="N31" s="13">
        <f t="shared" si="2"/>
        <v>0</v>
      </c>
      <c r="O31" s="13">
        <f t="shared" si="2"/>
        <v>0</v>
      </c>
      <c r="P31" s="13">
        <f t="shared" si="2"/>
        <v>0</v>
      </c>
      <c r="Q31" s="13">
        <f t="shared" si="2"/>
        <v>0</v>
      </c>
      <c r="R31" s="13">
        <f t="shared" si="2"/>
        <v>0</v>
      </c>
      <c r="S31" s="13">
        <f t="shared" si="2"/>
        <v>0</v>
      </c>
      <c r="T31" s="13">
        <f t="shared" si="2"/>
        <v>0</v>
      </c>
      <c r="U31" s="13">
        <f t="shared" si="2"/>
        <v>0</v>
      </c>
      <c r="V31" s="13">
        <f t="shared" si="2"/>
        <v>0</v>
      </c>
      <c r="W31" s="13">
        <f t="shared" si="2"/>
        <v>0</v>
      </c>
      <c r="X31" s="13">
        <f t="shared" si="2"/>
        <v>0</v>
      </c>
      <c r="Y31" s="13">
        <f t="shared" si="2"/>
        <v>0</v>
      </c>
      <c r="Z31" s="13">
        <f t="shared" si="2"/>
        <v>0</v>
      </c>
      <c r="AA31" s="13">
        <f t="shared" si="2"/>
        <v>0</v>
      </c>
      <c r="AB31" s="13">
        <f t="shared" si="2"/>
        <v>0</v>
      </c>
      <c r="AC31" s="13">
        <f t="shared" si="2"/>
        <v>0</v>
      </c>
      <c r="AD31" s="13">
        <f t="shared" si="2"/>
        <v>0</v>
      </c>
      <c r="AE31" s="13">
        <f t="shared" si="2"/>
        <v>0</v>
      </c>
      <c r="AF31" s="13">
        <f t="shared" si="2"/>
        <v>0</v>
      </c>
      <c r="AG31" s="13">
        <f t="shared" si="2"/>
        <v>0</v>
      </c>
      <c r="AH31" s="73">
        <f t="shared" si="2"/>
        <v>0</v>
      </c>
      <c r="AI31" s="73">
        <f t="shared" si="2"/>
        <v>0</v>
      </c>
      <c r="AJ31" s="73">
        <f t="shared" si="2"/>
        <v>0</v>
      </c>
      <c r="AK31" s="11">
        <f t="shared" si="0"/>
        <v>0</v>
      </c>
      <c r="AL31" s="12">
        <f>IF($AK$3="４週",AK31/4,AK31/(DAY(EOMONTH($F$9,0))/7))</f>
        <v>0</v>
      </c>
      <c r="AM31" s="112"/>
      <c r="AN31" s="112"/>
    </row>
    <row r="32" spans="1:40" ht="18" customHeight="1">
      <c r="A32" s="82" t="s">
        <v>26</v>
      </c>
      <c r="B32" s="82"/>
      <c r="C32" s="82"/>
      <c r="D32" s="82"/>
      <c r="E32" s="78"/>
      <c r="F32" s="34"/>
      <c r="G32" s="34"/>
      <c r="H32" s="34"/>
      <c r="I32" s="34"/>
      <c r="J32" s="34"/>
      <c r="K32" s="34"/>
      <c r="L32" s="34"/>
      <c r="M32" s="34"/>
      <c r="N32" s="34"/>
      <c r="O32" s="34"/>
      <c r="P32" s="34"/>
      <c r="Q32" s="34"/>
      <c r="R32" s="34"/>
      <c r="S32" s="34"/>
      <c r="T32" s="34"/>
      <c r="U32" s="34"/>
      <c r="V32" s="34"/>
      <c r="W32" s="34"/>
      <c r="X32" s="34"/>
      <c r="Y32" s="34"/>
      <c r="Z32" s="34"/>
      <c r="AA32" s="34"/>
      <c r="AB32" s="34"/>
      <c r="AC32" s="34"/>
      <c r="AD32" s="34"/>
      <c r="AE32" s="34"/>
      <c r="AF32" s="34"/>
      <c r="AG32" s="34"/>
      <c r="AH32" s="74"/>
      <c r="AI32" s="74"/>
      <c r="AJ32" s="74"/>
      <c r="AK32" s="13"/>
      <c r="AL32" s="14"/>
      <c r="AM32" s="112"/>
      <c r="AN32" s="112"/>
    </row>
    <row r="33" spans="1:43" ht="15" customHeight="1">
      <c r="A33" s="8"/>
      <c r="B33" s="8"/>
      <c r="C33" s="8"/>
      <c r="D33" s="8"/>
      <c r="E33" s="8"/>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8"/>
      <c r="AL33" s="8"/>
      <c r="AM33" s="4"/>
    </row>
    <row r="34" spans="1:43" ht="15" customHeight="1">
      <c r="A34" s="8"/>
      <c r="B34" s="8"/>
      <c r="C34" s="8"/>
      <c r="D34" s="8"/>
      <c r="E34" s="8"/>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8"/>
      <c r="AL34" s="8"/>
      <c r="AM34" s="4"/>
    </row>
    <row r="35" spans="1:43" ht="21" customHeight="1">
      <c r="A35" s="9" t="s">
        <v>105</v>
      </c>
      <c r="B35" s="8"/>
      <c r="C35" s="8"/>
      <c r="D35" s="8"/>
      <c r="E35" s="8"/>
      <c r="F35" s="8"/>
      <c r="G35" s="2"/>
      <c r="H35" s="2"/>
      <c r="I35" s="2"/>
      <c r="J35" s="2"/>
      <c r="K35" s="2"/>
      <c r="L35" s="2"/>
      <c r="M35" s="2"/>
      <c r="N35" s="2"/>
      <c r="O35" s="2"/>
      <c r="AM35" s="8"/>
      <c r="AN35" s="4"/>
    </row>
    <row r="36" spans="1:43" ht="32.25" customHeight="1">
      <c r="A36" s="111"/>
      <c r="B36" s="111"/>
      <c r="C36" s="111"/>
      <c r="D36" s="36">
        <v>4</v>
      </c>
      <c r="E36" s="36">
        <v>5</v>
      </c>
      <c r="F36" s="147">
        <v>6</v>
      </c>
      <c r="G36" s="147"/>
      <c r="H36" s="147"/>
      <c r="I36" s="147">
        <v>7</v>
      </c>
      <c r="J36" s="147"/>
      <c r="K36" s="147"/>
      <c r="L36" s="147">
        <v>8</v>
      </c>
      <c r="M36" s="147"/>
      <c r="N36" s="147"/>
      <c r="O36" s="147">
        <v>9</v>
      </c>
      <c r="P36" s="147"/>
      <c r="Q36" s="147"/>
      <c r="R36" s="147">
        <v>10</v>
      </c>
      <c r="S36" s="147"/>
      <c r="T36" s="147"/>
      <c r="U36" s="147">
        <v>11</v>
      </c>
      <c r="V36" s="147"/>
      <c r="W36" s="147"/>
      <c r="X36" s="147">
        <v>12</v>
      </c>
      <c r="Y36" s="147"/>
      <c r="Z36" s="147"/>
      <c r="AA36" s="147">
        <v>1</v>
      </c>
      <c r="AB36" s="147"/>
      <c r="AC36" s="147"/>
      <c r="AD36" s="147">
        <v>2</v>
      </c>
      <c r="AE36" s="147"/>
      <c r="AF36" s="147"/>
      <c r="AG36" s="147">
        <v>3</v>
      </c>
      <c r="AH36" s="147"/>
      <c r="AI36" s="147"/>
      <c r="AJ36" s="111" t="s">
        <v>106</v>
      </c>
      <c r="AK36" s="111"/>
      <c r="AL36" s="22" t="s">
        <v>107</v>
      </c>
      <c r="AM36" s="155" t="s">
        <v>120</v>
      </c>
      <c r="AN36" s="156"/>
      <c r="AO36"/>
      <c r="AP36"/>
      <c r="AQ36"/>
    </row>
    <row r="37" spans="1:43" ht="20.100000000000001" customHeight="1">
      <c r="A37" s="142" t="s">
        <v>111</v>
      </c>
      <c r="B37" s="142"/>
      <c r="C37" s="142"/>
      <c r="D37" s="58">
        <f>SUM(D38,D39,D40,D41,D43,D45)</f>
        <v>380</v>
      </c>
      <c r="E37" s="58">
        <f>SUM(E38,E39,E40,E41,E43,E45)</f>
        <v>361</v>
      </c>
      <c r="F37" s="148">
        <f>SUM(F38,F39,F40,F41,F43,F45)</f>
        <v>380</v>
      </c>
      <c r="G37" s="149"/>
      <c r="H37" s="150"/>
      <c r="I37" s="148">
        <f>SUM(I38,I39,I40,I41,I43,I45)</f>
        <v>399</v>
      </c>
      <c r="J37" s="149">
        <f t="shared" ref="J37:AI37" si="3">SUM(J38,J39,J40,J41,J43,J45)</f>
        <v>0</v>
      </c>
      <c r="K37" s="150">
        <f t="shared" si="3"/>
        <v>0</v>
      </c>
      <c r="L37" s="148">
        <f>SUM(L38,L39,L40,L41,L43,L45)</f>
        <v>389</v>
      </c>
      <c r="M37" s="149"/>
      <c r="N37" s="150"/>
      <c r="O37" s="148">
        <f>SUM(O38,O39,O40,O41,O43,O45)</f>
        <v>361</v>
      </c>
      <c r="P37" s="149"/>
      <c r="Q37" s="150"/>
      <c r="R37" s="148">
        <f>SUM(R38,R39,R40,R41,R43,R45)</f>
        <v>380</v>
      </c>
      <c r="S37" s="149"/>
      <c r="T37" s="150"/>
      <c r="U37" s="148">
        <f>SUM(U38,U39,U40,U41,U43,U45)</f>
        <v>380</v>
      </c>
      <c r="V37" s="149">
        <f t="shared" si="3"/>
        <v>0</v>
      </c>
      <c r="W37" s="150">
        <f t="shared" si="3"/>
        <v>0</v>
      </c>
      <c r="X37" s="148">
        <f>SUM(X38,X39,X40,X41,X43,X45)</f>
        <v>361</v>
      </c>
      <c r="Y37" s="149">
        <f t="shared" si="3"/>
        <v>0</v>
      </c>
      <c r="Z37" s="150">
        <f t="shared" si="3"/>
        <v>0</v>
      </c>
      <c r="AA37" s="148">
        <f>SUM(AA38,AA39,AA40,AA41,AA43,AA45)</f>
        <v>361</v>
      </c>
      <c r="AB37" s="149">
        <f t="shared" si="3"/>
        <v>0</v>
      </c>
      <c r="AC37" s="150">
        <f t="shared" si="3"/>
        <v>0</v>
      </c>
      <c r="AD37" s="148">
        <f>SUM(AD38,AD39,AD40,AD41,AD43,AD45)</f>
        <v>361</v>
      </c>
      <c r="AE37" s="149">
        <f t="shared" si="3"/>
        <v>0</v>
      </c>
      <c r="AF37" s="150">
        <f t="shared" si="3"/>
        <v>0</v>
      </c>
      <c r="AG37" s="148">
        <f>SUM(AG38,AG39,AG40,AG41,AG43,AG45)</f>
        <v>380</v>
      </c>
      <c r="AH37" s="149">
        <f t="shared" si="3"/>
        <v>0</v>
      </c>
      <c r="AI37" s="150">
        <f t="shared" si="3"/>
        <v>0</v>
      </c>
      <c r="AJ37" s="135">
        <f>SUM(D37:AI37)</f>
        <v>4493</v>
      </c>
      <c r="AK37" s="135"/>
      <c r="AL37" s="54">
        <f>ROUNDUP(AJ37/AJ47,1)</f>
        <v>19</v>
      </c>
      <c r="AM37" s="153"/>
      <c r="AN37" s="154"/>
      <c r="AO37"/>
      <c r="AP37"/>
      <c r="AQ37"/>
    </row>
    <row r="38" spans="1:43" s="53" customFormat="1" ht="20.100000000000001" customHeight="1">
      <c r="A38" s="55" t="s">
        <v>121</v>
      </c>
      <c r="B38" s="56"/>
      <c r="C38" s="57"/>
      <c r="D38" s="10"/>
      <c r="E38" s="10"/>
      <c r="F38" s="163"/>
      <c r="G38" s="164"/>
      <c r="H38" s="165"/>
      <c r="I38" s="163"/>
      <c r="J38" s="164"/>
      <c r="K38" s="165"/>
      <c r="L38" s="163"/>
      <c r="M38" s="164"/>
      <c r="N38" s="165"/>
      <c r="O38" s="163"/>
      <c r="P38" s="164"/>
      <c r="Q38" s="165"/>
      <c r="R38" s="163"/>
      <c r="S38" s="164"/>
      <c r="T38" s="165"/>
      <c r="U38" s="163"/>
      <c r="V38" s="164"/>
      <c r="W38" s="165"/>
      <c r="X38" s="163"/>
      <c r="Y38" s="164"/>
      <c r="Z38" s="165"/>
      <c r="AA38" s="163"/>
      <c r="AB38" s="164"/>
      <c r="AC38" s="165"/>
      <c r="AD38" s="163"/>
      <c r="AE38" s="164"/>
      <c r="AF38" s="165"/>
      <c r="AG38" s="163"/>
      <c r="AH38" s="164"/>
      <c r="AI38" s="165"/>
      <c r="AJ38" s="135">
        <f t="shared" ref="AJ38:AJ46" si="4">SUM(D38:AI38)</f>
        <v>0</v>
      </c>
      <c r="AK38" s="135"/>
      <c r="AL38" s="54">
        <f>ROUNDUP(AJ38/$AJ$47,1)</f>
        <v>0</v>
      </c>
      <c r="AM38" s="153"/>
      <c r="AN38" s="154"/>
      <c r="AO38" s="52"/>
      <c r="AP38" s="52"/>
      <c r="AQ38" s="52"/>
    </row>
    <row r="39" spans="1:43" s="53" customFormat="1" ht="20.100000000000001" customHeight="1">
      <c r="A39" s="55" t="s">
        <v>112</v>
      </c>
      <c r="B39" s="56"/>
      <c r="C39" s="57"/>
      <c r="D39" s="10"/>
      <c r="E39" s="10"/>
      <c r="F39" s="163"/>
      <c r="G39" s="164"/>
      <c r="H39" s="165"/>
      <c r="I39" s="163"/>
      <c r="J39" s="164"/>
      <c r="K39" s="165"/>
      <c r="L39" s="163"/>
      <c r="M39" s="164"/>
      <c r="N39" s="165"/>
      <c r="O39" s="163"/>
      <c r="P39" s="164"/>
      <c r="Q39" s="165"/>
      <c r="R39" s="163"/>
      <c r="S39" s="164"/>
      <c r="T39" s="165"/>
      <c r="U39" s="163"/>
      <c r="V39" s="164"/>
      <c r="W39" s="165"/>
      <c r="X39" s="163"/>
      <c r="Y39" s="164"/>
      <c r="Z39" s="165"/>
      <c r="AA39" s="163"/>
      <c r="AB39" s="164"/>
      <c r="AC39" s="165"/>
      <c r="AD39" s="163"/>
      <c r="AE39" s="164"/>
      <c r="AF39" s="165"/>
      <c r="AG39" s="163"/>
      <c r="AH39" s="164"/>
      <c r="AI39" s="165"/>
      <c r="AJ39" s="135">
        <f t="shared" si="4"/>
        <v>0</v>
      </c>
      <c r="AK39" s="135"/>
      <c r="AL39" s="54">
        <f>ROUNDUP(AJ39/$AJ$47,1)</f>
        <v>0</v>
      </c>
      <c r="AM39" s="153"/>
      <c r="AN39" s="154"/>
      <c r="AO39" s="52"/>
      <c r="AP39" s="52"/>
      <c r="AQ39" s="52"/>
    </row>
    <row r="40" spans="1:43" ht="20.100000000000001" customHeight="1">
      <c r="A40" s="55" t="s">
        <v>113</v>
      </c>
      <c r="B40" s="56"/>
      <c r="C40" s="57"/>
      <c r="D40" s="10"/>
      <c r="E40" s="10"/>
      <c r="F40" s="163"/>
      <c r="G40" s="164"/>
      <c r="H40" s="165"/>
      <c r="I40" s="163"/>
      <c r="J40" s="164"/>
      <c r="K40" s="165"/>
      <c r="L40" s="163"/>
      <c r="M40" s="164"/>
      <c r="N40" s="165"/>
      <c r="O40" s="163"/>
      <c r="P40" s="164"/>
      <c r="Q40" s="165"/>
      <c r="R40" s="163"/>
      <c r="S40" s="164"/>
      <c r="T40" s="165"/>
      <c r="U40" s="163"/>
      <c r="V40" s="164"/>
      <c r="W40" s="165"/>
      <c r="X40" s="163"/>
      <c r="Y40" s="164"/>
      <c r="Z40" s="165"/>
      <c r="AA40" s="163"/>
      <c r="AB40" s="164"/>
      <c r="AC40" s="165"/>
      <c r="AD40" s="163"/>
      <c r="AE40" s="164"/>
      <c r="AF40" s="165"/>
      <c r="AG40" s="163"/>
      <c r="AH40" s="164"/>
      <c r="AI40" s="165"/>
      <c r="AJ40" s="135">
        <f t="shared" si="4"/>
        <v>0</v>
      </c>
      <c r="AK40" s="135"/>
      <c r="AL40" s="54">
        <f>ROUNDUP(AJ40/$AJ$47,1)</f>
        <v>0</v>
      </c>
      <c r="AM40" s="153"/>
      <c r="AN40" s="154"/>
      <c r="AO40"/>
      <c r="AP40"/>
      <c r="AQ40"/>
    </row>
    <row r="41" spans="1:43" ht="20.100000000000001" customHeight="1">
      <c r="A41" s="138" t="s">
        <v>114</v>
      </c>
      <c r="B41" s="87"/>
      <c r="C41" s="88"/>
      <c r="D41" s="10">
        <v>100</v>
      </c>
      <c r="E41" s="10">
        <v>95</v>
      </c>
      <c r="F41" s="163">
        <v>100</v>
      </c>
      <c r="G41" s="164"/>
      <c r="H41" s="165"/>
      <c r="I41" s="163">
        <v>105</v>
      </c>
      <c r="J41" s="164"/>
      <c r="K41" s="165"/>
      <c r="L41" s="163">
        <v>100</v>
      </c>
      <c r="M41" s="164"/>
      <c r="N41" s="165"/>
      <c r="O41" s="163">
        <v>95</v>
      </c>
      <c r="P41" s="164"/>
      <c r="Q41" s="165"/>
      <c r="R41" s="163">
        <v>100</v>
      </c>
      <c r="S41" s="164"/>
      <c r="T41" s="165"/>
      <c r="U41" s="163">
        <v>100</v>
      </c>
      <c r="V41" s="164"/>
      <c r="W41" s="165"/>
      <c r="X41" s="163">
        <v>95</v>
      </c>
      <c r="Y41" s="164"/>
      <c r="Z41" s="165"/>
      <c r="AA41" s="163">
        <v>95</v>
      </c>
      <c r="AB41" s="164"/>
      <c r="AC41" s="165"/>
      <c r="AD41" s="163">
        <v>95</v>
      </c>
      <c r="AE41" s="164"/>
      <c r="AF41" s="165"/>
      <c r="AG41" s="163">
        <v>100</v>
      </c>
      <c r="AH41" s="164"/>
      <c r="AI41" s="165"/>
      <c r="AJ41" s="135">
        <f t="shared" si="4"/>
        <v>1180</v>
      </c>
      <c r="AK41" s="135"/>
      <c r="AL41" s="166">
        <f>ROUNDUP(AJ41/$AJ$47,1)</f>
        <v>5</v>
      </c>
      <c r="AM41" s="153"/>
      <c r="AN41" s="154"/>
      <c r="AO41"/>
      <c r="AP41"/>
      <c r="AQ41"/>
    </row>
    <row r="42" spans="1:43" s="53" customFormat="1" ht="20.100000000000001" customHeight="1">
      <c r="A42" s="59"/>
      <c r="B42" s="139" t="s">
        <v>122</v>
      </c>
      <c r="C42" s="140"/>
      <c r="D42" s="10"/>
      <c r="E42" s="10"/>
      <c r="F42" s="163"/>
      <c r="G42" s="164"/>
      <c r="H42" s="165"/>
      <c r="I42" s="163"/>
      <c r="J42" s="164"/>
      <c r="K42" s="165"/>
      <c r="L42" s="163"/>
      <c r="M42" s="164"/>
      <c r="N42" s="165"/>
      <c r="O42" s="163"/>
      <c r="P42" s="164"/>
      <c r="Q42" s="165"/>
      <c r="R42" s="163"/>
      <c r="S42" s="164"/>
      <c r="T42" s="165"/>
      <c r="U42" s="163"/>
      <c r="V42" s="164"/>
      <c r="W42" s="165"/>
      <c r="X42" s="163"/>
      <c r="Y42" s="164"/>
      <c r="Z42" s="165"/>
      <c r="AA42" s="163"/>
      <c r="AB42" s="164"/>
      <c r="AC42" s="165"/>
      <c r="AD42" s="163"/>
      <c r="AE42" s="164"/>
      <c r="AF42" s="165"/>
      <c r="AG42" s="163"/>
      <c r="AH42" s="164"/>
      <c r="AI42" s="165"/>
      <c r="AJ42" s="135">
        <f t="shared" si="4"/>
        <v>0</v>
      </c>
      <c r="AK42" s="135"/>
      <c r="AL42" s="167"/>
      <c r="AM42" s="151">
        <f>ROUNDUP($AJ$42/$AJ$47,1)</f>
        <v>0</v>
      </c>
      <c r="AN42" s="152"/>
      <c r="AO42" s="52"/>
      <c r="AP42" s="52"/>
      <c r="AQ42" s="52"/>
    </row>
    <row r="43" spans="1:43" ht="20.100000000000001" customHeight="1">
      <c r="A43" s="138" t="s">
        <v>115</v>
      </c>
      <c r="B43" s="87"/>
      <c r="C43" s="88"/>
      <c r="D43" s="10">
        <v>100</v>
      </c>
      <c r="E43" s="10">
        <v>95</v>
      </c>
      <c r="F43" s="163">
        <v>100</v>
      </c>
      <c r="G43" s="164"/>
      <c r="H43" s="165"/>
      <c r="I43" s="163">
        <v>105</v>
      </c>
      <c r="J43" s="164"/>
      <c r="K43" s="165"/>
      <c r="L43" s="163">
        <v>100</v>
      </c>
      <c r="M43" s="164"/>
      <c r="N43" s="165"/>
      <c r="O43" s="163">
        <v>95</v>
      </c>
      <c r="P43" s="164"/>
      <c r="Q43" s="165"/>
      <c r="R43" s="163">
        <v>100</v>
      </c>
      <c r="S43" s="164"/>
      <c r="T43" s="165"/>
      <c r="U43" s="163">
        <v>100</v>
      </c>
      <c r="V43" s="164"/>
      <c r="W43" s="165"/>
      <c r="X43" s="163">
        <v>95</v>
      </c>
      <c r="Y43" s="164"/>
      <c r="Z43" s="165"/>
      <c r="AA43" s="163">
        <v>95</v>
      </c>
      <c r="AB43" s="164"/>
      <c r="AC43" s="165"/>
      <c r="AD43" s="163">
        <v>95</v>
      </c>
      <c r="AE43" s="164"/>
      <c r="AF43" s="165"/>
      <c r="AG43" s="163">
        <v>100</v>
      </c>
      <c r="AH43" s="164"/>
      <c r="AI43" s="165"/>
      <c r="AJ43" s="135">
        <f t="shared" si="4"/>
        <v>1180</v>
      </c>
      <c r="AK43" s="135"/>
      <c r="AL43" s="166">
        <f>ROUNDUP(AJ43/$AJ$47,1)</f>
        <v>5</v>
      </c>
      <c r="AM43" s="153"/>
      <c r="AN43" s="154"/>
      <c r="AO43"/>
      <c r="AP43"/>
      <c r="AQ43"/>
    </row>
    <row r="44" spans="1:43" s="53" customFormat="1" ht="20.100000000000001" customHeight="1">
      <c r="A44" s="60"/>
      <c r="B44" s="139" t="s">
        <v>122</v>
      </c>
      <c r="C44" s="140"/>
      <c r="D44" s="10"/>
      <c r="E44" s="10"/>
      <c r="F44" s="163"/>
      <c r="G44" s="164"/>
      <c r="H44" s="165"/>
      <c r="I44" s="163"/>
      <c r="J44" s="164"/>
      <c r="K44" s="165"/>
      <c r="L44" s="163"/>
      <c r="M44" s="164"/>
      <c r="N44" s="165"/>
      <c r="O44" s="163"/>
      <c r="P44" s="164"/>
      <c r="Q44" s="165"/>
      <c r="R44" s="163"/>
      <c r="S44" s="164"/>
      <c r="T44" s="165"/>
      <c r="U44" s="163"/>
      <c r="V44" s="164"/>
      <c r="W44" s="165"/>
      <c r="X44" s="163"/>
      <c r="Y44" s="164"/>
      <c r="Z44" s="165"/>
      <c r="AA44" s="163"/>
      <c r="AB44" s="164"/>
      <c r="AC44" s="165"/>
      <c r="AD44" s="163"/>
      <c r="AE44" s="164"/>
      <c r="AF44" s="165"/>
      <c r="AG44" s="163"/>
      <c r="AH44" s="164"/>
      <c r="AI44" s="165"/>
      <c r="AJ44" s="135">
        <f t="shared" si="4"/>
        <v>0</v>
      </c>
      <c r="AK44" s="135"/>
      <c r="AL44" s="167"/>
      <c r="AM44" s="151">
        <f>ROUNDUP($AJ$44/$AJ$47,1)</f>
        <v>0</v>
      </c>
      <c r="AN44" s="152"/>
      <c r="AO44" s="52"/>
      <c r="AP44" s="52"/>
      <c r="AQ44" s="52"/>
    </row>
    <row r="45" spans="1:43" ht="20.100000000000001" customHeight="1">
      <c r="A45" s="138" t="s">
        <v>116</v>
      </c>
      <c r="B45" s="87"/>
      <c r="C45" s="88"/>
      <c r="D45" s="10">
        <v>180</v>
      </c>
      <c r="E45" s="10">
        <v>171</v>
      </c>
      <c r="F45" s="163">
        <v>180</v>
      </c>
      <c r="G45" s="164"/>
      <c r="H45" s="165"/>
      <c r="I45" s="163">
        <v>189</v>
      </c>
      <c r="J45" s="164"/>
      <c r="K45" s="165"/>
      <c r="L45" s="163">
        <v>189</v>
      </c>
      <c r="M45" s="164"/>
      <c r="N45" s="165"/>
      <c r="O45" s="163">
        <v>171</v>
      </c>
      <c r="P45" s="164"/>
      <c r="Q45" s="165"/>
      <c r="R45" s="163">
        <v>180</v>
      </c>
      <c r="S45" s="164"/>
      <c r="T45" s="165"/>
      <c r="U45" s="163">
        <v>180</v>
      </c>
      <c r="V45" s="164"/>
      <c r="W45" s="165"/>
      <c r="X45" s="163">
        <v>171</v>
      </c>
      <c r="Y45" s="164"/>
      <c r="Z45" s="165"/>
      <c r="AA45" s="163">
        <v>171</v>
      </c>
      <c r="AB45" s="164"/>
      <c r="AC45" s="165"/>
      <c r="AD45" s="163">
        <v>171</v>
      </c>
      <c r="AE45" s="164"/>
      <c r="AF45" s="165"/>
      <c r="AG45" s="163">
        <v>180</v>
      </c>
      <c r="AH45" s="164"/>
      <c r="AI45" s="165"/>
      <c r="AJ45" s="135">
        <f t="shared" si="4"/>
        <v>2133</v>
      </c>
      <c r="AK45" s="135"/>
      <c r="AL45" s="166">
        <f>ROUNDUP(AJ45/$AJ$47,1)</f>
        <v>9</v>
      </c>
      <c r="AM45" s="153"/>
      <c r="AN45" s="154"/>
      <c r="AO45"/>
      <c r="AP45"/>
      <c r="AQ45"/>
    </row>
    <row r="46" spans="1:43" s="53" customFormat="1" ht="20.100000000000001" customHeight="1">
      <c r="A46" s="59"/>
      <c r="B46" s="139" t="s">
        <v>122</v>
      </c>
      <c r="C46" s="140"/>
      <c r="D46" s="10"/>
      <c r="E46" s="10"/>
      <c r="F46" s="163"/>
      <c r="G46" s="164"/>
      <c r="H46" s="165"/>
      <c r="I46" s="163"/>
      <c r="J46" s="164"/>
      <c r="K46" s="165"/>
      <c r="L46" s="163"/>
      <c r="M46" s="164"/>
      <c r="N46" s="165"/>
      <c r="O46" s="163"/>
      <c r="P46" s="164"/>
      <c r="Q46" s="165"/>
      <c r="R46" s="163"/>
      <c r="S46" s="164"/>
      <c r="T46" s="165"/>
      <c r="U46" s="163"/>
      <c r="V46" s="164"/>
      <c r="W46" s="165"/>
      <c r="X46" s="163"/>
      <c r="Y46" s="164"/>
      <c r="Z46" s="165"/>
      <c r="AA46" s="163"/>
      <c r="AB46" s="164"/>
      <c r="AC46" s="165"/>
      <c r="AD46" s="163"/>
      <c r="AE46" s="164"/>
      <c r="AF46" s="165"/>
      <c r="AG46" s="163"/>
      <c r="AH46" s="164"/>
      <c r="AI46" s="165"/>
      <c r="AJ46" s="135">
        <f t="shared" si="4"/>
        <v>0</v>
      </c>
      <c r="AK46" s="135"/>
      <c r="AL46" s="167"/>
      <c r="AM46" s="151">
        <f>ROUNDUP($AJ$46/$AJ$47,1)</f>
        <v>0</v>
      </c>
      <c r="AN46" s="152"/>
      <c r="AO46" s="52"/>
      <c r="AP46" s="52"/>
      <c r="AQ46" s="52"/>
    </row>
    <row r="47" spans="1:43" ht="20.100000000000001" customHeight="1">
      <c r="A47" s="142" t="s">
        <v>108</v>
      </c>
      <c r="B47" s="142"/>
      <c r="C47" s="142"/>
      <c r="D47" s="10">
        <v>20</v>
      </c>
      <c r="E47" s="10">
        <v>19</v>
      </c>
      <c r="F47" s="141">
        <v>20</v>
      </c>
      <c r="G47" s="141"/>
      <c r="H47" s="141"/>
      <c r="I47" s="141">
        <v>21</v>
      </c>
      <c r="J47" s="141"/>
      <c r="K47" s="141"/>
      <c r="L47" s="141">
        <v>21</v>
      </c>
      <c r="M47" s="141"/>
      <c r="N47" s="141"/>
      <c r="O47" s="141">
        <v>19</v>
      </c>
      <c r="P47" s="141"/>
      <c r="Q47" s="141"/>
      <c r="R47" s="141">
        <v>20</v>
      </c>
      <c r="S47" s="141"/>
      <c r="T47" s="141"/>
      <c r="U47" s="141">
        <v>20</v>
      </c>
      <c r="V47" s="141"/>
      <c r="W47" s="141"/>
      <c r="X47" s="141">
        <v>19</v>
      </c>
      <c r="Y47" s="141"/>
      <c r="Z47" s="141"/>
      <c r="AA47" s="141">
        <v>19</v>
      </c>
      <c r="AB47" s="141"/>
      <c r="AC47" s="141"/>
      <c r="AD47" s="141">
        <v>19</v>
      </c>
      <c r="AE47" s="141"/>
      <c r="AF47" s="141"/>
      <c r="AG47" s="141">
        <v>20</v>
      </c>
      <c r="AH47" s="141"/>
      <c r="AI47" s="141"/>
      <c r="AJ47" s="135">
        <f>+SUM(D47:AI47)</f>
        <v>237</v>
      </c>
      <c r="AK47" s="135"/>
      <c r="AL47" s="45"/>
      <c r="AM47" s="153"/>
      <c r="AN47" s="154"/>
      <c r="AO47"/>
      <c r="AP47"/>
      <c r="AQ47"/>
    </row>
    <row r="48" spans="1:43" ht="5.0999999999999996" customHeight="1">
      <c r="A48" s="25"/>
      <c r="B48" s="25"/>
      <c r="C48" s="25"/>
      <c r="D48" s="61"/>
      <c r="E48" s="61"/>
      <c r="F48" s="61"/>
      <c r="G48" s="61"/>
      <c r="H48" s="61"/>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44"/>
      <c r="AK48" s="2"/>
      <c r="AL48" s="8"/>
      <c r="AM48" s="8"/>
      <c r="AN48" s="4"/>
    </row>
    <row r="49" spans="1:40" ht="18" customHeight="1">
      <c r="A49" s="9" t="s">
        <v>75</v>
      </c>
      <c r="B49" s="2"/>
      <c r="D49" s="2"/>
      <c r="E49" s="2"/>
      <c r="F49" s="2"/>
      <c r="G49" s="2"/>
      <c r="H49" s="2"/>
      <c r="I49" s="2"/>
      <c r="J49" s="2"/>
      <c r="K49" s="2"/>
      <c r="L49" s="2"/>
      <c r="M49" s="2"/>
      <c r="N49" s="2"/>
      <c r="O49" s="2"/>
      <c r="P49" s="2"/>
      <c r="Q49" s="2"/>
      <c r="R49" s="2"/>
      <c r="S49" s="2"/>
      <c r="T49" s="2"/>
      <c r="U49" s="2"/>
      <c r="V49" s="2"/>
      <c r="W49" s="8"/>
      <c r="X49" s="2"/>
      <c r="Y49" s="2"/>
      <c r="Z49" s="2"/>
      <c r="AA49" s="2"/>
      <c r="AB49" s="2"/>
      <c r="AC49" s="2"/>
      <c r="AD49" s="2"/>
      <c r="AE49" s="2"/>
      <c r="AF49" s="2"/>
      <c r="AG49" s="2"/>
      <c r="AH49" s="2"/>
      <c r="AI49" s="2"/>
      <c r="AJ49" s="44"/>
      <c r="AK49" s="2"/>
      <c r="AL49" s="8"/>
      <c r="AM49" s="8"/>
      <c r="AN49" s="4"/>
    </row>
    <row r="50" spans="1:40" ht="45" customHeight="1">
      <c r="A50" s="111" t="s">
        <v>79</v>
      </c>
      <c r="B50" s="111"/>
      <c r="C50" s="111" t="s">
        <v>104</v>
      </c>
      <c r="D50" s="111"/>
      <c r="E50" s="109" t="s">
        <v>119</v>
      </c>
      <c r="F50" s="109"/>
      <c r="G50" s="109"/>
      <c r="H50" s="109"/>
      <c r="I50" s="126" t="s">
        <v>124</v>
      </c>
      <c r="J50" s="127"/>
      <c r="K50" s="127"/>
      <c r="L50" s="127"/>
      <c r="M50" s="127"/>
      <c r="N50" s="134"/>
      <c r="O50" s="126" t="s">
        <v>126</v>
      </c>
      <c r="P50" s="127"/>
      <c r="Q50" s="127"/>
      <c r="R50" s="127"/>
      <c r="S50" s="127"/>
      <c r="T50" s="134"/>
      <c r="U50"/>
      <c r="W50" s="8"/>
      <c r="X50" s="2"/>
      <c r="Y50" s="2"/>
      <c r="Z50" s="2"/>
      <c r="AA50" s="2"/>
      <c r="AB50" s="2"/>
      <c r="AC50" s="2"/>
      <c r="AD50" s="2"/>
      <c r="AE50" s="2"/>
      <c r="AF50" s="2"/>
      <c r="AG50" s="2"/>
      <c r="AH50" s="2"/>
      <c r="AI50" s="2"/>
      <c r="AJ50" s="44"/>
      <c r="AK50" s="2"/>
      <c r="AL50" s="8"/>
      <c r="AM50" s="8"/>
      <c r="AN50" s="4"/>
    </row>
    <row r="51" spans="1:40" ht="18" customHeight="1">
      <c r="A51" s="109" t="s">
        <v>81</v>
      </c>
      <c r="B51" s="109"/>
      <c r="C51" s="146">
        <f>ROUNDDOWN(IF(AL37&lt;=30,1,1+ROUNDUP((AL37-30)/30,0)),1)</f>
        <v>1</v>
      </c>
      <c r="D51" s="146"/>
      <c r="E51" s="146">
        <f>ROUNDDOWN(AL37/5,1)</f>
        <v>3.8</v>
      </c>
      <c r="F51" s="146"/>
      <c r="G51" s="146"/>
      <c r="H51" s="146"/>
      <c r="I51" s="161">
        <f>ROUNDDOWN($AL$40/9,1)+ROUNDDOWN(($AL$41-$AM$42)/6,1)+ROUNDDOWN($AM$42/12,1)+ROUNDDOWN(($AL$43-$AM$44)/4,1)+ROUNDDOWN($AM$44/8,1)+ROUNDDOWN(($AL$45-$AM$46)/2.5,1)+ROUNDDOWN($AM$46/5,1)</f>
        <v>5.6</v>
      </c>
      <c r="J51" s="143"/>
      <c r="K51" s="143"/>
      <c r="L51" s="143"/>
      <c r="M51" s="143"/>
      <c r="N51" s="143"/>
      <c r="O51" s="162">
        <v>1</v>
      </c>
      <c r="P51" s="162"/>
      <c r="Q51" s="162"/>
      <c r="R51" s="162"/>
      <c r="S51" s="162"/>
      <c r="T51" s="162"/>
      <c r="U51"/>
      <c r="W51" s="8"/>
      <c r="X51" s="2"/>
      <c r="Y51" s="2"/>
      <c r="Z51" s="2"/>
      <c r="AA51" s="2"/>
      <c r="AB51" s="2"/>
      <c r="AC51" s="2"/>
      <c r="AD51" s="2"/>
      <c r="AE51" s="2"/>
      <c r="AF51" s="2"/>
      <c r="AG51" s="2"/>
      <c r="AH51" s="2"/>
      <c r="AI51" s="2"/>
      <c r="AJ51" s="44"/>
      <c r="AK51" s="2"/>
      <c r="AL51" s="8"/>
      <c r="AM51" s="8"/>
      <c r="AN51" s="4"/>
    </row>
    <row r="52" spans="1:40" ht="5.0999999999999996" customHeight="1">
      <c r="A52" s="25"/>
      <c r="B52" s="25"/>
      <c r="C52" s="25"/>
      <c r="D52" s="25"/>
      <c r="E52" s="25"/>
      <c r="F52" s="25"/>
      <c r="G52" s="25"/>
      <c r="H52" s="25"/>
      <c r="I52" s="25"/>
      <c r="J52" s="2"/>
      <c r="K52" s="2"/>
      <c r="L52" s="2"/>
      <c r="M52" s="44"/>
      <c r="N52" s="2"/>
      <c r="O52" s="2"/>
      <c r="P52" s="2"/>
      <c r="Q52"/>
      <c r="W52" s="8"/>
      <c r="X52" s="2"/>
      <c r="Y52" s="2"/>
      <c r="Z52" s="2"/>
      <c r="AA52" s="2"/>
      <c r="AB52" s="2"/>
      <c r="AC52" s="2"/>
      <c r="AD52" s="2"/>
      <c r="AE52" s="2"/>
      <c r="AF52" s="2"/>
      <c r="AG52" s="2"/>
      <c r="AH52" s="2"/>
      <c r="AI52" s="2"/>
      <c r="AJ52" s="44"/>
      <c r="AK52" s="2"/>
      <c r="AL52" s="8"/>
      <c r="AM52" s="8"/>
      <c r="AN52" s="4"/>
    </row>
    <row r="53" spans="1:40" ht="21" customHeight="1">
      <c r="A53" s="9" t="s">
        <v>98</v>
      </c>
      <c r="B53" s="1"/>
      <c r="C53" s="5"/>
      <c r="D53" s="5"/>
      <c r="E53" s="5"/>
      <c r="F53" s="5"/>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row>
    <row r="54" spans="1:40" ht="24.95" customHeight="1">
      <c r="A54" s="4"/>
      <c r="B54" s="8"/>
      <c r="C54" s="126" t="str">
        <f>IF(VLOOKUP($AK$1,選択肢!$A$1:$J$4,C59,FALSE)=0,"-",VLOOKUP($AK$1,選択肢!$A$1:$J$4,C59,FALSE))</f>
        <v>管理者</v>
      </c>
      <c r="D54" s="127"/>
      <c r="E54" s="133" t="str">
        <f>IF(VLOOKUP($AK$1,選択肢!$A$1:$J$4,E59,FALSE)=0,"-",VLOOKUP($AK$1,選択肢!$A$1:$J$4,E59,FALSE))</f>
        <v>サービス管理責任者</v>
      </c>
      <c r="F54" s="133"/>
      <c r="G54" s="133"/>
      <c r="H54" s="133"/>
      <c r="I54" s="126" t="str">
        <f>IF(VLOOKUP($AK$1,選択肢!$A$1:$J$4,I59,FALSE)=0,"-",VLOOKUP($AK$1,選択肢!$A$1:$J$4,I59,FALSE))</f>
        <v>世話人</v>
      </c>
      <c r="J54" s="127"/>
      <c r="K54" s="127"/>
      <c r="L54" s="127"/>
      <c r="M54" s="127"/>
      <c r="N54" s="134"/>
      <c r="O54" s="126" t="str">
        <f>IF(VLOOKUP($AK$1,選択肢!$A$1:$J$4,O59,FALSE)=0,"-",VLOOKUP($AK$1,選択肢!$A$1:$J$4,O59,FALSE))</f>
        <v>生活支援員</v>
      </c>
      <c r="P54" s="127"/>
      <c r="Q54" s="127"/>
      <c r="R54" s="127"/>
      <c r="S54" s="127"/>
      <c r="T54" s="134"/>
      <c r="U54" s="126" t="str">
        <f>IF(VLOOKUP($AK$1,選択肢!$A$1:$J$4,U59,FALSE)=0,"-",VLOOKUP($AK$1,選択肢!$A$1:$J$4,U59,FALSE))</f>
        <v>夜間支援従事者</v>
      </c>
      <c r="V54" s="127"/>
      <c r="W54" s="127"/>
      <c r="X54" s="127"/>
      <c r="Y54" s="127"/>
      <c r="Z54" s="134"/>
      <c r="AA54" s="126" t="str">
        <f>IF(VLOOKUP($AK$1,選択肢!$A$1:$J$4,AA59,FALSE)=0,"-",VLOOKUP($AK$1,選択肢!$A$1:$J$4,AA59,FALSE))</f>
        <v>-</v>
      </c>
      <c r="AB54" s="127"/>
      <c r="AC54" s="127"/>
      <c r="AD54" s="127"/>
      <c r="AE54" s="127"/>
      <c r="AF54" s="134"/>
      <c r="AG54" s="133" t="str">
        <f>IF(VLOOKUP($AK$1,選択肢!$A$1:$J$4,AG59,FALSE)=0,"-",VLOOKUP($AK$1,選択肢!$A$1:$J$4,AG59,FALSE))</f>
        <v>-</v>
      </c>
      <c r="AH54" s="133"/>
      <c r="AI54" s="133"/>
      <c r="AJ54" s="133"/>
      <c r="AK54" s="133"/>
      <c r="AL54" s="133" t="str">
        <f>IF(VLOOKUP($AK$1,選択肢!$A$1:$J$4,AL59,FALSE)=0,"-",VLOOKUP($AK$1,選択肢!$A$1:$J$4,AL59,FALSE))</f>
        <v>-</v>
      </c>
      <c r="AM54" s="133"/>
      <c r="AN54" s="4"/>
    </row>
    <row r="55" spans="1:40" ht="18" customHeight="1">
      <c r="A55" s="4"/>
      <c r="B55" s="8"/>
      <c r="C55" s="40" t="s">
        <v>99</v>
      </c>
      <c r="D55" s="40" t="s">
        <v>100</v>
      </c>
      <c r="E55" s="39" t="s">
        <v>99</v>
      </c>
      <c r="F55" s="132" t="s">
        <v>100</v>
      </c>
      <c r="G55" s="132"/>
      <c r="H55" s="132"/>
      <c r="I55" s="129" t="s">
        <v>99</v>
      </c>
      <c r="J55" s="130"/>
      <c r="K55" s="131"/>
      <c r="L55" s="129" t="s">
        <v>100</v>
      </c>
      <c r="M55" s="130"/>
      <c r="N55" s="131"/>
      <c r="O55" s="129" t="s">
        <v>99</v>
      </c>
      <c r="P55" s="130"/>
      <c r="Q55" s="131"/>
      <c r="R55" s="129" t="s">
        <v>100</v>
      </c>
      <c r="S55" s="130"/>
      <c r="T55" s="131"/>
      <c r="U55" s="129" t="s">
        <v>99</v>
      </c>
      <c r="V55" s="130"/>
      <c r="W55" s="131"/>
      <c r="X55" s="129" t="s">
        <v>100</v>
      </c>
      <c r="Y55" s="130"/>
      <c r="Z55" s="131"/>
      <c r="AA55" s="129" t="s">
        <v>99</v>
      </c>
      <c r="AB55" s="130"/>
      <c r="AC55" s="131"/>
      <c r="AD55" s="129" t="s">
        <v>100</v>
      </c>
      <c r="AE55" s="130"/>
      <c r="AF55" s="131"/>
      <c r="AG55" s="129" t="s">
        <v>99</v>
      </c>
      <c r="AH55" s="130"/>
      <c r="AI55" s="131"/>
      <c r="AJ55" s="129" t="s">
        <v>100</v>
      </c>
      <c r="AK55" s="131"/>
      <c r="AL55" s="39" t="s">
        <v>0</v>
      </c>
      <c r="AM55" s="39" t="s">
        <v>110</v>
      </c>
      <c r="AN55" s="4"/>
    </row>
    <row r="56" spans="1:40" ht="18" customHeight="1">
      <c r="A56" s="4"/>
      <c r="B56" s="16" t="s">
        <v>101</v>
      </c>
      <c r="C56" s="39">
        <f>COUNTIFS($B$11:$B$30,C$54,$C$11:$C$30,"A",$E$11:$E$30,"*")</f>
        <v>1</v>
      </c>
      <c r="D56" s="39">
        <f>COUNTIFS($B$11:$B$30,C$54,$C$11:$C$30,"B",$E$11:$E$30,"*")</f>
        <v>0</v>
      </c>
      <c r="E56" s="39">
        <f>COUNTIFS($B$11:$B$30,E$54,$C$11:$C$30,"A",$E$11:$E$30,"*")</f>
        <v>0</v>
      </c>
      <c r="F56" s="129">
        <f>COUNTIFS($B$11:$B$30,E$54,$C$11:$C$30,"B",$E$11:$E$30,"*")</f>
        <v>1</v>
      </c>
      <c r="G56" s="130"/>
      <c r="H56" s="131"/>
      <c r="I56" s="129">
        <f>COUNTIFS($B$11:$B$30,I$54,$C$11:$C$30,"A",$E$11:$E$30,"*")</f>
        <v>0</v>
      </c>
      <c r="J56" s="130"/>
      <c r="K56" s="131"/>
      <c r="L56" s="129">
        <f>COUNTIFS($B$11:$B$30,I$54,$C$11:$C$30,"B",$E$11:$E$30,"*")</f>
        <v>0</v>
      </c>
      <c r="M56" s="130"/>
      <c r="N56" s="131"/>
      <c r="O56" s="129">
        <f>COUNTIFS($B$11:$B$30,O$54,$C$11:$C$30,"A",$E$11:$E$30,"*")</f>
        <v>0</v>
      </c>
      <c r="P56" s="130"/>
      <c r="Q56" s="131"/>
      <c r="R56" s="129">
        <f>COUNTIFS($B$11:$B$30,O$54,$C$11:$C$30,"B",$E$11:$E$30,"*")</f>
        <v>0</v>
      </c>
      <c r="S56" s="130"/>
      <c r="T56" s="131"/>
      <c r="U56" s="129">
        <f>COUNTIFS($B$11:$B$30,U$54,$C$11:$C$30,"A",$E$11:$E$30,"*")</f>
        <v>0</v>
      </c>
      <c r="V56" s="130"/>
      <c r="W56" s="131"/>
      <c r="X56" s="129">
        <f>COUNTIFS($B$11:$B$30,U$54,$C$11:$C$30,"B",$E$11:$E$30,"*")</f>
        <v>0</v>
      </c>
      <c r="Y56" s="130"/>
      <c r="Z56" s="131"/>
      <c r="AA56" s="129">
        <f>COUNTIFS($B$11:$B$30,AA$54,$C$11:$C$30,"A",$E$11:$E$30,"*")</f>
        <v>0</v>
      </c>
      <c r="AB56" s="130"/>
      <c r="AC56" s="131"/>
      <c r="AD56" s="129">
        <f>COUNTIFS($B$11:$B$30,AA$54,$C$11:$C$30,"B",$E$11:$E$30,"*")</f>
        <v>0</v>
      </c>
      <c r="AE56" s="130"/>
      <c r="AF56" s="131"/>
      <c r="AG56" s="129">
        <f>COUNTIFS($B$11:$B$30,AG$54,$C$11:$C$30,"A",$E$11:$E$30,"*")</f>
        <v>0</v>
      </c>
      <c r="AH56" s="130"/>
      <c r="AI56" s="131"/>
      <c r="AJ56" s="129">
        <f>COUNTIFS($B$11:$B$30,AG$54,$C$11:$C$30,"B",$E$11:$E$30,"*")</f>
        <v>0</v>
      </c>
      <c r="AK56" s="131"/>
      <c r="AL56" s="39">
        <f>COUNTIFS($B$11:$B$30,AL$54,$C$11:$C$30,"A",$E$11:$E$30,"*")</f>
        <v>0</v>
      </c>
      <c r="AM56" s="39">
        <f>COUNTIFS($B$11:$B$30,AL$54,$C$11:$C$30,"B",$E$11:$E$30,"*")</f>
        <v>0</v>
      </c>
      <c r="AN56" s="4"/>
    </row>
    <row r="57" spans="1:40" ht="18" customHeight="1">
      <c r="A57" s="4"/>
      <c r="B57" s="22" t="s">
        <v>102</v>
      </c>
      <c r="C57" s="50"/>
      <c r="D57" s="50"/>
      <c r="E57" s="39">
        <f>COUNTIFS($B$11:$B$30,E$54,$C$11:$C$30,"C",$E$11:$E$30,"*")</f>
        <v>0</v>
      </c>
      <c r="F57" s="129">
        <f>COUNTIFS($B$11:$B$30,E$54,$C$11:$C$30,"D",$E$11:$E$30,"*")</f>
        <v>0</v>
      </c>
      <c r="G57" s="130"/>
      <c r="H57" s="131"/>
      <c r="I57" s="129">
        <f>COUNTIFS($B$11:$B$30,I$54,$C$11:$C$30,"C",$E$11:$E$30,"*")</f>
        <v>1</v>
      </c>
      <c r="J57" s="130"/>
      <c r="K57" s="131"/>
      <c r="L57" s="129">
        <f>COUNTIFS($B$11:$B$30,I$54,$C$11:$C$30,"D",$E$11:$E$30,"*")</f>
        <v>1</v>
      </c>
      <c r="M57" s="130"/>
      <c r="N57" s="131"/>
      <c r="O57" s="129">
        <f>COUNTIFS($B$11:$B$30,O$54,$C$11:$C$30,"C",$E$11:$E$30,"*")</f>
        <v>0</v>
      </c>
      <c r="P57" s="130"/>
      <c r="Q57" s="131"/>
      <c r="R57" s="129">
        <f>COUNTIFS($B$11:$B$30,O$54,$C$11:$C$30,"D",$E$11:$E$30,"*")</f>
        <v>0</v>
      </c>
      <c r="S57" s="130"/>
      <c r="T57" s="131"/>
      <c r="U57" s="129">
        <f>COUNTIFS($B$11:$B$30,U$54,$C$11:$C$30,"C",$E$11:$E$30,"*")</f>
        <v>0</v>
      </c>
      <c r="V57" s="130"/>
      <c r="W57" s="131"/>
      <c r="X57" s="129">
        <f>COUNTIFS($B$11:$B$30,U$54,$C$11:$C$30,"D",$E$11:$E$30,"*")</f>
        <v>0</v>
      </c>
      <c r="Y57" s="130"/>
      <c r="Z57" s="131"/>
      <c r="AA57" s="129">
        <f>COUNTIFS($B$11:$B$30,AA$54,$C$11:$C$30,"C",$E$11:$E$30,"*")</f>
        <v>0</v>
      </c>
      <c r="AB57" s="130"/>
      <c r="AC57" s="131"/>
      <c r="AD57" s="129">
        <f>COUNTIFS($B$11:$B$30,AA$54,$C$11:$C$30,"D",$E$11:$E$30,"*")</f>
        <v>0</v>
      </c>
      <c r="AE57" s="130"/>
      <c r="AF57" s="131"/>
      <c r="AG57" s="129">
        <f>COUNTIFS($B$11:$B$30,AG$54,$C$11:$C$30,"C",$E$11:$E$30,"*")</f>
        <v>0</v>
      </c>
      <c r="AH57" s="130"/>
      <c r="AI57" s="131"/>
      <c r="AJ57" s="129">
        <f>COUNTIFS($B$11:$B$30,AG$54,$C$11:$C$30,"D",$E$11:$E$30,"*")</f>
        <v>0</v>
      </c>
      <c r="AK57" s="131"/>
      <c r="AL57" s="39">
        <f>COUNTIFS($B$11:$B$30,AL$54,$C$11:$C$30,"C",$E$11:$E$30,"*")</f>
        <v>0</v>
      </c>
      <c r="AM57" s="39">
        <f>COUNTIFS($B$11:$B$30,AL$54,$C$11:$C$30,"D",$E$11:$E$30,"*")</f>
        <v>0</v>
      </c>
      <c r="AN57" s="4"/>
    </row>
    <row r="58" spans="1:40" ht="24.95" customHeight="1">
      <c r="A58" s="4"/>
      <c r="B58" s="22" t="s">
        <v>103</v>
      </c>
      <c r="C58" s="144"/>
      <c r="D58" s="145"/>
      <c r="E58" s="126">
        <f>IF($AK$3="４週",SUMIFS($AK$11:$AK$30,$B$11:$B$30,E54)/4/$AH$5,IF($AK$3="歴月",SUMIFS($AK$11:$AK$30,$B$11:$B$30,E54)/$AL$5,"記載する期間を選択してください"))</f>
        <v>0</v>
      </c>
      <c r="F58" s="127"/>
      <c r="G58" s="127"/>
      <c r="H58" s="134"/>
      <c r="I58" s="126">
        <f>IF($AK$3="４週",SUMIFS($AK$11:$AK$30,$B$11:$B$30,I54)/4/$AH$5,IF($AK$3="歴月",SUMIFS($AK$11:$AK$30,$B$11:$B$30,I54)/$AL$5,"記載する期間を選択してください"))</f>
        <v>0</v>
      </c>
      <c r="J58" s="127"/>
      <c r="K58" s="127"/>
      <c r="L58" s="127"/>
      <c r="M58" s="127"/>
      <c r="N58" s="134"/>
      <c r="O58" s="126">
        <f>IF($AK$3="４週",SUMIFS($AK$11:$AK$30,$B$11:$B$30,O54)/4/$AH$5,IF($AK$3="歴月",SUMIFS($AK$11:$AK$30,$B$11:$B$30,O54)/$AL$5,"記載する期間を選択してください"))</f>
        <v>0</v>
      </c>
      <c r="P58" s="127"/>
      <c r="Q58" s="127"/>
      <c r="R58" s="127"/>
      <c r="S58" s="127"/>
      <c r="T58" s="134"/>
      <c r="U58" s="158"/>
      <c r="V58" s="159"/>
      <c r="W58" s="159"/>
      <c r="X58" s="159"/>
      <c r="Y58" s="159"/>
      <c r="Z58" s="160"/>
      <c r="AA58" s="126">
        <f>IF($AK$3="４週",SUMIFS($AK$11:$AK$30,$B$11:$B$30,AA54)/4/$AH$5,IF($AK$3="歴月",SUMIFS($AK$11:$AK$30,$B$11:$B$30,AA54)/$AL$5,"記載する期間を選択してください"))</f>
        <v>0</v>
      </c>
      <c r="AB58" s="127"/>
      <c r="AC58" s="127"/>
      <c r="AD58" s="127"/>
      <c r="AE58" s="127"/>
      <c r="AF58" s="134"/>
      <c r="AG58" s="126">
        <f>IF($AK$3="４週",SUMIFS($AK$11:$AK$30,$B$11:$B$30,AG54)/4/$AH$5,IF($AK$3="歴月",SUMIFS($AK$11:$AK$30,$B$11:$B$30,AG54)/$AL$5,"記載する期間を選択してください"))</f>
        <v>0</v>
      </c>
      <c r="AH58" s="127"/>
      <c r="AI58" s="127"/>
      <c r="AJ58" s="127"/>
      <c r="AK58" s="134"/>
      <c r="AL58" s="126">
        <f>IF($AK$3="４週",SUMIFS($AK$11:$AK$30,$B$11:$B$30,AL54)/4/$AH$5,IF($AK$3="歴月",SUMIFS($AK$11:$AK$30,$B$11:$B$30,AL54)/$AL$5,"記載する期間を選択してください"))</f>
        <v>0</v>
      </c>
      <c r="AM58" s="134"/>
      <c r="AN58" s="4"/>
    </row>
    <row r="59" spans="1:40" ht="5.0999999999999996" customHeight="1">
      <c r="A59" s="4"/>
      <c r="B59" s="1"/>
      <c r="C59" s="18">
        <v>2</v>
      </c>
      <c r="D59" s="18"/>
      <c r="E59" s="18">
        <v>3</v>
      </c>
      <c r="F59" s="18"/>
      <c r="G59" s="18"/>
      <c r="H59" s="18"/>
      <c r="I59" s="18">
        <v>4</v>
      </c>
      <c r="J59" s="18"/>
      <c r="K59" s="18"/>
      <c r="L59" s="18"/>
      <c r="M59" s="18"/>
      <c r="N59" s="18"/>
      <c r="O59" s="18">
        <v>5</v>
      </c>
      <c r="P59" s="18"/>
      <c r="Q59" s="18"/>
      <c r="R59" s="18"/>
      <c r="S59" s="18"/>
      <c r="T59" s="18"/>
      <c r="U59" s="18">
        <v>6</v>
      </c>
      <c r="V59" s="18"/>
      <c r="W59" s="18"/>
      <c r="X59" s="18"/>
      <c r="Y59" s="18"/>
      <c r="Z59" s="18"/>
      <c r="AA59" s="18">
        <v>7</v>
      </c>
      <c r="AB59" s="18"/>
      <c r="AC59" s="18"/>
      <c r="AD59" s="18"/>
      <c r="AE59" s="18"/>
      <c r="AF59" s="18"/>
      <c r="AG59" s="18">
        <v>8</v>
      </c>
      <c r="AH59" s="18"/>
      <c r="AI59" s="18"/>
      <c r="AJ59" s="18"/>
      <c r="AK59" s="18"/>
      <c r="AL59" s="18">
        <v>9</v>
      </c>
      <c r="AM59" s="38"/>
      <c r="AN59" s="4"/>
    </row>
    <row r="60" spans="1:40" ht="15" customHeight="1">
      <c r="A60" s="2" t="s">
        <v>27</v>
      </c>
      <c r="B60" s="29"/>
      <c r="C60" s="30"/>
      <c r="D60" s="30"/>
      <c r="E60" s="30"/>
      <c r="F60" s="31"/>
      <c r="G60" s="30"/>
      <c r="H60" s="18"/>
      <c r="I60" s="18"/>
      <c r="J60" s="18"/>
      <c r="K60" s="18"/>
      <c r="L60" s="18"/>
      <c r="M60" s="18"/>
      <c r="N60" s="18"/>
      <c r="O60" s="18"/>
      <c r="P60" s="18"/>
      <c r="Q60" s="18"/>
      <c r="R60" s="18">
        <v>6</v>
      </c>
      <c r="S60" s="18"/>
      <c r="T60" s="18"/>
      <c r="U60" s="18"/>
      <c r="V60" s="18"/>
      <c r="W60" s="18"/>
      <c r="X60" s="18">
        <v>7</v>
      </c>
      <c r="Y60" s="18"/>
      <c r="Z60" s="18"/>
      <c r="AA60" s="18"/>
      <c r="AB60" s="18"/>
      <c r="AC60" s="18"/>
      <c r="AD60" s="18">
        <v>8</v>
      </c>
      <c r="AE60" s="18"/>
      <c r="AF60" s="18"/>
      <c r="AG60" s="19"/>
      <c r="AH60" s="19"/>
      <c r="AI60" s="19"/>
      <c r="AJ60" s="19">
        <v>9</v>
      </c>
      <c r="AK60" s="17"/>
      <c r="AL60" s="17"/>
      <c r="AM60" s="4"/>
    </row>
    <row r="61" spans="1:40" s="2" customFormat="1" ht="15" customHeight="1">
      <c r="A61" s="2" t="s">
        <v>28</v>
      </c>
      <c r="B61" s="25"/>
      <c r="C61" s="25"/>
      <c r="D61" s="25"/>
      <c r="E61" s="25"/>
      <c r="F61" s="25"/>
      <c r="G61" s="25"/>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row>
    <row r="62" spans="1:40" s="2" customFormat="1" ht="15" customHeight="1">
      <c r="A62" s="2" t="s">
        <v>29</v>
      </c>
      <c r="B62" s="25"/>
      <c r="C62" s="25"/>
      <c r="D62" s="25"/>
      <c r="E62" s="25"/>
      <c r="F62" s="25"/>
      <c r="G62" s="25"/>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row>
    <row r="63" spans="1:40" s="2" customFormat="1" ht="15" customHeight="1">
      <c r="A63" s="2" t="s">
        <v>30</v>
      </c>
      <c r="B63" s="25"/>
      <c r="C63" s="25"/>
      <c r="D63" s="25"/>
      <c r="E63" s="25"/>
      <c r="F63" s="25"/>
      <c r="G63" s="25"/>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c r="AM63" s="9"/>
    </row>
    <row r="64" spans="1:40" s="2" customFormat="1" ht="15" customHeight="1">
      <c r="A64" s="2" t="s">
        <v>31</v>
      </c>
      <c r="B64" s="25"/>
      <c r="C64" s="25"/>
      <c r="D64" s="25"/>
      <c r="E64" s="25"/>
      <c r="F64" s="25"/>
      <c r="G64" s="25"/>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row>
    <row r="65" spans="1:7" ht="15" customHeight="1">
      <c r="A65" s="2" t="s">
        <v>32</v>
      </c>
      <c r="B65" s="32"/>
      <c r="C65" s="2"/>
      <c r="D65" s="2"/>
      <c r="E65" s="2"/>
      <c r="F65" s="2"/>
      <c r="G65" s="2"/>
    </row>
    <row r="66" spans="1:7" ht="15" customHeight="1">
      <c r="A66" s="2" t="s">
        <v>33</v>
      </c>
      <c r="B66" s="32"/>
      <c r="C66" s="2"/>
      <c r="D66" s="2"/>
      <c r="E66" s="2"/>
      <c r="F66" s="2"/>
      <c r="G66" s="2"/>
    </row>
    <row r="67" spans="1:7" ht="15" customHeight="1">
      <c r="A67" s="2"/>
      <c r="B67" s="16" t="s">
        <v>34</v>
      </c>
      <c r="C67" s="111" t="s">
        <v>35</v>
      </c>
      <c r="D67" s="111"/>
      <c r="E67" s="111"/>
      <c r="F67" s="2"/>
      <c r="G67" s="2"/>
    </row>
    <row r="68" spans="1:7" ht="15" customHeight="1">
      <c r="A68" s="2"/>
      <c r="B68" s="35" t="s">
        <v>36</v>
      </c>
      <c r="C68" s="135" t="s">
        <v>37</v>
      </c>
      <c r="D68" s="135"/>
      <c r="E68" s="135"/>
      <c r="F68" s="2"/>
      <c r="G68" s="2"/>
    </row>
    <row r="69" spans="1:7" ht="15" customHeight="1">
      <c r="A69" s="2"/>
      <c r="B69" s="35" t="s">
        <v>38</v>
      </c>
      <c r="C69" s="135" t="s">
        <v>39</v>
      </c>
      <c r="D69" s="135"/>
      <c r="E69" s="135"/>
      <c r="F69" s="2"/>
      <c r="G69" s="2"/>
    </row>
    <row r="70" spans="1:7" ht="15" customHeight="1">
      <c r="A70" s="2"/>
      <c r="B70" s="35" t="s">
        <v>40</v>
      </c>
      <c r="C70" s="135" t="s">
        <v>41</v>
      </c>
      <c r="D70" s="135"/>
      <c r="E70" s="135"/>
      <c r="F70" s="2"/>
      <c r="G70" s="2"/>
    </row>
    <row r="71" spans="1:7" ht="15" customHeight="1">
      <c r="A71" s="2"/>
      <c r="B71" s="35" t="s">
        <v>42</v>
      </c>
      <c r="C71" s="135" t="s">
        <v>43</v>
      </c>
      <c r="D71" s="135"/>
      <c r="E71" s="135"/>
      <c r="F71" s="2"/>
      <c r="G71" s="2"/>
    </row>
    <row r="72" spans="1:7" ht="15" customHeight="1">
      <c r="A72" s="2"/>
      <c r="B72" s="2" t="s">
        <v>44</v>
      </c>
      <c r="C72" s="2"/>
      <c r="D72" s="2"/>
      <c r="E72" s="2"/>
      <c r="F72" s="2"/>
      <c r="G72" s="2"/>
    </row>
    <row r="73" spans="1:7" ht="15" customHeight="1">
      <c r="A73" s="2"/>
      <c r="B73" s="2" t="s">
        <v>45</v>
      </c>
      <c r="C73" s="2"/>
      <c r="D73" s="2"/>
      <c r="E73" s="2"/>
      <c r="F73" s="2"/>
      <c r="G73" s="2"/>
    </row>
    <row r="74" spans="1:7" ht="15" customHeight="1">
      <c r="A74" s="2"/>
      <c r="B74" s="2" t="s">
        <v>46</v>
      </c>
      <c r="C74" s="2"/>
      <c r="D74" s="2"/>
      <c r="E74" s="2"/>
      <c r="F74" s="2"/>
      <c r="G74" s="2"/>
    </row>
    <row r="75" spans="1:7" ht="15" customHeight="1">
      <c r="A75" s="2" t="s">
        <v>47</v>
      </c>
      <c r="B75" s="32"/>
      <c r="C75" s="2"/>
      <c r="D75" s="2"/>
      <c r="E75" s="2"/>
      <c r="F75" s="2"/>
      <c r="G75" s="2"/>
    </row>
    <row r="76" spans="1:7" ht="15" customHeight="1">
      <c r="A76" s="2" t="s">
        <v>117</v>
      </c>
      <c r="B76" s="32"/>
      <c r="C76" s="2"/>
      <c r="D76" s="2"/>
      <c r="E76" s="2"/>
      <c r="F76" s="2"/>
      <c r="G76" s="2"/>
    </row>
    <row r="77" spans="1:7" ht="15" customHeight="1">
      <c r="A77" s="2" t="s">
        <v>49</v>
      </c>
      <c r="B77" s="32"/>
      <c r="C77" s="2"/>
      <c r="D77" s="2"/>
      <c r="E77" s="2"/>
      <c r="F77" s="2"/>
      <c r="G77" s="2"/>
    </row>
    <row r="78" spans="1:7" ht="15" customHeight="1">
      <c r="A78" s="2" t="s">
        <v>50</v>
      </c>
      <c r="B78" s="32"/>
      <c r="C78" s="2"/>
      <c r="D78" s="2"/>
      <c r="E78" s="2"/>
      <c r="F78" s="2"/>
      <c r="G78" s="2"/>
    </row>
    <row r="79" spans="1:7" ht="15" customHeight="1">
      <c r="A79" s="2" t="s">
        <v>51</v>
      </c>
      <c r="B79" s="32"/>
      <c r="C79" s="2"/>
      <c r="D79" s="2"/>
      <c r="E79" s="2"/>
      <c r="F79" s="2"/>
      <c r="G79" s="2"/>
    </row>
    <row r="80" spans="1:7" ht="15" customHeight="1">
      <c r="A80" s="2" t="s">
        <v>52</v>
      </c>
      <c r="B80" s="32"/>
      <c r="C80" s="2"/>
      <c r="D80" s="2"/>
      <c r="E80" s="2"/>
      <c r="F80" s="2"/>
      <c r="G80" s="2"/>
    </row>
    <row r="81" spans="1:7" ht="15" customHeight="1">
      <c r="A81" s="2"/>
      <c r="B81" s="2" t="s">
        <v>53</v>
      </c>
      <c r="C81" s="2"/>
      <c r="D81" s="2"/>
      <c r="E81" s="2"/>
      <c r="F81" s="2"/>
      <c r="G81" s="2"/>
    </row>
    <row r="82" spans="1:7" ht="15" customHeight="1">
      <c r="A82" s="2"/>
      <c r="B82" s="2" t="s">
        <v>54</v>
      </c>
      <c r="C82" s="2"/>
      <c r="D82" s="2"/>
      <c r="E82" s="2"/>
      <c r="F82" s="2"/>
      <c r="G82" s="2"/>
    </row>
    <row r="83" spans="1:7" ht="15" customHeight="1">
      <c r="A83" s="2" t="s">
        <v>55</v>
      </c>
      <c r="B83" s="32"/>
      <c r="C83" s="2"/>
      <c r="D83" s="2"/>
      <c r="E83" s="2"/>
      <c r="F83" s="2"/>
      <c r="G83" s="2"/>
    </row>
    <row r="84" spans="1:7" ht="15" customHeight="1">
      <c r="A84" s="2" t="s">
        <v>56</v>
      </c>
      <c r="B84" s="32"/>
      <c r="C84" s="2"/>
      <c r="D84" s="2"/>
      <c r="E84" s="2"/>
      <c r="F84" s="2"/>
      <c r="G84" s="2"/>
    </row>
    <row r="85" spans="1:7" ht="15" customHeight="1">
      <c r="A85" s="2" t="s">
        <v>57</v>
      </c>
      <c r="B85" s="32"/>
      <c r="C85" s="2"/>
      <c r="D85" s="2"/>
      <c r="E85" s="2"/>
      <c r="F85" s="2"/>
      <c r="G85" s="2"/>
    </row>
    <row r="86" spans="1:7" ht="15" customHeight="1">
      <c r="A86" s="2" t="s">
        <v>58</v>
      </c>
      <c r="B86" s="32"/>
      <c r="C86" s="2"/>
      <c r="D86" s="2"/>
      <c r="E86" s="2"/>
      <c r="F86" s="2"/>
      <c r="G86" s="2"/>
    </row>
    <row r="87" spans="1:7" ht="15" customHeight="1">
      <c r="A87" s="2" t="s">
        <v>59</v>
      </c>
      <c r="B87" s="32"/>
      <c r="C87" s="2"/>
      <c r="D87" s="2"/>
      <c r="E87" s="2"/>
      <c r="F87" s="2"/>
      <c r="G87" s="2"/>
    </row>
    <row r="88" spans="1:7" ht="15" customHeight="1">
      <c r="A88" s="2" t="s">
        <v>60</v>
      </c>
      <c r="B88" s="32"/>
      <c r="C88" s="2"/>
      <c r="D88" s="2"/>
      <c r="E88" s="2"/>
      <c r="F88" s="2"/>
      <c r="G88" s="2"/>
    </row>
    <row r="89" spans="1:7" ht="15" customHeight="1">
      <c r="A89" s="2" t="s">
        <v>61</v>
      </c>
      <c r="B89" s="32"/>
      <c r="C89" s="2"/>
      <c r="D89" s="2"/>
      <c r="E89" s="2"/>
      <c r="F89" s="2"/>
      <c r="G89" s="2"/>
    </row>
    <row r="90" spans="1:7" ht="15" customHeight="1">
      <c r="A90" s="2" t="s">
        <v>62</v>
      </c>
      <c r="B90" s="32"/>
      <c r="C90" s="2"/>
      <c r="D90" s="2"/>
      <c r="E90" s="2"/>
      <c r="F90" s="2"/>
      <c r="G90" s="2"/>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D37:AD47 I37:I47 O37:O47 U37:U47 R37:R47 X37:X47 AA37:AA47 L37:L47 D37:F47 AG37:AG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K4"/>
  <sheetViews>
    <sheetView workbookViewId="0">
      <selection activeCell="E3" sqref="E3"/>
    </sheetView>
  </sheetViews>
  <sheetFormatPr defaultRowHeight="18.75"/>
  <cols>
    <col min="1" max="1" width="26.375" customWidth="1"/>
    <col min="2" max="2" width="9" customWidth="1"/>
    <col min="3" max="3" width="22" customWidth="1"/>
  </cols>
  <sheetData>
    <row r="1" spans="1:11">
      <c r="B1" t="s">
        <v>127</v>
      </c>
      <c r="C1" t="s">
        <v>128</v>
      </c>
      <c r="D1" t="s">
        <v>129</v>
      </c>
      <c r="E1" t="s">
        <v>130</v>
      </c>
      <c r="F1" t="s">
        <v>131</v>
      </c>
      <c r="G1" t="s">
        <v>132</v>
      </c>
      <c r="H1" t="s">
        <v>133</v>
      </c>
      <c r="I1" t="s">
        <v>134</v>
      </c>
      <c r="J1" t="s">
        <v>135</v>
      </c>
      <c r="K1" t="s">
        <v>136</v>
      </c>
    </row>
    <row r="2" spans="1:11">
      <c r="A2" s="61" t="s">
        <v>118</v>
      </c>
      <c r="B2" s="61" t="s">
        <v>66</v>
      </c>
      <c r="C2" s="61" t="s">
        <v>104</v>
      </c>
      <c r="D2" s="61" t="s">
        <v>119</v>
      </c>
      <c r="E2" s="61" t="s">
        <v>109</v>
      </c>
      <c r="F2" s="61" t="s">
        <v>137</v>
      </c>
      <c r="G2" s="61"/>
      <c r="H2" s="61"/>
      <c r="I2" s="61"/>
      <c r="J2" s="61"/>
    </row>
    <row r="3" spans="1:11">
      <c r="A3" s="61" t="s">
        <v>125</v>
      </c>
      <c r="B3" s="61" t="s">
        <v>66</v>
      </c>
      <c r="C3" s="61" t="s">
        <v>104</v>
      </c>
      <c r="D3" s="61" t="s">
        <v>119</v>
      </c>
      <c r="E3" s="61" t="s">
        <v>137</v>
      </c>
      <c r="F3" s="61"/>
      <c r="G3" s="61"/>
      <c r="H3" s="61"/>
      <c r="I3" s="61"/>
      <c r="J3" s="61"/>
    </row>
    <row r="4" spans="1:11">
      <c r="A4" s="61" t="s">
        <v>138</v>
      </c>
      <c r="B4" s="61" t="s">
        <v>66</v>
      </c>
      <c r="C4" s="61" t="s">
        <v>104</v>
      </c>
      <c r="D4" s="61" t="s">
        <v>119</v>
      </c>
      <c r="E4" s="61" t="s">
        <v>109</v>
      </c>
      <c r="F4" s="61" t="s">
        <v>137</v>
      </c>
      <c r="G4" s="61"/>
      <c r="H4" s="61"/>
      <c r="I4" s="61"/>
      <c r="J4" s="61"/>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勤務形態一覧表（居宅介護）</vt:lpstr>
      <vt:lpstr>勤務形態一覧表（共同生活援助・介護サービス包括型）</vt:lpstr>
      <vt:lpstr>勤務形態一覧表（共同生活援助・外部サービス利用型）</vt:lpstr>
      <vt:lpstr>勤務形態一覧表（共同生活援助・日中サービス支援型・併設短期）</vt:lpstr>
      <vt:lpstr>選択肢</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'勤務形態一覧表（共同生活援助・日中サービス支援型・併設短期）'!Print_Area</vt:lpstr>
      <vt:lpstr>共同生活援助</vt:lpstr>
      <vt:lpstr>共同生活援助・介護サービス包括型</vt:lpstr>
      <vt:lpstr>共同生活援助・外部サービス利用型</vt:lpstr>
      <vt:lpstr>共同生活援助・日中サービス支援型</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2026-03-27T07:01:56Z</dcterms:modified>
</cp:coreProperties>
</file>