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9.xml" ContentType="application/vnd.openxmlformats-officedocument.drawing+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C:\Users\018075\Box\【02_課所共有】05_02_温暖化対策課\R07年度\中小担当\20_中小事業者対策\20_01_中小事業者対策全般\20_01_040_中小事業全般　予算・決算\補正予算\★2補正補助金準備フォルダ\交付要綱\様式\"/>
    </mc:Choice>
  </mc:AlternateContent>
  <xr:revisionPtr revIDLastSave="0" documentId="13_ncr:1_{34A07B7D-9005-4FFD-8191-236B2FD5CB37}" xr6:coauthVersionLast="47" xr6:coauthVersionMax="47" xr10:uidLastSave="{00000000-0000-0000-0000-000000000000}"/>
  <bookViews>
    <workbookView xWindow="28680" yWindow="-120" windowWidth="29040" windowHeight="15720" tabRatio="648" xr2:uid="{00000000-000D-0000-FFFF-FFFF00000000}"/>
  </bookViews>
  <sheets>
    <sheet name="交付申請書" sheetId="48" r:id="rId1"/>
    <sheet name="重要事項確認書" sheetId="54" r:id="rId2"/>
    <sheet name="事業実施者・事業内容" sheetId="10" r:id="rId3"/>
    <sheet name="事業費内訳" sheetId="4" r:id="rId4"/>
    <sheet name="ボイラ排出量算定（追加)" sheetId="39" state="hidden" r:id="rId5"/>
    <sheet name="Sheet1" sheetId="40" state="hidden" r:id="rId6"/>
    <sheet name="省エネ計画書" sheetId="46" r:id="rId7"/>
    <sheet name="CO2換算シート" sheetId="59" r:id="rId8"/>
    <sheet name="現況写真" sheetId="45" r:id="rId9"/>
    <sheet name="チェックリスト" sheetId="57" r:id="rId10"/>
    <sheet name="省エネ計画書（記入例）" sheetId="63" r:id="rId11"/>
  </sheets>
  <externalReferences>
    <externalReference r:id="rId12"/>
  </externalReferences>
  <definedNames>
    <definedName name="inv補正COP" localSheetId="7">#REF!</definedName>
    <definedName name="inv補正COP" localSheetId="0">#REF!</definedName>
    <definedName name="inv補正COP" localSheetId="10">#REF!</definedName>
    <definedName name="inv補正COP">#REF!</definedName>
    <definedName name="_xlnm.Print_Area" localSheetId="7">CO2換算シート!$A$1:$M$80</definedName>
    <definedName name="_xlnm.Print_Area" localSheetId="9">チェックリスト!$A$1:$D$51</definedName>
    <definedName name="_xlnm.Print_Area" localSheetId="4">'ボイラ排出量算定（追加)'!$A$1:$AI$64</definedName>
    <definedName name="_xlnm.Print_Area" localSheetId="8">現況写真!$A$1:$AI$53</definedName>
    <definedName name="_xlnm.Print_Area" localSheetId="0">交付申請書!$A$1:$AH$39</definedName>
    <definedName name="_xlnm.Print_Area" localSheetId="2">事業実施者・事業内容!$A$1:$AH$33</definedName>
    <definedName name="_xlnm.Print_Area" localSheetId="3">事業費内訳!$A$1:$AH$37</definedName>
    <definedName name="_xlnm.Print_Area" localSheetId="1">重要事項確認書!$A$1:$C$25</definedName>
    <definedName name="_xlnm.Print_Area" localSheetId="6">省エネ計画書!$A$1:$I$39</definedName>
    <definedName name="_xlnm.Print_Area" localSheetId="10">'省エネ計画書（記入例）'!$A$1:$I$39</definedName>
    <definedName name="Z_26C24DC6_626C_4A55_BA7B_D773309B51E5_.wvu.PrintArea" localSheetId="7" hidden="1">CO2換算シート!$A$1:$M$65</definedName>
    <definedName name="Z_26C24DC6_626C_4A55_BA7B_D773309B51E5_.wvu.Rows" localSheetId="7" hidden="1">CO2換算シート!$9:$9,CO2換算シート!$11:$11,CO2換算シート!$15:$16,CO2換算シート!$19:$19,CO2換算シート!$21:$25,CO2換算シート!$27:$30,CO2換算シート!$32:$34,CO2換算シート!$36:$36</definedName>
    <definedName name="サービス業" localSheetId="0">交付申請書!$R$56:$R$60</definedName>
    <definedName name="サービス業">事業実施者・事業内容!$R$67:$R$71</definedName>
    <definedName name="医療・福祉" localSheetId="0">交付申請書!$P$56:$P$58</definedName>
    <definedName name="医療・福祉">事業実施者・事業内容!$P$67:$P$69</definedName>
    <definedName name="運輸業・郵便業" localSheetId="0">交付申請書!$H$56:$H$63</definedName>
    <definedName name="運輸業・郵便業">事業実施者・事業内容!$H$67:$H$74</definedName>
    <definedName name="卸売業・小売業" localSheetId="0">交付申請書!$I$56:$I$67</definedName>
    <definedName name="卸売業・小売業">事業実施者・事業内容!$I$67:$I$78</definedName>
    <definedName name="学術研究・専門・技術サービス業" localSheetId="0">交付申請書!$L$56:$L$59</definedName>
    <definedName name="学術研究・専門・技術サービス業">事業実施者・事業内容!$L$67:$L$70</definedName>
    <definedName name="漁業" localSheetId="0">交付申請書!$B$56:$B$57</definedName>
    <definedName name="漁業">事業実施者・事業内容!$B$67:$B$68</definedName>
    <definedName name="教育・学習支援業" localSheetId="0">交付申請書!$O$56:$O$57</definedName>
    <definedName name="教育・学習支援業">事業実施者・事業内容!$O$67:$O$68</definedName>
    <definedName name="金融業・保険業" localSheetId="0">交付申請書!$J$56:$J$61</definedName>
    <definedName name="金融業・保険業">事業実施者・事業内容!$J$67:$J$72</definedName>
    <definedName name="建設業" localSheetId="0">交付申請書!$D$56:$D$58</definedName>
    <definedName name="建設業">事業実施者・事業内容!$D$67:$D$69</definedName>
    <definedName name="鉱業・採石業・砂利採取業" localSheetId="0">交付申請書!$C$56</definedName>
    <definedName name="鉱業・採石業・砂利採取業">事業実施者・事業内容!$C$67</definedName>
    <definedName name="宿泊業・飲食サービス業" localSheetId="0">交付申請書!$M$56:$M$58</definedName>
    <definedName name="宿泊業・飲食サービス業">事業実施者・事業内容!$M$67:$M$69</definedName>
    <definedName name="情報通信業" localSheetId="0">交付申請書!$G$56:$G$60</definedName>
    <definedName name="情報通信業">事業実施者・事業内容!$G$67:$G$71</definedName>
    <definedName name="生活関連サービス業・娯楽業" localSheetId="0">交付申請書!$N$56:$N$57</definedName>
    <definedName name="生活関連サービス業・娯楽業">事業実施者・事業内容!$N$67:$N$68</definedName>
    <definedName name="製造業" localSheetId="0">交付申請書!$E$56:$E$79</definedName>
    <definedName name="製造業">事業実施者・事業内容!$E$67:$E$90</definedName>
    <definedName name="大分類" localSheetId="7">[1]事業実施者・事業内容!$A$65:$R$65</definedName>
    <definedName name="大分類" localSheetId="0">交付申請書!$A$55:$R$55</definedName>
    <definedName name="大分類">事業実施者・事業内容!$A$66:$R$66</definedName>
    <definedName name="電気・ガス・熱供給・水道業" localSheetId="0">交付申請書!$F$56:$F$59</definedName>
    <definedName name="電気・ガス・熱供給・水道業">事業実施者・事業内容!$F$67:$F$70</definedName>
    <definedName name="燃料" localSheetId="0">交付申請書!$AA$66:$AA$71</definedName>
    <definedName name="燃料">事業実施者・事業内容!$AA$77:$AA$82</definedName>
    <definedName name="農業_林業" localSheetId="0">交付申請書!$A$56:$A$57</definedName>
    <definedName name="農業_林業">事業実施者・事業内容!$A$67:$A$68</definedName>
    <definedName name="農業・林業" localSheetId="0">交付申請書!$A$56:$A$57</definedName>
    <definedName name="農業・林業">事業実施者・事業内容!$A$67:$A$68</definedName>
    <definedName name="不動産業・物品賃貸業" localSheetId="0">交付申請書!$K$56:$K$58</definedName>
    <definedName name="不動産業・物品賃貸業">事業実施者・事業内容!$K$67:$K$69</definedName>
    <definedName name="複合サービス事業" localSheetId="0">交付申請書!$Q$56:$Q$57</definedName>
    <definedName name="複合サービス事業">事業実施者・事業内容!$Q$67:$Q$68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3" l="1"/>
  <c r="E13" i="63" l="1"/>
  <c r="J62" i="59" l="1"/>
  <c r="G62" i="59"/>
  <c r="M35" i="59"/>
  <c r="K35" i="59"/>
  <c r="J35" i="59"/>
  <c r="H35" i="59"/>
  <c r="M34" i="59"/>
  <c r="K34" i="59"/>
  <c r="J34" i="59"/>
  <c r="H34" i="59"/>
  <c r="M33" i="59"/>
  <c r="K33" i="59"/>
  <c r="J33" i="59"/>
  <c r="H33" i="59"/>
  <c r="K30" i="59"/>
  <c r="J30" i="59"/>
  <c r="H30" i="59"/>
  <c r="M29" i="59"/>
  <c r="K29" i="59"/>
  <c r="J29" i="59"/>
  <c r="H29" i="59"/>
  <c r="M28" i="59"/>
  <c r="K28" i="59"/>
  <c r="J28" i="59"/>
  <c r="H28" i="59"/>
  <c r="M27" i="59"/>
  <c r="K27" i="59"/>
  <c r="J27" i="59"/>
  <c r="H27" i="59"/>
  <c r="M26" i="59"/>
  <c r="K26" i="59"/>
  <c r="J26" i="59"/>
  <c r="H26" i="59"/>
  <c r="M25" i="59"/>
  <c r="K25" i="59"/>
  <c r="J25" i="59"/>
  <c r="H25" i="59"/>
  <c r="M24" i="59"/>
  <c r="K24" i="59"/>
  <c r="J24" i="59"/>
  <c r="H24" i="59"/>
  <c r="M23" i="59"/>
  <c r="K23" i="59"/>
  <c r="J23" i="59"/>
  <c r="H23" i="59"/>
  <c r="M22" i="59"/>
  <c r="K22" i="59"/>
  <c r="J22" i="59"/>
  <c r="H22" i="59"/>
  <c r="M21" i="59"/>
  <c r="K21" i="59"/>
  <c r="J21" i="59"/>
  <c r="H21" i="59"/>
  <c r="M20" i="59"/>
  <c r="K20" i="59"/>
  <c r="J20" i="59"/>
  <c r="H20" i="59"/>
  <c r="M19" i="59"/>
  <c r="K19" i="59"/>
  <c r="J19" i="59"/>
  <c r="H19" i="59"/>
  <c r="M18" i="59"/>
  <c r="K18" i="59"/>
  <c r="J18" i="59"/>
  <c r="H18" i="59"/>
  <c r="M17" i="59"/>
  <c r="K17" i="59"/>
  <c r="J17" i="59"/>
  <c r="H17" i="59"/>
  <c r="M16" i="59"/>
  <c r="K16" i="59"/>
  <c r="J16" i="59"/>
  <c r="H16" i="59"/>
  <c r="M15" i="59"/>
  <c r="K15" i="59"/>
  <c r="J15" i="59"/>
  <c r="H15" i="59"/>
  <c r="M14" i="59"/>
  <c r="K14" i="59"/>
  <c r="J14" i="59"/>
  <c r="H14" i="59"/>
  <c r="M13" i="59"/>
  <c r="K13" i="59"/>
  <c r="J13" i="59"/>
  <c r="H13" i="59"/>
  <c r="M12" i="59"/>
  <c r="K12" i="59"/>
  <c r="J12" i="59"/>
  <c r="H12" i="59"/>
  <c r="M11" i="59"/>
  <c r="K11" i="59"/>
  <c r="J11" i="59"/>
  <c r="H11" i="59"/>
  <c r="M10" i="59"/>
  <c r="K10" i="59"/>
  <c r="J10" i="59"/>
  <c r="H10" i="59"/>
  <c r="M9" i="59"/>
  <c r="K9" i="59"/>
  <c r="J9" i="59"/>
  <c r="H9" i="59"/>
  <c r="H31" i="59" l="1"/>
  <c r="H36" i="59"/>
  <c r="K36" i="59" s="1"/>
  <c r="M36" i="59"/>
  <c r="M31" i="59"/>
  <c r="H37" i="59" l="1"/>
  <c r="K31" i="59"/>
  <c r="K37" i="59" s="1"/>
  <c r="M37" i="59"/>
  <c r="C13" i="46" s="1"/>
  <c r="X12" i="4"/>
  <c r="S19" i="4" l="1"/>
  <c r="AC19" i="4" s="1"/>
  <c r="E15" i="46" l="1"/>
  <c r="E13" i="46" s="1"/>
  <c r="S7" i="4" l="1"/>
  <c r="S5" i="4" l="1"/>
  <c r="AC5" i="4" s="1"/>
  <c r="S6" i="4"/>
  <c r="S14" i="4" l="1"/>
  <c r="S16" i="4"/>
  <c r="S18" i="4"/>
  <c r="AC18" i="4" s="1"/>
  <c r="X21" i="4" l="1"/>
  <c r="S15" i="4"/>
  <c r="S17" i="4"/>
  <c r="AC17" i="4" s="1"/>
  <c r="S20" i="4"/>
  <c r="AC20" i="4" s="1"/>
  <c r="S11" i="4"/>
  <c r="S21" i="4" l="1"/>
  <c r="AC7" i="4" l="1"/>
  <c r="S8" i="4"/>
  <c r="AC16" i="4"/>
  <c r="AC15" i="4"/>
  <c r="AC14" i="4"/>
  <c r="AC11" i="4"/>
  <c r="S10" i="4"/>
  <c r="S9" i="4"/>
  <c r="AC9" i="4" s="1"/>
  <c r="AC8" i="4" l="1"/>
  <c r="S12" i="4"/>
  <c r="AC21" i="4"/>
  <c r="AC6" i="4"/>
  <c r="AC10" i="4"/>
  <c r="AC12" i="4" l="1"/>
  <c r="B32" i="4" s="1"/>
  <c r="P32" i="4" s="1"/>
  <c r="AR20" i="39"/>
  <c r="AR21" i="39"/>
  <c r="AR22" i="39"/>
  <c r="AR19" i="39"/>
  <c r="AC41" i="39"/>
  <c r="Z50" i="39" s="1"/>
  <c r="N54" i="39" s="1"/>
  <c r="AT22" i="39"/>
  <c r="AT21" i="39"/>
  <c r="AT20" i="39"/>
  <c r="AT19" i="39"/>
  <c r="AE22" i="39"/>
  <c r="AE21" i="39"/>
  <c r="AE20" i="39"/>
  <c r="AE19" i="39"/>
  <c r="AL41" i="39"/>
  <c r="AL22" i="39"/>
  <c r="AL21" i="39"/>
  <c r="AL20" i="39"/>
  <c r="AL19" i="39"/>
  <c r="AC22" i="4" l="1"/>
  <c r="AC23" i="4" s="1"/>
  <c r="AC24" i="4" s="1"/>
  <c r="Z36" i="4"/>
  <c r="J22" i="48" s="1"/>
  <c r="Z27" i="39"/>
  <c r="AI6" i="39" l="1"/>
  <c r="AA41" i="39"/>
  <c r="P49" i="39" l="1"/>
  <c r="P26" i="39"/>
  <c r="L157" i="40"/>
  <c r="L156" i="40"/>
  <c r="L155" i="40"/>
  <c r="L154" i="40"/>
  <c r="L153" i="40"/>
  <c r="L152" i="40"/>
  <c r="L151" i="40"/>
  <c r="L150" i="40"/>
  <c r="L149" i="40"/>
  <c r="L148" i="40"/>
  <c r="L147" i="40"/>
  <c r="L146" i="40"/>
  <c r="F147" i="40"/>
  <c r="F148" i="40"/>
  <c r="F149" i="40"/>
  <c r="F150" i="40"/>
  <c r="F151" i="40"/>
  <c r="F152" i="40"/>
  <c r="F153" i="40"/>
  <c r="F154" i="40"/>
  <c r="F155" i="40"/>
  <c r="F156" i="40"/>
  <c r="F157" i="40"/>
  <c r="F146" i="40"/>
  <c r="N183" i="40"/>
  <c r="I183" i="40"/>
  <c r="N182" i="40"/>
  <c r="I182" i="40"/>
  <c r="N181" i="40"/>
  <c r="I181" i="40"/>
  <c r="N180" i="40"/>
  <c r="I180" i="40"/>
  <c r="N179" i="40"/>
  <c r="I179" i="40"/>
  <c r="N178" i="40"/>
  <c r="I178" i="40"/>
  <c r="N177" i="40"/>
  <c r="I177" i="40"/>
  <c r="N176" i="40"/>
  <c r="I176" i="40"/>
  <c r="N175" i="40"/>
  <c r="I175" i="40"/>
  <c r="N174" i="40"/>
  <c r="I174" i="40"/>
  <c r="N173" i="40"/>
  <c r="I173" i="40"/>
  <c r="N172" i="40"/>
  <c r="I172" i="40"/>
  <c r="N171" i="40"/>
  <c r="I171" i="40"/>
  <c r="N170" i="40"/>
  <c r="I170" i="40"/>
  <c r="N169" i="40"/>
  <c r="I169" i="40"/>
  <c r="N168" i="40"/>
  <c r="I168" i="40"/>
  <c r="N167" i="40"/>
  <c r="I167" i="40"/>
  <c r="N166" i="40"/>
  <c r="I166" i="40"/>
  <c r="N165" i="40"/>
  <c r="I165" i="40"/>
  <c r="M158" i="40"/>
  <c r="K158" i="40"/>
  <c r="E158" i="40"/>
  <c r="D158" i="40"/>
  <c r="C158" i="40"/>
  <c r="J147" i="40"/>
  <c r="C111" i="40"/>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E85" i="40"/>
  <c r="F85" i="40"/>
  <c r="E86" i="40"/>
  <c r="F86" i="40"/>
  <c r="H130" i="40" s="1"/>
  <c r="E88" i="40"/>
  <c r="F88" i="40"/>
  <c r="E89" i="40"/>
  <c r="F89" i="40"/>
  <c r="E90" i="40"/>
  <c r="I133" i="40" s="1"/>
  <c r="F90" i="40"/>
  <c r="F84" i="40"/>
  <c r="E84" i="40"/>
  <c r="C85" i="40"/>
  <c r="C86" i="40"/>
  <c r="C84" i="40"/>
  <c r="P78" i="40"/>
  <c r="O78" i="40"/>
  <c r="N78" i="40"/>
  <c r="M78" i="40"/>
  <c r="P77" i="40"/>
  <c r="O77" i="40"/>
  <c r="N77" i="40"/>
  <c r="M77" i="40"/>
  <c r="H73" i="40"/>
  <c r="G73" i="40"/>
  <c r="F73" i="40"/>
  <c r="E73" i="40"/>
  <c r="C90" i="40" s="1"/>
  <c r="D73" i="40"/>
  <c r="D90" i="40" s="1"/>
  <c r="H72" i="40"/>
  <c r="G72" i="40"/>
  <c r="F72" i="40"/>
  <c r="E72" i="40"/>
  <c r="D72" i="40"/>
  <c r="D89" i="40" s="1"/>
  <c r="C72" i="40"/>
  <c r="H71" i="40"/>
  <c r="G71" i="40"/>
  <c r="F71" i="40"/>
  <c r="E71" i="40"/>
  <c r="C88" i="40" s="1"/>
  <c r="D71" i="40"/>
  <c r="H69" i="40"/>
  <c r="F69" i="40"/>
  <c r="D86" i="40" s="1"/>
  <c r="H68" i="40"/>
  <c r="F68" i="40"/>
  <c r="D85" i="40" s="1"/>
  <c r="H67" i="40"/>
  <c r="F67" i="40"/>
  <c r="D84" i="40" s="1"/>
  <c r="D110" i="40" l="1"/>
  <c r="D111" i="40" s="1"/>
  <c r="D112" i="40" s="1"/>
  <c r="D113" i="40" s="1"/>
  <c r="D114" i="40" s="1"/>
  <c r="D115" i="40" s="1"/>
  <c r="D116" i="40" s="1"/>
  <c r="D117" i="40" s="1"/>
  <c r="D118" i="40" s="1"/>
  <c r="D119" i="40" s="1"/>
  <c r="D120" i="40" s="1"/>
  <c r="D121" i="40" s="1"/>
  <c r="D122" i="40" s="1"/>
  <c r="D123" i="40" s="1"/>
  <c r="D124" i="40" s="1"/>
  <c r="D125" i="40" s="1"/>
  <c r="D126" i="40" s="1"/>
  <c r="D127" i="40" s="1"/>
  <c r="D128" i="40" s="1"/>
  <c r="D129" i="40" s="1"/>
  <c r="D130" i="40" s="1"/>
  <c r="D131" i="40" s="1"/>
  <c r="D132" i="40" s="1"/>
  <c r="D133" i="40" s="1"/>
  <c r="G133" i="40"/>
  <c r="J110" i="40"/>
  <c r="C89" i="40"/>
  <c r="I119" i="40"/>
  <c r="D88" i="40"/>
  <c r="F115" i="40" s="1"/>
  <c r="J148" i="40"/>
  <c r="J149" i="40" s="1"/>
  <c r="J150" i="40" s="1"/>
  <c r="J151" i="40" s="1"/>
  <c r="J152" i="40" s="1"/>
  <c r="J153" i="40" s="1"/>
  <c r="J154" i="40" s="1"/>
  <c r="J155" i="40" s="1"/>
  <c r="J156" i="40" s="1"/>
  <c r="J157" i="40" s="1"/>
  <c r="F118" i="40"/>
  <c r="I112" i="40"/>
  <c r="I116" i="40"/>
  <c r="I120" i="40"/>
  <c r="I124" i="40"/>
  <c r="I128" i="40"/>
  <c r="I132" i="40"/>
  <c r="G122" i="40"/>
  <c r="G126" i="40"/>
  <c r="G130" i="40"/>
  <c r="F130" i="40"/>
  <c r="G116" i="40"/>
  <c r="F117" i="40"/>
  <c r="I110" i="40"/>
  <c r="I114" i="40"/>
  <c r="I118" i="40"/>
  <c r="I122" i="40"/>
  <c r="I126" i="40"/>
  <c r="I130" i="40"/>
  <c r="G120" i="40"/>
  <c r="G124" i="40"/>
  <c r="G128" i="40"/>
  <c r="G132" i="40"/>
  <c r="E118" i="40"/>
  <c r="E116" i="40"/>
  <c r="E114" i="40"/>
  <c r="E112" i="40"/>
  <c r="E110" i="40"/>
  <c r="J133" i="40"/>
  <c r="J131" i="40"/>
  <c r="J129" i="40"/>
  <c r="J127" i="40"/>
  <c r="J125" i="40"/>
  <c r="J123" i="40"/>
  <c r="J121" i="40"/>
  <c r="J132" i="40"/>
  <c r="J130" i="40"/>
  <c r="J128" i="40"/>
  <c r="J126" i="40"/>
  <c r="J124" i="40"/>
  <c r="J122" i="40"/>
  <c r="J120" i="40"/>
  <c r="H119" i="40"/>
  <c r="H117" i="40"/>
  <c r="H115" i="40"/>
  <c r="H113" i="40"/>
  <c r="H111" i="40"/>
  <c r="E120" i="40"/>
  <c r="G119" i="40"/>
  <c r="E111" i="40"/>
  <c r="E115" i="40"/>
  <c r="E119" i="40"/>
  <c r="E137" i="40"/>
  <c r="E123" i="40"/>
  <c r="E127" i="40"/>
  <c r="E131" i="40"/>
  <c r="F122" i="40"/>
  <c r="F126" i="40"/>
  <c r="G110" i="40"/>
  <c r="G114" i="40"/>
  <c r="G118" i="40"/>
  <c r="H110" i="40"/>
  <c r="H114" i="40"/>
  <c r="H118" i="40"/>
  <c r="H122" i="40"/>
  <c r="H126" i="40"/>
  <c r="F133" i="40"/>
  <c r="F131" i="40"/>
  <c r="F129" i="40"/>
  <c r="F127" i="40"/>
  <c r="F125" i="40"/>
  <c r="F123" i="40"/>
  <c r="F121" i="40"/>
  <c r="J119" i="40"/>
  <c r="J117" i="40"/>
  <c r="J115" i="40"/>
  <c r="J113" i="40"/>
  <c r="J111" i="40"/>
  <c r="J118" i="40"/>
  <c r="J116" i="40"/>
  <c r="J114" i="40"/>
  <c r="H133" i="40"/>
  <c r="H131" i="40"/>
  <c r="H129" i="40"/>
  <c r="H127" i="40"/>
  <c r="H125" i="40"/>
  <c r="H123" i="40"/>
  <c r="H121" i="40"/>
  <c r="E113" i="40"/>
  <c r="E117" i="40"/>
  <c r="E135" i="40"/>
  <c r="E121" i="40"/>
  <c r="E125" i="40"/>
  <c r="E129" i="40"/>
  <c r="E133" i="40"/>
  <c r="F120" i="40"/>
  <c r="F124" i="40"/>
  <c r="F128" i="40"/>
  <c r="F132" i="40"/>
  <c r="G112" i="40"/>
  <c r="H112" i="40"/>
  <c r="H116" i="40"/>
  <c r="H120" i="40"/>
  <c r="H124" i="40"/>
  <c r="H128" i="40"/>
  <c r="H132" i="40"/>
  <c r="J112" i="40"/>
  <c r="E134" i="40"/>
  <c r="E136" i="40"/>
  <c r="E138" i="40"/>
  <c r="E122" i="40"/>
  <c r="E124" i="40"/>
  <c r="E126" i="40"/>
  <c r="E128" i="40"/>
  <c r="E130" i="40"/>
  <c r="E132" i="40"/>
  <c r="F110" i="40"/>
  <c r="F112" i="40"/>
  <c r="F114" i="40"/>
  <c r="I111" i="40"/>
  <c r="I113" i="40"/>
  <c r="I115" i="40"/>
  <c r="I117" i="40"/>
  <c r="I121" i="40"/>
  <c r="I123" i="40"/>
  <c r="I125" i="40"/>
  <c r="I127" i="40"/>
  <c r="I129" i="40"/>
  <c r="I131" i="40"/>
  <c r="G111" i="40"/>
  <c r="G113" i="40"/>
  <c r="G115" i="40"/>
  <c r="G117" i="40"/>
  <c r="G121" i="40"/>
  <c r="G123" i="40"/>
  <c r="G125" i="40"/>
  <c r="G127" i="40"/>
  <c r="G129" i="40"/>
  <c r="G131" i="40"/>
  <c r="E96" i="40"/>
  <c r="E109" i="40"/>
  <c r="E107" i="40"/>
  <c r="E105" i="40"/>
  <c r="E103" i="40"/>
  <c r="E101" i="40"/>
  <c r="E99" i="40"/>
  <c r="E97" i="40"/>
  <c r="E108" i="40"/>
  <c r="E106" i="40"/>
  <c r="E104" i="40"/>
  <c r="E102" i="40"/>
  <c r="E100" i="40"/>
  <c r="E98" i="40"/>
  <c r="K78" i="40"/>
  <c r="F113" i="40" l="1"/>
  <c r="F116" i="40"/>
  <c r="F111" i="40"/>
  <c r="F119" i="40"/>
  <c r="J158" i="40"/>
  <c r="Q55" i="40" l="1"/>
  <c r="Q54" i="40"/>
  <c r="Q53" i="40"/>
  <c r="Q52" i="40"/>
  <c r="Q51" i="40"/>
  <c r="Q50" i="40"/>
  <c r="Q49" i="40"/>
  <c r="Q48" i="40"/>
  <c r="Q47" i="40"/>
  <c r="Q46" i="40"/>
  <c r="Q45" i="40"/>
  <c r="Q44" i="40"/>
  <c r="P45" i="40"/>
  <c r="P46" i="40"/>
  <c r="P47" i="40"/>
  <c r="P48" i="40"/>
  <c r="P49" i="40"/>
  <c r="P50" i="40"/>
  <c r="P51" i="40"/>
  <c r="P52" i="40"/>
  <c r="P53" i="40"/>
  <c r="P54" i="40"/>
  <c r="P55" i="40"/>
  <c r="P44" i="40"/>
  <c r="S37" i="40"/>
  <c r="X55" i="40" s="1"/>
  <c r="S36" i="40"/>
  <c r="X54" i="40" s="1"/>
  <c r="S35" i="40"/>
  <c r="X53" i="40" s="1"/>
  <c r="S34" i="40"/>
  <c r="X52" i="40" s="1"/>
  <c r="S33" i="40"/>
  <c r="X51" i="40" s="1"/>
  <c r="S32" i="40"/>
  <c r="X50" i="40" s="1"/>
  <c r="S31" i="40"/>
  <c r="X49" i="40" s="1"/>
  <c r="S30" i="40"/>
  <c r="X48" i="40" s="1"/>
  <c r="S29" i="40"/>
  <c r="X47" i="40" s="1"/>
  <c r="S28" i="40"/>
  <c r="X46" i="40" s="1"/>
  <c r="S27" i="40"/>
  <c r="X45" i="40" s="1"/>
  <c r="S26" i="40"/>
  <c r="X44" i="40" s="1"/>
  <c r="R37" i="40"/>
  <c r="W55" i="40" s="1"/>
  <c r="R36" i="40"/>
  <c r="R35" i="40"/>
  <c r="W53" i="40" s="1"/>
  <c r="R34" i="40"/>
  <c r="W52" i="40" s="1"/>
  <c r="R33" i="40"/>
  <c r="R32" i="40"/>
  <c r="R31" i="40"/>
  <c r="R30" i="40"/>
  <c r="R29" i="40"/>
  <c r="W47" i="40" s="1"/>
  <c r="R28" i="40"/>
  <c r="R27" i="40"/>
  <c r="W45" i="40" s="1"/>
  <c r="R26" i="40"/>
  <c r="W44" i="40" s="1"/>
  <c r="Q37" i="40"/>
  <c r="Q36" i="40"/>
  <c r="V36" i="40" s="1"/>
  <c r="Q35" i="40"/>
  <c r="Q34" i="40"/>
  <c r="V34" i="40" s="1"/>
  <c r="Q33" i="40"/>
  <c r="V51" i="40" s="1"/>
  <c r="Z51" i="40" s="1"/>
  <c r="Q32" i="40"/>
  <c r="V32" i="40" s="1"/>
  <c r="Q31" i="40"/>
  <c r="V49" i="40" s="1"/>
  <c r="Z49" i="40" s="1"/>
  <c r="Q30" i="40"/>
  <c r="V30" i="40" s="1"/>
  <c r="Q29" i="40"/>
  <c r="Q28" i="40"/>
  <c r="V28" i="40" s="1"/>
  <c r="Q27" i="40"/>
  <c r="Q26" i="40"/>
  <c r="V26" i="40" s="1"/>
  <c r="P27" i="40"/>
  <c r="P28" i="40"/>
  <c r="U28" i="40" s="1"/>
  <c r="P29" i="40"/>
  <c r="P30" i="40"/>
  <c r="U30" i="40" s="1"/>
  <c r="W30" i="40" s="1"/>
  <c r="P31" i="40"/>
  <c r="U31" i="40" s="1"/>
  <c r="P32" i="40"/>
  <c r="U32" i="40" s="1"/>
  <c r="P33" i="40"/>
  <c r="U33" i="40" s="1"/>
  <c r="P34" i="40"/>
  <c r="P35" i="40"/>
  <c r="P36" i="40"/>
  <c r="U36" i="40" s="1"/>
  <c r="P37" i="40"/>
  <c r="U37" i="40" s="1"/>
  <c r="P26" i="40"/>
  <c r="U26" i="40" s="1"/>
  <c r="U27" i="40" l="1"/>
  <c r="V45" i="40"/>
  <c r="Z45" i="40" s="1"/>
  <c r="V53" i="40"/>
  <c r="Z53" i="40" s="1"/>
  <c r="W49" i="40"/>
  <c r="U35" i="40"/>
  <c r="V47" i="40"/>
  <c r="Z47" i="40" s="1"/>
  <c r="V55" i="40"/>
  <c r="Z55" i="40" s="1"/>
  <c r="W51" i="40"/>
  <c r="W32" i="40"/>
  <c r="W50" i="40"/>
  <c r="U34" i="40"/>
  <c r="W34" i="40" s="1"/>
  <c r="W48" i="40"/>
  <c r="U29" i="40"/>
  <c r="U38" i="40" s="1"/>
  <c r="W36" i="40"/>
  <c r="W28" i="40"/>
  <c r="W46" i="40"/>
  <c r="W54" i="40"/>
  <c r="W26" i="40"/>
  <c r="U44" i="40"/>
  <c r="Y44" i="40" s="1"/>
  <c r="U54" i="40"/>
  <c r="U52" i="40"/>
  <c r="Y52" i="40" s="1"/>
  <c r="U50" i="40"/>
  <c r="Y50" i="40" s="1"/>
  <c r="U48" i="40"/>
  <c r="Y48" i="40" s="1"/>
  <c r="U46" i="40"/>
  <c r="V44" i="40"/>
  <c r="Z44" i="40" s="1"/>
  <c r="V54" i="40"/>
  <c r="Z54" i="40" s="1"/>
  <c r="V52" i="40"/>
  <c r="Z52" i="40" s="1"/>
  <c r="V50" i="40"/>
  <c r="Z50" i="40" s="1"/>
  <c r="V48" i="40"/>
  <c r="Z48" i="40" s="1"/>
  <c r="V46" i="40"/>
  <c r="Z46" i="40" s="1"/>
  <c r="V37" i="40"/>
  <c r="W37" i="40" s="1"/>
  <c r="V35" i="40"/>
  <c r="W35" i="40" s="1"/>
  <c r="V33" i="40"/>
  <c r="W33" i="40" s="1"/>
  <c r="V31" i="40"/>
  <c r="W31" i="40" s="1"/>
  <c r="V29" i="40"/>
  <c r="V27" i="40"/>
  <c r="U55" i="40"/>
  <c r="Y55" i="40" s="1"/>
  <c r="AA55" i="40" s="1"/>
  <c r="U53" i="40"/>
  <c r="Y53" i="40" s="1"/>
  <c r="AA53" i="40" s="1"/>
  <c r="U51" i="40"/>
  <c r="U49" i="40"/>
  <c r="Y49" i="40" s="1"/>
  <c r="AA49" i="40" s="1"/>
  <c r="U47" i="40"/>
  <c r="Y47" i="40" s="1"/>
  <c r="U45" i="40"/>
  <c r="Y45" i="40" s="1"/>
  <c r="AA45" i="40" s="1"/>
  <c r="R80" i="39"/>
  <c r="R79" i="39"/>
  <c r="R78" i="39"/>
  <c r="R77" i="39"/>
  <c r="N58" i="39"/>
  <c r="T45" i="39"/>
  <c r="AP44" i="39"/>
  <c r="AM44" i="39"/>
  <c r="AP43" i="39"/>
  <c r="AM43" i="39"/>
  <c r="AP42" i="39"/>
  <c r="AM42" i="39"/>
  <c r="AP41" i="39"/>
  <c r="AM41" i="39"/>
  <c r="K24" i="39"/>
  <c r="AP22" i="39"/>
  <c r="AM22" i="39"/>
  <c r="AA22" i="39"/>
  <c r="AP21" i="39"/>
  <c r="AM21" i="39"/>
  <c r="AA21" i="39"/>
  <c r="AP20" i="39"/>
  <c r="AM20" i="39"/>
  <c r="AA20" i="39"/>
  <c r="AQ19" i="39"/>
  <c r="AP19" i="39"/>
  <c r="AM19" i="39"/>
  <c r="AA19" i="39"/>
  <c r="AD1" i="39"/>
  <c r="Y51" i="40" l="1"/>
  <c r="AA51" i="40" s="1"/>
  <c r="W29" i="40"/>
  <c r="AA47" i="40"/>
  <c r="Y46" i="40"/>
  <c r="Y54" i="40"/>
  <c r="AR23" i="39"/>
  <c r="AR44" i="39" s="1"/>
  <c r="V38" i="40"/>
  <c r="AA48" i="40"/>
  <c r="AA52" i="40"/>
  <c r="AA44" i="40"/>
  <c r="AA46" i="40"/>
  <c r="AA50" i="40"/>
  <c r="AA54" i="40"/>
  <c r="W27" i="40"/>
  <c r="W38" i="40" s="1"/>
  <c r="AR41" i="39" l="1"/>
  <c r="AR43" i="39"/>
  <c r="AR42" i="39"/>
  <c r="AA56" i="40"/>
  <c r="B54" i="39"/>
  <c r="Z54" i="39" s="1"/>
  <c r="Z58" i="39" s="1"/>
  <c r="AR45" i="39" l="1"/>
  <c r="W41"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Q19" authorId="0" shapeId="0" xr:uid="{00000000-0006-0000-0D00-000001000000}">
      <text>
        <r>
          <rPr>
            <b/>
            <sz val="9"/>
            <color indexed="81"/>
            <rFont val="ＭＳ Ｐゴシック"/>
            <family val="3"/>
            <charset val="128"/>
          </rPr>
          <t>リストから選択</t>
        </r>
      </text>
    </comment>
    <comment ref="P27" authorId="0" shapeId="0" xr:uid="{00000000-0006-0000-0D00-000002000000}">
      <text>
        <r>
          <rPr>
            <sz val="9"/>
            <color indexed="81"/>
            <rFont val="MS P ゴシック"/>
            <family val="3"/>
            <charset val="128"/>
          </rPr>
          <t xml:space="preserve">ほかの様式を利用した場合、計算数値を記入する。
</t>
        </r>
      </text>
    </comment>
    <comment ref="I33" authorId="0" shapeId="0" xr:uid="{00000000-0006-0000-0D00-000003000000}">
      <text>
        <r>
          <rPr>
            <b/>
            <sz val="9"/>
            <color indexed="81"/>
            <rFont val="ＭＳ Ｐゴシック"/>
            <family val="3"/>
            <charset val="128"/>
          </rPr>
          <t>リストから選択</t>
        </r>
      </text>
    </comment>
    <comment ref="I34" authorId="0" shapeId="0" xr:uid="{00000000-0006-0000-0D00-000004000000}">
      <text>
        <r>
          <rPr>
            <b/>
            <sz val="9"/>
            <color indexed="81"/>
            <rFont val="ＭＳ Ｐゴシック"/>
            <family val="3"/>
            <charset val="128"/>
          </rPr>
          <t>リストから選択</t>
        </r>
      </text>
    </comment>
    <comment ref="I35" authorId="0" shapeId="0" xr:uid="{00000000-0006-0000-0D00-000005000000}">
      <text>
        <r>
          <rPr>
            <b/>
            <sz val="9"/>
            <color indexed="81"/>
            <rFont val="MS P ゴシック"/>
            <family val="3"/>
            <charset val="128"/>
          </rPr>
          <t>リストから選択</t>
        </r>
      </text>
    </comment>
    <comment ref="P50" authorId="0" shapeId="0" xr:uid="{00000000-0006-0000-0D00-000006000000}">
      <text>
        <r>
          <rPr>
            <sz val="9"/>
            <color indexed="81"/>
            <rFont val="MS P ゴシック"/>
            <family val="3"/>
            <charset val="128"/>
          </rPr>
          <t xml:space="preserve">ほかの様式を利用した場合、計算数値を記入する。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10" authorId="0" shapeId="0" xr:uid="{FA460080-C261-4C9F-B3B2-317EE56E16E2}">
      <text>
        <r>
          <rPr>
            <b/>
            <sz val="11"/>
            <color indexed="10"/>
            <rFont val="MS P ゴシック"/>
            <family val="3"/>
            <charset val="128"/>
          </rPr>
          <t>単位を必ずご確認のうえで入力してください！</t>
        </r>
      </text>
    </comment>
    <comment ref="D12" authorId="0" shapeId="0" xr:uid="{7E50B7FD-0321-4E36-906D-BA578F18442D}">
      <text>
        <r>
          <rPr>
            <b/>
            <sz val="11"/>
            <color indexed="10"/>
            <rFont val="MS P ゴシック"/>
            <family val="3"/>
            <charset val="128"/>
          </rPr>
          <t>単位を必ずご確認のうえで入力してください！</t>
        </r>
      </text>
    </comment>
    <comment ref="D13" authorId="0" shapeId="0" xr:uid="{AE4F9D4D-F72E-4387-88E2-671F5A5BB6C7}">
      <text>
        <r>
          <rPr>
            <b/>
            <sz val="11"/>
            <color indexed="10"/>
            <rFont val="MS P ゴシック"/>
            <family val="3"/>
            <charset val="128"/>
          </rPr>
          <t>単位を必ずご確認のうえで入力してください！</t>
        </r>
      </text>
    </comment>
    <comment ref="D14" authorId="0" shapeId="0" xr:uid="{AF2A6A51-7D61-4D9C-B3AD-C1B0578BE474}">
      <text>
        <r>
          <rPr>
            <b/>
            <sz val="11"/>
            <color indexed="10"/>
            <rFont val="MS P ゴシック"/>
            <family val="3"/>
            <charset val="128"/>
          </rPr>
          <t>単位を必ずご確認のうえで入力してください！</t>
        </r>
      </text>
    </comment>
    <comment ref="D15" authorId="0" shapeId="0" xr:uid="{C74906CB-327B-46FD-9586-5AAEBC2E68BC}">
      <text>
        <r>
          <rPr>
            <b/>
            <sz val="11"/>
            <color indexed="10"/>
            <rFont val="MS P ゴシック"/>
            <family val="3"/>
            <charset val="128"/>
          </rPr>
          <t>単位を必ずご確認のうえで入力してください！</t>
        </r>
      </text>
    </comment>
    <comment ref="D16" authorId="0" shapeId="0" xr:uid="{99E882F2-BC37-412E-B9B9-469BB17AD5D6}">
      <text>
        <r>
          <rPr>
            <b/>
            <sz val="11"/>
            <color indexed="10"/>
            <rFont val="MS P ゴシック"/>
            <family val="3"/>
            <charset val="128"/>
          </rPr>
          <t>単位を必ずご確認のうえで入力してください！</t>
        </r>
      </text>
    </comment>
    <comment ref="D17" authorId="0" shapeId="0" xr:uid="{D6A2212A-3724-4F66-9D37-308DD971565D}">
      <text>
        <r>
          <rPr>
            <b/>
            <sz val="11"/>
            <color indexed="10"/>
            <rFont val="MS P ゴシック"/>
            <family val="3"/>
            <charset val="128"/>
          </rPr>
          <t>単位を必ずご確認のうえで入力してください！</t>
        </r>
      </text>
    </comment>
    <comment ref="D18" authorId="0" shapeId="0" xr:uid="{F11C14A7-990E-46FA-B642-6E23D2A354DC}">
      <text>
        <r>
          <rPr>
            <b/>
            <sz val="11"/>
            <color indexed="10"/>
            <rFont val="MS P ゴシック"/>
            <family val="3"/>
            <charset val="128"/>
          </rPr>
          <t>単位を必ずご確認のうえで入力してください！</t>
        </r>
      </text>
    </comment>
    <comment ref="D19" authorId="0" shapeId="0" xr:uid="{CFAF0B44-4843-4425-8929-8319B693BEE0}">
      <text>
        <r>
          <rPr>
            <b/>
            <sz val="11"/>
            <color indexed="10"/>
            <rFont val="MS P ゴシック"/>
            <family val="3"/>
            <charset val="128"/>
          </rPr>
          <t>単位を必ずご確認のうえで入力してください！</t>
        </r>
      </text>
    </comment>
    <comment ref="D20" authorId="0" shapeId="0" xr:uid="{D7F48EA7-5882-4E15-8C9A-A5F641290B2F}">
      <text>
        <r>
          <rPr>
            <b/>
            <sz val="11"/>
            <color indexed="10"/>
            <rFont val="MS P ゴシック"/>
            <family val="3"/>
            <charset val="128"/>
          </rPr>
          <t>単位を必ずご確認のうえで入力してください！</t>
        </r>
      </text>
    </comment>
    <comment ref="D21" authorId="0" shapeId="0" xr:uid="{48C0311F-2A01-4EC8-B29D-FE4C64A8992B}">
      <text>
        <r>
          <rPr>
            <b/>
            <sz val="11"/>
            <color indexed="10"/>
            <rFont val="MS P ゴシック"/>
            <family val="3"/>
            <charset val="128"/>
          </rPr>
          <t>単位を必ずご確認のうえで入力してください！</t>
        </r>
      </text>
    </comment>
    <comment ref="D22" authorId="0" shapeId="0" xr:uid="{04D8743F-ED19-4A36-87AD-01D33AF22F72}">
      <text>
        <r>
          <rPr>
            <b/>
            <sz val="11"/>
            <color indexed="10"/>
            <rFont val="MS P ゴシック"/>
            <family val="3"/>
            <charset val="128"/>
          </rPr>
          <t>単位を必ずご確認のうえで入力してください！</t>
        </r>
      </text>
    </comment>
    <comment ref="D23" authorId="0" shapeId="0" xr:uid="{359479E1-41BA-4F88-9C6A-1B99BC649367}">
      <text>
        <r>
          <rPr>
            <b/>
            <sz val="11"/>
            <color indexed="10"/>
            <rFont val="MS P ゴシック"/>
            <family val="3"/>
            <charset val="128"/>
          </rPr>
          <t>単位を必ずご確認のうえで入力してください！</t>
        </r>
      </text>
    </comment>
    <comment ref="D24" authorId="0" shapeId="0" xr:uid="{487E525D-F9C9-400F-9691-AFA05040F2B0}">
      <text>
        <r>
          <rPr>
            <b/>
            <sz val="11"/>
            <color indexed="10"/>
            <rFont val="MS P ゴシック"/>
            <family val="3"/>
            <charset val="128"/>
          </rPr>
          <t>単位を必ずご確認のうえで入力してください！</t>
        </r>
      </text>
    </comment>
    <comment ref="D25" authorId="0" shapeId="0" xr:uid="{078D66B2-E058-4822-8D6B-98B61821FDA1}">
      <text>
        <r>
          <rPr>
            <b/>
            <sz val="11"/>
            <color indexed="10"/>
            <rFont val="MS P ゴシック"/>
            <family val="3"/>
            <charset val="128"/>
          </rPr>
          <t>単位を必ずご確認のうえで入力してください！</t>
        </r>
      </text>
    </comment>
    <comment ref="D26" authorId="0" shapeId="0" xr:uid="{BA002BA8-DE4B-4320-8E80-D9F561756C88}">
      <text>
        <r>
          <rPr>
            <b/>
            <sz val="11"/>
            <color indexed="10"/>
            <rFont val="MS P ゴシック"/>
            <family val="3"/>
            <charset val="128"/>
          </rPr>
          <t>単位を必ずご確認のうえで入力してください！</t>
        </r>
      </text>
    </comment>
    <comment ref="D35" authorId="0" shapeId="0" xr:uid="{6A187FBC-7C51-4385-8726-17CFE37D7724}">
      <text>
        <r>
          <rPr>
            <b/>
            <sz val="11"/>
            <color indexed="10"/>
            <rFont val="MS P ゴシック"/>
            <family val="3"/>
            <charset val="128"/>
          </rPr>
          <t>単位を必ずご確認のうえで入力してください！</t>
        </r>
      </text>
    </comment>
  </commentList>
</comments>
</file>

<file path=xl/sharedStrings.xml><?xml version="1.0" encoding="utf-8"?>
<sst xmlns="http://schemas.openxmlformats.org/spreadsheetml/2006/main" count="1107" uniqueCount="705">
  <si>
    <t>１　事業実施者</t>
    <rPh sb="2" eb="4">
      <t>ジギョウ</t>
    </rPh>
    <rPh sb="4" eb="6">
      <t>ジッシ</t>
    </rPh>
    <rPh sb="6" eb="7">
      <t>シャ</t>
    </rPh>
    <phoneticPr fontId="4"/>
  </si>
  <si>
    <t>実施場所</t>
    <rPh sb="0" eb="2">
      <t>ジッシ</t>
    </rPh>
    <rPh sb="2" eb="4">
      <t>バショ</t>
    </rPh>
    <phoneticPr fontId="4"/>
  </si>
  <si>
    <t>事業実施者</t>
    <rPh sb="0" eb="2">
      <t>ジギョウ</t>
    </rPh>
    <rPh sb="2" eb="4">
      <t>ジッシ</t>
    </rPh>
    <rPh sb="4" eb="5">
      <t>シャ</t>
    </rPh>
    <phoneticPr fontId="4"/>
  </si>
  <si>
    <t>事業所名称</t>
    <rPh sb="0" eb="3">
      <t>ジギョウショ</t>
    </rPh>
    <rPh sb="3" eb="5">
      <t>メイショウ</t>
    </rPh>
    <phoneticPr fontId="4"/>
  </si>
  <si>
    <t>事業所所在地</t>
    <rPh sb="0" eb="3">
      <t>ジギョウショ</t>
    </rPh>
    <rPh sb="3" eb="6">
      <t>ショザイチ</t>
    </rPh>
    <phoneticPr fontId="4"/>
  </si>
  <si>
    <t>電話</t>
    <rPh sb="0" eb="2">
      <t>デンワ</t>
    </rPh>
    <phoneticPr fontId="4"/>
  </si>
  <si>
    <t>所属名</t>
    <rPh sb="0" eb="2">
      <t>ショゾク</t>
    </rPh>
    <rPh sb="2" eb="3">
      <t>ナ</t>
    </rPh>
    <phoneticPr fontId="4"/>
  </si>
  <si>
    <t>職　名</t>
    <rPh sb="0" eb="1">
      <t>ショク</t>
    </rPh>
    <rPh sb="2" eb="3">
      <t>ナ</t>
    </rPh>
    <phoneticPr fontId="4"/>
  </si>
  <si>
    <t>氏　名</t>
    <rPh sb="0" eb="1">
      <t>シ</t>
    </rPh>
    <rPh sb="2" eb="3">
      <t>ナ</t>
    </rPh>
    <phoneticPr fontId="4"/>
  </si>
  <si>
    <t>連絡先住所
（郵送先）</t>
    <rPh sb="0" eb="3">
      <t>レンラクサキ</t>
    </rPh>
    <rPh sb="3" eb="5">
      <t>ジュウショ</t>
    </rPh>
    <rPh sb="7" eb="9">
      <t>ユウソウ</t>
    </rPh>
    <rPh sb="9" eb="10">
      <t>サキ</t>
    </rPh>
    <phoneticPr fontId="4"/>
  </si>
  <si>
    <t>２　事業内容</t>
    <rPh sb="2" eb="4">
      <t>ジギョウ</t>
    </rPh>
    <rPh sb="4" eb="6">
      <t>ナイヨウ</t>
    </rPh>
    <phoneticPr fontId="4"/>
  </si>
  <si>
    <t>導入設備</t>
    <rPh sb="0" eb="2">
      <t>ドウニュウ</t>
    </rPh>
    <rPh sb="2" eb="4">
      <t>セツビ</t>
    </rPh>
    <phoneticPr fontId="4"/>
  </si>
  <si>
    <t>年</t>
    <rPh sb="0" eb="1">
      <t>ネン</t>
    </rPh>
    <phoneticPr fontId="4"/>
  </si>
  <si>
    <t>導入前</t>
    <rPh sb="0" eb="2">
      <t>ドウニュウ</t>
    </rPh>
    <rPh sb="2" eb="3">
      <t>マエ</t>
    </rPh>
    <phoneticPr fontId="4"/>
  </si>
  <si>
    <t>導入後</t>
    <rPh sb="0" eb="2">
      <t>ドウニュウ</t>
    </rPh>
    <rPh sb="2" eb="3">
      <t>ゴ</t>
    </rPh>
    <phoneticPr fontId="4"/>
  </si>
  <si>
    <t>総事業費</t>
    <rPh sb="0" eb="4">
      <t>ソウジギョウヒ</t>
    </rPh>
    <phoneticPr fontId="4"/>
  </si>
  <si>
    <t>t-CO2/年</t>
    <rPh sb="6" eb="7">
      <t>ネン</t>
    </rPh>
    <phoneticPr fontId="4"/>
  </si>
  <si>
    <t>CO2排出削減予測量</t>
    <rPh sb="3" eb="5">
      <t>ハイシュツ</t>
    </rPh>
    <rPh sb="5" eb="7">
      <t>サクゲン</t>
    </rPh>
    <rPh sb="7" eb="9">
      <t>ヨソク</t>
    </rPh>
    <rPh sb="9" eb="10">
      <t>リョウ</t>
    </rPh>
    <phoneticPr fontId="4"/>
  </si>
  <si>
    <t>＝</t>
    <phoneticPr fontId="4"/>
  </si>
  <si>
    <t>導入前のCO2排出量</t>
    <rPh sb="0" eb="2">
      <t>ドウニュウ</t>
    </rPh>
    <rPh sb="2" eb="3">
      <t>マエ</t>
    </rPh>
    <rPh sb="7" eb="9">
      <t>ハイシュツ</t>
    </rPh>
    <rPh sb="9" eb="10">
      <t>リョウ</t>
    </rPh>
    <phoneticPr fontId="4"/>
  </si>
  <si>
    <t>導入後のCO2排出量</t>
    <rPh sb="0" eb="2">
      <t>ドウニュウ</t>
    </rPh>
    <rPh sb="2" eb="3">
      <t>ゴ</t>
    </rPh>
    <rPh sb="7" eb="9">
      <t>ハイシュツ</t>
    </rPh>
    <rPh sb="9" eb="10">
      <t>リョウ</t>
    </rPh>
    <phoneticPr fontId="4"/>
  </si>
  <si>
    <t>－</t>
    <phoneticPr fontId="4"/>
  </si>
  <si>
    <t>※</t>
    <phoneticPr fontId="4"/>
  </si>
  <si>
    <t>区　　分</t>
    <rPh sb="0" eb="1">
      <t>ク</t>
    </rPh>
    <rPh sb="3" eb="4">
      <t>フン</t>
    </rPh>
    <phoneticPr fontId="4"/>
  </si>
  <si>
    <t>消費税及び地方消費税額</t>
    <rPh sb="0" eb="3">
      <t>ショウヒゼイ</t>
    </rPh>
    <rPh sb="3" eb="4">
      <t>オヨ</t>
    </rPh>
    <rPh sb="5" eb="7">
      <t>チホウ</t>
    </rPh>
    <rPh sb="7" eb="10">
      <t>ショウヒゼイ</t>
    </rPh>
    <rPh sb="10" eb="11">
      <t>ガク</t>
    </rPh>
    <phoneticPr fontId="4"/>
  </si>
  <si>
    <t>総計（税抜き額）</t>
    <rPh sb="0" eb="2">
      <t>ソウケイ</t>
    </rPh>
    <rPh sb="3" eb="4">
      <t>ゼイ</t>
    </rPh>
    <rPh sb="4" eb="5">
      <t>ヌ</t>
    </rPh>
    <rPh sb="6" eb="7">
      <t>ガク</t>
    </rPh>
    <phoneticPr fontId="4"/>
  </si>
  <si>
    <t>単位</t>
    <rPh sb="0" eb="2">
      <t>タンイ</t>
    </rPh>
    <phoneticPr fontId="4"/>
  </si>
  <si>
    <t>kL</t>
    <phoneticPr fontId="4"/>
  </si>
  <si>
    <t>灯油</t>
    <rPh sb="0" eb="2">
      <t>トウユ</t>
    </rPh>
    <phoneticPr fontId="4"/>
  </si>
  <si>
    <t>合計</t>
    <rPh sb="0" eb="2">
      <t>ゴウケイ</t>
    </rPh>
    <phoneticPr fontId="4"/>
  </si>
  <si>
    <t>CO2排出量は、小数点第２位を四捨五入して、小数点第１位までの表記としてください。</t>
    <rPh sb="3" eb="5">
      <t>ハイシュツ</t>
    </rPh>
    <rPh sb="5" eb="6">
      <t>リョウ</t>
    </rPh>
    <rPh sb="8" eb="11">
      <t>ショウスウテン</t>
    </rPh>
    <rPh sb="11" eb="12">
      <t>ダイ</t>
    </rPh>
    <rPh sb="13" eb="14">
      <t>イ</t>
    </rPh>
    <rPh sb="15" eb="19">
      <t>シシャゴニュウ</t>
    </rPh>
    <rPh sb="22" eb="25">
      <t>ショウスウテン</t>
    </rPh>
    <rPh sb="25" eb="26">
      <t>ダイ</t>
    </rPh>
    <rPh sb="27" eb="28">
      <t>イ</t>
    </rPh>
    <rPh sb="31" eb="33">
      <t>ヒョウキ</t>
    </rPh>
    <phoneticPr fontId="4"/>
  </si>
  <si>
    <t>計</t>
    <rPh sb="0" eb="1">
      <t>ケイ</t>
    </rPh>
    <phoneticPr fontId="4"/>
  </si>
  <si>
    <t>ＦＡＸ</t>
    <phoneticPr fontId="4"/>
  </si>
  <si>
    <t>リース会社</t>
    <rPh sb="3" eb="5">
      <t>カイシャ</t>
    </rPh>
    <phoneticPr fontId="4"/>
  </si>
  <si>
    <t>代表者役職名</t>
    <rPh sb="0" eb="3">
      <t>ダイヒョウシャ</t>
    </rPh>
    <rPh sb="3" eb="5">
      <t>ヤクショク</t>
    </rPh>
    <rPh sb="5" eb="6">
      <t>メイ</t>
    </rPh>
    <phoneticPr fontId="6"/>
  </si>
  <si>
    <t>主たる事務所
の所在地</t>
    <rPh sb="0" eb="1">
      <t>シュ</t>
    </rPh>
    <rPh sb="3" eb="5">
      <t>ジム</t>
    </rPh>
    <rPh sb="5" eb="6">
      <t>ショ</t>
    </rPh>
    <rPh sb="8" eb="11">
      <t>ショザイチ</t>
    </rPh>
    <phoneticPr fontId="4"/>
  </si>
  <si>
    <t>名称</t>
    <rPh sb="0" eb="2">
      <t>メイショウ</t>
    </rPh>
    <phoneticPr fontId="4"/>
  </si>
  <si>
    <t>人</t>
    <rPh sb="0" eb="1">
      <t>ニン</t>
    </rPh>
    <phoneticPr fontId="4"/>
  </si>
  <si>
    <t>円</t>
    <rPh sb="0" eb="1">
      <t>エン</t>
    </rPh>
    <phoneticPr fontId="4"/>
  </si>
  <si>
    <t>メール</t>
    <phoneticPr fontId="4"/>
  </si>
  <si>
    <t>大分類</t>
    <rPh sb="0" eb="3">
      <t>ダイブンルイ</t>
    </rPh>
    <phoneticPr fontId="6"/>
  </si>
  <si>
    <t>中分類</t>
    <rPh sb="0" eb="3">
      <t>チュウブンルイ</t>
    </rPh>
    <phoneticPr fontId="6"/>
  </si>
  <si>
    <t>漁業</t>
    <rPh sb="0" eb="2">
      <t>ギョギョウ</t>
    </rPh>
    <phoneticPr fontId="10"/>
  </si>
  <si>
    <t>鉱業，採石業，砂利採取業</t>
  </si>
  <si>
    <t>建設業</t>
    <rPh sb="0" eb="3">
      <t>ケンセツギョウ</t>
    </rPh>
    <phoneticPr fontId="10"/>
  </si>
  <si>
    <t>製造業</t>
    <rPh sb="0" eb="3">
      <t>セイゾウギョウ</t>
    </rPh>
    <phoneticPr fontId="10"/>
  </si>
  <si>
    <t>電気・ガス・熱供給・水道業</t>
  </si>
  <si>
    <t>情報通信業</t>
  </si>
  <si>
    <t>卸売業・小売業</t>
  </si>
  <si>
    <t>金融業・保険業</t>
  </si>
  <si>
    <t>複合サービス事業</t>
  </si>
  <si>
    <t>サービス業</t>
    <phoneticPr fontId="6"/>
  </si>
  <si>
    <t>農業</t>
    <rPh sb="0" eb="2">
      <t>ノウギョウ</t>
    </rPh>
    <phoneticPr fontId="10"/>
  </si>
  <si>
    <t>林業</t>
    <rPh sb="0" eb="2">
      <t>ノウリンギョウ</t>
    </rPh>
    <phoneticPr fontId="10"/>
  </si>
  <si>
    <t>水産養殖業</t>
    <rPh sb="0" eb="2">
      <t>スイサン</t>
    </rPh>
    <rPh sb="2" eb="4">
      <t>ヨウショク</t>
    </rPh>
    <rPh sb="4" eb="5">
      <t>ギョウ</t>
    </rPh>
    <phoneticPr fontId="10"/>
  </si>
  <si>
    <t>総合工事業</t>
    <rPh sb="0" eb="2">
      <t>ソウゴウ</t>
    </rPh>
    <rPh sb="2" eb="5">
      <t>コウジギョウ</t>
    </rPh>
    <phoneticPr fontId="10"/>
  </si>
  <si>
    <t>設備工事業</t>
    <rPh sb="0" eb="2">
      <t>セツビ</t>
    </rPh>
    <rPh sb="2" eb="4">
      <t>コウジ</t>
    </rPh>
    <rPh sb="4" eb="5">
      <t>ギョウ</t>
    </rPh>
    <phoneticPr fontId="10"/>
  </si>
  <si>
    <t>職別工事業</t>
    <rPh sb="0" eb="1">
      <t>ショク</t>
    </rPh>
    <rPh sb="1" eb="2">
      <t>ベツ</t>
    </rPh>
    <rPh sb="2" eb="5">
      <t>コウジギョウ</t>
    </rPh>
    <phoneticPr fontId="10"/>
  </si>
  <si>
    <t>食料品製造業</t>
  </si>
  <si>
    <t>飲料・たばこ・飼料製造業</t>
  </si>
  <si>
    <t>繊維工業</t>
  </si>
  <si>
    <t>木材・木製品製造業</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</si>
  <si>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</si>
  <si>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</si>
  <si>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</si>
  <si>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</si>
  <si>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</si>
  <si>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</si>
  <si>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</si>
  <si>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</si>
  <si>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</si>
  <si>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</si>
  <si>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</si>
  <si>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</si>
  <si>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</si>
  <si>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</si>
  <si>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</si>
  <si>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</si>
  <si>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</si>
  <si>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</si>
  <si>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</si>
  <si>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</si>
  <si>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rPh sb="2" eb="3">
      <t>ギョウ</t>
    </rPh>
    <phoneticPr fontId="6"/>
  </si>
  <si>
    <t>ガス業</t>
    <phoneticPr fontId="6"/>
  </si>
  <si>
    <t>熱供給業</t>
    <phoneticPr fontId="6"/>
  </si>
  <si>
    <t>水道業</t>
    <phoneticPr fontId="6"/>
  </si>
  <si>
    <t>通信業</t>
    <phoneticPr fontId="6"/>
  </si>
  <si>
    <t>放送業</t>
    <rPh sb="0" eb="2">
      <t>ホウソウ</t>
    </rPh>
    <phoneticPr fontId="6"/>
  </si>
  <si>
    <t>情報サービス業</t>
    <phoneticPr fontId="6"/>
  </si>
  <si>
    <t>インターネット附随サービス業</t>
    <phoneticPr fontId="6"/>
  </si>
  <si>
    <t>映像・音声・文字情報制作業</t>
    <phoneticPr fontId="6"/>
  </si>
  <si>
    <t>鉄道業</t>
    <phoneticPr fontId="6"/>
  </si>
  <si>
    <t>道路旅客運送業</t>
    <phoneticPr fontId="6"/>
  </si>
  <si>
    <t>道路貨物運送業</t>
    <phoneticPr fontId="6"/>
  </si>
  <si>
    <t>水運業</t>
    <phoneticPr fontId="6"/>
  </si>
  <si>
    <t>航空運輸業</t>
    <phoneticPr fontId="6"/>
  </si>
  <si>
    <t>倉庫業</t>
    <phoneticPr fontId="6"/>
  </si>
  <si>
    <t>運輸に附帯するサービス業</t>
    <phoneticPr fontId="6"/>
  </si>
  <si>
    <t>郵便業</t>
    <rPh sb="0" eb="2">
      <t>ユウビン</t>
    </rPh>
    <rPh sb="2" eb="3">
      <t>ギョウ</t>
    </rPh>
    <phoneticPr fontId="6"/>
  </si>
  <si>
    <t>各種商品卸売業</t>
    <phoneticPr fontId="6"/>
  </si>
  <si>
    <t>繊維・衣服等卸売業</t>
    <phoneticPr fontId="6"/>
  </si>
  <si>
    <t>飲食料品卸売業</t>
    <phoneticPr fontId="6"/>
  </si>
  <si>
    <t>建築材料，鉱物・金属材料等卸売業</t>
    <phoneticPr fontId="6"/>
  </si>
  <si>
    <t>機械器具卸売業</t>
    <phoneticPr fontId="6"/>
  </si>
  <si>
    <t>その他の卸売業</t>
    <phoneticPr fontId="6"/>
  </si>
  <si>
    <t>各種商品小売業</t>
    <phoneticPr fontId="6"/>
  </si>
  <si>
    <t>織物・衣服・身の回り品小売業</t>
    <phoneticPr fontId="6"/>
  </si>
  <si>
    <t>飲食料品小売業</t>
    <phoneticPr fontId="6"/>
  </si>
  <si>
    <t>機械器具小売業</t>
    <phoneticPr fontId="6"/>
  </si>
  <si>
    <t>その他の小売業</t>
    <phoneticPr fontId="6"/>
  </si>
  <si>
    <t>無店舗小売業</t>
    <phoneticPr fontId="6"/>
  </si>
  <si>
    <t>銀行業</t>
    <phoneticPr fontId="6"/>
  </si>
  <si>
    <t>協同組織金融業</t>
    <phoneticPr fontId="6"/>
  </si>
  <si>
    <t>貸金業，クレジットカード業等非預金信用機関</t>
    <phoneticPr fontId="6"/>
  </si>
  <si>
    <t>金融商品取引業，商品先物取引業</t>
    <phoneticPr fontId="6"/>
  </si>
  <si>
    <t>補助的金融業等</t>
    <phoneticPr fontId="6"/>
  </si>
  <si>
    <t>保険業</t>
    <phoneticPr fontId="6"/>
  </si>
  <si>
    <t>不動産取引業</t>
    <phoneticPr fontId="6"/>
  </si>
  <si>
    <t>不動産賃貸業・管理業</t>
    <phoneticPr fontId="6"/>
  </si>
  <si>
    <t>物品賃貸業</t>
    <phoneticPr fontId="6"/>
  </si>
  <si>
    <t>学術・開発研究機関</t>
    <phoneticPr fontId="6"/>
  </si>
  <si>
    <t>専門サービス業</t>
    <phoneticPr fontId="6"/>
  </si>
  <si>
    <t>広告業</t>
    <phoneticPr fontId="6"/>
  </si>
  <si>
    <t>技術サービス業</t>
    <phoneticPr fontId="6"/>
  </si>
  <si>
    <t>宿泊業</t>
    <phoneticPr fontId="6"/>
  </si>
  <si>
    <t>飲食店</t>
    <phoneticPr fontId="6"/>
  </si>
  <si>
    <t>持ち帰り・配達飲食サービス業</t>
    <phoneticPr fontId="6"/>
  </si>
  <si>
    <t>洗濯・理容・美容・浴場業</t>
    <phoneticPr fontId="6"/>
  </si>
  <si>
    <t>その他の生活関連サービス業</t>
    <phoneticPr fontId="6"/>
  </si>
  <si>
    <t>娯楽業</t>
    <phoneticPr fontId="6"/>
  </si>
  <si>
    <t>学校教育</t>
    <phoneticPr fontId="6"/>
  </si>
  <si>
    <t>その他の教育，学習支援業</t>
    <phoneticPr fontId="6"/>
  </si>
  <si>
    <t>医療業</t>
    <phoneticPr fontId="6"/>
  </si>
  <si>
    <t>保健衛生</t>
    <phoneticPr fontId="6"/>
  </si>
  <si>
    <t>社会保険・社会福祉・介護事業</t>
    <phoneticPr fontId="6"/>
  </si>
  <si>
    <t>郵便局</t>
    <phoneticPr fontId="6"/>
  </si>
  <si>
    <t>協同組合</t>
    <phoneticPr fontId="6"/>
  </si>
  <si>
    <t>廃棄物処理業</t>
    <phoneticPr fontId="6"/>
  </si>
  <si>
    <t>自動車整備業</t>
    <phoneticPr fontId="6"/>
  </si>
  <si>
    <t>機械等修理業</t>
    <phoneticPr fontId="6"/>
  </si>
  <si>
    <t>職業紹介・労働者派遣業</t>
    <phoneticPr fontId="6"/>
  </si>
  <si>
    <t>その他の事業サービス業</t>
    <phoneticPr fontId="6"/>
  </si>
  <si>
    <t>産業分類</t>
    <rPh sb="0" eb="2">
      <t>サンギョウ</t>
    </rPh>
    <rPh sb="2" eb="4">
      <t>ブンルイ</t>
    </rPh>
    <phoneticPr fontId="4"/>
  </si>
  <si>
    <t>農業・林業</t>
    <rPh sb="0" eb="2">
      <t>ノウギョウ</t>
    </rPh>
    <rPh sb="3" eb="5">
      <t>リンギョウ</t>
    </rPh>
    <phoneticPr fontId="10"/>
  </si>
  <si>
    <t>鉱業・採石業・砂利採取業</t>
    <phoneticPr fontId="6"/>
  </si>
  <si>
    <t>運輸業・郵便業</t>
    <phoneticPr fontId="6"/>
  </si>
  <si>
    <t>不動産業・物品賃貸業</t>
    <phoneticPr fontId="6"/>
  </si>
  <si>
    <t>学術研究・専門・技術サービス業</t>
    <phoneticPr fontId="6"/>
  </si>
  <si>
    <t>宿泊業・飲食サービス業</t>
    <phoneticPr fontId="6"/>
  </si>
  <si>
    <t>生活関連サービス業・娯楽業</t>
    <phoneticPr fontId="6"/>
  </si>
  <si>
    <t>教育・学習支援業</t>
    <phoneticPr fontId="6"/>
  </si>
  <si>
    <t>医療・福祉</t>
    <phoneticPr fontId="6"/>
  </si>
  <si>
    <t>〒</t>
  </si>
  <si>
    <t>〒</t>
    <phoneticPr fontId="4"/>
  </si>
  <si>
    <t>照明設備</t>
  </si>
  <si>
    <t>空調設備</t>
  </si>
  <si>
    <t>ボイラー(設備更新)</t>
  </si>
  <si>
    <t>ボイラー(燃料転換のみ)</t>
  </si>
  <si>
    <t>コンプレッサー</t>
  </si>
  <si>
    <t>太陽光発電設備</t>
  </si>
  <si>
    <t>コージェネレーション</t>
  </si>
  <si>
    <t>W数</t>
    <rPh sb="1" eb="2">
      <t>スウ</t>
    </rPh>
    <phoneticPr fontId="6"/>
  </si>
  <si>
    <t>常時使用する
従業員数</t>
    <rPh sb="0" eb="2">
      <t>ジョウジ</t>
    </rPh>
    <rPh sb="2" eb="4">
      <t>シヨウ</t>
    </rPh>
    <rPh sb="7" eb="10">
      <t>ジュウギョウイン</t>
    </rPh>
    <rPh sb="10" eb="11">
      <t>スウ</t>
    </rPh>
    <phoneticPr fontId="4"/>
  </si>
  <si>
    <t>（役職名）</t>
    <rPh sb="1" eb="4">
      <t>ヤクショクメイ</t>
    </rPh>
    <phoneticPr fontId="6"/>
  </si>
  <si>
    <t>（代表者名）</t>
    <rPh sb="1" eb="4">
      <t>ダイヒョウシャ</t>
    </rPh>
    <rPh sb="4" eb="5">
      <t>メイ</t>
    </rPh>
    <phoneticPr fontId="6"/>
  </si>
  <si>
    <t xml:space="preserve">連絡先
</t>
    <rPh sb="0" eb="3">
      <t>レンラクサキ</t>
    </rPh>
    <phoneticPr fontId="4"/>
  </si>
  <si>
    <t>燃料</t>
    <rPh sb="0" eb="2">
      <t>ネンリョウ</t>
    </rPh>
    <phoneticPr fontId="6"/>
  </si>
  <si>
    <t>照明</t>
    <rPh sb="0" eb="2">
      <t>ショウメイ</t>
    </rPh>
    <phoneticPr fontId="6"/>
  </si>
  <si>
    <t>蛍光灯</t>
    <rPh sb="0" eb="3">
      <t>ケイコウトウ</t>
    </rPh>
    <phoneticPr fontId="6"/>
  </si>
  <si>
    <t>水銀灯</t>
    <rPh sb="0" eb="3">
      <t>スイギントウ</t>
    </rPh>
    <phoneticPr fontId="6"/>
  </si>
  <si>
    <t>LED</t>
    <phoneticPr fontId="6"/>
  </si>
  <si>
    <t>その他（右に設備記載）</t>
    <phoneticPr fontId="6"/>
  </si>
  <si>
    <t>所有
状況</t>
    <rPh sb="0" eb="2">
      <t>ショユウ</t>
    </rPh>
    <rPh sb="3" eb="5">
      <t>ジョウキョウ</t>
    </rPh>
    <phoneticPr fontId="4"/>
  </si>
  <si>
    <t>氏名</t>
    <rPh sb="0" eb="1">
      <t>シ</t>
    </rPh>
    <rPh sb="1" eb="2">
      <t>ナ</t>
    </rPh>
    <phoneticPr fontId="4"/>
  </si>
  <si>
    <t>メール</t>
    <phoneticPr fontId="4"/>
  </si>
  <si>
    <t>月</t>
    <rPh sb="0" eb="1">
      <t>ガツ</t>
    </rPh>
    <phoneticPr fontId="6"/>
  </si>
  <si>
    <t>事業期間</t>
    <rPh sb="0" eb="2">
      <t>ジギョウ</t>
    </rPh>
    <rPh sb="2" eb="4">
      <t>キカン</t>
    </rPh>
    <phoneticPr fontId="6"/>
  </si>
  <si>
    <t>令和</t>
    <rPh sb="0" eb="2">
      <t>レイワ</t>
    </rPh>
    <phoneticPr fontId="6"/>
  </si>
  <si>
    <t>年</t>
    <rPh sb="0" eb="1">
      <t>ネン</t>
    </rPh>
    <phoneticPr fontId="6"/>
  </si>
  <si>
    <t>～</t>
    <phoneticPr fontId="6"/>
  </si>
  <si>
    <t>シート名</t>
    <rPh sb="3" eb="4">
      <t>メイ</t>
    </rPh>
    <phoneticPr fontId="22"/>
  </si>
  <si>
    <t>その他</t>
    <rPh sb="2" eb="3">
      <t>タ</t>
    </rPh>
    <phoneticPr fontId="22"/>
  </si>
  <si>
    <t>燃料の種類</t>
    <rPh sb="0" eb="2">
      <t>ネンリョウ</t>
    </rPh>
    <rPh sb="3" eb="5">
      <t>シュルイ</t>
    </rPh>
    <phoneticPr fontId="4"/>
  </si>
  <si>
    <t>台数</t>
    <rPh sb="0" eb="2">
      <t>ダイスウ</t>
    </rPh>
    <phoneticPr fontId="4"/>
  </si>
  <si>
    <t>排出係数</t>
    <rPh sb="0" eb="2">
      <t>ハイシュツ</t>
    </rPh>
    <rPh sb="2" eb="4">
      <t>ケイスウ</t>
    </rPh>
    <phoneticPr fontId="4"/>
  </si>
  <si>
    <t>省エネ手法</t>
    <rPh sb="0" eb="1">
      <t>ショウ</t>
    </rPh>
    <rPh sb="3" eb="5">
      <t>シュホウ</t>
    </rPh>
    <phoneticPr fontId="4"/>
  </si>
  <si>
    <t>設備の高効率化</t>
    <rPh sb="0" eb="2">
      <t>セツビ</t>
    </rPh>
    <rPh sb="3" eb="7">
      <t>コウコウリツカ</t>
    </rPh>
    <phoneticPr fontId="4"/>
  </si>
  <si>
    <t>A重油</t>
    <rPh sb="1" eb="3">
      <t>ジュウユ</t>
    </rPh>
    <phoneticPr fontId="4"/>
  </si>
  <si>
    <t>燃料転換</t>
    <rPh sb="0" eb="2">
      <t>ネンリョウ</t>
    </rPh>
    <rPh sb="2" eb="4">
      <t>テンカン</t>
    </rPh>
    <phoneticPr fontId="4"/>
  </si>
  <si>
    <t>B・C重油</t>
    <rPh sb="3" eb="5">
      <t>ジュウユ</t>
    </rPh>
    <phoneticPr fontId="4"/>
  </si>
  <si>
    <t>燃料転換・設備の高効率化</t>
    <rPh sb="0" eb="2">
      <t>ネンリョウ</t>
    </rPh>
    <rPh sb="2" eb="4">
      <t>テンカン</t>
    </rPh>
    <rPh sb="5" eb="7">
      <t>セツビ</t>
    </rPh>
    <rPh sb="8" eb="12">
      <t>コウコウリツカ</t>
    </rPh>
    <phoneticPr fontId="4"/>
  </si>
  <si>
    <t>LPG</t>
    <phoneticPr fontId="4"/>
  </si>
  <si>
    <t>ｔ</t>
    <phoneticPr fontId="4"/>
  </si>
  <si>
    <t>LNG</t>
    <phoneticPr fontId="4"/>
  </si>
  <si>
    <t>都市ガス(13A:45MJ/m3)</t>
    <rPh sb="0" eb="2">
      <t>トシ</t>
    </rPh>
    <phoneticPr fontId="4"/>
  </si>
  <si>
    <t>千Nm3</t>
    <rPh sb="0" eb="1">
      <t>セン</t>
    </rPh>
    <phoneticPr fontId="4"/>
  </si>
  <si>
    <t>高効率タイプに更新</t>
    <rPh sb="0" eb="3">
      <t>コウコウリツ</t>
    </rPh>
    <rPh sb="7" eb="9">
      <t>コウシン</t>
    </rPh>
    <phoneticPr fontId="4"/>
  </si>
  <si>
    <t>都市ガス(13A:43.12MJ/m3)</t>
    <rPh sb="0" eb="2">
      <t>トシ</t>
    </rPh>
    <phoneticPr fontId="4"/>
  </si>
  <si>
    <t>同効率タイプに更新</t>
    <rPh sb="0" eb="1">
      <t>ドウ</t>
    </rPh>
    <rPh sb="1" eb="3">
      <t>コウリツ</t>
    </rPh>
    <rPh sb="7" eb="9">
      <t>コウシン</t>
    </rPh>
    <phoneticPr fontId="4"/>
  </si>
  <si>
    <t>都市ガス(13A:46.04MJ/m3)</t>
    <rPh sb="0" eb="2">
      <t>トシ</t>
    </rPh>
    <phoneticPr fontId="4"/>
  </si>
  <si>
    <t>バーナー交換</t>
    <rPh sb="4" eb="6">
      <t>コウカン</t>
    </rPh>
    <phoneticPr fontId="4"/>
  </si>
  <si>
    <t>都市ガス(12A:41.86MJ/m3)</t>
    <rPh sb="0" eb="2">
      <t>トシ</t>
    </rPh>
    <phoneticPr fontId="4"/>
  </si>
  <si>
    <t>その他</t>
    <rPh sb="2" eb="3">
      <t>タ</t>
    </rPh>
    <phoneticPr fontId="4"/>
  </si>
  <si>
    <t>都市ガス(6A:29.30MJ/m3)</t>
    <rPh sb="0" eb="2">
      <t>トシ</t>
    </rPh>
    <phoneticPr fontId="4"/>
  </si>
  <si>
    <t>2019年</t>
    <rPh sb="4" eb="5">
      <t>ネン</t>
    </rPh>
    <phoneticPr fontId="22"/>
  </si>
  <si>
    <t>貫流ボイラ</t>
    <rPh sb="0" eb="2">
      <t>カンリュウ</t>
    </rPh>
    <phoneticPr fontId="22"/>
  </si>
  <si>
    <t>2018年</t>
    <rPh sb="4" eb="5">
      <t>ネン</t>
    </rPh>
    <phoneticPr fontId="22"/>
  </si>
  <si>
    <t>強制循環ボイラ</t>
    <rPh sb="0" eb="2">
      <t>キョウセイ</t>
    </rPh>
    <rPh sb="2" eb="4">
      <t>ジュンカン</t>
    </rPh>
    <phoneticPr fontId="22"/>
  </si>
  <si>
    <t>2017年</t>
    <rPh sb="4" eb="5">
      <t>ネン</t>
    </rPh>
    <phoneticPr fontId="22"/>
  </si>
  <si>
    <t>自然循環ボイラ</t>
    <rPh sb="0" eb="2">
      <t>シゼン</t>
    </rPh>
    <rPh sb="2" eb="4">
      <t>ジュンカン</t>
    </rPh>
    <phoneticPr fontId="22"/>
  </si>
  <si>
    <t>2016年</t>
    <rPh sb="4" eb="5">
      <t>ネン</t>
    </rPh>
    <phoneticPr fontId="22"/>
  </si>
  <si>
    <t>煙管ボイラ</t>
    <rPh sb="0" eb="2">
      <t>エンカン</t>
    </rPh>
    <phoneticPr fontId="22"/>
  </si>
  <si>
    <t>名称・型式等</t>
    <rPh sb="0" eb="2">
      <t>メイショウ</t>
    </rPh>
    <rPh sb="3" eb="5">
      <t>カタシキ</t>
    </rPh>
    <rPh sb="5" eb="6">
      <t>トウ</t>
    </rPh>
    <phoneticPr fontId="22"/>
  </si>
  <si>
    <t>方式</t>
    <rPh sb="0" eb="2">
      <t>ホウシキ</t>
    </rPh>
    <phoneticPr fontId="22"/>
  </si>
  <si>
    <t>年式等</t>
    <rPh sb="0" eb="2">
      <t>ネンシキ</t>
    </rPh>
    <rPh sb="2" eb="3">
      <t>トウ</t>
    </rPh>
    <phoneticPr fontId="22"/>
  </si>
  <si>
    <t>昨年度燃料使用量</t>
    <rPh sb="0" eb="3">
      <t>サクネンド</t>
    </rPh>
    <rPh sb="3" eb="5">
      <t>ネンリョウ</t>
    </rPh>
    <rPh sb="5" eb="8">
      <t>シヨウリョウ</t>
    </rPh>
    <phoneticPr fontId="4"/>
  </si>
  <si>
    <t>ボイラ効率</t>
    <rPh sb="3" eb="5">
      <t>コウリツ</t>
    </rPh>
    <phoneticPr fontId="4"/>
  </si>
  <si>
    <t>ｔ-ＣＯ₂／年</t>
    <rPh sb="6" eb="7">
      <t>ネン</t>
    </rPh>
    <phoneticPr fontId="22"/>
  </si>
  <si>
    <t>2015年</t>
    <rPh sb="4" eb="5">
      <t>ネン</t>
    </rPh>
    <phoneticPr fontId="22"/>
  </si>
  <si>
    <t>炉筒ボイラ</t>
    <rPh sb="0" eb="2">
      <t>ロトウ</t>
    </rPh>
    <phoneticPr fontId="22"/>
  </si>
  <si>
    <t>2014年</t>
    <rPh sb="4" eb="5">
      <t>ネン</t>
    </rPh>
    <phoneticPr fontId="22"/>
  </si>
  <si>
    <t>炉筒煙管ボイラ</t>
    <rPh sb="0" eb="2">
      <t>ロトウ</t>
    </rPh>
    <rPh sb="2" eb="4">
      <t>エンカン</t>
    </rPh>
    <phoneticPr fontId="22"/>
  </si>
  <si>
    <t>2013年</t>
    <rPh sb="4" eb="5">
      <t>ネン</t>
    </rPh>
    <phoneticPr fontId="22"/>
  </si>
  <si>
    <t>立てボイラ</t>
    <rPh sb="0" eb="1">
      <t>タ</t>
    </rPh>
    <phoneticPr fontId="22"/>
  </si>
  <si>
    <t>2012年</t>
    <rPh sb="4" eb="5">
      <t>ネン</t>
    </rPh>
    <phoneticPr fontId="22"/>
  </si>
  <si>
    <t>セクショナルボイラ</t>
    <phoneticPr fontId="22"/>
  </si>
  <si>
    <t>2011年</t>
    <rPh sb="4" eb="5">
      <t>ネン</t>
    </rPh>
    <phoneticPr fontId="22"/>
  </si>
  <si>
    <t>2010年</t>
    <rPh sb="4" eb="5">
      <t>ネン</t>
    </rPh>
    <phoneticPr fontId="22"/>
  </si>
  <si>
    <t>2009年</t>
    <rPh sb="4" eb="5">
      <t>ネン</t>
    </rPh>
    <phoneticPr fontId="22"/>
  </si>
  <si>
    <t>2008年</t>
    <rPh sb="4" eb="5">
      <t>ネン</t>
    </rPh>
    <phoneticPr fontId="22"/>
  </si>
  <si>
    <t>2007年</t>
    <rPh sb="4" eb="5">
      <t>ネン</t>
    </rPh>
    <phoneticPr fontId="22"/>
  </si>
  <si>
    <t>2006年</t>
    <rPh sb="4" eb="5">
      <t>ネン</t>
    </rPh>
    <phoneticPr fontId="22"/>
  </si>
  <si>
    <t>2005年</t>
    <rPh sb="4" eb="5">
      <t>ネン</t>
    </rPh>
    <phoneticPr fontId="22"/>
  </si>
  <si>
    <t>2004年</t>
    <rPh sb="4" eb="5">
      <t>ネン</t>
    </rPh>
    <phoneticPr fontId="22"/>
  </si>
  <si>
    <t>2003年</t>
    <rPh sb="4" eb="5">
      <t>ネン</t>
    </rPh>
    <phoneticPr fontId="22"/>
  </si>
  <si>
    <t>2002年</t>
    <rPh sb="4" eb="5">
      <t>ネン</t>
    </rPh>
    <phoneticPr fontId="22"/>
  </si>
  <si>
    <t>2001年</t>
    <rPh sb="4" eb="5">
      <t>ネン</t>
    </rPh>
    <phoneticPr fontId="22"/>
  </si>
  <si>
    <t>2000年</t>
    <rPh sb="4" eb="5">
      <t>ネン</t>
    </rPh>
    <phoneticPr fontId="22"/>
  </si>
  <si>
    <t>1999年</t>
    <rPh sb="4" eb="5">
      <t>ネン</t>
    </rPh>
    <phoneticPr fontId="22"/>
  </si>
  <si>
    <t>1998年</t>
    <rPh sb="4" eb="5">
      <t>ネン</t>
    </rPh>
    <phoneticPr fontId="22"/>
  </si>
  <si>
    <t>1997年</t>
    <rPh sb="4" eb="5">
      <t>ネン</t>
    </rPh>
    <phoneticPr fontId="22"/>
  </si>
  <si>
    <t>1996年</t>
    <rPh sb="4" eb="5">
      <t>ネン</t>
    </rPh>
    <phoneticPr fontId="22"/>
  </si>
  <si>
    <t>1995年</t>
    <rPh sb="4" eb="5">
      <t>ネン</t>
    </rPh>
    <phoneticPr fontId="22"/>
  </si>
  <si>
    <t>1994年</t>
    <rPh sb="4" eb="5">
      <t>ネン</t>
    </rPh>
    <phoneticPr fontId="22"/>
  </si>
  <si>
    <t>1993年</t>
    <rPh sb="4" eb="5">
      <t>ネン</t>
    </rPh>
    <phoneticPr fontId="22"/>
  </si>
  <si>
    <t>1992年</t>
    <rPh sb="4" eb="5">
      <t>ネン</t>
    </rPh>
    <phoneticPr fontId="22"/>
  </si>
  <si>
    <t>1991年</t>
    <rPh sb="4" eb="5">
      <t>ネン</t>
    </rPh>
    <phoneticPr fontId="22"/>
  </si>
  <si>
    <t>1990年</t>
    <rPh sb="4" eb="5">
      <t>ネン</t>
    </rPh>
    <phoneticPr fontId="22"/>
  </si>
  <si>
    <t>1989年</t>
    <rPh sb="4" eb="5">
      <t>ネン</t>
    </rPh>
    <phoneticPr fontId="22"/>
  </si>
  <si>
    <t>1988年</t>
    <rPh sb="4" eb="5">
      <t>ネン</t>
    </rPh>
    <phoneticPr fontId="22"/>
  </si>
  <si>
    <t>1987年</t>
    <rPh sb="4" eb="5">
      <t>ネン</t>
    </rPh>
    <phoneticPr fontId="22"/>
  </si>
  <si>
    <t>1986年</t>
    <rPh sb="4" eb="5">
      <t>ネン</t>
    </rPh>
    <phoneticPr fontId="22"/>
  </si>
  <si>
    <t>1985年</t>
    <rPh sb="4" eb="5">
      <t>ネン</t>
    </rPh>
    <phoneticPr fontId="22"/>
  </si>
  <si>
    <t>1984年</t>
    <rPh sb="4" eb="5">
      <t>ネン</t>
    </rPh>
    <phoneticPr fontId="22"/>
  </si>
  <si>
    <t>1983年</t>
    <rPh sb="4" eb="5">
      <t>ネン</t>
    </rPh>
    <phoneticPr fontId="22"/>
  </si>
  <si>
    <t>1982年</t>
    <rPh sb="4" eb="5">
      <t>ネン</t>
    </rPh>
    <phoneticPr fontId="22"/>
  </si>
  <si>
    <t>1981年</t>
    <rPh sb="4" eb="5">
      <t>ネン</t>
    </rPh>
    <phoneticPr fontId="22"/>
  </si>
  <si>
    <t>1980年</t>
    <rPh sb="4" eb="5">
      <t>ネン</t>
    </rPh>
    <phoneticPr fontId="22"/>
  </si>
  <si>
    <t>1979年</t>
    <rPh sb="4" eb="5">
      <t>ネン</t>
    </rPh>
    <phoneticPr fontId="22"/>
  </si>
  <si>
    <t>1978年</t>
    <rPh sb="4" eb="5">
      <t>ネン</t>
    </rPh>
    <phoneticPr fontId="22"/>
  </si>
  <si>
    <t>1977年</t>
    <rPh sb="4" eb="5">
      <t>ネン</t>
    </rPh>
    <phoneticPr fontId="22"/>
  </si>
  <si>
    <t>1976年</t>
    <rPh sb="4" eb="5">
      <t>ネン</t>
    </rPh>
    <phoneticPr fontId="22"/>
  </si>
  <si>
    <t>1975年</t>
    <rPh sb="4" eb="5">
      <t>ネン</t>
    </rPh>
    <phoneticPr fontId="22"/>
  </si>
  <si>
    <t>1974年</t>
    <rPh sb="4" eb="5">
      <t>ネン</t>
    </rPh>
    <phoneticPr fontId="22"/>
  </si>
  <si>
    <t>1973年</t>
    <rPh sb="4" eb="5">
      <t>ネン</t>
    </rPh>
    <phoneticPr fontId="22"/>
  </si>
  <si>
    <t>1970年</t>
    <rPh sb="4" eb="5">
      <t>ネン</t>
    </rPh>
    <phoneticPr fontId="22"/>
  </si>
  <si>
    <t>1969年</t>
    <rPh sb="4" eb="5">
      <t>ネン</t>
    </rPh>
    <phoneticPr fontId="22"/>
  </si>
  <si>
    <t>1968年</t>
    <rPh sb="4" eb="5">
      <t>ネン</t>
    </rPh>
    <phoneticPr fontId="22"/>
  </si>
  <si>
    <t>1967年</t>
    <rPh sb="4" eb="5">
      <t>ネン</t>
    </rPh>
    <phoneticPr fontId="22"/>
  </si>
  <si>
    <t>1966年</t>
    <rPh sb="4" eb="5">
      <t>ネン</t>
    </rPh>
    <phoneticPr fontId="22"/>
  </si>
  <si>
    <t>1965年</t>
    <rPh sb="4" eb="5">
      <t>ネン</t>
    </rPh>
    <phoneticPr fontId="22"/>
  </si>
  <si>
    <t>1964年</t>
    <rPh sb="4" eb="5">
      <t>ネン</t>
    </rPh>
    <phoneticPr fontId="22"/>
  </si>
  <si>
    <t>1963年</t>
    <rPh sb="4" eb="5">
      <t>ネン</t>
    </rPh>
    <phoneticPr fontId="22"/>
  </si>
  <si>
    <t>1962年</t>
    <rPh sb="4" eb="5">
      <t>ネン</t>
    </rPh>
    <phoneticPr fontId="22"/>
  </si>
  <si>
    <t>1961年</t>
    <rPh sb="4" eb="5">
      <t>ネン</t>
    </rPh>
    <phoneticPr fontId="22"/>
  </si>
  <si>
    <t>1960年</t>
    <rPh sb="4" eb="5">
      <t>ネン</t>
    </rPh>
    <phoneticPr fontId="22"/>
  </si>
  <si>
    <t>台数</t>
    <rPh sb="0" eb="2">
      <t>ダイスウ</t>
    </rPh>
    <phoneticPr fontId="22"/>
  </si>
  <si>
    <t>高位発熱量</t>
    <rPh sb="0" eb="2">
      <t>コウイ</t>
    </rPh>
    <rPh sb="2" eb="4">
      <t>ハツネツ</t>
    </rPh>
    <rPh sb="4" eb="5">
      <t>リョウ</t>
    </rPh>
    <phoneticPr fontId="4"/>
  </si>
  <si>
    <t>低位発熱量</t>
    <rPh sb="0" eb="2">
      <t>テイイ</t>
    </rPh>
    <rPh sb="2" eb="4">
      <t>ハツネツ</t>
    </rPh>
    <rPh sb="4" eb="5">
      <t>リョウ</t>
    </rPh>
    <phoneticPr fontId="22"/>
  </si>
  <si>
    <t>使用按分</t>
    <rPh sb="0" eb="2">
      <t>シヨウ</t>
    </rPh>
    <rPh sb="2" eb="4">
      <t>アンブン</t>
    </rPh>
    <phoneticPr fontId="22"/>
  </si>
  <si>
    <t>按分合計</t>
    <rPh sb="0" eb="2">
      <t>アンブン</t>
    </rPh>
    <rPh sb="2" eb="4">
      <t>ゴウケイ</t>
    </rPh>
    <phoneticPr fontId="22"/>
  </si>
  <si>
    <t>導入後想定する
燃料使用量</t>
    <rPh sb="0" eb="2">
      <t>ドウニュウ</t>
    </rPh>
    <rPh sb="2" eb="3">
      <t>ゴ</t>
    </rPh>
    <rPh sb="3" eb="5">
      <t>ソウテイ</t>
    </rPh>
    <rPh sb="8" eb="10">
      <t>ネンリョウ</t>
    </rPh>
    <rPh sb="10" eb="13">
      <t>シヨウリョウ</t>
    </rPh>
    <phoneticPr fontId="4"/>
  </si>
  <si>
    <t>必要熱量GJ</t>
    <rPh sb="0" eb="2">
      <t>ヒツヨウ</t>
    </rPh>
    <rPh sb="2" eb="4">
      <t>ネツリョウ</t>
    </rPh>
    <phoneticPr fontId="22"/>
  </si>
  <si>
    <t>●既存ボイラ</t>
    <rPh sb="1" eb="3">
      <t>キゾン</t>
    </rPh>
    <phoneticPr fontId="4"/>
  </si>
  <si>
    <t>●導入予定ボイラ</t>
    <rPh sb="1" eb="3">
      <t>ドウニュウ</t>
    </rPh>
    <rPh sb="3" eb="5">
      <t>ヨテイ</t>
    </rPh>
    <phoneticPr fontId="4"/>
  </si>
  <si>
    <r>
      <t xml:space="preserve">《ボイラのエネルギー量算定方法
の選択》  </t>
    </r>
    <r>
      <rPr>
        <sz val="9"/>
        <color theme="1"/>
        <rFont val="ＭＳ Ｐゴシック"/>
        <family val="3"/>
        <charset val="128"/>
        <scheme val="minor"/>
      </rPr>
      <t>（右のどちらかを選択する）</t>
    </r>
    <rPh sb="10" eb="11">
      <t>リョウ</t>
    </rPh>
    <rPh sb="12" eb="14">
      <t>サンテイ</t>
    </rPh>
    <rPh sb="17" eb="19">
      <t>センタク</t>
    </rPh>
    <rPh sb="18" eb="20">
      <t>センタク</t>
    </rPh>
    <rPh sb="24" eb="25">
      <t>ミギ</t>
    </rPh>
    <rPh sb="31" eb="33">
      <t>センタク</t>
    </rPh>
    <phoneticPr fontId="4"/>
  </si>
  <si>
    <t>名称・型式等</t>
    <rPh sb="0" eb="2">
      <t>メイショウ</t>
    </rPh>
    <rPh sb="3" eb="5">
      <t>カタシキ</t>
    </rPh>
    <rPh sb="5" eb="6">
      <t>トウ</t>
    </rPh>
    <phoneticPr fontId="22"/>
  </si>
  <si>
    <t>燃料消費量</t>
    <rPh sb="0" eb="2">
      <t>ネンリョウ</t>
    </rPh>
    <rPh sb="2" eb="5">
      <t>ショウヒリョウ</t>
    </rPh>
    <phoneticPr fontId="22"/>
  </si>
  <si>
    <t>年間稼働時間(h/年）</t>
    <rPh sb="0" eb="2">
      <t>ネンカン</t>
    </rPh>
    <rPh sb="2" eb="4">
      <t>カドウ</t>
    </rPh>
    <rPh sb="4" eb="6">
      <t>ジカン</t>
    </rPh>
    <rPh sb="9" eb="10">
      <t>ネン</t>
    </rPh>
    <phoneticPr fontId="22"/>
  </si>
  <si>
    <t>単位</t>
    <rPh sb="0" eb="2">
      <t>タンイ</t>
    </rPh>
    <phoneticPr fontId="22"/>
  </si>
  <si>
    <t>更新対象のボイラの稼働状況、性能を記載します。（最大８台まで記載可能）</t>
    <rPh sb="0" eb="2">
      <t>コウシン</t>
    </rPh>
    <rPh sb="2" eb="4">
      <t>タイショウ</t>
    </rPh>
    <rPh sb="9" eb="11">
      <t>カドウ</t>
    </rPh>
    <rPh sb="11" eb="13">
      <t>ジョウキョウ</t>
    </rPh>
    <rPh sb="14" eb="16">
      <t>セイノウ</t>
    </rPh>
    <rPh sb="17" eb="19">
      <t>キサイ</t>
    </rPh>
    <rPh sb="24" eb="26">
      <t>サイダイ</t>
    </rPh>
    <rPh sb="27" eb="28">
      <t>ダイ</t>
    </rPh>
    <rPh sb="30" eb="32">
      <t>キサイ</t>
    </rPh>
    <rPh sb="32" eb="34">
      <t>カノウ</t>
    </rPh>
    <phoneticPr fontId="22"/>
  </si>
  <si>
    <t>（１）既存ボイラの稼働の情報</t>
    <rPh sb="3" eb="5">
      <t>キゾン</t>
    </rPh>
    <rPh sb="9" eb="11">
      <t>カドウ</t>
    </rPh>
    <rPh sb="12" eb="14">
      <t>ジョウホウ</t>
    </rPh>
    <phoneticPr fontId="22"/>
  </si>
  <si>
    <t>（２）エネルギー使用状況</t>
    <rPh sb="8" eb="10">
      <t>シヨウ</t>
    </rPh>
    <rPh sb="10" eb="12">
      <t>ジョウキョウ</t>
    </rPh>
    <phoneticPr fontId="22"/>
  </si>
  <si>
    <t>（"その他"の場合の説明：　     　　　　　　　　　　　　　　　　）</t>
    <rPh sb="4" eb="5">
      <t>タ</t>
    </rPh>
    <rPh sb="7" eb="9">
      <t>バアイ</t>
    </rPh>
    <rPh sb="10" eb="12">
      <t>セツメイ</t>
    </rPh>
    <phoneticPr fontId="4"/>
  </si>
  <si>
    <t>＊燃料転換だけの場合は、現行ボイラの効率を記入する。</t>
    <rPh sb="1" eb="3">
      <t>ネンリョウ</t>
    </rPh>
    <rPh sb="3" eb="5">
      <t>テンカン</t>
    </rPh>
    <rPh sb="8" eb="10">
      <t>バアイ</t>
    </rPh>
    <rPh sb="12" eb="14">
      <t>ゲンコウ</t>
    </rPh>
    <rPh sb="18" eb="20">
      <t>コウリツ</t>
    </rPh>
    <rPh sb="21" eb="23">
      <t>キニュウ</t>
    </rPh>
    <phoneticPr fontId="4"/>
  </si>
  <si>
    <t>按分値は合計を １ にすること！</t>
    <rPh sb="0" eb="2">
      <t>アンブン</t>
    </rPh>
    <rPh sb="2" eb="3">
      <t>チ</t>
    </rPh>
    <rPh sb="4" eb="6">
      <t>ゴウケイ</t>
    </rPh>
    <phoneticPr fontId="22"/>
  </si>
  <si>
    <t xml:space="preserve">ボイラCO₂排出量算定用 </t>
    <rPh sb="6" eb="8">
      <t>ハイシュツ</t>
    </rPh>
    <rPh sb="8" eb="9">
      <t>リョウ</t>
    </rPh>
    <rPh sb="9" eb="11">
      <t>サンテイ</t>
    </rPh>
    <phoneticPr fontId="22"/>
  </si>
  <si>
    <t>＊導入後の燃料使用量は、必要事項を記入すると自動計算されます。</t>
    <rPh sb="1" eb="3">
      <t>ドウニュウ</t>
    </rPh>
    <rPh sb="3" eb="4">
      <t>ゴ</t>
    </rPh>
    <rPh sb="5" eb="7">
      <t>ネンリョウ</t>
    </rPh>
    <rPh sb="7" eb="10">
      <t>シヨウリョウ</t>
    </rPh>
    <rPh sb="12" eb="14">
      <t>ヒツヨウ</t>
    </rPh>
    <rPh sb="14" eb="16">
      <t>ジコウ</t>
    </rPh>
    <rPh sb="17" eb="19">
      <t>キニュウ</t>
    </rPh>
    <rPh sb="22" eb="24">
      <t>ジドウ</t>
    </rPh>
    <rPh sb="24" eb="26">
      <t>ケイサン</t>
    </rPh>
    <phoneticPr fontId="4"/>
  </si>
  <si>
    <t>店舗</t>
    <rPh sb="0" eb="2">
      <t>テンポ</t>
    </rPh>
    <phoneticPr fontId="24"/>
  </si>
  <si>
    <t>事務所</t>
    <rPh sb="0" eb="2">
      <t>ジム</t>
    </rPh>
    <rPh sb="2" eb="3">
      <t>ショ</t>
    </rPh>
    <phoneticPr fontId="24"/>
  </si>
  <si>
    <t>冷房</t>
    <rPh sb="0" eb="2">
      <t>レイボウ</t>
    </rPh>
    <phoneticPr fontId="4"/>
  </si>
  <si>
    <t>冷房</t>
    <rPh sb="0" eb="2">
      <t>レイボウ</t>
    </rPh>
    <phoneticPr fontId="24"/>
  </si>
  <si>
    <t>暖房</t>
    <rPh sb="0" eb="2">
      <t>ダンボウ</t>
    </rPh>
    <phoneticPr fontId="4"/>
  </si>
  <si>
    <t>暖房</t>
    <rPh sb="0" eb="2">
      <t>ダンボウ</t>
    </rPh>
    <phoneticPr fontId="24"/>
  </si>
  <si>
    <t>県北</t>
    <rPh sb="0" eb="2">
      <t>ケンホク</t>
    </rPh>
    <phoneticPr fontId="24"/>
  </si>
  <si>
    <t>県南</t>
    <rPh sb="0" eb="1">
      <t>ケン</t>
    </rPh>
    <rPh sb="1" eb="2">
      <t>ナン</t>
    </rPh>
    <phoneticPr fontId="24"/>
  </si>
  <si>
    <t>4月</t>
    <rPh sb="1" eb="2">
      <t>ガツ</t>
    </rPh>
    <phoneticPr fontId="24"/>
  </si>
  <si>
    <t>5月</t>
  </si>
  <si>
    <t>6月</t>
  </si>
  <si>
    <t>7月</t>
  </si>
  <si>
    <t>8月</t>
  </si>
  <si>
    <t>9月</t>
  </si>
  <si>
    <t>10月</t>
  </si>
  <si>
    <t>11月</t>
  </si>
  <si>
    <t>12月</t>
  </si>
  <si>
    <t>1月</t>
  </si>
  <si>
    <t>2月</t>
  </si>
  <si>
    <t>3月</t>
  </si>
  <si>
    <t>負荷発生</t>
    <rPh sb="0" eb="2">
      <t>フカ</t>
    </rPh>
    <rPh sb="2" eb="4">
      <t>ハッセイ</t>
    </rPh>
    <phoneticPr fontId="24"/>
  </si>
  <si>
    <t>ＪＩＳＢ8616</t>
    <phoneticPr fontId="24"/>
  </si>
  <si>
    <t>稼働割合</t>
    <rPh sb="0" eb="2">
      <t>カドウ</t>
    </rPh>
    <rPh sb="2" eb="4">
      <t>ワリアイ</t>
    </rPh>
    <phoneticPr fontId="24"/>
  </si>
  <si>
    <t>県南・県北負荷率平均</t>
    <rPh sb="0" eb="2">
      <t>ケンナン</t>
    </rPh>
    <rPh sb="3" eb="5">
      <t>ケンホク</t>
    </rPh>
    <rPh sb="5" eb="7">
      <t>フカ</t>
    </rPh>
    <rPh sb="7" eb="8">
      <t>リツ</t>
    </rPh>
    <rPh sb="8" eb="10">
      <t>ヘイキン</t>
    </rPh>
    <phoneticPr fontId="22"/>
  </si>
  <si>
    <t>県南・県北稼働割合平均</t>
    <rPh sb="0" eb="2">
      <t>ケンナン</t>
    </rPh>
    <rPh sb="3" eb="5">
      <t>ケンホク</t>
    </rPh>
    <rPh sb="5" eb="7">
      <t>カドウ</t>
    </rPh>
    <rPh sb="7" eb="9">
      <t>ワリアイ</t>
    </rPh>
    <rPh sb="9" eb="11">
      <t>ヘイキン</t>
    </rPh>
    <phoneticPr fontId="22"/>
  </si>
  <si>
    <t>負荷率×稼働率</t>
    <rPh sb="0" eb="2">
      <t>フカ</t>
    </rPh>
    <rPh sb="2" eb="3">
      <t>リツ</t>
    </rPh>
    <rPh sb="4" eb="6">
      <t>カドウ</t>
    </rPh>
    <rPh sb="6" eb="7">
      <t>リツ</t>
    </rPh>
    <phoneticPr fontId="22"/>
  </si>
  <si>
    <t>店舗・事務所負荷平均</t>
    <rPh sb="0" eb="2">
      <t>テンポ</t>
    </rPh>
    <rPh sb="3" eb="5">
      <t>ジム</t>
    </rPh>
    <rPh sb="5" eb="6">
      <t>ショ</t>
    </rPh>
    <rPh sb="6" eb="8">
      <t>フカ</t>
    </rPh>
    <rPh sb="8" eb="10">
      <t>ヘイキン</t>
    </rPh>
    <phoneticPr fontId="22"/>
  </si>
  <si>
    <t>年平均</t>
    <rPh sb="0" eb="3">
      <t>ネンヘイキン</t>
    </rPh>
    <phoneticPr fontId="22"/>
  </si>
  <si>
    <t>年平均</t>
    <rPh sb="0" eb="1">
      <t>ネン</t>
    </rPh>
    <rPh sb="1" eb="3">
      <t>ヘイキン</t>
    </rPh>
    <phoneticPr fontId="22"/>
  </si>
  <si>
    <t>最大値</t>
    <rPh sb="0" eb="2">
      <t>サイダイ</t>
    </rPh>
    <rPh sb="2" eb="3">
      <t>チ</t>
    </rPh>
    <phoneticPr fontId="22"/>
  </si>
  <si>
    <t>店舗・事務所負荷率平均</t>
    <rPh sb="0" eb="2">
      <t>テンポ</t>
    </rPh>
    <rPh sb="3" eb="5">
      <t>ジム</t>
    </rPh>
    <rPh sb="5" eb="6">
      <t>ショ</t>
    </rPh>
    <rPh sb="6" eb="8">
      <t>フカ</t>
    </rPh>
    <rPh sb="8" eb="9">
      <t>リツ</t>
    </rPh>
    <rPh sb="9" eb="11">
      <t>ヘイキン</t>
    </rPh>
    <phoneticPr fontId="22"/>
  </si>
  <si>
    <t>平均</t>
    <rPh sb="0" eb="2">
      <t>ヘイキン</t>
    </rPh>
    <phoneticPr fontId="22"/>
  </si>
  <si>
    <t>引用値</t>
    <rPh sb="0" eb="2">
      <t>インヨウ</t>
    </rPh>
    <rPh sb="2" eb="3">
      <t>チ</t>
    </rPh>
    <phoneticPr fontId="22"/>
  </si>
  <si>
    <t>4月</t>
    <rPh sb="1" eb="2">
      <t>ガツ</t>
    </rPh>
    <phoneticPr fontId="22"/>
  </si>
  <si>
    <t>負荷×稼働率</t>
    <rPh sb="0" eb="2">
      <t>フカ</t>
    </rPh>
    <rPh sb="3" eb="5">
      <t>カドウ</t>
    </rPh>
    <rPh sb="5" eb="6">
      <t>リツ</t>
    </rPh>
    <phoneticPr fontId="22"/>
  </si>
  <si>
    <t>採用値１</t>
    <rPh sb="0" eb="2">
      <t>サイヨウ</t>
    </rPh>
    <rPh sb="2" eb="3">
      <t>チ</t>
    </rPh>
    <phoneticPr fontId="22"/>
  </si>
  <si>
    <t>採用値２</t>
    <rPh sb="0" eb="2">
      <t>サイヨウ</t>
    </rPh>
    <rPh sb="2" eb="3">
      <t>チ</t>
    </rPh>
    <phoneticPr fontId="22"/>
  </si>
  <si>
    <t>ＪＩＳＢ8616より</t>
    <phoneticPr fontId="22"/>
  </si>
  <si>
    <t>年式</t>
    <rPh sb="0" eb="2">
      <t>ネンシキ</t>
    </rPh>
    <phoneticPr fontId="4"/>
  </si>
  <si>
    <t>種別</t>
    <rPh sb="0" eb="2">
      <t>シュベツ</t>
    </rPh>
    <phoneticPr fontId="4"/>
  </si>
  <si>
    <t>選択対象地域</t>
    <rPh sb="0" eb="2">
      <t>センタク</t>
    </rPh>
    <rPh sb="2" eb="4">
      <t>タイショウ</t>
    </rPh>
    <rPh sb="4" eb="6">
      <t>チイキ</t>
    </rPh>
    <phoneticPr fontId="4"/>
  </si>
  <si>
    <t>列数</t>
    <rPh sb="0" eb="2">
      <t>レツスウ</t>
    </rPh>
    <phoneticPr fontId="4"/>
  </si>
  <si>
    <t>対象負荷列</t>
    <rPh sb="0" eb="2">
      <t>タイショウ</t>
    </rPh>
    <rPh sb="2" eb="4">
      <t>フカ</t>
    </rPh>
    <rPh sb="4" eb="5">
      <t>レツ</t>
    </rPh>
    <phoneticPr fontId="4"/>
  </si>
  <si>
    <t>平均COP計数表ａ</t>
    <rPh sb="0" eb="2">
      <t>ヘイキン</t>
    </rPh>
    <rPh sb="5" eb="7">
      <t>ケイスウ</t>
    </rPh>
    <rPh sb="7" eb="8">
      <t>ピョウ</t>
    </rPh>
    <phoneticPr fontId="24"/>
  </si>
  <si>
    <t>平均COP計数表ｂ</t>
    <rPh sb="0" eb="2">
      <t>ヘイキン</t>
    </rPh>
    <rPh sb="5" eb="7">
      <t>ケイスウ</t>
    </rPh>
    <rPh sb="7" eb="8">
      <t>ピョウ</t>
    </rPh>
    <phoneticPr fontId="24"/>
  </si>
  <si>
    <t>ＩＮＶ</t>
    <phoneticPr fontId="24"/>
  </si>
  <si>
    <t>一定速</t>
    <rPh sb="0" eb="2">
      <t>イッテイ</t>
    </rPh>
    <rPh sb="2" eb="3">
      <t>ソク</t>
    </rPh>
    <phoneticPr fontId="24"/>
  </si>
  <si>
    <t>店舗用</t>
    <rPh sb="0" eb="2">
      <t>テンポ</t>
    </rPh>
    <rPh sb="2" eb="3">
      <t>ヨウ</t>
    </rPh>
    <phoneticPr fontId="24"/>
  </si>
  <si>
    <t>設備用</t>
    <rPh sb="0" eb="2">
      <t>セツビ</t>
    </rPh>
    <rPh sb="2" eb="3">
      <t>ヨウ</t>
    </rPh>
    <phoneticPr fontId="24"/>
  </si>
  <si>
    <t>25%未満</t>
    <rPh sb="3" eb="5">
      <t>ミマン</t>
    </rPh>
    <phoneticPr fontId="24"/>
  </si>
  <si>
    <t>25%以上</t>
    <rPh sb="3" eb="5">
      <t>イジョウ</t>
    </rPh>
    <phoneticPr fontId="24"/>
  </si>
  <si>
    <t>a 冷房</t>
    <rPh sb="2" eb="4">
      <t>レイボウ</t>
    </rPh>
    <phoneticPr fontId="24"/>
  </si>
  <si>
    <t>a 暖房</t>
    <rPh sb="2" eb="3">
      <t>ダン</t>
    </rPh>
    <phoneticPr fontId="24"/>
  </si>
  <si>
    <t>b　冷房</t>
    <rPh sb="2" eb="4">
      <t>レイボウ</t>
    </rPh>
    <phoneticPr fontId="24"/>
  </si>
  <si>
    <t>ｂ　暖房</t>
    <rPh sb="2" eb="4">
      <t>ダンボウ</t>
    </rPh>
    <phoneticPr fontId="24"/>
  </si>
  <si>
    <t>y = a x + b</t>
    <phoneticPr fontId="22"/>
  </si>
  <si>
    <t>INV</t>
  </si>
  <si>
    <t>INV</t>
    <phoneticPr fontId="22"/>
  </si>
  <si>
    <t>一定速</t>
    <rPh sb="0" eb="2">
      <t>イッテイ</t>
    </rPh>
    <rPh sb="2" eb="3">
      <t>ソク</t>
    </rPh>
    <phoneticPr fontId="22"/>
  </si>
  <si>
    <t>y = a x + b　店舗・事務所平均</t>
    <rPh sb="12" eb="14">
      <t>テンポ</t>
    </rPh>
    <rPh sb="15" eb="17">
      <t>ジム</t>
    </rPh>
    <rPh sb="17" eb="18">
      <t>ショ</t>
    </rPh>
    <rPh sb="18" eb="20">
      <t>ヘイキン</t>
    </rPh>
    <phoneticPr fontId="22"/>
  </si>
  <si>
    <t>平均COP計数表b</t>
    <rPh sb="0" eb="2">
      <t>ヘイキン</t>
    </rPh>
    <rPh sb="5" eb="7">
      <t>ケイスウ</t>
    </rPh>
    <rPh sb="7" eb="8">
      <t>ピョウ</t>
    </rPh>
    <phoneticPr fontId="24"/>
  </si>
  <si>
    <t>COP補正</t>
    <rPh sb="3" eb="5">
      <t>ホセイ</t>
    </rPh>
    <phoneticPr fontId="22"/>
  </si>
  <si>
    <t>1995年以前</t>
    <rPh sb="4" eb="5">
      <t>ネン</t>
    </rPh>
    <rPh sb="5" eb="7">
      <t>イゼン</t>
    </rPh>
    <phoneticPr fontId="22"/>
  </si>
  <si>
    <t>取得値</t>
    <rPh sb="0" eb="2">
      <t>シュトク</t>
    </rPh>
    <rPh sb="2" eb="3">
      <t>トクネ</t>
    </rPh>
    <phoneticPr fontId="22"/>
  </si>
  <si>
    <t>冷房</t>
    <rPh sb="0" eb="2">
      <t>レイボウ</t>
    </rPh>
    <phoneticPr fontId="22"/>
  </si>
  <si>
    <t>暖房</t>
    <rPh sb="0" eb="2">
      <t>ダンボウ</t>
    </rPh>
    <phoneticPr fontId="22"/>
  </si>
  <si>
    <t>冷暖房平均</t>
    <rPh sb="0" eb="3">
      <t>レイダンボウ</t>
    </rPh>
    <rPh sb="3" eb="5">
      <t>ヘイキン</t>
    </rPh>
    <phoneticPr fontId="22"/>
  </si>
  <si>
    <t>下の欄に他様式で計算したCO₂排出量を記入する。↓</t>
  </si>
  <si>
    <t>計算に使用した書類の添付が必要です。</t>
    <rPh sb="0" eb="2">
      <t>ケイサン</t>
    </rPh>
    <rPh sb="3" eb="5">
      <t>シヨウ</t>
    </rPh>
    <rPh sb="7" eb="9">
      <t>ショルイ</t>
    </rPh>
    <rPh sb="10" eb="12">
      <t>テンプ</t>
    </rPh>
    <rPh sb="13" eb="15">
      <t>ヒツヨウ</t>
    </rPh>
    <phoneticPr fontId="22"/>
  </si>
  <si>
    <t>（単位　円）</t>
    <rPh sb="1" eb="3">
      <t>タンイ</t>
    </rPh>
    <rPh sb="4" eb="5">
      <t>エン</t>
    </rPh>
    <phoneticPr fontId="4"/>
  </si>
  <si>
    <t>機器費</t>
    <rPh sb="0" eb="2">
      <t>キキ</t>
    </rPh>
    <rPh sb="2" eb="3">
      <t>ヒ</t>
    </rPh>
    <phoneticPr fontId="4"/>
  </si>
  <si>
    <t>工事費</t>
    <rPh sb="0" eb="3">
      <t>コウジヒ</t>
    </rPh>
    <phoneticPr fontId="4"/>
  </si>
  <si>
    <t>単価</t>
    <rPh sb="0" eb="2">
      <t>タンカ</t>
    </rPh>
    <phoneticPr fontId="4"/>
  </si>
  <si>
    <t>数量</t>
    <rPh sb="0" eb="2">
      <t>スウリョウ</t>
    </rPh>
    <phoneticPr fontId="4"/>
  </si>
  <si>
    <t>既存設備撤去費</t>
    <rPh sb="0" eb="2">
      <t>キソン</t>
    </rPh>
    <rPh sb="2" eb="4">
      <t>セツビ</t>
    </rPh>
    <rPh sb="4" eb="6">
      <t>テッキョ</t>
    </rPh>
    <rPh sb="6" eb="7">
      <t>ヒ</t>
    </rPh>
    <phoneticPr fontId="4"/>
  </si>
  <si>
    <t>既存設備にかかる処分費</t>
    <rPh sb="0" eb="2">
      <t>キソン</t>
    </rPh>
    <rPh sb="2" eb="4">
      <t>セツビ</t>
    </rPh>
    <rPh sb="8" eb="10">
      <t>ショブン</t>
    </rPh>
    <rPh sb="10" eb="11">
      <t>ヒ</t>
    </rPh>
    <phoneticPr fontId="4"/>
  </si>
  <si>
    <t>見積書の合計額（税抜額）と一致すること。</t>
    <rPh sb="0" eb="3">
      <t>ミツモリショ</t>
    </rPh>
    <rPh sb="4" eb="6">
      <t>ゴウケイ</t>
    </rPh>
    <rPh sb="6" eb="7">
      <t>ガク</t>
    </rPh>
    <rPh sb="8" eb="9">
      <t>ゼイ</t>
    </rPh>
    <rPh sb="9" eb="10">
      <t>ヌ</t>
    </rPh>
    <rPh sb="10" eb="11">
      <t>ガク</t>
    </rPh>
    <rPh sb="13" eb="15">
      <t>イッチ</t>
    </rPh>
    <phoneticPr fontId="4"/>
  </si>
  <si>
    <t>見積書の合計額（税込額）と一致すること。</t>
    <rPh sb="0" eb="3">
      <t>ミツモリショ</t>
    </rPh>
    <rPh sb="4" eb="6">
      <t>ゴウケイ</t>
    </rPh>
    <rPh sb="6" eb="7">
      <t>ガク</t>
    </rPh>
    <rPh sb="8" eb="10">
      <t>ゼイコミ</t>
    </rPh>
    <rPh sb="10" eb="11">
      <t>ガク</t>
    </rPh>
    <rPh sb="13" eb="15">
      <t>イッチ</t>
    </rPh>
    <phoneticPr fontId="4"/>
  </si>
  <si>
    <t>（注）</t>
    <rPh sb="1" eb="2">
      <t>チュウ</t>
    </rPh>
    <phoneticPr fontId="4"/>
  </si>
  <si>
    <t>(補助対象経費)</t>
    <rPh sb="1" eb="3">
      <t>ホジョ</t>
    </rPh>
    <rPh sb="3" eb="5">
      <t>タイショウ</t>
    </rPh>
    <rPh sb="5" eb="7">
      <t>ケイヒ</t>
    </rPh>
    <phoneticPr fontId="4"/>
  </si>
  <si>
    <t>補助率</t>
    <rPh sb="0" eb="3">
      <t>ホジョリツ</t>
    </rPh>
    <phoneticPr fontId="4"/>
  </si>
  <si>
    <t>算出結果</t>
    <rPh sb="0" eb="2">
      <t>サンシュツ</t>
    </rPh>
    <rPh sb="2" eb="4">
      <t>ケッカ</t>
    </rPh>
    <phoneticPr fontId="4"/>
  </si>
  <si>
    <t>上限額</t>
    <rPh sb="0" eb="3">
      <t>ジョウゲンガク</t>
    </rPh>
    <phoneticPr fontId="4"/>
  </si>
  <si>
    <t>×</t>
    <phoneticPr fontId="4"/>
  </si>
  <si>
    <t>※１万円未満切り捨て</t>
    <phoneticPr fontId="4"/>
  </si>
  <si>
    <t>対象設備の財産処分制限期間</t>
    <rPh sb="0" eb="2">
      <t>タイショウ</t>
    </rPh>
    <rPh sb="2" eb="4">
      <t>セツビ</t>
    </rPh>
    <rPh sb="5" eb="7">
      <t>ザイサン</t>
    </rPh>
    <rPh sb="7" eb="9">
      <t>ショブン</t>
    </rPh>
    <rPh sb="9" eb="11">
      <t>セイゲン</t>
    </rPh>
    <rPh sb="11" eb="13">
      <t>キカン</t>
    </rPh>
    <phoneticPr fontId="4"/>
  </si>
  <si>
    <r>
      <t>t-CO2
/</t>
    </r>
    <r>
      <rPr>
        <sz val="6"/>
        <color theme="1"/>
        <rFont val="ＭＳ Ｐゴシック"/>
        <family val="3"/>
        <charset val="128"/>
        <scheme val="minor"/>
      </rPr>
      <t>財産処分制限期間</t>
    </r>
    <rPh sb="7" eb="9">
      <t>ザイサン</t>
    </rPh>
    <rPh sb="9" eb="11">
      <t>ショブン</t>
    </rPh>
    <rPh sb="11" eb="13">
      <t>セイゲン</t>
    </rPh>
    <rPh sb="13" eb="15">
      <t>キカン</t>
    </rPh>
    <phoneticPr fontId="4"/>
  </si>
  <si>
    <r>
      <t>財産処分制限期間</t>
    </r>
    <r>
      <rPr>
        <b/>
        <sz val="6"/>
        <color theme="1"/>
        <rFont val="ＭＳ Ｐゴシック"/>
        <family val="3"/>
        <charset val="128"/>
        <scheme val="minor"/>
      </rPr>
      <t>※</t>
    </r>
    <rPh sb="0" eb="2">
      <t>ザイサン</t>
    </rPh>
    <rPh sb="2" eb="4">
      <t>ショブン</t>
    </rPh>
    <rPh sb="4" eb="6">
      <t>セイゲン</t>
    </rPh>
    <rPh sb="6" eb="8">
      <t>キカン</t>
    </rPh>
    <phoneticPr fontId="22"/>
  </si>
  <si>
    <t>※</t>
    <phoneticPr fontId="22"/>
  </si>
  <si>
    <t>財産処分制限期間＝10年（法定耐用年数が10年未満の場合はその法定耐用年数）</t>
  </si>
  <si>
    <t>財産処分制限期間相当</t>
    <rPh sb="0" eb="2">
      <t>ザイサン</t>
    </rPh>
    <rPh sb="2" eb="4">
      <t>ショブン</t>
    </rPh>
    <rPh sb="4" eb="6">
      <t>セイゲン</t>
    </rPh>
    <rPh sb="6" eb="8">
      <t>キカン</t>
    </rPh>
    <rPh sb="8" eb="10">
      <t>ソウトウ</t>
    </rPh>
    <phoneticPr fontId="4"/>
  </si>
  <si>
    <t>小　計</t>
    <rPh sb="0" eb="1">
      <t>ショウ</t>
    </rPh>
    <rPh sb="2" eb="3">
      <t>ケイ</t>
    </rPh>
    <phoneticPr fontId="4"/>
  </si>
  <si>
    <t>事業概要</t>
    <rPh sb="0" eb="4">
      <t>ジギョウガイヨウ</t>
    </rPh>
    <phoneticPr fontId="4"/>
  </si>
  <si>
    <t>省エネ計画書</t>
    <rPh sb="0" eb="1">
      <t>ショウ</t>
    </rPh>
    <phoneticPr fontId="31"/>
  </si>
  <si>
    <t>事業者</t>
    <rPh sb="0" eb="3">
      <t>ジギョウシャ</t>
    </rPh>
    <phoneticPr fontId="31"/>
  </si>
  <si>
    <t>事業所</t>
    <rPh sb="0" eb="3">
      <t>ジギョウショ</t>
    </rPh>
    <phoneticPr fontId="31"/>
  </si>
  <si>
    <t>事業所所在地</t>
    <phoneticPr fontId="31"/>
  </si>
  <si>
    <t>主要エネルギー</t>
    <phoneticPr fontId="31"/>
  </si>
  <si>
    <t>主要設備</t>
    <phoneticPr fontId="31"/>
  </si>
  <si>
    <t>CO2削減目標</t>
    <rPh sb="3" eb="5">
      <t>サクゲン</t>
    </rPh>
    <rPh sb="5" eb="7">
      <t>モクヒョウ</t>
    </rPh>
    <phoneticPr fontId="31"/>
  </si>
  <si>
    <t>２０３０年度までの目標</t>
    <rPh sb="4" eb="6">
      <t>ネンド</t>
    </rPh>
    <rPh sb="9" eb="11">
      <t>モクヒョウ</t>
    </rPh>
    <phoneticPr fontId="31"/>
  </si>
  <si>
    <t>CO2排出量(t)</t>
    <rPh sb="3" eb="6">
      <t>ハイシュツリョウ</t>
    </rPh>
    <phoneticPr fontId="31"/>
  </si>
  <si>
    <t>削減率</t>
    <rPh sb="0" eb="3">
      <t>サクゲンリツ</t>
    </rPh>
    <phoneticPr fontId="31"/>
  </si>
  <si>
    <t>-</t>
    <phoneticPr fontId="31"/>
  </si>
  <si>
    <t>削減量(t)</t>
    <rPh sb="0" eb="3">
      <t>サクゲンリョウ</t>
    </rPh>
    <phoneticPr fontId="31"/>
  </si>
  <si>
    <t>　任意の目標削減率を入力。</t>
    <phoneticPr fontId="31"/>
  </si>
  <si>
    <t>具体的な対策</t>
    <rPh sb="0" eb="3">
      <t>グタイテキ</t>
    </rPh>
    <rPh sb="4" eb="6">
      <t>タイサク</t>
    </rPh>
    <phoneticPr fontId="31"/>
  </si>
  <si>
    <t>対　策</t>
    <rPh sb="0" eb="1">
      <t>タイ</t>
    </rPh>
    <rPh sb="2" eb="3">
      <t>サク</t>
    </rPh>
    <phoneticPr fontId="31"/>
  </si>
  <si>
    <t>取組時期</t>
    <rPh sb="0" eb="2">
      <t>トリクミ</t>
    </rPh>
    <rPh sb="2" eb="4">
      <t>ジキ</t>
    </rPh>
    <phoneticPr fontId="31"/>
  </si>
  <si>
    <t>省エネ対策</t>
    <rPh sb="0" eb="1">
      <t>ショウ</t>
    </rPh>
    <rPh sb="3" eb="5">
      <t>タイサク</t>
    </rPh>
    <phoneticPr fontId="31"/>
  </si>
  <si>
    <t>再エネ利用</t>
    <rPh sb="0" eb="1">
      <t>サイ</t>
    </rPh>
    <rPh sb="3" eb="5">
      <t>リヨウ</t>
    </rPh>
    <phoneticPr fontId="31"/>
  </si>
  <si>
    <t>ガス化・電化　等</t>
    <rPh sb="2" eb="3">
      <t>カ</t>
    </rPh>
    <rPh sb="4" eb="6">
      <t>デンカ</t>
    </rPh>
    <rPh sb="7" eb="8">
      <t>トウ</t>
    </rPh>
    <phoneticPr fontId="31"/>
  </si>
  <si>
    <t>※「実施済」の対策は任意</t>
    <rPh sb="2" eb="4">
      <t>ジッシ</t>
    </rPh>
    <rPh sb="4" eb="5">
      <t>スミ</t>
    </rPh>
    <rPh sb="7" eb="9">
      <t>タイサク</t>
    </rPh>
    <rPh sb="10" eb="12">
      <t>ニンイ</t>
    </rPh>
    <phoneticPr fontId="31"/>
  </si>
  <si>
    <t>（自由記述）
脱炭素化やSDGｓ取組への意欲　等</t>
    <rPh sb="1" eb="5">
      <t>ジユウキジュツ</t>
    </rPh>
    <phoneticPr fontId="31"/>
  </si>
  <si>
    <t>１．CO₂排出量換算計算</t>
    <rPh sb="5" eb="7">
      <t>ハイシュツ</t>
    </rPh>
    <rPh sb="7" eb="8">
      <t>リョウ</t>
    </rPh>
    <rPh sb="8" eb="10">
      <t>カンサン</t>
    </rPh>
    <rPh sb="10" eb="12">
      <t>ケイサン</t>
    </rPh>
    <phoneticPr fontId="34"/>
  </si>
  <si>
    <t>事業者名：</t>
    <rPh sb="0" eb="1">
      <t>ジ</t>
    </rPh>
    <rPh sb="1" eb="2">
      <t>ギョウ</t>
    </rPh>
    <rPh sb="2" eb="3">
      <t>シャ</t>
    </rPh>
    <rPh sb="3" eb="4">
      <t>メイ</t>
    </rPh>
    <phoneticPr fontId="4"/>
  </si>
  <si>
    <t>○○○○○○ 様</t>
    <rPh sb="7" eb="8">
      <t>サマ</t>
    </rPh>
    <phoneticPr fontId="4"/>
  </si>
  <si>
    <t>作成日：</t>
    <rPh sb="0" eb="2">
      <t>サクセイ</t>
    </rPh>
    <rPh sb="2" eb="3">
      <t>ヒ</t>
    </rPh>
    <phoneticPr fontId="4"/>
  </si>
  <si>
    <t>令和○○年 ○月○○日</t>
    <rPh sb="0" eb="1">
      <t>レイ</t>
    </rPh>
    <rPh sb="1" eb="2">
      <t>ワ</t>
    </rPh>
    <phoneticPr fontId="4"/>
  </si>
  <si>
    <t>期  間：</t>
    <rPh sb="0" eb="1">
      <t>キ</t>
    </rPh>
    <rPh sb="3" eb="4">
      <t>アイダ</t>
    </rPh>
    <phoneticPr fontId="4"/>
  </si>
  <si>
    <t>○○○○年４月～○○○○年３月</t>
  </si>
  <si>
    <t>係数：埼玉県目標設定型排出量取引制度で使用している換算係数</t>
    <phoneticPr fontId="34"/>
  </si>
  <si>
    <t>種　　　類</t>
    <rPh sb="0" eb="1">
      <t>シュ</t>
    </rPh>
    <rPh sb="4" eb="5">
      <t>ルイ</t>
    </rPh>
    <phoneticPr fontId="4"/>
  </si>
  <si>
    <t>使用量</t>
    <rPh sb="0" eb="3">
      <t>シヨウリョウ</t>
    </rPh>
    <phoneticPr fontId="4"/>
  </si>
  <si>
    <t>単位当たり
発熱量</t>
    <rPh sb="0" eb="2">
      <t>タンイ</t>
    </rPh>
    <rPh sb="2" eb="3">
      <t>ア</t>
    </rPh>
    <rPh sb="6" eb="9">
      <t>ハツネツリョウ</t>
    </rPh>
    <phoneticPr fontId="4"/>
  </si>
  <si>
    <t>熱量</t>
    <phoneticPr fontId="4"/>
  </si>
  <si>
    <t>原油換算</t>
    <rPh sb="0" eb="2">
      <t>ゲンユ</t>
    </rPh>
    <rPh sb="2" eb="4">
      <t>カンサン</t>
    </rPh>
    <phoneticPr fontId="4"/>
  </si>
  <si>
    <t>原油換算係数</t>
    <rPh sb="0" eb="2">
      <t>ゲンユ</t>
    </rPh>
    <rPh sb="2" eb="4">
      <t>カンサン</t>
    </rPh>
    <rPh sb="4" eb="6">
      <t>ケイスウ</t>
    </rPh>
    <phoneticPr fontId="4"/>
  </si>
  <si>
    <t>原油換算使用量</t>
    <rPh sb="0" eb="2">
      <t>ゲンユ</t>
    </rPh>
    <rPh sb="2" eb="4">
      <t>カンサン</t>
    </rPh>
    <rPh sb="4" eb="7">
      <t>シヨウリョウ</t>
    </rPh>
    <phoneticPr fontId="4"/>
  </si>
  <si>
    <t>ＣＯ₂排出係数</t>
    <phoneticPr fontId="4"/>
  </si>
  <si>
    <t>ＣＯ₂排出量</t>
    <rPh sb="3" eb="5">
      <t>ハイシュツ</t>
    </rPh>
    <rPh sb="5" eb="6">
      <t>リョウ</t>
    </rPh>
    <phoneticPr fontId="4"/>
  </si>
  <si>
    <t>①</t>
    <phoneticPr fontId="4"/>
  </si>
  <si>
    <t>②</t>
    <phoneticPr fontId="4"/>
  </si>
  <si>
    <t>①×②</t>
    <phoneticPr fontId="4"/>
  </si>
  <si>
    <t>③</t>
    <phoneticPr fontId="4"/>
  </si>
  <si>
    <t>②×③</t>
    <phoneticPr fontId="4"/>
  </si>
  <si>
    <t>①×②×③</t>
    <phoneticPr fontId="4"/>
  </si>
  <si>
    <t>④</t>
    <phoneticPr fontId="4"/>
  </si>
  <si>
    <t>①×④</t>
    <phoneticPr fontId="4"/>
  </si>
  <si>
    <t>数値</t>
    <rPh sb="0" eb="2">
      <t>スウチ</t>
    </rPh>
    <phoneticPr fontId="4"/>
  </si>
  <si>
    <t>単位</t>
    <phoneticPr fontId="4"/>
  </si>
  <si>
    <t>GJ</t>
    <phoneticPr fontId="4"/>
  </si>
  <si>
    <t>kL/GJ</t>
    <phoneticPr fontId="4"/>
  </si>
  <si>
    <t>t-ＣＯ₂</t>
    <phoneticPr fontId="4"/>
  </si>
  <si>
    <t>燃料及び熱</t>
    <rPh sb="0" eb="2">
      <t>ネンリョウ</t>
    </rPh>
    <rPh sb="2" eb="3">
      <t>オヨ</t>
    </rPh>
    <rPh sb="4" eb="5">
      <t>ネツ</t>
    </rPh>
    <phoneticPr fontId="4"/>
  </si>
  <si>
    <t>原油
（コンデンセートを除く）</t>
    <rPh sb="0" eb="2">
      <t>ゲンユ</t>
    </rPh>
    <rPh sb="12" eb="13">
      <t>ノゾ</t>
    </rPh>
    <phoneticPr fontId="4"/>
  </si>
  <si>
    <t>GJ/kL</t>
    <phoneticPr fontId="4"/>
  </si>
  <si>
    <t>揮発油
（ガソリン）</t>
    <rPh sb="0" eb="3">
      <t>キハツユ</t>
    </rPh>
    <phoneticPr fontId="4"/>
  </si>
  <si>
    <t>ナフサ</t>
    <phoneticPr fontId="4"/>
  </si>
  <si>
    <t>軽油</t>
    <rPh sb="0" eb="2">
      <t>ケイユ</t>
    </rPh>
    <phoneticPr fontId="4"/>
  </si>
  <si>
    <t>Ａ重油</t>
    <rPh sb="1" eb="3">
      <t>ジュウユ</t>
    </rPh>
    <phoneticPr fontId="4"/>
  </si>
  <si>
    <t>Ｂ・Ｃ重油</t>
    <rPh sb="3" eb="5">
      <t>ジュウユ</t>
    </rPh>
    <phoneticPr fontId="4"/>
  </si>
  <si>
    <t>石油アスファルト</t>
    <rPh sb="0" eb="2">
      <t>セキユ</t>
    </rPh>
    <phoneticPr fontId="4"/>
  </si>
  <si>
    <t>t</t>
    <phoneticPr fontId="4"/>
  </si>
  <si>
    <t>GJ/t</t>
    <phoneticPr fontId="4"/>
  </si>
  <si>
    <t>石油ガス</t>
    <rPh sb="0" eb="2">
      <t>セキユ</t>
    </rPh>
    <phoneticPr fontId="4"/>
  </si>
  <si>
    <t>㎥</t>
    <phoneticPr fontId="4"/>
  </si>
  <si>
    <t>GJ/㎥</t>
    <phoneticPr fontId="4"/>
  </si>
  <si>
    <t>液化天然ガス
(LNG)</t>
    <rPh sb="0" eb="2">
      <t>エキカ</t>
    </rPh>
    <rPh sb="2" eb="4">
      <t>テンネン</t>
    </rPh>
    <phoneticPr fontId="4"/>
  </si>
  <si>
    <t>石炭</t>
    <rPh sb="0" eb="2">
      <t>セキタン</t>
    </rPh>
    <phoneticPr fontId="4"/>
  </si>
  <si>
    <t>石炭コークス</t>
    <rPh sb="0" eb="2">
      <t>セキタン</t>
    </rPh>
    <phoneticPr fontId="4"/>
  </si>
  <si>
    <t>都市ガス</t>
    <rPh sb="0" eb="2">
      <t>トシ</t>
    </rPh>
    <phoneticPr fontId="4"/>
  </si>
  <si>
    <t>産業用蒸気</t>
    <rPh sb="0" eb="3">
      <t>サンギョウヨウ</t>
    </rPh>
    <rPh sb="3" eb="5">
      <t>ジョウキ</t>
    </rPh>
    <phoneticPr fontId="4"/>
  </si>
  <si>
    <t>GJ/GJ</t>
    <phoneticPr fontId="4"/>
  </si>
  <si>
    <t>小計</t>
    <phoneticPr fontId="4"/>
  </si>
  <si>
    <t>電気</t>
    <rPh sb="0" eb="2">
      <t>デンキ</t>
    </rPh>
    <phoneticPr fontId="4"/>
  </si>
  <si>
    <t>①</t>
  </si>
  <si>
    <t>③=①×②</t>
    <phoneticPr fontId="4"/>
  </si>
  <si>
    <t>⑤=①×②×④</t>
    <phoneticPr fontId="4"/>
  </si>
  <si>
    <t>千kWh</t>
    <rPh sb="0" eb="1">
      <t>セン</t>
    </rPh>
    <phoneticPr fontId="4"/>
  </si>
  <si>
    <t>GJ/千kWh</t>
    <rPh sb="3" eb="4">
      <t>セン</t>
    </rPh>
    <phoneticPr fontId="4"/>
  </si>
  <si>
    <t>※「種類」は主なもののみ、これ以外は省略</t>
    <rPh sb="2" eb="4">
      <t>シュルイ</t>
    </rPh>
    <rPh sb="6" eb="7">
      <t>オモ</t>
    </rPh>
    <rPh sb="15" eb="17">
      <t>イガイ</t>
    </rPh>
    <rPh sb="18" eb="20">
      <t>ショウリャク</t>
    </rPh>
    <phoneticPr fontId="24"/>
  </si>
  <si>
    <t>※都市ガス、電気の「単位当たり発熱量」は、便宜的に上記数値で計算</t>
    <rPh sb="1" eb="3">
      <t>トシ</t>
    </rPh>
    <rPh sb="6" eb="8">
      <t>デンキ</t>
    </rPh>
    <rPh sb="10" eb="12">
      <t>タンイ</t>
    </rPh>
    <rPh sb="12" eb="13">
      <t>ア</t>
    </rPh>
    <rPh sb="15" eb="17">
      <t>ハツネツ</t>
    </rPh>
    <rPh sb="17" eb="18">
      <t>リョウ</t>
    </rPh>
    <rPh sb="21" eb="24">
      <t>ベンギテキ</t>
    </rPh>
    <rPh sb="25" eb="27">
      <t>ジョウキ</t>
    </rPh>
    <rPh sb="27" eb="29">
      <t>スウチ</t>
    </rPh>
    <rPh sb="30" eb="32">
      <t>ケイサン</t>
    </rPh>
    <phoneticPr fontId="24"/>
  </si>
  <si>
    <r>
      <t xml:space="preserve">２．効果計算係数
</t>
    </r>
    <r>
      <rPr>
        <sz val="9"/>
        <color theme="1"/>
        <rFont val="ＭＳ Ｐ明朝"/>
        <family val="1"/>
        <charset val="128"/>
      </rPr>
      <t/>
    </r>
    <rPh sb="2" eb="4">
      <t>コウカ</t>
    </rPh>
    <rPh sb="4" eb="6">
      <t>ケイサン</t>
    </rPh>
    <rPh sb="6" eb="8">
      <t>ケイスウ</t>
    </rPh>
    <phoneticPr fontId="34"/>
  </si>
  <si>
    <t>（個票シート等で、エネルギー使用量、ＣＯ２排出量、削減金額等の算出には下表の係数を使用しています。）</t>
  </si>
  <si>
    <t>エネルギー
の種類</t>
    <rPh sb="7" eb="9">
      <t>シュルイ</t>
    </rPh>
    <phoneticPr fontId="34"/>
  </si>
  <si>
    <t>単価</t>
    <rPh sb="0" eb="2">
      <t>タンカ</t>
    </rPh>
    <phoneticPr fontId="34"/>
  </si>
  <si>
    <t>原油換算係数 *2</t>
    <rPh sb="0" eb="2">
      <t>ゲンユ</t>
    </rPh>
    <rPh sb="2" eb="4">
      <t>カンサン</t>
    </rPh>
    <rPh sb="4" eb="6">
      <t>ケイスウ</t>
    </rPh>
    <phoneticPr fontId="34"/>
  </si>
  <si>
    <t>記号</t>
    <rPh sb="0" eb="2">
      <t>キゴウ</t>
    </rPh>
    <phoneticPr fontId="34"/>
  </si>
  <si>
    <t>数値</t>
    <rPh sb="0" eb="2">
      <t>スウチ</t>
    </rPh>
    <phoneticPr fontId="34"/>
  </si>
  <si>
    <t>単位</t>
    <rPh sb="0" eb="2">
      <t>タンイ</t>
    </rPh>
    <phoneticPr fontId="34"/>
  </si>
  <si>
    <t>dy</t>
    <phoneticPr fontId="34"/>
  </si>
  <si>
    <t>円/ｋWh</t>
    <rPh sb="0" eb="1">
      <t>エン</t>
    </rPh>
    <phoneticPr fontId="34"/>
  </si>
  <si>
    <t>do</t>
    <phoneticPr fontId="34"/>
  </si>
  <si>
    <t>ｋL/千ｋWh</t>
    <rPh sb="3" eb="4">
      <t>セン</t>
    </rPh>
    <phoneticPr fontId="34"/>
  </si>
  <si>
    <t>dc</t>
    <phoneticPr fontId="34"/>
  </si>
  <si>
    <r>
      <t>t-CO</t>
    </r>
    <r>
      <rPr>
        <vertAlign val="subscript"/>
        <sz val="10"/>
        <color theme="1"/>
        <rFont val="ＭＳ Ｐ明朝"/>
        <family val="1"/>
        <charset val="128"/>
      </rPr>
      <t>2</t>
    </r>
    <r>
      <rPr>
        <sz val="10"/>
        <color theme="1"/>
        <rFont val="ＭＳ Ｐ明朝"/>
        <family val="2"/>
        <charset val="128"/>
      </rPr>
      <t>/千ｋWh</t>
    </r>
    <rPh sb="6" eb="7">
      <t>セン</t>
    </rPh>
    <phoneticPr fontId="34"/>
  </si>
  <si>
    <t>灯油</t>
    <rPh sb="0" eb="2">
      <t>トウユ</t>
    </rPh>
    <phoneticPr fontId="34"/>
  </si>
  <si>
    <t>ｔｙ</t>
    <phoneticPr fontId="34"/>
  </si>
  <si>
    <t>円/L</t>
    <rPh sb="0" eb="1">
      <t>エン</t>
    </rPh>
    <phoneticPr fontId="34"/>
  </si>
  <si>
    <t>to</t>
    <phoneticPr fontId="34"/>
  </si>
  <si>
    <t>ｋL/ｋL</t>
    <phoneticPr fontId="34"/>
  </si>
  <si>
    <t>ｔｃ</t>
    <phoneticPr fontId="34"/>
  </si>
  <si>
    <t>A重油</t>
    <rPh sb="1" eb="3">
      <t>ジュウユ</t>
    </rPh>
    <phoneticPr fontId="34"/>
  </si>
  <si>
    <t>ay</t>
    <phoneticPr fontId="34"/>
  </si>
  <si>
    <t>ao</t>
    <phoneticPr fontId="34"/>
  </si>
  <si>
    <t>ac</t>
    <phoneticPr fontId="34"/>
  </si>
  <si>
    <t>LPG(ｋｇ）</t>
    <phoneticPr fontId="34"/>
  </si>
  <si>
    <t>ｋy</t>
    <phoneticPr fontId="34"/>
  </si>
  <si>
    <t>円/ｋｇ</t>
    <phoneticPr fontId="34"/>
  </si>
  <si>
    <t>ｋo</t>
    <phoneticPr fontId="34"/>
  </si>
  <si>
    <t>ｋc</t>
    <phoneticPr fontId="34"/>
  </si>
  <si>
    <t>ガソリン</t>
    <phoneticPr fontId="34"/>
  </si>
  <si>
    <t>ｋL/ｋL</t>
  </si>
  <si>
    <t>t-CO2/ｋL</t>
  </si>
  <si>
    <t>LPG（㎥）</t>
    <phoneticPr fontId="34"/>
  </si>
  <si>
    <t>ｍy</t>
    <phoneticPr fontId="34"/>
  </si>
  <si>
    <t>円/㎥</t>
    <phoneticPr fontId="34"/>
  </si>
  <si>
    <t>ｍo</t>
    <phoneticPr fontId="34"/>
  </si>
  <si>
    <t>ｋL/㎥</t>
    <phoneticPr fontId="34"/>
  </si>
  <si>
    <t>ｍc</t>
    <phoneticPr fontId="34"/>
  </si>
  <si>
    <t>軽油</t>
    <rPh sb="0" eb="2">
      <t>ケイユ</t>
    </rPh>
    <phoneticPr fontId="34"/>
  </si>
  <si>
    <t>円/㎥</t>
  </si>
  <si>
    <t>ｋL/㎥</t>
  </si>
  <si>
    <t>t-CO2/㎥</t>
  </si>
  <si>
    <t>都市ガス　１３A</t>
    <rPh sb="0" eb="2">
      <t>トシ</t>
    </rPh>
    <phoneticPr fontId="34"/>
  </si>
  <si>
    <t>gy</t>
    <phoneticPr fontId="34"/>
  </si>
  <si>
    <t>円/㎥</t>
    <rPh sb="0" eb="1">
      <t>エン</t>
    </rPh>
    <phoneticPr fontId="34"/>
  </si>
  <si>
    <t>go</t>
    <phoneticPr fontId="34"/>
  </si>
  <si>
    <t>ｋL/千㎥</t>
    <rPh sb="3" eb="4">
      <t>セン</t>
    </rPh>
    <phoneticPr fontId="34"/>
  </si>
  <si>
    <t>gc</t>
    <phoneticPr fontId="34"/>
  </si>
  <si>
    <r>
      <t>t-CO</t>
    </r>
    <r>
      <rPr>
        <vertAlign val="subscript"/>
        <sz val="10"/>
        <color theme="1"/>
        <rFont val="ＭＳ Ｐ明朝"/>
        <family val="1"/>
        <charset val="128"/>
      </rPr>
      <t>2</t>
    </r>
    <r>
      <rPr>
        <sz val="10"/>
        <color theme="1"/>
        <rFont val="ＭＳ Ｐ明朝"/>
        <family val="2"/>
        <charset val="128"/>
      </rPr>
      <t>/千㎥</t>
    </r>
    <rPh sb="6" eb="7">
      <t>セン</t>
    </rPh>
    <phoneticPr fontId="34"/>
  </si>
  <si>
    <t>円/ｋｇ</t>
  </si>
  <si>
    <t>ｘｙ</t>
    <phoneticPr fontId="34"/>
  </si>
  <si>
    <t>ｘｏ</t>
    <phoneticPr fontId="34"/>
  </si>
  <si>
    <t>ｘｃ</t>
    <phoneticPr fontId="34"/>
  </si>
  <si>
    <t>ｋL/t</t>
  </si>
  <si>
    <t>t-CO2/ｔ</t>
  </si>
  <si>
    <t>＊１：単価は Ⅲ.エネルギーの使用状況シートの表より。　　＊２：係数は埼玉県排出量取引制度ガイドラインによります。</t>
    <rPh sb="3" eb="5">
      <t>タンカ</t>
    </rPh>
    <rPh sb="15" eb="17">
      <t>シヨウ</t>
    </rPh>
    <rPh sb="17" eb="19">
      <t>ジョウキョウ</t>
    </rPh>
    <rPh sb="23" eb="24">
      <t>ヒョウ</t>
    </rPh>
    <rPh sb="32" eb="34">
      <t>ケイスウ</t>
    </rPh>
    <rPh sb="35" eb="38">
      <t>サイタマケン</t>
    </rPh>
    <rPh sb="38" eb="40">
      <t>ハイシュツ</t>
    </rPh>
    <rPh sb="40" eb="41">
      <t>リョウ</t>
    </rPh>
    <rPh sb="41" eb="43">
      <t>トリヒキ</t>
    </rPh>
    <rPh sb="43" eb="45">
      <t>セイド</t>
    </rPh>
    <phoneticPr fontId="34"/>
  </si>
  <si>
    <t>原油のうちコンデンセート（ＮＧＬ）、石油コークス、コークス炉ガス、高炉ガス、転炉ガス、コールタール、都市ガス（６A)、産業用以外の蒸気、温水、冷水の行を削除し、ＣＯ₂排出量の列を追加した。</t>
    <rPh sb="59" eb="62">
      <t>サンギョウヨウ</t>
    </rPh>
    <rPh sb="62" eb="64">
      <t>イガイ</t>
    </rPh>
    <rPh sb="65" eb="67">
      <t>ジョウキ</t>
    </rPh>
    <rPh sb="68" eb="70">
      <t>オンスイ</t>
    </rPh>
    <rPh sb="71" eb="73">
      <t>レイスイ</t>
    </rPh>
    <phoneticPr fontId="4"/>
  </si>
  <si>
    <t>＊１　　都市ガスの「②単位当たり発熱量」については、標準状態（０℃、１気圧）を使用状態（１５℃）に換算する係数（０．９６６65）を
         標準状態における発熱量に掛けている。</t>
    <rPh sb="4" eb="6">
      <t>トシ</t>
    </rPh>
    <rPh sb="11" eb="13">
      <t>タンイ</t>
    </rPh>
    <rPh sb="13" eb="14">
      <t>ア</t>
    </rPh>
    <rPh sb="16" eb="17">
      <t>ハツ</t>
    </rPh>
    <rPh sb="17" eb="18">
      <t>ネツ</t>
    </rPh>
    <rPh sb="18" eb="19">
      <t>リョウ</t>
    </rPh>
    <rPh sb="26" eb="28">
      <t>ヒョウジュン</t>
    </rPh>
    <rPh sb="28" eb="30">
      <t>ジョウタイ</t>
    </rPh>
    <rPh sb="35" eb="37">
      <t>キアツ</t>
    </rPh>
    <rPh sb="39" eb="41">
      <t>シヨウ</t>
    </rPh>
    <rPh sb="41" eb="43">
      <t>ジョウタイ</t>
    </rPh>
    <rPh sb="49" eb="51">
      <t>カンサン</t>
    </rPh>
    <rPh sb="53" eb="55">
      <t>ケイスウ</t>
    </rPh>
    <rPh sb="75" eb="77">
      <t>ヒョウジュン</t>
    </rPh>
    <rPh sb="77" eb="79">
      <t>ジョウタイ</t>
    </rPh>
    <rPh sb="83" eb="85">
      <t>ハツネツ</t>
    </rPh>
    <rPh sb="85" eb="86">
      <t>リョウ</t>
    </rPh>
    <rPh sb="87" eb="88">
      <t>カ</t>
    </rPh>
    <phoneticPr fontId="4"/>
  </si>
  <si>
    <t>　　　　１３A(４６．０４MJ/㎥）：秩父ガス</t>
    <rPh sb="19" eb="21">
      <t>チチブ</t>
    </rPh>
    <phoneticPr fontId="4"/>
  </si>
  <si>
    <t>現況写真</t>
    <rPh sb="0" eb="4">
      <t>ゲンキョウシャシン</t>
    </rPh>
    <phoneticPr fontId="22"/>
  </si>
  <si>
    <t>補助申請額</t>
    <rPh sb="0" eb="2">
      <t>ホジョ</t>
    </rPh>
    <rPh sb="2" eb="4">
      <t>シンセイ</t>
    </rPh>
    <rPh sb="4" eb="5">
      <t>ガク</t>
    </rPh>
    <phoneticPr fontId="4"/>
  </si>
  <si>
    <t>（民間事業者）</t>
  </si>
  <si>
    <t>所在地　</t>
  </si>
  <si>
    <t>団体名　</t>
  </si>
  <si>
    <t>（リース事業者）</t>
  </si>
  <si>
    <t>２　関係書類</t>
  </si>
  <si>
    <t>１　交付申請額　　金</t>
    <phoneticPr fontId="22"/>
  </si>
  <si>
    <t>円</t>
    <rPh sb="0" eb="1">
      <t>エン</t>
    </rPh>
    <phoneticPr fontId="22"/>
  </si>
  <si>
    <t>〇見積書の内訳に「〇」「×」を記入するなど、対象・対象外の区分が分かるようにしてください。</t>
    <rPh sb="1" eb="4">
      <t>ミツモリショ</t>
    </rPh>
    <rPh sb="5" eb="7">
      <t>ウチワケ</t>
    </rPh>
    <rPh sb="15" eb="17">
      <t>キニュウ</t>
    </rPh>
    <rPh sb="22" eb="24">
      <t>タイショウ</t>
    </rPh>
    <rPh sb="25" eb="28">
      <t>タイショウガイ</t>
    </rPh>
    <rPh sb="29" eb="31">
      <t>クブン</t>
    </rPh>
    <rPh sb="32" eb="33">
      <t>ワ</t>
    </rPh>
    <phoneticPr fontId="5"/>
  </si>
  <si>
    <t>（３）導入前後の全体配置図</t>
    <rPh sb="3" eb="5">
      <t>ドウニュウ</t>
    </rPh>
    <rPh sb="5" eb="7">
      <t>ゼンゴ</t>
    </rPh>
    <phoneticPr fontId="22"/>
  </si>
  <si>
    <t>（６）決算報告書の写し（直近１年分）</t>
    <phoneticPr fontId="22"/>
  </si>
  <si>
    <t>（７）賃貸借契約書の写し（対象事業所の所有者でない場合）</t>
    <phoneticPr fontId="22"/>
  </si>
  <si>
    <t>（８）リース契約書案及び料金計算書案（リース契約の場合）</t>
    <phoneticPr fontId="22"/>
  </si>
  <si>
    <t>※「2030年度までの削減目標」は、事業者の実情に応じて、</t>
    <rPh sb="6" eb="7">
      <t>ネン</t>
    </rPh>
    <rPh sb="7" eb="8">
      <t>ド</t>
    </rPh>
    <rPh sb="11" eb="13">
      <t>サクゲン</t>
    </rPh>
    <rPh sb="13" eb="15">
      <t>モクヒョウ</t>
    </rPh>
    <phoneticPr fontId="31"/>
  </si>
  <si>
    <t>※屋根上等で撮影が困難な場合は可能な範囲で撮影してください</t>
    <rPh sb="1" eb="3">
      <t>ヤネ</t>
    </rPh>
    <rPh sb="3" eb="4">
      <t>ウエ</t>
    </rPh>
    <rPh sb="4" eb="5">
      <t>トウ</t>
    </rPh>
    <rPh sb="6" eb="8">
      <t>サツエイ</t>
    </rPh>
    <rPh sb="9" eb="11">
      <t>コンナン</t>
    </rPh>
    <rPh sb="12" eb="14">
      <t>バアイ</t>
    </rPh>
    <rPh sb="15" eb="17">
      <t>カノウ</t>
    </rPh>
    <rPh sb="18" eb="20">
      <t>ハンイ</t>
    </rPh>
    <rPh sb="21" eb="23">
      <t>サツエイ</t>
    </rPh>
    <phoneticPr fontId="22"/>
  </si>
  <si>
    <t>資本金又は
出資金の額</t>
    <phoneticPr fontId="4"/>
  </si>
  <si>
    <t>いずれか低い額</t>
    <rPh sb="4" eb="5">
      <t>ヒク</t>
    </rPh>
    <rPh sb="6" eb="7">
      <t>ガク</t>
    </rPh>
    <phoneticPr fontId="5"/>
  </si>
  <si>
    <t>諸経費（共通仮設費、一般管理費等）</t>
    <rPh sb="0" eb="1">
      <t>ショ</t>
    </rPh>
    <rPh sb="1" eb="3">
      <t>ケイヒ</t>
    </rPh>
    <rPh sb="4" eb="6">
      <t>キョウツウ</t>
    </rPh>
    <rPh sb="6" eb="8">
      <t>カセツ</t>
    </rPh>
    <rPh sb="8" eb="9">
      <t>ヒ</t>
    </rPh>
    <rPh sb="10" eb="12">
      <t>イッパン</t>
    </rPh>
    <rPh sb="12" eb="15">
      <t>カンリヒ</t>
    </rPh>
    <rPh sb="15" eb="16">
      <t>トウ</t>
    </rPh>
    <phoneticPr fontId="4"/>
  </si>
  <si>
    <t>※設備を導入する建物全体の外観を撮影してください</t>
    <rPh sb="1" eb="3">
      <t>セツビ</t>
    </rPh>
    <rPh sb="4" eb="6">
      <t>ドウニュウ</t>
    </rPh>
    <rPh sb="8" eb="10">
      <t>タテモノ</t>
    </rPh>
    <rPh sb="10" eb="12">
      <t>ゼンタイ</t>
    </rPh>
    <rPh sb="13" eb="15">
      <t>ガイカン</t>
    </rPh>
    <rPh sb="16" eb="18">
      <t>サツエイ</t>
    </rPh>
    <phoneticPr fontId="22"/>
  </si>
  <si>
    <t>令和　　年　　月　　日</t>
    <phoneticPr fontId="22"/>
  </si>
  <si>
    <t>（４）登記事項証明書（個人事業者の場合は営業届出済証明書等）</t>
    <phoneticPr fontId="22"/>
  </si>
  <si>
    <t>（５）法人県民税・法人事業税の滞納がないことの証明書</t>
    <phoneticPr fontId="22"/>
  </si>
  <si>
    <t>「埼玉県環境ＳＤＧｓ取組宣言企業制度」への登録</t>
    <rPh sb="1" eb="4">
      <t>サイタマケン</t>
    </rPh>
    <rPh sb="4" eb="6">
      <t>カンキョウ</t>
    </rPh>
    <rPh sb="10" eb="12">
      <t>トリクミ</t>
    </rPh>
    <rPh sb="12" eb="16">
      <t>センゲンキギョウ</t>
    </rPh>
    <rPh sb="16" eb="18">
      <t>セイド</t>
    </rPh>
    <rPh sb="21" eb="23">
      <t>トウロク</t>
    </rPh>
    <phoneticPr fontId="31"/>
  </si>
  <si>
    <t>（１）補助対象経費</t>
    <rPh sb="3" eb="5">
      <t>ホジョ</t>
    </rPh>
    <rPh sb="5" eb="7">
      <t>タイショウ</t>
    </rPh>
    <rPh sb="7" eb="9">
      <t>ケイヒ</t>
    </rPh>
    <phoneticPr fontId="5"/>
  </si>
  <si>
    <t>（２）補助対象外経費</t>
    <rPh sb="3" eb="5">
      <t>ホジョ</t>
    </rPh>
    <rPh sb="5" eb="7">
      <t>タイショウ</t>
    </rPh>
    <rPh sb="7" eb="8">
      <t>ガイ</t>
    </rPh>
    <rPh sb="8" eb="10">
      <t>ケイヒ</t>
    </rPh>
    <phoneticPr fontId="5"/>
  </si>
  <si>
    <t>３　事業費内訳</t>
    <rPh sb="2" eb="5">
      <t>ジギョウヒ</t>
    </rPh>
    <rPh sb="5" eb="7">
      <t>ウチワケ</t>
    </rPh>
    <phoneticPr fontId="4"/>
  </si>
  <si>
    <t>４　補助金申請可能額の算出</t>
    <rPh sb="2" eb="5">
      <t>ホジョキン</t>
    </rPh>
    <rPh sb="5" eb="7">
      <t>シンセイ</t>
    </rPh>
    <rPh sb="7" eb="9">
      <t>カノウ</t>
    </rPh>
    <rPh sb="9" eb="10">
      <t>ガク</t>
    </rPh>
    <rPh sb="11" eb="13">
      <t>サンシュツ</t>
    </rPh>
    <phoneticPr fontId="4"/>
  </si>
  <si>
    <t>申請者（法人その他の団体にあっては、代表者、役員又は使用人その他の従業員若しくは構成員を含む。）は、暴力団員又は暴力団関係者（暴力団の活動・運営に積極的に協力し、又は関与する者、その他の暴力団又は暴力団員と密接な関係を有する者）に該当しません。</t>
    <rPh sb="0" eb="3">
      <t>シンセイシャ</t>
    </rPh>
    <rPh sb="4" eb="6">
      <t>ホウジン</t>
    </rPh>
    <rPh sb="8" eb="9">
      <t>タ</t>
    </rPh>
    <rPh sb="10" eb="12">
      <t>ダンタイ</t>
    </rPh>
    <rPh sb="18" eb="21">
      <t>ダイヒョウシャ</t>
    </rPh>
    <rPh sb="22" eb="24">
      <t>ヤクイン</t>
    </rPh>
    <rPh sb="24" eb="25">
      <t>マタ</t>
    </rPh>
    <rPh sb="26" eb="28">
      <t>シヨウ</t>
    </rPh>
    <rPh sb="28" eb="29">
      <t>ニン</t>
    </rPh>
    <rPh sb="31" eb="32">
      <t>タ</t>
    </rPh>
    <rPh sb="33" eb="36">
      <t>ジュウギョウイン</t>
    </rPh>
    <rPh sb="36" eb="37">
      <t>モ</t>
    </rPh>
    <rPh sb="40" eb="43">
      <t>コウセイイン</t>
    </rPh>
    <rPh sb="44" eb="45">
      <t>フク</t>
    </rPh>
    <rPh sb="115" eb="117">
      <t>ガイトウ</t>
    </rPh>
    <phoneticPr fontId="22"/>
  </si>
  <si>
    <t>申請者は、宗教活動又は政治活動を主たる目的としていません。</t>
    <rPh sb="0" eb="3">
      <t>シンセイシャ</t>
    </rPh>
    <phoneticPr fontId="22"/>
  </si>
  <si>
    <t>No</t>
  </si>
  <si>
    <t>内容</t>
  </si>
  <si>
    <t>申請者は、本補助金にかかる各種の条件や県からの指示事項を財産処分制限期間が完了するまで順守します。</t>
    <rPh sb="0" eb="3">
      <t>シンセイシャ</t>
    </rPh>
    <phoneticPr fontId="22"/>
  </si>
  <si>
    <t>チェック欄</t>
    <rPh sb="4" eb="5">
      <t>ラン</t>
    </rPh>
    <phoneticPr fontId="22"/>
  </si>
  <si>
    <t>（確認事項）</t>
    <rPh sb="1" eb="3">
      <t>カクニン</t>
    </rPh>
    <rPh sb="3" eb="5">
      <t>ジコウ</t>
    </rPh>
    <phoneticPr fontId="22"/>
  </si>
  <si>
    <t>　私（申請者）は、補助金の交付申請にあたり、次の各事項を確認しました。</t>
    <rPh sb="1" eb="2">
      <t>ワタシ</t>
    </rPh>
    <rPh sb="3" eb="6">
      <t>シンセイシャ</t>
    </rPh>
    <rPh sb="13" eb="15">
      <t>コウフ</t>
    </rPh>
    <phoneticPr fontId="22"/>
  </si>
  <si>
    <t>埼玉県が定める交付要綱等の内容を理解し、補助金交付申請書及び添付書類の内容に虚偽はありません。</t>
    <rPh sb="0" eb="3">
      <t>サイタマケン</t>
    </rPh>
    <rPh sb="4" eb="5">
      <t>サダ</t>
    </rPh>
    <rPh sb="7" eb="9">
      <t>コウフ</t>
    </rPh>
    <rPh sb="9" eb="11">
      <t>ヨウコウ</t>
    </rPh>
    <rPh sb="11" eb="12">
      <t>トウ</t>
    </rPh>
    <rPh sb="13" eb="15">
      <t>ナイヨウ</t>
    </rPh>
    <rPh sb="16" eb="18">
      <t>リカイ</t>
    </rPh>
    <rPh sb="20" eb="23">
      <t>ホジョキン</t>
    </rPh>
    <rPh sb="23" eb="25">
      <t>コウフ</t>
    </rPh>
    <rPh sb="25" eb="28">
      <t>シンセイショ</t>
    </rPh>
    <rPh sb="28" eb="29">
      <t>オヨ</t>
    </rPh>
    <rPh sb="30" eb="32">
      <t>テンプ</t>
    </rPh>
    <rPh sb="32" eb="34">
      <t>ショルイ</t>
    </rPh>
    <rPh sb="35" eb="37">
      <t>ナイヨウ</t>
    </rPh>
    <rPh sb="38" eb="40">
      <t>キョギ</t>
    </rPh>
    <phoneticPr fontId="22"/>
  </si>
  <si>
    <t>補助対象事業所は、申請者が所有又は使用する県内に所在する事業所です。</t>
    <rPh sb="0" eb="2">
      <t>ホジョ</t>
    </rPh>
    <rPh sb="2" eb="4">
      <t>タイショウ</t>
    </rPh>
    <rPh sb="4" eb="7">
      <t>ジギョウショ</t>
    </rPh>
    <phoneticPr fontId="22"/>
  </si>
  <si>
    <t>申請者は、法人県民税、法人事業税（個人事業者の場合は、個人県民税及び個人事業税）を滞納してません。</t>
    <rPh sb="0" eb="3">
      <t>シンセイシャ</t>
    </rPh>
    <rPh sb="5" eb="7">
      <t>ホウジン</t>
    </rPh>
    <rPh sb="7" eb="10">
      <t>ケンミンゼイ</t>
    </rPh>
    <rPh sb="11" eb="13">
      <t>ホウジン</t>
    </rPh>
    <rPh sb="13" eb="16">
      <t>ジギョウゼイ</t>
    </rPh>
    <rPh sb="17" eb="19">
      <t>コジン</t>
    </rPh>
    <rPh sb="19" eb="22">
      <t>ジギョウシャ</t>
    </rPh>
    <rPh sb="23" eb="25">
      <t>バアイ</t>
    </rPh>
    <rPh sb="27" eb="29">
      <t>コジン</t>
    </rPh>
    <rPh sb="29" eb="32">
      <t>ケンミンゼイ</t>
    </rPh>
    <rPh sb="32" eb="33">
      <t>オヨ</t>
    </rPh>
    <rPh sb="34" eb="36">
      <t>コジン</t>
    </rPh>
    <rPh sb="36" eb="39">
      <t>ジギョウゼイ</t>
    </rPh>
    <rPh sb="41" eb="43">
      <t>タイノウ</t>
    </rPh>
    <phoneticPr fontId="22"/>
  </si>
  <si>
    <t>（申請者）　</t>
  </si>
  <si>
    <t>役職名・代表者名　　　　　　　　　　　　　　　　　　</t>
    <rPh sb="2" eb="3">
      <t>メイ</t>
    </rPh>
    <phoneticPr fontId="22"/>
  </si>
  <si>
    <t>役職名・代表者名　　　　　　　　　　　　　　　　</t>
    <rPh sb="2" eb="3">
      <t>メイ</t>
    </rPh>
    <phoneticPr fontId="22"/>
  </si>
  <si>
    <t>その他（申請手数料、太陽光発電の電力申請費）</t>
    <rPh sb="2" eb="3">
      <t>タ</t>
    </rPh>
    <rPh sb="4" eb="6">
      <t>シンセイ</t>
    </rPh>
    <rPh sb="6" eb="9">
      <t>テスウリョウ</t>
    </rPh>
    <rPh sb="10" eb="13">
      <t>タイヨウコウ</t>
    </rPh>
    <rPh sb="13" eb="15">
      <t>ハツデン</t>
    </rPh>
    <rPh sb="16" eb="18">
      <t>デンリョク</t>
    </rPh>
    <rPh sb="18" eb="20">
      <t>シンセイ</t>
    </rPh>
    <rPh sb="20" eb="21">
      <t>ヒ</t>
    </rPh>
    <phoneticPr fontId="5"/>
  </si>
  <si>
    <t>〇書ききれない場合は、一式として、見積もりで分かるようにしてください。</t>
    <rPh sb="22" eb="23">
      <t>ワ</t>
    </rPh>
    <phoneticPr fontId="5"/>
  </si>
  <si>
    <t>申請者は、埼玉県内に所在する事業所において、一年以上（再生可能エネルギー設備の設置の場合は、一か月以上）継続して事業を営んでいます。</t>
    <rPh sb="0" eb="3">
      <t>シンセイシャ</t>
    </rPh>
    <rPh sb="27" eb="29">
      <t>サイセイ</t>
    </rPh>
    <rPh sb="29" eb="31">
      <t>カノウ</t>
    </rPh>
    <rPh sb="36" eb="38">
      <t>セツビ</t>
    </rPh>
    <rPh sb="46" eb="47">
      <t>イチ</t>
    </rPh>
    <phoneticPr fontId="22"/>
  </si>
  <si>
    <t>補助対象事業所は、性風俗関連特殊営業又は接客業務受託営業の店舗等に該当しません。</t>
    <rPh sb="0" eb="2">
      <t>ホジョ</t>
    </rPh>
    <rPh sb="2" eb="4">
      <t>タイショウ</t>
    </rPh>
    <rPh sb="4" eb="7">
      <t>ジギョウショ</t>
    </rPh>
    <rPh sb="18" eb="19">
      <t>マタ</t>
    </rPh>
    <rPh sb="29" eb="31">
      <t>テンポ</t>
    </rPh>
    <rPh sb="31" eb="32">
      <t>トウ</t>
    </rPh>
    <rPh sb="33" eb="35">
      <t>ガイトウ</t>
    </rPh>
    <phoneticPr fontId="22"/>
  </si>
  <si>
    <t>申請者は、本補助金の交付要綱の定める他の補助金等を重複して受給できないことを理解し、また、受給する予定はありません。他の補助金等を受給することとなった場合には、速やかに本補助金の廃止を申請します。</t>
    <rPh sb="0" eb="3">
      <t>シンセイシャ</t>
    </rPh>
    <rPh sb="5" eb="6">
      <t>ホン</t>
    </rPh>
    <rPh sb="6" eb="9">
      <t>ホジョキン</t>
    </rPh>
    <rPh sb="10" eb="12">
      <t>コウフ</t>
    </rPh>
    <rPh sb="12" eb="14">
      <t>ヨウコウ</t>
    </rPh>
    <rPh sb="15" eb="16">
      <t>サダ</t>
    </rPh>
    <rPh sb="18" eb="19">
      <t>タ</t>
    </rPh>
    <rPh sb="20" eb="23">
      <t>ホジョキン</t>
    </rPh>
    <rPh sb="23" eb="24">
      <t>トウ</t>
    </rPh>
    <rPh sb="25" eb="27">
      <t>ジュウフク</t>
    </rPh>
    <rPh sb="29" eb="31">
      <t>ジュキュウ</t>
    </rPh>
    <rPh sb="38" eb="40">
      <t>リカイ</t>
    </rPh>
    <rPh sb="45" eb="47">
      <t>ジュキュウ</t>
    </rPh>
    <rPh sb="58" eb="59">
      <t>タ</t>
    </rPh>
    <rPh sb="60" eb="63">
      <t>ホジョキン</t>
    </rPh>
    <rPh sb="63" eb="64">
      <t>トウ</t>
    </rPh>
    <rPh sb="65" eb="67">
      <t>ジュキュウ</t>
    </rPh>
    <rPh sb="75" eb="77">
      <t>バアイ</t>
    </rPh>
    <rPh sb="80" eb="81">
      <t>スミ</t>
    </rPh>
    <rPh sb="84" eb="85">
      <t>ホン</t>
    </rPh>
    <rPh sb="85" eb="88">
      <t>ホジョキン</t>
    </rPh>
    <rPh sb="89" eb="91">
      <t>ハイシ</t>
    </rPh>
    <rPh sb="92" eb="94">
      <t>シンセイ</t>
    </rPh>
    <phoneticPr fontId="22"/>
  </si>
  <si>
    <r>
      <t>リース事業者</t>
    </r>
    <r>
      <rPr>
        <b/>
        <sz val="11"/>
        <color theme="1"/>
        <rFont val="游ゴシック"/>
        <family val="3"/>
        <charset val="128"/>
      </rPr>
      <t xml:space="preserve"> (※リース事業者から設備をリースする場合のみ）</t>
    </r>
    <rPh sb="3" eb="5">
      <t>ジギョウ</t>
    </rPh>
    <rPh sb="5" eb="6">
      <t>シャ</t>
    </rPh>
    <rPh sb="12" eb="14">
      <t>ジギョウ</t>
    </rPh>
    <rPh sb="14" eb="15">
      <t>シャ</t>
    </rPh>
    <rPh sb="17" eb="19">
      <t>セツビ</t>
    </rPh>
    <rPh sb="25" eb="27">
      <t>バアイ</t>
    </rPh>
    <phoneticPr fontId="4"/>
  </si>
  <si>
    <r>
      <t>〇「出精値引き」「端数値引き」など、内訳が明確でない値引きについては、</t>
    </r>
    <r>
      <rPr>
        <b/>
        <u/>
        <sz val="10"/>
        <color theme="1"/>
        <rFont val="游ゴシック"/>
        <family val="3"/>
        <charset val="128"/>
      </rPr>
      <t>すべて対象経費から差し引く</t>
    </r>
    <r>
      <rPr>
        <u/>
        <sz val="10"/>
        <color theme="1"/>
        <rFont val="游ゴシック"/>
        <family val="3"/>
        <charset val="128"/>
      </rPr>
      <t>こと。</t>
    </r>
    <rPh sb="2" eb="6">
      <t>シュッセイネビ</t>
    </rPh>
    <rPh sb="9" eb="11">
      <t>ハスウ</t>
    </rPh>
    <rPh sb="11" eb="13">
      <t>ネビ</t>
    </rPh>
    <rPh sb="18" eb="20">
      <t>ウチワケ</t>
    </rPh>
    <rPh sb="21" eb="23">
      <t>メイカク</t>
    </rPh>
    <rPh sb="26" eb="28">
      <t>ネビ</t>
    </rPh>
    <rPh sb="38" eb="40">
      <t>タイショウ</t>
    </rPh>
    <rPh sb="40" eb="42">
      <t>ケイヒ</t>
    </rPh>
    <rPh sb="44" eb="45">
      <t>サ</t>
    </rPh>
    <rPh sb="46" eb="47">
      <t>ヒ</t>
    </rPh>
    <phoneticPr fontId="5"/>
  </si>
  <si>
    <t>　申請チェックリスト</t>
    <phoneticPr fontId="22"/>
  </si>
  <si>
    <t>申請者</t>
    <rPh sb="0" eb="3">
      <t>シンセイシャ</t>
    </rPh>
    <phoneticPr fontId="22"/>
  </si>
  <si>
    <t>私は補助金の申請にあたり、次の各事項を確認しました。</t>
    <phoneticPr fontId="22"/>
  </si>
  <si>
    <t>No</t>
    <phoneticPr fontId="22"/>
  </si>
  <si>
    <t>内容</t>
    <rPh sb="0" eb="2">
      <t>ナイヨウ</t>
    </rPh>
    <phoneticPr fontId="22"/>
  </si>
  <si>
    <t>県</t>
    <rPh sb="0" eb="1">
      <t>ケン</t>
    </rPh>
    <phoneticPr fontId="22"/>
  </si>
  <si>
    <t>（申請添付書類）</t>
    <rPh sb="1" eb="3">
      <t>シンセイ</t>
    </rPh>
    <rPh sb="3" eb="7">
      <t>テンプショルイ</t>
    </rPh>
    <phoneticPr fontId="22"/>
  </si>
  <si>
    <t>導入前後の設備の配置場所が確認できる全体配置図を添付した</t>
    <phoneticPr fontId="22"/>
  </si>
  <si>
    <t>決算書の写し（直近1年度分）を添付した</t>
    <phoneticPr fontId="22"/>
  </si>
  <si>
    <t>登記事項証明書（発行３か月以内）を添付した</t>
    <rPh sb="8" eb="10">
      <t>ハッコウ</t>
    </rPh>
    <rPh sb="12" eb="13">
      <t>ゲツ</t>
    </rPh>
    <rPh sb="13" eb="15">
      <t>イナイ</t>
    </rPh>
    <phoneticPr fontId="22"/>
  </si>
  <si>
    <t>設備の遠景写真及び近景写真が添付されている</t>
    <rPh sb="0" eb="2">
      <t>セツビ</t>
    </rPh>
    <rPh sb="3" eb="7">
      <t>エンケイシャシン</t>
    </rPh>
    <rPh sb="7" eb="8">
      <t>オヨ</t>
    </rPh>
    <rPh sb="9" eb="11">
      <t>キンケイ</t>
    </rPh>
    <rPh sb="11" eb="13">
      <t>シャシン</t>
    </rPh>
    <rPh sb="14" eb="16">
      <t>テンプ</t>
    </rPh>
    <phoneticPr fontId="22"/>
  </si>
  <si>
    <t>※設備の遠景、近景の両方を撮影してください</t>
    <rPh sb="1" eb="3">
      <t>セツビ</t>
    </rPh>
    <rPh sb="4" eb="6">
      <t>エンケイ</t>
    </rPh>
    <rPh sb="7" eb="9">
      <t>キンケイ</t>
    </rPh>
    <rPh sb="10" eb="12">
      <t>リョウホウ</t>
    </rPh>
    <rPh sb="13" eb="15">
      <t>サツエイ</t>
    </rPh>
    <phoneticPr fontId="22"/>
  </si>
  <si>
    <t>※写真の容量が大きい場合や枚数が多い場合は「別添のとおり」と記載し、添付してください</t>
    <rPh sb="1" eb="3">
      <t>シャシン</t>
    </rPh>
    <rPh sb="4" eb="6">
      <t>ヨウリョウ</t>
    </rPh>
    <rPh sb="7" eb="8">
      <t>オオ</t>
    </rPh>
    <rPh sb="10" eb="12">
      <t>バアイ</t>
    </rPh>
    <rPh sb="13" eb="15">
      <t>マイスウ</t>
    </rPh>
    <rPh sb="16" eb="17">
      <t>オオ</t>
    </rPh>
    <rPh sb="18" eb="20">
      <t>バアイ</t>
    </rPh>
    <rPh sb="22" eb="24">
      <t>ベッテン</t>
    </rPh>
    <rPh sb="30" eb="32">
      <t>キサイ</t>
    </rPh>
    <rPh sb="34" eb="36">
      <t>テンプ</t>
    </rPh>
    <phoneticPr fontId="22"/>
  </si>
  <si>
    <t>※電気欄の単位は「千kWh」のため入力時にはご注意ください</t>
    <phoneticPr fontId="22"/>
  </si>
  <si>
    <t>ｋL/t</t>
    <phoneticPr fontId="34"/>
  </si>
  <si>
    <r>
      <t>千Nｍ</t>
    </r>
    <r>
      <rPr>
        <vertAlign val="superscript"/>
        <sz val="10"/>
        <rFont val="游ゴシック"/>
        <family val="3"/>
        <charset val="128"/>
      </rPr>
      <t>3</t>
    </r>
    <rPh sb="0" eb="1">
      <t>セン</t>
    </rPh>
    <phoneticPr fontId="4"/>
  </si>
  <si>
    <r>
      <t>CO</t>
    </r>
    <r>
      <rPr>
        <vertAlign val="subscript"/>
        <sz val="10"/>
        <color theme="1"/>
        <rFont val="游ゴシック"/>
        <family val="3"/>
        <charset val="128"/>
      </rPr>
      <t>2</t>
    </r>
    <r>
      <rPr>
        <sz val="10"/>
        <color theme="1"/>
        <rFont val="游ゴシック"/>
        <family val="3"/>
        <charset val="128"/>
      </rPr>
      <t>排出係数 *2</t>
    </r>
    <rPh sb="3" eb="5">
      <t>ハイシュツ</t>
    </rPh>
    <rPh sb="5" eb="7">
      <t>ケイスウ</t>
    </rPh>
    <phoneticPr fontId="34"/>
  </si>
  <si>
    <r>
      <t>電力</t>
    </r>
    <r>
      <rPr>
        <sz val="8"/>
        <color theme="1"/>
        <rFont val="游ゴシック"/>
        <family val="3"/>
        <charset val="128"/>
      </rPr>
      <t>　＊１</t>
    </r>
    <rPh sb="0" eb="2">
      <t>デンリョク</t>
    </rPh>
    <phoneticPr fontId="34"/>
  </si>
  <si>
    <r>
      <t>t-CO</t>
    </r>
    <r>
      <rPr>
        <vertAlign val="subscript"/>
        <sz val="10"/>
        <color theme="1"/>
        <rFont val="游ゴシック"/>
        <family val="3"/>
        <charset val="128"/>
      </rPr>
      <t>2</t>
    </r>
    <r>
      <rPr>
        <sz val="10"/>
        <color theme="1"/>
        <rFont val="游ゴシック"/>
        <family val="3"/>
        <charset val="128"/>
      </rPr>
      <t>/千ｋWh</t>
    </r>
    <rPh sb="6" eb="7">
      <t>セン</t>
    </rPh>
    <phoneticPr fontId="34"/>
  </si>
  <si>
    <r>
      <t>t-CO</t>
    </r>
    <r>
      <rPr>
        <vertAlign val="subscript"/>
        <sz val="10"/>
        <color theme="1"/>
        <rFont val="游ゴシック"/>
        <family val="3"/>
        <charset val="128"/>
      </rPr>
      <t>2</t>
    </r>
    <r>
      <rPr>
        <sz val="10"/>
        <color theme="1"/>
        <rFont val="游ゴシック"/>
        <family val="3"/>
        <charset val="128"/>
      </rPr>
      <t>/ｋL</t>
    </r>
    <phoneticPr fontId="34"/>
  </si>
  <si>
    <r>
      <t>t-CO</t>
    </r>
    <r>
      <rPr>
        <vertAlign val="subscript"/>
        <sz val="10"/>
        <color theme="1"/>
        <rFont val="游ゴシック"/>
        <family val="3"/>
        <charset val="128"/>
      </rPr>
      <t>2</t>
    </r>
    <r>
      <rPr>
        <sz val="10"/>
        <color theme="1"/>
        <rFont val="游ゴシック"/>
        <family val="3"/>
        <charset val="128"/>
      </rPr>
      <t>/</t>
    </r>
    <r>
      <rPr>
        <sz val="10"/>
        <rFont val="游ゴシック"/>
        <family val="3"/>
        <charset val="128"/>
      </rPr>
      <t>ｔ</t>
    </r>
    <phoneticPr fontId="34"/>
  </si>
  <si>
    <r>
      <t>t-CO</t>
    </r>
    <r>
      <rPr>
        <vertAlign val="subscript"/>
        <sz val="10"/>
        <rFont val="游ゴシック"/>
        <family val="3"/>
        <charset val="128"/>
      </rPr>
      <t>2</t>
    </r>
    <r>
      <rPr>
        <sz val="10"/>
        <rFont val="游ゴシック"/>
        <family val="3"/>
        <charset val="128"/>
      </rPr>
      <t>/㎥</t>
    </r>
    <phoneticPr fontId="34"/>
  </si>
  <si>
    <r>
      <t>t-CO</t>
    </r>
    <r>
      <rPr>
        <vertAlign val="subscript"/>
        <sz val="10"/>
        <color theme="1"/>
        <rFont val="游ゴシック"/>
        <family val="3"/>
        <charset val="128"/>
      </rPr>
      <t>2</t>
    </r>
    <r>
      <rPr>
        <sz val="10"/>
        <color theme="1"/>
        <rFont val="游ゴシック"/>
        <family val="3"/>
        <charset val="128"/>
      </rPr>
      <t>/千㎥</t>
    </r>
    <rPh sb="6" eb="7">
      <t>セン</t>
    </rPh>
    <phoneticPr fontId="34"/>
  </si>
  <si>
    <r>
      <t>＊２　　１３A(４５MJ/㎥）：東京ガス、武州ガス、大東ガス、伊</t>
    </r>
    <r>
      <rPr>
        <sz val="10"/>
        <color rgb="FFFF0000"/>
        <rFont val="游ゴシック"/>
        <family val="3"/>
        <charset val="128"/>
      </rPr>
      <t>奈</t>
    </r>
    <r>
      <rPr>
        <sz val="10"/>
        <color indexed="8"/>
        <rFont val="游ゴシック"/>
        <family val="3"/>
        <charset val="128"/>
      </rPr>
      <t>都市ガス、角栄ガス、幸手都市ガス、松栄ガス、
　　　　　　　　　　　　　　　坂戸ガス、日高都市ガス、鷺宮ガス</t>
    </r>
    <r>
      <rPr>
        <sz val="10"/>
        <color rgb="FFFF0000"/>
        <rFont val="游ゴシック"/>
        <family val="3"/>
        <charset val="128"/>
      </rPr>
      <t>、東彩ガス、武蔵野ガス、太田都市ガス</t>
    </r>
    <rPh sb="16" eb="18">
      <t>トウキョウ</t>
    </rPh>
    <rPh sb="21" eb="23">
      <t>ブシュウ</t>
    </rPh>
    <rPh sb="26" eb="28">
      <t>ダイトウ</t>
    </rPh>
    <rPh sb="31" eb="33">
      <t>イナ</t>
    </rPh>
    <rPh sb="33" eb="35">
      <t>トシ</t>
    </rPh>
    <rPh sb="38" eb="40">
      <t>カクエイ</t>
    </rPh>
    <rPh sb="43" eb="45">
      <t>サッテ</t>
    </rPh>
    <rPh sb="45" eb="47">
      <t>トシ</t>
    </rPh>
    <rPh sb="50" eb="51">
      <t>マツ</t>
    </rPh>
    <rPh sb="51" eb="52">
      <t>サカエ</t>
    </rPh>
    <rPh sb="88" eb="89">
      <t>トウ</t>
    </rPh>
    <rPh sb="89" eb="90">
      <t>サイ</t>
    </rPh>
    <rPh sb="93" eb="96">
      <t>ムサシノ</t>
    </rPh>
    <rPh sb="99" eb="101">
      <t>オオタ</t>
    </rPh>
    <rPh sb="101" eb="103">
      <t>トシ</t>
    </rPh>
    <phoneticPr fontId="4"/>
  </si>
  <si>
    <r>
      <t>　　　　１３A(４３．１２MJ/㎥）：入間ガス、新日本瓦斯、西武ガス</t>
    </r>
    <r>
      <rPr>
        <sz val="10"/>
        <color rgb="FFFF0000"/>
        <rFont val="游ゴシック"/>
        <family val="3"/>
        <charset val="128"/>
      </rPr>
      <t>、埼玉ガス、本庄ガスの一部</t>
    </r>
    <rPh sb="19" eb="21">
      <t>イルマ</t>
    </rPh>
    <rPh sb="24" eb="27">
      <t>シンニホン</t>
    </rPh>
    <rPh sb="27" eb="29">
      <t>ガス</t>
    </rPh>
    <rPh sb="30" eb="32">
      <t>セイブ</t>
    </rPh>
    <rPh sb="40" eb="42">
      <t>ホンジョウ</t>
    </rPh>
    <rPh sb="45" eb="47">
      <t>イチブ</t>
    </rPh>
    <phoneticPr fontId="4"/>
  </si>
  <si>
    <r>
      <t>　　　　１２A（４１．８６MJ/㎥）：</t>
    </r>
    <r>
      <rPr>
        <sz val="10"/>
        <color rgb="FFFF0000"/>
        <rFont val="游ゴシック"/>
        <family val="3"/>
        <charset val="128"/>
      </rPr>
      <t>本庄ガスの一部</t>
    </r>
    <rPh sb="19" eb="21">
      <t>ホンジョウ</t>
    </rPh>
    <rPh sb="24" eb="26">
      <t>イチブ</t>
    </rPh>
    <phoneticPr fontId="4"/>
  </si>
  <si>
    <t>申請者は、補助金の交付決定前に補助対象事業の着手（発注・契約を含む）をしません。</t>
    <rPh sb="0" eb="3">
      <t>シンセイシャ</t>
    </rPh>
    <rPh sb="5" eb="8">
      <t>ホジョキン</t>
    </rPh>
    <rPh sb="9" eb="13">
      <t>コウフケッテイ</t>
    </rPh>
    <rPh sb="13" eb="14">
      <t>マエ</t>
    </rPh>
    <rPh sb="15" eb="21">
      <t>ホジョタイショウジギョウ</t>
    </rPh>
    <rPh sb="22" eb="24">
      <t>チャクシュ</t>
    </rPh>
    <rPh sb="25" eb="27">
      <t>ハッチュウ</t>
    </rPh>
    <rPh sb="28" eb="30">
      <t>ケイヤク</t>
    </rPh>
    <rPh sb="31" eb="32">
      <t>フク</t>
    </rPh>
    <phoneticPr fontId="3"/>
  </si>
  <si>
    <t>申請者の住所、氏名は登記簿謄本と同一のものを記載した</t>
  </si>
  <si>
    <t>事業実施者について、漏れなく記載した</t>
  </si>
  <si>
    <t>連絡先は、県からの連絡を必ず受信できる電話、メールアドレスになっている</t>
  </si>
  <si>
    <t>事業期間（目途）を記載した</t>
  </si>
  <si>
    <t>申請している設備が複数ある場合はすべて記載している</t>
  </si>
  <si>
    <t>事業費内訳について、添付書類の見積書で確認できる金額である</t>
  </si>
  <si>
    <t>すべての設備を1枚ずつ、空調は室内・室外機の両方を撮影している</t>
    <phoneticPr fontId="22"/>
  </si>
  <si>
    <t>設備を導入する建物全体の外観を撮影している</t>
    <phoneticPr fontId="22"/>
  </si>
  <si>
    <t>【現況写真】シート</t>
    <rPh sb="1" eb="5">
      <t>ゲンキョウシャシン</t>
    </rPh>
    <phoneticPr fontId="22"/>
  </si>
  <si>
    <t>【事業実施者・事業内容】シート</t>
    <rPh sb="1" eb="6">
      <t>ジギョウジッシシャ</t>
    </rPh>
    <rPh sb="7" eb="11">
      <t>ジギョウナイヨウ</t>
    </rPh>
    <phoneticPr fontId="22"/>
  </si>
  <si>
    <t>【事業費内訳】シート</t>
    <rPh sb="1" eb="6">
      <t>ジギョウヒウチワケ</t>
    </rPh>
    <phoneticPr fontId="22"/>
  </si>
  <si>
    <t>経費の内訳は、添付した見積書と整合している</t>
    <rPh sb="0" eb="2">
      <t>ケイヒ</t>
    </rPh>
    <rPh sb="3" eb="5">
      <t>ウチワケ</t>
    </rPh>
    <rPh sb="7" eb="9">
      <t>テンプ</t>
    </rPh>
    <rPh sb="11" eb="14">
      <t>ミツモリショ</t>
    </rPh>
    <rPh sb="15" eb="17">
      <t>セイゴウ</t>
    </rPh>
    <phoneticPr fontId="22"/>
  </si>
  <si>
    <t>「出精値引き」「端数値引き」など、内訳が明確でない値引きについては、すべて対象経費から差し引いている</t>
    <phoneticPr fontId="22"/>
  </si>
  <si>
    <t>【省エネ計画書】シート</t>
    <rPh sb="1" eb="2">
      <t>ショウ</t>
    </rPh>
    <rPh sb="4" eb="7">
      <t>ケイカクショ</t>
    </rPh>
    <phoneticPr fontId="22"/>
  </si>
  <si>
    <t>【CO2換算】シート</t>
    <rPh sb="4" eb="6">
      <t>カンサン</t>
    </rPh>
    <phoneticPr fontId="22"/>
  </si>
  <si>
    <t>前年度の事業所全体のエネルギー使用量について、エネルギーの種類、単位等を間違いなく記載している</t>
    <rPh sb="0" eb="3">
      <t>ゼンネンド</t>
    </rPh>
    <rPh sb="4" eb="7">
      <t>ジギョウショ</t>
    </rPh>
    <rPh sb="7" eb="9">
      <t>ゼンタイ</t>
    </rPh>
    <rPh sb="15" eb="18">
      <t>シヨウリョウ</t>
    </rPh>
    <rPh sb="29" eb="31">
      <t>シュルイ</t>
    </rPh>
    <rPh sb="32" eb="35">
      <t>タンイトウ</t>
    </rPh>
    <rPh sb="36" eb="38">
      <t>マチガ</t>
    </rPh>
    <rPh sb="41" eb="43">
      <t>キサイ</t>
    </rPh>
    <phoneticPr fontId="22"/>
  </si>
  <si>
    <t>2030年までの削減目標（削減率）を入力した</t>
    <rPh sb="4" eb="5">
      <t>ネン</t>
    </rPh>
    <rPh sb="8" eb="12">
      <t>サクゲンモクヒョウ</t>
    </rPh>
    <rPh sb="13" eb="16">
      <t>サクゲンリツ</t>
    </rPh>
    <rPh sb="18" eb="20">
      <t>ニュウリョク</t>
    </rPh>
    <phoneticPr fontId="22"/>
  </si>
  <si>
    <t>【交付申請書】シート</t>
    <rPh sb="1" eb="6">
      <t>コウフシンセイショ</t>
    </rPh>
    <phoneticPr fontId="22"/>
  </si>
  <si>
    <t>（様式１　交付申請書）</t>
    <rPh sb="1" eb="3">
      <t>ヨウシキ</t>
    </rPh>
    <rPh sb="5" eb="10">
      <t>コウフシンセイショ</t>
    </rPh>
    <phoneticPr fontId="22"/>
  </si>
  <si>
    <t>２者以上の見積書のうち、安価な方を採用した</t>
    <rPh sb="1" eb="4">
      <t>シャイジョウ</t>
    </rPh>
    <rPh sb="5" eb="8">
      <t>ミツモリショ</t>
    </rPh>
    <rPh sb="12" eb="14">
      <t>アンカ</t>
    </rPh>
    <rPh sb="15" eb="16">
      <t>ホウ</t>
    </rPh>
    <rPh sb="17" eb="19">
      <t>サイヨウ</t>
    </rPh>
    <phoneticPr fontId="22"/>
  </si>
  <si>
    <t>確認内容</t>
    <rPh sb="0" eb="2">
      <t>カクニン</t>
    </rPh>
    <rPh sb="2" eb="4">
      <t>ナイヨウ</t>
    </rPh>
    <phoneticPr fontId="22"/>
  </si>
  <si>
    <t>※LPG：1㎥＝２．０７５㎏（その他組成）</t>
    <phoneticPr fontId="24"/>
  </si>
  <si>
    <t>見積書のうち、対象経費に該当するものに「〇」、対象外経費に「×」を付ける等、経費の区分をわかるようにした（※内訳不明な経費は対象外）</t>
    <phoneticPr fontId="22"/>
  </si>
  <si>
    <t>対象となるすべての設備のカタログ等を添付した。
（1ページに複数の設備が記載されている場合は、マーカーを引くなど、対象設備が分かるようにした）</t>
    <rPh sb="0" eb="2">
      <t>タイショウ</t>
    </rPh>
    <rPh sb="9" eb="11">
      <t>セツビ</t>
    </rPh>
    <rPh sb="16" eb="17">
      <t>トウ</t>
    </rPh>
    <rPh sb="18" eb="20">
      <t>テンプ</t>
    </rPh>
    <rPh sb="30" eb="32">
      <t>フクスウ</t>
    </rPh>
    <rPh sb="33" eb="35">
      <t>セツビ</t>
    </rPh>
    <rPh sb="36" eb="38">
      <t>キサイ</t>
    </rPh>
    <rPh sb="43" eb="45">
      <t>バアイ</t>
    </rPh>
    <rPh sb="52" eb="53">
      <t>ヒ</t>
    </rPh>
    <rPh sb="57" eb="61">
      <t>タイショウセツビ</t>
    </rPh>
    <rPh sb="62" eb="63">
      <t>ワ</t>
    </rPh>
    <phoneticPr fontId="22"/>
  </si>
  <si>
    <t>※すべての設備を1枚ずつ。（空調は室内・室外機の両方を撮影してください）</t>
    <rPh sb="5" eb="7">
      <t>セツビ</t>
    </rPh>
    <rPh sb="9" eb="10">
      <t>マイ</t>
    </rPh>
    <rPh sb="14" eb="16">
      <t>クウチョウ</t>
    </rPh>
    <rPh sb="17" eb="19">
      <t>シツナイ</t>
    </rPh>
    <rPh sb="20" eb="23">
      <t>シツガイキ</t>
    </rPh>
    <rPh sb="24" eb="26">
      <t>リョウホウ</t>
    </rPh>
    <rPh sb="27" eb="29">
      <t>サツエイ</t>
    </rPh>
    <phoneticPr fontId="22"/>
  </si>
  <si>
    <t>※太陽光発電設備の場合は、設置予定の場所を撮影してください</t>
    <rPh sb="1" eb="4">
      <t>タイヨウコウ</t>
    </rPh>
    <rPh sb="4" eb="6">
      <t>ハツデン</t>
    </rPh>
    <rPh sb="6" eb="8">
      <t>セツビ</t>
    </rPh>
    <rPh sb="9" eb="11">
      <t>バアイ</t>
    </rPh>
    <rPh sb="13" eb="17">
      <t>セッチヨテイ</t>
    </rPh>
    <rPh sb="18" eb="20">
      <t>バショ</t>
    </rPh>
    <rPh sb="21" eb="23">
      <t>サツエイ</t>
    </rPh>
    <phoneticPr fontId="22"/>
  </si>
  <si>
    <t>※銘板等に製造年月日の記載のある場合は、その写真を添付してください</t>
    <rPh sb="1" eb="3">
      <t>メイバン</t>
    </rPh>
    <rPh sb="3" eb="4">
      <t>トウ</t>
    </rPh>
    <rPh sb="5" eb="10">
      <t>セイゾウネンガッピ</t>
    </rPh>
    <rPh sb="11" eb="13">
      <t>キサイ</t>
    </rPh>
    <rPh sb="16" eb="18">
      <t>バアイ</t>
    </rPh>
    <rPh sb="22" eb="24">
      <t>シャシン</t>
    </rPh>
    <rPh sb="25" eb="27">
      <t>テンプ</t>
    </rPh>
    <phoneticPr fontId="22"/>
  </si>
  <si>
    <t>交付申請額に誤りがないことを確認した（※「事業費内訳」シートを作成すると自動で反映されます）</t>
    <rPh sb="6" eb="7">
      <t>アヤマ</t>
    </rPh>
    <rPh sb="14" eb="16">
      <t>カクニン</t>
    </rPh>
    <rPh sb="21" eb="26">
      <t>ジギョウヒウチワケ</t>
    </rPh>
    <rPh sb="31" eb="33">
      <t>サクセイ</t>
    </rPh>
    <rPh sb="36" eb="38">
      <t>ジドウ</t>
    </rPh>
    <rPh sb="39" eb="41">
      <t>ハンエイ</t>
    </rPh>
    <phoneticPr fontId="22"/>
  </si>
  <si>
    <t>【（別紙）CO2削減量算定シート】</t>
    <rPh sb="2" eb="4">
      <t>ベッシ</t>
    </rPh>
    <rPh sb="8" eb="13">
      <t>サクゲンリョウサンテイ</t>
    </rPh>
    <phoneticPr fontId="22"/>
  </si>
  <si>
    <t>（設備の更新の場合）既存設備が１５年以上使用していることが確認できる証明書類（写真等）を添付した</t>
    <rPh sb="44" eb="46">
      <t>テンプ</t>
    </rPh>
    <phoneticPr fontId="22"/>
  </si>
  <si>
    <t>（２）導入機器のカタログ等（エネルギー使用量の数値が確認できる資料）</t>
    <rPh sb="19" eb="22">
      <t>シヨウリョウ</t>
    </rPh>
    <rPh sb="23" eb="25">
      <t>スウチ</t>
    </rPh>
    <rPh sb="26" eb="28">
      <t>カクニン</t>
    </rPh>
    <rPh sb="31" eb="33">
      <t>シリョウ</t>
    </rPh>
    <phoneticPr fontId="22"/>
  </si>
  <si>
    <t>　　（発行後３か月以内のもの）</t>
    <rPh sb="3" eb="6">
      <t>ハッコウゴ</t>
    </rPh>
    <rPh sb="9" eb="11">
      <t>イナイ</t>
    </rPh>
    <phoneticPr fontId="22"/>
  </si>
  <si>
    <t>　　（個人事業者の場合は個人県民税・個人事業税）（発行後３か月以内のもの）</t>
    <phoneticPr fontId="22"/>
  </si>
  <si>
    <t>（９）１５年以上使用していることが確認できる資料（設備更新の場合）</t>
    <rPh sb="5" eb="8">
      <t>ネンイジョウ</t>
    </rPh>
    <rPh sb="8" eb="10">
      <t>シヨウ</t>
    </rPh>
    <rPh sb="17" eb="19">
      <t>カクニン</t>
    </rPh>
    <rPh sb="22" eb="24">
      <t>シリョウ</t>
    </rPh>
    <rPh sb="25" eb="29">
      <t>セツビコウシン</t>
    </rPh>
    <rPh sb="30" eb="32">
      <t>バアイ</t>
    </rPh>
    <phoneticPr fontId="22"/>
  </si>
  <si>
    <r>
      <t>代表者名　</t>
    </r>
    <r>
      <rPr>
        <b/>
        <sz val="11"/>
        <color theme="1"/>
        <rFont val="游ゴシック"/>
        <family val="3"/>
        <charset val="128"/>
      </rPr>
      <t>　</t>
    </r>
    <phoneticPr fontId="22"/>
  </si>
  <si>
    <t>（リース事業者との連名申請の場合）リース契約書案等を添付した</t>
    <phoneticPr fontId="22"/>
  </si>
  <si>
    <t>右上の提出日の欄に提出日を記載をした</t>
    <rPh sb="7" eb="8">
      <t>ラン</t>
    </rPh>
    <rPh sb="9" eb="12">
      <t>テイシュツビ</t>
    </rPh>
    <phoneticPr fontId="22"/>
  </si>
  <si>
    <t>補助対象事業所は申請者が所有又は使用する県内に所在する事業所である</t>
    <rPh sb="0" eb="2">
      <t>ホジョ</t>
    </rPh>
    <rPh sb="2" eb="4">
      <t>タイショウ</t>
    </rPh>
    <rPh sb="4" eb="7">
      <t>ジギョウショ</t>
    </rPh>
    <phoneticPr fontId="22"/>
  </si>
  <si>
    <t>（申請者が事業所を所有していない場合）所有者の承諾を得ていて、賃貸者の承諾書を添付した</t>
    <rPh sb="1" eb="4">
      <t>シンセイシャ</t>
    </rPh>
    <rPh sb="5" eb="8">
      <t>ジギョウショ</t>
    </rPh>
    <rPh sb="9" eb="11">
      <t>ショユウ</t>
    </rPh>
    <rPh sb="16" eb="18">
      <t>バアイ</t>
    </rPh>
    <phoneticPr fontId="22"/>
  </si>
  <si>
    <t>（補助対象事業所が賃貸の場合）賃貸契約書及び所有者の承諾書を添付した</t>
    <rPh sb="9" eb="11">
      <t>チンタイ</t>
    </rPh>
    <rPh sb="12" eb="14">
      <t>バアイ</t>
    </rPh>
    <rPh sb="15" eb="17">
      <t>チンタイ</t>
    </rPh>
    <rPh sb="17" eb="20">
      <t>ケイヤクショ</t>
    </rPh>
    <rPh sb="20" eb="21">
      <t>オヨ</t>
    </rPh>
    <rPh sb="30" eb="32">
      <t>テンプ</t>
    </rPh>
    <phoneticPr fontId="22"/>
  </si>
  <si>
    <t>・高効率省エネルギー設備への更新</t>
    <rPh sb="1" eb="4">
      <t>コウコウリツ</t>
    </rPh>
    <rPh sb="4" eb="5">
      <t>ショウ</t>
    </rPh>
    <rPh sb="10" eb="12">
      <t>セツビ</t>
    </rPh>
    <rPh sb="14" eb="16">
      <t>コウシン</t>
    </rPh>
    <phoneticPr fontId="6"/>
  </si>
  <si>
    <t>・再生可能エネルギーの利用設備</t>
    <rPh sb="1" eb="5">
      <t>サイセイカノウ</t>
    </rPh>
    <rPh sb="11" eb="15">
      <t>リヨウセツビ</t>
    </rPh>
    <phoneticPr fontId="6"/>
  </si>
  <si>
    <t>・CO2排出量の少ない燃料等を使用した設備への更新　等</t>
    <phoneticPr fontId="6"/>
  </si>
  <si>
    <t>太陽光発電設備で申請の場合、入力した数値が確認できるシミュレーション結果を添付した。</t>
    <rPh sb="0" eb="3">
      <t>タイヨウコウ</t>
    </rPh>
    <rPh sb="3" eb="7">
      <t>ハツデンセツビ</t>
    </rPh>
    <rPh sb="8" eb="10">
      <t>シンセイ</t>
    </rPh>
    <rPh sb="11" eb="13">
      <t>バアイ</t>
    </rPh>
    <rPh sb="14" eb="16">
      <t>ニュウリョク</t>
    </rPh>
    <rPh sb="18" eb="20">
      <t>スウチ</t>
    </rPh>
    <rPh sb="21" eb="23">
      <t>カクニン</t>
    </rPh>
    <rPh sb="34" eb="36">
      <t>ケッカ</t>
    </rPh>
    <rPh sb="37" eb="39">
      <t>テンプ</t>
    </rPh>
    <phoneticPr fontId="22"/>
  </si>
  <si>
    <t>出力判定で更新後の設備の出力が「増加」と判定された場合（太陽光以外）、特記事項にその理由を入力した。</t>
    <rPh sb="0" eb="2">
      <t>シュツリョク</t>
    </rPh>
    <rPh sb="2" eb="4">
      <t>ハンテイ</t>
    </rPh>
    <rPh sb="5" eb="8">
      <t>コウシンゴ</t>
    </rPh>
    <rPh sb="9" eb="11">
      <t>セツビ</t>
    </rPh>
    <rPh sb="12" eb="14">
      <t>シュツリョク</t>
    </rPh>
    <rPh sb="16" eb="18">
      <t>ゾウカ</t>
    </rPh>
    <rPh sb="20" eb="22">
      <t>ハンテイ</t>
    </rPh>
    <rPh sb="25" eb="27">
      <t>バアイ</t>
    </rPh>
    <rPh sb="28" eb="31">
      <t>タイヨウコウ</t>
    </rPh>
    <rPh sb="31" eb="33">
      <t>イガイ</t>
    </rPh>
    <rPh sb="35" eb="39">
      <t>トッキジコウ</t>
    </rPh>
    <rPh sb="42" eb="44">
      <t>リユウ</t>
    </rPh>
    <rPh sb="45" eb="47">
      <t>ニュウリョク</t>
    </rPh>
    <phoneticPr fontId="22"/>
  </si>
  <si>
    <t>２者以上の見積書を添付した（全て、発行後３か月以内かつ有効期限内であるもの）</t>
    <rPh sb="1" eb="2">
      <t>シャ</t>
    </rPh>
    <phoneticPr fontId="22"/>
  </si>
  <si>
    <t>補助対象経費の額は、交付要綱第5条に規定する条件を満たしている（募集要領P4の補助対象外経費を含んでいない）</t>
    <rPh sb="0" eb="6">
      <t>ホジョタイショウケイヒ</t>
    </rPh>
    <rPh sb="7" eb="8">
      <t>ガク</t>
    </rPh>
    <rPh sb="10" eb="14">
      <t>コウフヨウコウ</t>
    </rPh>
    <rPh sb="14" eb="15">
      <t>ダイ</t>
    </rPh>
    <rPh sb="16" eb="17">
      <t>ジョウ</t>
    </rPh>
    <rPh sb="18" eb="20">
      <t>キテイ</t>
    </rPh>
    <rPh sb="22" eb="24">
      <t>ジョウケン</t>
    </rPh>
    <rPh sb="25" eb="26">
      <t>ミ</t>
    </rPh>
    <rPh sb="32" eb="36">
      <t>ボシュウヨウリョウ</t>
    </rPh>
    <rPh sb="39" eb="41">
      <t>ホジョ</t>
    </rPh>
    <rPh sb="41" eb="43">
      <t>タイショウ</t>
    </rPh>
    <rPh sb="43" eb="44">
      <t>ガイ</t>
    </rPh>
    <rPh sb="44" eb="46">
      <t>ケイヒ</t>
    </rPh>
    <rPh sb="47" eb="48">
      <t>フク</t>
    </rPh>
    <phoneticPr fontId="22"/>
  </si>
  <si>
    <t>県税の滞納がないことの証明（発行後３か月以内のもの）を添付した
※納税免除事業者の場合は、それがわかる資料（定款・寄付行為など）を添付した。</t>
    <rPh sb="14" eb="17">
      <t>ハッコウゴ</t>
    </rPh>
    <rPh sb="19" eb="20">
      <t>ゲツ</t>
    </rPh>
    <rPh sb="20" eb="22">
      <t>イナイ</t>
    </rPh>
    <rPh sb="57" eb="61">
      <t>キフコウイ</t>
    </rPh>
    <rPh sb="65" eb="67">
      <t>テンプ</t>
    </rPh>
    <phoneticPr fontId="22"/>
  </si>
  <si>
    <t xml:space="preserve"> 　登録済（　　　年　　月）　　 　登録予定（　　　年　　月）</t>
    <rPh sb="2" eb="4">
      <t>トウロク</t>
    </rPh>
    <rPh sb="4" eb="5">
      <t>スミ</t>
    </rPh>
    <rPh sb="9" eb="10">
      <t>トシ</t>
    </rPh>
    <rPh sb="12" eb="13">
      <t>ツキ</t>
    </rPh>
    <rPh sb="18" eb="20">
      <t>トウロク</t>
    </rPh>
    <rPh sb="20" eb="22">
      <t>ヨテイ</t>
    </rPh>
    <rPh sb="26" eb="27">
      <t>トシ</t>
    </rPh>
    <rPh sb="29" eb="30">
      <t>ツキ</t>
    </rPh>
    <phoneticPr fontId="22"/>
  </si>
  <si>
    <t>団体名</t>
    <phoneticPr fontId="22"/>
  </si>
  <si>
    <t>○○生産設備を高効率タイプに更新</t>
    <rPh sb="2" eb="4">
      <t>セイサン</t>
    </rPh>
    <rPh sb="4" eb="6">
      <t>セツビ</t>
    </rPh>
    <rPh sb="7" eb="8">
      <t>コウ</t>
    </rPh>
    <rPh sb="8" eb="10">
      <t>コウリツ</t>
    </rPh>
    <phoneticPr fontId="34"/>
  </si>
  <si>
    <t>〇△■株式会社</t>
  </si>
  <si>
    <t>第一埼玉工場</t>
  </si>
  <si>
    <t>埼玉県さいたま市浦和区</t>
  </si>
  <si>
    <t>電力、A重油</t>
  </si>
  <si>
    <t>○○生産設備、空調、ボイラー</t>
  </si>
  <si>
    <t>県省エネ診断受診</t>
  </si>
  <si>
    <t>空調温度を夏28℃、冬20℃に徹底</t>
  </si>
  <si>
    <t>照明のLED化100台</t>
  </si>
  <si>
    <t>高効率空調設備への更新</t>
  </si>
  <si>
    <t>屋上・外壁の遮熱塗装</t>
  </si>
  <si>
    <t>生産設備にEMS設置</t>
  </si>
  <si>
    <t>太陽光発電設備設置（自家消費）</t>
  </si>
  <si>
    <t>重油ボイラーの燃料転換（都市ガス化）</t>
  </si>
  <si>
    <t>実施済み</t>
  </si>
  <si>
    <t>今後予定</t>
  </si>
  <si>
    <t>記入例を参照の上、白色の欄（又は任意で水色の欄）に必要事項を入力し、「CO2削減量」の欄がマイナスで表示されていないことを確認した。</t>
    <rPh sb="0" eb="3">
      <t>キニュウレイ</t>
    </rPh>
    <rPh sb="4" eb="6">
      <t>サンショウ</t>
    </rPh>
    <rPh sb="7" eb="8">
      <t>ウエ</t>
    </rPh>
    <rPh sb="9" eb="11">
      <t>シロイロ</t>
    </rPh>
    <rPh sb="12" eb="13">
      <t>ラン</t>
    </rPh>
    <rPh sb="14" eb="15">
      <t>マタ</t>
    </rPh>
    <rPh sb="16" eb="18">
      <t>ニンイ</t>
    </rPh>
    <rPh sb="19" eb="21">
      <t>ミズイロ</t>
    </rPh>
    <rPh sb="22" eb="23">
      <t>ラン</t>
    </rPh>
    <rPh sb="25" eb="29">
      <t>ヒツヨウジコウ</t>
    </rPh>
    <rPh sb="30" eb="32">
      <t>ニュウリョク</t>
    </rPh>
    <rPh sb="38" eb="41">
      <t>サクゲンリョウ</t>
    </rPh>
    <rPh sb="43" eb="44">
      <t>ラン</t>
    </rPh>
    <rPh sb="50" eb="52">
      <t>ヒョウジ</t>
    </rPh>
    <rPh sb="61" eb="63">
      <t>カクニン</t>
    </rPh>
    <phoneticPr fontId="22"/>
  </si>
  <si>
    <t>（11）その他必要に応じて知事が指示する書類</t>
    <rPh sb="6" eb="7">
      <t>タ</t>
    </rPh>
    <rPh sb="7" eb="9">
      <t>ヒツヨウ</t>
    </rPh>
    <rPh sb="10" eb="11">
      <t>オウ</t>
    </rPh>
    <rPh sb="13" eb="15">
      <t>チジ</t>
    </rPh>
    <rPh sb="16" eb="18">
      <t>シジ</t>
    </rPh>
    <rPh sb="20" eb="22">
      <t>ショルイ</t>
    </rPh>
    <phoneticPr fontId="22"/>
  </si>
  <si>
    <t>（10）高効率設備であることが確認できる資料（設備更新の場合）</t>
    <rPh sb="4" eb="5">
      <t>コウ</t>
    </rPh>
    <rPh sb="5" eb="7">
      <t>コウリツ</t>
    </rPh>
    <rPh sb="7" eb="9">
      <t>セツビ</t>
    </rPh>
    <rPh sb="15" eb="17">
      <t>カクニン</t>
    </rPh>
    <rPh sb="20" eb="22">
      <t>シリョウ</t>
    </rPh>
    <rPh sb="23" eb="27">
      <t>セツビコウシン</t>
    </rPh>
    <rPh sb="28" eb="30">
      <t>バアイ</t>
    </rPh>
    <phoneticPr fontId="22"/>
  </si>
  <si>
    <t>（設備更新の場合）「高効率設備区分」で正しい区分を選択した</t>
    <rPh sb="1" eb="5">
      <t>セツビコウシン</t>
    </rPh>
    <rPh sb="6" eb="8">
      <t>バアイ</t>
    </rPh>
    <rPh sb="10" eb="15">
      <t>コウコウリツセツビ</t>
    </rPh>
    <rPh sb="15" eb="17">
      <t>クブン</t>
    </rPh>
    <rPh sb="19" eb="20">
      <t>タダ</t>
    </rPh>
    <rPh sb="22" eb="24">
      <t>クブン</t>
    </rPh>
    <rPh sb="25" eb="27">
      <t>センタク</t>
    </rPh>
    <phoneticPr fontId="22"/>
  </si>
  <si>
    <t>（設備の更新の場合）更新設備が指定の高効率設備であることが確認できる証明書類（トップランナー基準達成設備の場合はカタログ等）を添付した</t>
    <rPh sb="10" eb="12">
      <t>コウシン</t>
    </rPh>
    <rPh sb="15" eb="17">
      <t>シテイ</t>
    </rPh>
    <rPh sb="18" eb="21">
      <t>コウコウリツ</t>
    </rPh>
    <rPh sb="21" eb="23">
      <t>セツビ</t>
    </rPh>
    <rPh sb="46" eb="48">
      <t>キジュン</t>
    </rPh>
    <rPh sb="48" eb="50">
      <t>タッセイ</t>
    </rPh>
    <rPh sb="50" eb="52">
      <t>セツビ</t>
    </rPh>
    <rPh sb="53" eb="55">
      <t>バアイ</t>
    </rPh>
    <rPh sb="60" eb="61">
      <t>トウ</t>
    </rPh>
    <rPh sb="63" eb="65">
      <t>テンプ</t>
    </rPh>
    <phoneticPr fontId="22"/>
  </si>
  <si>
    <t>申請者は、埼玉県内で事業活動を営む法人又は個人事業主に該当し、会社にあっては、中小企業者（中小企業基本法（昭和38年法律第154号）第２条第１項の各号のいずれかに該当するもの）に該当します。</t>
    <rPh sb="0" eb="3">
      <t>シンセイシャ</t>
    </rPh>
    <rPh sb="5" eb="9">
      <t>サイタマケンナイ</t>
    </rPh>
    <rPh sb="19" eb="20">
      <t>マタ</t>
    </rPh>
    <rPh sb="31" eb="33">
      <t>カイシャ</t>
    </rPh>
    <rPh sb="39" eb="41">
      <t>チュウショウ</t>
    </rPh>
    <rPh sb="41" eb="44">
      <t>キギョウシャ</t>
    </rPh>
    <rPh sb="89" eb="91">
      <t>ガイトウ</t>
    </rPh>
    <phoneticPr fontId="22"/>
  </si>
  <si>
    <t>法人番号</t>
    <rPh sb="0" eb="4">
      <t>ホウジンバンゴウ</t>
    </rPh>
    <phoneticPr fontId="4"/>
  </si>
  <si>
    <t>（宛先）</t>
    <rPh sb="1" eb="2">
      <t>アテ</t>
    </rPh>
    <phoneticPr fontId="22"/>
  </si>
  <si>
    <t>埼玉県知事　　　　　　　　宛て</t>
    <rPh sb="13" eb="14">
      <t>アテ</t>
    </rPh>
    <phoneticPr fontId="22"/>
  </si>
  <si>
    <t>（１）見積書の写し（原則２者以上）（発行後３か月以内のもの）</t>
    <phoneticPr fontId="22"/>
  </si>
  <si>
    <t>上記事業所の
延べ床面積（概算）</t>
    <rPh sb="0" eb="2">
      <t>ジョウキ</t>
    </rPh>
    <rPh sb="2" eb="5">
      <t>ジギョウショ</t>
    </rPh>
    <rPh sb="7" eb="8">
      <t>ノ</t>
    </rPh>
    <rPh sb="9" eb="10">
      <t>ユカ</t>
    </rPh>
    <rPh sb="10" eb="12">
      <t>メンセキ</t>
    </rPh>
    <rPh sb="13" eb="15">
      <t>ガイサン</t>
    </rPh>
    <phoneticPr fontId="31"/>
  </si>
  <si>
    <t>㎡</t>
    <phoneticPr fontId="22"/>
  </si>
  <si>
    <t>【再生可能エネルギー利用設備を導入する申請者】
申請者は、補助事業により取得した設備の所有に関する情報について、市町村から県に情報提供の要請があった場合には、県が情報提供をすることを了承します。
また、災害時等に、自治体等から設置する設備により創られるエネルギーを地域住民に提供するよう要請があった場合には、可能な範囲で協力します。</t>
    <rPh sb="15" eb="17">
      <t>ドウニュウ</t>
    </rPh>
    <rPh sb="19" eb="22">
      <t>シンセイシャ</t>
    </rPh>
    <rPh sb="24" eb="27">
      <t>シンセイシャ</t>
    </rPh>
    <phoneticPr fontId="22"/>
  </si>
  <si>
    <t>【業務用冷凍空調機器（空調設備、冷凍冷蔵設備等）を更新する申請者】
申請者は、廃棄する設備からフロンを適切に回収し、法律の定めに従って処分します。</t>
    <rPh sb="1" eb="4">
      <t>ギョウムヨウ</t>
    </rPh>
    <rPh sb="4" eb="6">
      <t>レイトウ</t>
    </rPh>
    <rPh sb="6" eb="8">
      <t>クウチョウ</t>
    </rPh>
    <rPh sb="8" eb="10">
      <t>キキ</t>
    </rPh>
    <rPh sb="11" eb="13">
      <t>クウチョウ</t>
    </rPh>
    <rPh sb="13" eb="15">
      <t>セツビ</t>
    </rPh>
    <rPh sb="16" eb="18">
      <t>レイトウ</t>
    </rPh>
    <rPh sb="18" eb="20">
      <t>レイゾウ</t>
    </rPh>
    <rPh sb="20" eb="22">
      <t>セツビ</t>
    </rPh>
    <rPh sb="22" eb="23">
      <t>トウ</t>
    </rPh>
    <rPh sb="25" eb="27">
      <t>コウシン</t>
    </rPh>
    <rPh sb="34" eb="37">
      <t>シンセイシャ</t>
    </rPh>
    <rPh sb="39" eb="41">
      <t>ハイキ</t>
    </rPh>
    <rPh sb="43" eb="45">
      <t>セツビ</t>
    </rPh>
    <rPh sb="51" eb="53">
      <t>テキセツ</t>
    </rPh>
    <rPh sb="54" eb="56">
      <t>カイシュウ</t>
    </rPh>
    <rPh sb="58" eb="60">
      <t>ホウリツ</t>
    </rPh>
    <rPh sb="61" eb="62">
      <t>サダ</t>
    </rPh>
    <rPh sb="64" eb="65">
      <t>シタガ</t>
    </rPh>
    <rPh sb="67" eb="69">
      <t>ショブン</t>
    </rPh>
    <phoneticPr fontId="22"/>
  </si>
  <si>
    <r>
      <t>千Nｍ</t>
    </r>
    <r>
      <rPr>
        <b/>
        <vertAlign val="superscript"/>
        <sz val="14"/>
        <rFont val="游ゴシック"/>
        <family val="3"/>
        <charset val="128"/>
      </rPr>
      <t>3</t>
    </r>
    <rPh sb="0" eb="1">
      <t>セン</t>
    </rPh>
    <phoneticPr fontId="4"/>
  </si>
  <si>
    <r>
      <t>千ｍ</t>
    </r>
    <r>
      <rPr>
        <b/>
        <vertAlign val="superscript"/>
        <sz val="14"/>
        <rFont val="游ゴシック"/>
        <family val="3"/>
        <charset val="128"/>
      </rPr>
      <t>3</t>
    </r>
    <rPh sb="0" eb="1">
      <t>セン</t>
    </rPh>
    <phoneticPr fontId="4"/>
  </si>
  <si>
    <r>
      <t>GJ/千Nｍ</t>
    </r>
    <r>
      <rPr>
        <vertAlign val="superscript"/>
        <sz val="10"/>
        <rFont val="游ゴシック"/>
        <family val="3"/>
        <charset val="128"/>
      </rPr>
      <t>3</t>
    </r>
    <phoneticPr fontId="4"/>
  </si>
  <si>
    <r>
      <t>GJ/千ｍ</t>
    </r>
    <r>
      <rPr>
        <vertAlign val="superscript"/>
        <sz val="10"/>
        <rFont val="游ゴシック"/>
        <family val="3"/>
        <charset val="128"/>
      </rPr>
      <t>3</t>
    </r>
    <phoneticPr fontId="4"/>
  </si>
  <si>
    <r>
      <t>　令和７年度補正予算埼玉県民間事業者ＣＯ</t>
    </r>
    <r>
      <rPr>
        <sz val="8"/>
        <color theme="1"/>
        <rFont val="游ゴシック"/>
        <family val="3"/>
        <charset val="128"/>
      </rPr>
      <t>２</t>
    </r>
    <r>
      <rPr>
        <sz val="10"/>
        <color theme="1"/>
        <rFont val="游ゴシック"/>
        <family val="3"/>
        <charset val="128"/>
      </rPr>
      <t>排出削減設備導入補助金（緊急対策枠）交付要綱第８条第１項の規定に基づき、補助金の交付について関係書類を添えて、次のとおり申請します。</t>
    </r>
    <rPh sb="33" eb="38">
      <t>キンキュウタイサクワク</t>
    </rPh>
    <phoneticPr fontId="22"/>
  </si>
  <si>
    <t>交付申請書</t>
    <rPh sb="0" eb="2">
      <t>コウフ</t>
    </rPh>
    <rPh sb="2" eb="5">
      <t>シンセイショ</t>
    </rPh>
    <phoneticPr fontId="22"/>
  </si>
  <si>
    <r>
      <t>令和７年度補正予算埼玉県民間事業者ＣＯ</t>
    </r>
    <r>
      <rPr>
        <b/>
        <sz val="9"/>
        <color theme="1"/>
        <rFont val="游ゴシック"/>
        <family val="3"/>
        <charset val="128"/>
      </rPr>
      <t>２</t>
    </r>
    <r>
      <rPr>
        <b/>
        <sz val="12"/>
        <color theme="1"/>
        <rFont val="游ゴシック"/>
        <family val="3"/>
        <charset val="128"/>
      </rPr>
      <t>排出削減設備導入補助金（緊急対策枠）</t>
    </r>
    <rPh sb="0" eb="2">
      <t>レイワ</t>
    </rPh>
    <rPh sb="32" eb="37">
      <t>キンキュウタイサクワク</t>
    </rPh>
    <phoneticPr fontId="22"/>
  </si>
  <si>
    <r>
      <t>令和７年度補正予算埼玉県民間事業者ＣＯ</t>
    </r>
    <r>
      <rPr>
        <b/>
        <vertAlign val="subscript"/>
        <sz val="12"/>
        <color theme="1"/>
        <rFont val="游ゴシック"/>
        <family val="3"/>
        <charset val="128"/>
      </rPr>
      <t>２</t>
    </r>
    <r>
      <rPr>
        <b/>
        <sz val="12"/>
        <color theme="1"/>
        <rFont val="游ゴシック"/>
        <family val="3"/>
        <charset val="128"/>
      </rPr>
      <t>排出削減設備導入補助金（緊急対策枠）</t>
    </r>
    <rPh sb="32" eb="34">
      <t>キンキュウ</t>
    </rPh>
    <rPh sb="34" eb="37">
      <t>タイサクワク</t>
    </rPh>
    <phoneticPr fontId="22"/>
  </si>
  <si>
    <t>重要事項確認書</t>
    <phoneticPr fontId="22"/>
  </si>
  <si>
    <t>申請者は、令和８年度予算による「埼玉県民間事業者スマートCO₂排出削減設備導入補助金」を受給した者または受給予定の者ではありません。</t>
    <rPh sb="0" eb="3">
      <t>シンセイシャ</t>
    </rPh>
    <phoneticPr fontId="22"/>
  </si>
  <si>
    <t>２０２５年度</t>
    <rPh sb="4" eb="6">
      <t>ネンド</t>
    </rPh>
    <phoneticPr fontId="31"/>
  </si>
  <si>
    <t>※「2025年度」CO2排出量は別紙CO2換算シートにより算出</t>
    <rPh sb="6" eb="7">
      <t>ネン</t>
    </rPh>
    <rPh sb="7" eb="8">
      <t>ド</t>
    </rPh>
    <rPh sb="12" eb="14">
      <t>ハイシュツ</t>
    </rPh>
    <rPh sb="14" eb="15">
      <t>リョウ</t>
    </rPh>
    <rPh sb="16" eb="18">
      <t>ベッシ</t>
    </rPh>
    <rPh sb="21" eb="23">
      <t>カンサン</t>
    </rPh>
    <rPh sb="29" eb="31">
      <t>サンシュツ</t>
    </rPh>
    <phoneticPr fontId="31"/>
  </si>
  <si>
    <t>※補助申請する設備を「２０２６年度実施」としてください</t>
    <rPh sb="1" eb="5">
      <t>ホジョシンセイ</t>
    </rPh>
    <rPh sb="7" eb="9">
      <t>セツビ</t>
    </rPh>
    <rPh sb="15" eb="16">
      <t>ネン</t>
    </rPh>
    <rPh sb="16" eb="17">
      <t>ド</t>
    </rPh>
    <rPh sb="17" eb="19">
      <t>ジッシ</t>
    </rPh>
    <phoneticPr fontId="31"/>
  </si>
  <si>
    <t>2026年度実施</t>
  </si>
  <si>
    <t>※請求書等で令和７年度のエネルギー使用量を確認し、数値を入力してください。</t>
    <phoneticPr fontId="22"/>
  </si>
  <si>
    <r>
      <t>令和７年度補正予算埼玉県民間事業者ＣＯ</t>
    </r>
    <r>
      <rPr>
        <b/>
        <vertAlign val="subscript"/>
        <sz val="11"/>
        <color theme="1"/>
        <rFont val="游ゴシック"/>
        <family val="3"/>
        <charset val="128"/>
      </rPr>
      <t>２</t>
    </r>
    <r>
      <rPr>
        <b/>
        <sz val="11"/>
        <color theme="1"/>
        <rFont val="游ゴシック"/>
        <family val="3"/>
        <charset val="128"/>
      </rPr>
      <t>排出削減設備導入補助金（緊急対策枠）</t>
    </r>
    <rPh sb="0" eb="2">
      <t>レイワ</t>
    </rPh>
    <rPh sb="3" eb="5">
      <t>ネンド</t>
    </rPh>
    <rPh sb="5" eb="7">
      <t>ホセイ</t>
    </rPh>
    <rPh sb="7" eb="9">
      <t>ヨサン</t>
    </rPh>
    <rPh sb="9" eb="12">
      <t>サイタマケン</t>
    </rPh>
    <rPh sb="12" eb="14">
      <t>ミンカン</t>
    </rPh>
    <rPh sb="14" eb="17">
      <t>ジギョウシャ</t>
    </rPh>
    <phoneticPr fontId="22"/>
  </si>
  <si>
    <t xml:space="preserve"> 　登録済（　　　年　　月）　　 　登録予定（令和８年５月）</t>
    <rPh sb="2" eb="4">
      <t>トウロク</t>
    </rPh>
    <rPh sb="4" eb="5">
      <t>スミ</t>
    </rPh>
    <rPh sb="9" eb="10">
      <t>トシ</t>
    </rPh>
    <rPh sb="12" eb="13">
      <t>ツキ</t>
    </rPh>
    <rPh sb="18" eb="20">
      <t>トウロク</t>
    </rPh>
    <rPh sb="20" eb="22">
      <t>ヨテイ</t>
    </rPh>
    <rPh sb="23" eb="25">
      <t>レイワ</t>
    </rPh>
    <rPh sb="26" eb="27">
      <t>トシ</t>
    </rPh>
    <rPh sb="28" eb="29">
      <t>ツキ</t>
    </rPh>
    <phoneticPr fontId="22"/>
  </si>
  <si>
    <t>設備費（本体設備費用）</t>
    <phoneticPr fontId="5"/>
  </si>
  <si>
    <t>設備費（付属設備等費用）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</si>
</sst>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_ "/>
    <numFmt numFmtId="178" formatCode="0.0_ "/>
    <numFmt numFmtId="179" formatCode="0.0000_ "/>
    <numFmt numFmtId="180" formatCode="#,##0.00_);[Red]\(#,##0.00\)"/>
    <numFmt numFmtId="181" formatCode="0.0"/>
    <numFmt numFmtId="182" formatCode="0.0%"/>
    <numFmt numFmtId="183" formatCode="0.000"/>
    <numFmt numFmtId="184" formatCode="0.0000"/>
    <numFmt numFmtId="185" formatCode="0.0;&quot;▲ &quot;0.0"/>
    <numFmt numFmtId="186" formatCode="#,##0;&quot;△ &quot;#,##0"/>
    <numFmt numFmtId="187" formatCode="0.00000_ "/>
    <numFmt numFmtId="188" formatCode="0_);[Red]\(0\)"/>
  </numFmts>
  <fonts count="80">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b/>
      <sz val="9"/>
      <color indexed="8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font>
    <font>
      <sz val="11"/>
      <color theme="1"/>
      <name val="ＭＳ Ｐゴシック"/>
      <family val="3"/>
      <charset val="128"/>
    </font>
    <font>
      <b/>
      <sz val="10"/>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9"/>
      <color indexed="81"/>
      <name val="MS P ゴシック"/>
      <family val="3"/>
      <charset val="128"/>
    </font>
    <font>
      <b/>
      <sz val="9"/>
      <color indexed="81"/>
      <name val="MS P ゴシック"/>
      <family val="3"/>
      <charset val="128"/>
    </font>
    <font>
      <sz val="11"/>
      <color theme="0"/>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b/>
      <sz val="6"/>
      <color theme="1"/>
      <name val="ＭＳ Ｐゴシック"/>
      <family val="3"/>
      <charset val="128"/>
      <scheme val="minor"/>
    </font>
    <font>
      <sz val="6"/>
      <name val="ＭＳ Ｐゴシック"/>
      <family val="2"/>
      <charset val="128"/>
    </font>
    <font>
      <sz val="11"/>
      <color indexed="8"/>
      <name val="ＭＳ Ｐゴシック"/>
      <family val="3"/>
      <charset val="128"/>
    </font>
    <font>
      <sz val="10"/>
      <color indexed="8"/>
      <name val="ＭＳ Ｐゴシック"/>
      <family val="3"/>
      <charset val="128"/>
    </font>
    <font>
      <sz val="6"/>
      <name val="ＭＳ Ｐ明朝"/>
      <family val="2"/>
      <charset val="128"/>
    </font>
    <font>
      <sz val="9"/>
      <color theme="1"/>
      <name val="ＭＳ Ｐ明朝"/>
      <family val="1"/>
      <charset val="128"/>
    </font>
    <font>
      <sz val="11"/>
      <color theme="1"/>
      <name val="ＭＳ Ｐ明朝"/>
      <family val="2"/>
      <charset val="128"/>
    </font>
    <font>
      <sz val="12"/>
      <color theme="1"/>
      <name val="ＭＳ Ｐゴシック"/>
      <family val="3"/>
      <charset val="128"/>
    </font>
    <font>
      <sz val="10"/>
      <color theme="1"/>
      <name val="ＭＳ Ｐ明朝"/>
      <family val="2"/>
      <charset val="128"/>
    </font>
    <font>
      <vertAlign val="subscript"/>
      <sz val="10"/>
      <color theme="1"/>
      <name val="ＭＳ Ｐ明朝"/>
      <family val="1"/>
      <charset val="128"/>
    </font>
    <font>
      <b/>
      <sz val="11"/>
      <color indexed="10"/>
      <name val="MS P ゴシック"/>
      <family val="3"/>
      <charset val="128"/>
    </font>
    <font>
      <sz val="11"/>
      <color theme="1"/>
      <name val="游ゴシック"/>
      <family val="3"/>
      <charset val="128"/>
    </font>
    <font>
      <b/>
      <sz val="12"/>
      <color theme="1"/>
      <name val="游ゴシック"/>
      <family val="3"/>
      <charset val="128"/>
    </font>
    <font>
      <sz val="14"/>
      <color theme="1"/>
      <name val="游ゴシック"/>
      <family val="3"/>
      <charset val="128"/>
    </font>
    <font>
      <sz val="11"/>
      <name val="游ゴシック"/>
      <family val="3"/>
      <charset val="128"/>
    </font>
    <font>
      <b/>
      <sz val="11"/>
      <color theme="1"/>
      <name val="ＭＳ Ｐゴシック"/>
      <family val="3"/>
      <charset val="128"/>
    </font>
    <font>
      <sz val="10"/>
      <color theme="1"/>
      <name val="游ゴシック"/>
      <family val="3"/>
      <charset val="128"/>
    </font>
    <font>
      <sz val="10"/>
      <color rgb="FFFF0000"/>
      <name val="游ゴシック"/>
      <family val="3"/>
      <charset val="128"/>
    </font>
    <font>
      <sz val="8"/>
      <color theme="1"/>
      <name val="游ゴシック"/>
      <family val="3"/>
      <charset val="128"/>
    </font>
    <font>
      <sz val="9"/>
      <color theme="1"/>
      <name val="游ゴシック"/>
      <family val="3"/>
      <charset val="128"/>
    </font>
    <font>
      <b/>
      <sz val="11"/>
      <color theme="1"/>
      <name val="游ゴシック"/>
      <family val="3"/>
      <charset val="128"/>
    </font>
    <font>
      <b/>
      <sz val="8"/>
      <color theme="1"/>
      <name val="游ゴシック"/>
      <family val="3"/>
      <charset val="128"/>
    </font>
    <font>
      <u/>
      <sz val="10"/>
      <color theme="1"/>
      <name val="游ゴシック"/>
      <family val="3"/>
      <charset val="128"/>
    </font>
    <font>
      <b/>
      <u/>
      <sz val="10"/>
      <color theme="1"/>
      <name val="游ゴシック"/>
      <family val="3"/>
      <charset val="128"/>
    </font>
    <font>
      <sz val="14"/>
      <name val="游ゴシック"/>
      <family val="3"/>
      <charset val="128"/>
    </font>
    <font>
      <sz val="12"/>
      <color theme="1"/>
      <name val="游ゴシック"/>
      <family val="3"/>
      <charset val="128"/>
    </font>
    <font>
      <sz val="11"/>
      <color theme="1"/>
      <name val="ＭＳ Ｐゴシック"/>
      <family val="2"/>
      <scheme val="minor"/>
    </font>
    <font>
      <b/>
      <vertAlign val="subscript"/>
      <sz val="12"/>
      <color theme="1"/>
      <name val="游ゴシック"/>
      <family val="3"/>
      <charset val="128"/>
    </font>
    <font>
      <sz val="6"/>
      <color theme="1"/>
      <name val="游ゴシック"/>
      <family val="3"/>
      <charset val="128"/>
    </font>
    <font>
      <b/>
      <sz val="10"/>
      <color theme="1"/>
      <name val="游ゴシック"/>
      <family val="3"/>
      <charset val="128"/>
    </font>
    <font>
      <b/>
      <sz val="14"/>
      <color theme="1"/>
      <name val="游ゴシック"/>
      <family val="3"/>
      <charset val="128"/>
    </font>
    <font>
      <sz val="18"/>
      <color indexed="8"/>
      <name val="游ゴシック"/>
      <family val="3"/>
      <charset val="128"/>
    </font>
    <font>
      <sz val="16"/>
      <color indexed="8"/>
      <name val="游ゴシック"/>
      <family val="3"/>
      <charset val="128"/>
    </font>
    <font>
      <sz val="10"/>
      <color indexed="8"/>
      <name val="游ゴシック"/>
      <family val="3"/>
      <charset val="128"/>
    </font>
    <font>
      <sz val="11"/>
      <color indexed="8"/>
      <name val="游ゴシック"/>
      <family val="3"/>
      <charset val="128"/>
    </font>
    <font>
      <sz val="10"/>
      <name val="游ゴシック"/>
      <family val="3"/>
      <charset val="128"/>
    </font>
    <font>
      <b/>
      <sz val="10"/>
      <name val="游ゴシック"/>
      <family val="3"/>
      <charset val="128"/>
    </font>
    <font>
      <sz val="9"/>
      <name val="游ゴシック"/>
      <family val="3"/>
      <charset val="128"/>
    </font>
    <font>
      <b/>
      <sz val="10"/>
      <color indexed="8"/>
      <name val="游ゴシック"/>
      <family val="3"/>
      <charset val="128"/>
    </font>
    <font>
      <sz val="9"/>
      <color indexed="8"/>
      <name val="游ゴシック"/>
      <family val="3"/>
      <charset val="128"/>
    </font>
    <font>
      <vertAlign val="superscript"/>
      <sz val="10"/>
      <name val="游ゴシック"/>
      <family val="3"/>
      <charset val="128"/>
    </font>
    <font>
      <sz val="16"/>
      <color theme="1"/>
      <name val="游ゴシック"/>
      <family val="3"/>
      <charset val="128"/>
    </font>
    <font>
      <vertAlign val="subscript"/>
      <sz val="10"/>
      <color theme="1"/>
      <name val="游ゴシック"/>
      <family val="3"/>
      <charset val="128"/>
    </font>
    <font>
      <vertAlign val="subscript"/>
      <sz val="10"/>
      <name val="游ゴシック"/>
      <family val="3"/>
      <charset val="128"/>
    </font>
    <font>
      <b/>
      <sz val="10"/>
      <color indexed="59"/>
      <name val="游ゴシック"/>
      <family val="3"/>
      <charset val="128"/>
    </font>
    <font>
      <sz val="22"/>
      <color theme="1"/>
      <name val="游ゴシック"/>
      <family val="3"/>
      <charset val="128"/>
    </font>
    <font>
      <b/>
      <sz val="9"/>
      <color theme="1"/>
      <name val="游ゴシック"/>
      <family val="3"/>
      <charset val="128"/>
    </font>
    <font>
      <b/>
      <sz val="14"/>
      <name val="游ゴシック"/>
      <family val="3"/>
      <charset val="128"/>
    </font>
    <font>
      <b/>
      <vertAlign val="superscript"/>
      <sz val="14"/>
      <name val="游ゴシック"/>
      <family val="3"/>
      <charset val="128"/>
    </font>
    <font>
      <b/>
      <vertAlign val="subscript"/>
      <sz val="11"/>
      <color theme="1"/>
      <name val="游ゴシック"/>
      <family val="3"/>
      <charset val="128"/>
    </font>
  </fonts>
  <fills count="19">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bgColor indexed="64"/>
      </patternFill>
    </fill>
  </fills>
  <borders count="15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diagonalDown="1">
      <left style="thin">
        <color indexed="64"/>
      </left>
      <right style="thin">
        <color indexed="64"/>
      </right>
      <top/>
      <bottom/>
      <diagonal style="thin">
        <color indexed="64"/>
      </diagonal>
    </border>
    <border>
      <left style="medium">
        <color indexed="64"/>
      </left>
      <right/>
      <top style="thin">
        <color indexed="64"/>
      </top>
      <bottom/>
      <diagonal/>
    </border>
    <border>
      <left/>
      <right style="medium">
        <color indexed="64"/>
      </right>
      <top style="thin">
        <color auto="1"/>
      </top>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style="thin">
        <color indexed="64"/>
      </right>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left style="medium">
        <color indexed="64"/>
      </left>
      <right style="medium">
        <color indexed="64"/>
      </right>
      <top/>
      <bottom style="double">
        <color indexed="64"/>
      </bottom>
      <diagonal/>
    </border>
    <border diagonalUp="1">
      <left/>
      <right/>
      <top style="thin">
        <color indexed="64"/>
      </top>
      <bottom style="thin">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auto="1"/>
      </left>
      <right/>
      <top style="double">
        <color auto="1"/>
      </top>
      <bottom style="double">
        <color auto="1"/>
      </bottom>
      <diagonal/>
    </border>
    <border>
      <left style="medium">
        <color indexed="64"/>
      </left>
      <right style="medium">
        <color indexed="64"/>
      </right>
      <top style="double">
        <color auto="1"/>
      </top>
      <bottom style="double">
        <color auto="1"/>
      </bottom>
      <diagonal/>
    </border>
    <border>
      <left/>
      <right/>
      <top style="double">
        <color auto="1"/>
      </top>
      <bottom style="double">
        <color auto="1"/>
      </bottom>
      <diagonal/>
    </border>
    <border>
      <left style="medium">
        <color indexed="64"/>
      </left>
      <right/>
      <top/>
      <bottom style="double">
        <color indexed="64"/>
      </bottom>
      <diagonal/>
    </border>
    <border>
      <left/>
      <right style="medium">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bottom style="double">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thin">
        <color auto="1"/>
      </bottom>
      <diagonal/>
    </border>
    <border>
      <left style="hair">
        <color auto="1"/>
      </left>
      <right style="thin">
        <color indexed="64"/>
      </right>
      <top style="hair">
        <color auto="1"/>
      </top>
      <bottom style="thin">
        <color auto="1"/>
      </bottom>
      <diagonal/>
    </border>
    <border>
      <left style="hair">
        <color auto="1"/>
      </left>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style="hair">
        <color auto="1"/>
      </left>
      <right style="thin">
        <color indexed="64"/>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s>
  <cellStyleXfs count="16">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7" fillId="0" borderId="0">
      <alignment vertical="center"/>
    </xf>
    <xf numFmtId="0" fontId="23" fillId="0" borderId="0">
      <alignment vertical="center"/>
    </xf>
    <xf numFmtId="38" fontId="2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38" fontId="7" fillId="0" borderId="0" applyFont="0" applyFill="0" applyBorder="0" applyAlignment="0" applyProtection="0">
      <alignment vertical="center"/>
    </xf>
    <xf numFmtId="0" fontId="36" fillId="0" borderId="0">
      <alignment vertical="center"/>
    </xf>
    <xf numFmtId="0" fontId="2" fillId="0" borderId="0">
      <alignment vertical="center"/>
    </xf>
    <xf numFmtId="9" fontId="2" fillId="0" borderId="0" applyFont="0" applyFill="0" applyBorder="0" applyAlignment="0" applyProtection="0">
      <alignment vertical="center"/>
    </xf>
    <xf numFmtId="0" fontId="56" fillId="0" borderId="0"/>
    <xf numFmtId="0" fontId="1" fillId="0" borderId="0">
      <alignment vertical="center"/>
    </xf>
    <xf numFmtId="9" fontId="1" fillId="0" borderId="0" applyFont="0" applyFill="0" applyBorder="0" applyAlignment="0" applyProtection="0">
      <alignment vertical="center"/>
    </xf>
  </cellStyleXfs>
  <cellXfs count="893">
    <xf numFmtId="0" fontId="0" fillId="0" borderId="0" xfId="0">
      <alignment vertical="center"/>
    </xf>
    <xf numFmtId="0" fontId="0" fillId="0" borderId="3" xfId="0" applyBorder="1">
      <alignment vertical="center"/>
    </xf>
    <xf numFmtId="0" fontId="0" fillId="0" borderId="7" xfId="0" applyBorder="1">
      <alignment vertical="center"/>
    </xf>
    <xf numFmtId="0" fontId="0" fillId="0" borderId="0" xfId="0" applyProtection="1">
      <alignment vertical="center"/>
      <protection hidden="1"/>
    </xf>
    <xf numFmtId="0" fontId="13" fillId="0" borderId="0" xfId="0" applyFont="1" applyProtection="1">
      <alignment vertical="center"/>
      <protection hidden="1"/>
    </xf>
    <xf numFmtId="0" fontId="13" fillId="0" borderId="1" xfId="0" applyFont="1" applyBorder="1" applyAlignment="1" applyProtection="1">
      <alignment horizontal="left" vertical="center"/>
      <protection hidden="1"/>
    </xf>
    <xf numFmtId="0" fontId="13" fillId="0" borderId="5"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2" xfId="0" applyFont="1" applyBorder="1" applyAlignment="1" applyProtection="1">
      <alignment horizontal="left" vertical="center"/>
      <protection hidden="1"/>
    </xf>
    <xf numFmtId="0" fontId="13" fillId="0" borderId="2" xfId="0" applyFont="1" applyBorder="1" applyProtection="1">
      <alignment vertical="center"/>
      <protection hidden="1"/>
    </xf>
    <xf numFmtId="0" fontId="13" fillId="0" borderId="6" xfId="0" applyFont="1" applyBorder="1" applyAlignment="1" applyProtection="1">
      <alignment horizontal="left" vertical="center"/>
      <protection hidden="1"/>
    </xf>
    <xf numFmtId="0" fontId="13" fillId="0" borderId="3" xfId="0" applyFont="1" applyBorder="1" applyAlignment="1" applyProtection="1">
      <alignment horizontal="left" vertical="center"/>
      <protection hidden="1"/>
    </xf>
    <xf numFmtId="0" fontId="0" fillId="0" borderId="3" xfId="0" applyBorder="1" applyProtection="1">
      <alignment vertical="center"/>
      <protection hidden="1"/>
    </xf>
    <xf numFmtId="0" fontId="14" fillId="0" borderId="0" xfId="0" applyFont="1" applyProtection="1">
      <alignment vertical="center"/>
      <protection hidden="1"/>
    </xf>
    <xf numFmtId="177" fontId="15" fillId="0" borderId="0" xfId="0" applyNumberFormat="1" applyFont="1" applyProtection="1">
      <alignment vertical="center"/>
      <protection hidden="1"/>
    </xf>
    <xf numFmtId="0" fontId="16" fillId="0" borderId="0" xfId="0" applyFont="1" applyProtection="1">
      <alignment vertical="center"/>
      <protection hidden="1"/>
    </xf>
    <xf numFmtId="0" fontId="0" fillId="0" borderId="0" xfId="0" applyAlignment="1" applyProtection="1">
      <alignment horizontal="left" vertical="center"/>
      <protection hidden="1"/>
    </xf>
    <xf numFmtId="0" fontId="0" fillId="0" borderId="23" xfId="0" applyBorder="1">
      <alignment vertical="center"/>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right" vertical="center"/>
    </xf>
    <xf numFmtId="0" fontId="17" fillId="0" borderId="0" xfId="0" applyFont="1" applyProtection="1">
      <alignment vertical="center"/>
      <protection hidden="1"/>
    </xf>
    <xf numFmtId="0" fontId="13" fillId="0" borderId="8" xfId="0" applyFont="1" applyBorder="1" applyAlignment="1" applyProtection="1">
      <alignment horizontal="left" vertical="center"/>
      <protection hidden="1"/>
    </xf>
    <xf numFmtId="0" fontId="0" fillId="0" borderId="1" xfId="0" applyBorder="1" applyProtection="1">
      <alignment vertical="center"/>
      <protection hidden="1"/>
    </xf>
    <xf numFmtId="0" fontId="17" fillId="0" borderId="5" xfId="0" applyFont="1" applyBorder="1" applyAlignment="1" applyProtection="1">
      <alignment vertical="center" wrapText="1"/>
      <protection hidden="1"/>
    </xf>
    <xf numFmtId="0" fontId="0" fillId="0" borderId="5" xfId="0" applyBorder="1" applyProtection="1">
      <alignment vertical="center"/>
      <protection hidden="1"/>
    </xf>
    <xf numFmtId="0" fontId="0" fillId="0" borderId="2" xfId="0" applyBorder="1" applyProtection="1">
      <alignment vertical="center"/>
      <protection hidden="1"/>
    </xf>
    <xf numFmtId="179" fontId="13" fillId="0" borderId="0" xfId="0" applyNumberFormat="1" applyFont="1" applyProtection="1">
      <alignment vertical="center"/>
      <protection hidden="1"/>
    </xf>
    <xf numFmtId="0" fontId="0" fillId="0" borderId="24" xfId="0" applyBorder="1" applyProtection="1">
      <alignment vertical="center"/>
      <protection hidden="1"/>
    </xf>
    <xf numFmtId="0" fontId="13" fillId="0" borderId="1" xfId="0" applyFont="1" applyBorder="1" applyProtection="1">
      <alignment vertical="center"/>
      <protection hidden="1"/>
    </xf>
    <xf numFmtId="0" fontId="0" fillId="0" borderId="72" xfId="0" applyBorder="1" applyProtection="1">
      <alignment vertical="center"/>
      <protection hidden="1"/>
    </xf>
    <xf numFmtId="0" fontId="29" fillId="0" borderId="0" xfId="0" applyFont="1" applyAlignment="1" applyProtection="1">
      <alignment horizontal="right" vertical="center"/>
      <protection hidden="1"/>
    </xf>
    <xf numFmtId="0" fontId="13" fillId="0" borderId="0" xfId="0" applyFont="1" applyAlignment="1" applyProtection="1">
      <alignment horizontal="center" vertical="center" shrinkToFit="1"/>
      <protection hidden="1"/>
    </xf>
    <xf numFmtId="0" fontId="28" fillId="0" borderId="3" xfId="0" applyFont="1" applyBorder="1" applyAlignment="1" applyProtection="1">
      <alignment horizontal="right" vertical="center"/>
      <protection hidden="1"/>
    </xf>
    <xf numFmtId="0" fontId="13" fillId="0" borderId="0" xfId="0" applyFont="1" applyAlignment="1" applyProtection="1">
      <alignment vertical="center" shrinkToFit="1"/>
      <protection hidden="1"/>
    </xf>
    <xf numFmtId="0" fontId="13" fillId="0" borderId="9" xfId="0" applyFont="1" applyBorder="1" applyAlignment="1" applyProtection="1">
      <alignment horizontal="left" vertical="center"/>
      <protection hidden="1"/>
    </xf>
    <xf numFmtId="49" fontId="13" fillId="0" borderId="0" xfId="0" applyNumberFormat="1" applyFont="1" applyAlignment="1" applyProtection="1">
      <alignment horizontal="left" vertical="center"/>
      <protection hidden="1"/>
    </xf>
    <xf numFmtId="180" fontId="13" fillId="0" borderId="0" xfId="0" applyNumberFormat="1" applyFont="1" applyAlignment="1" applyProtection="1">
      <alignment horizontal="left" vertical="center"/>
      <protection hidden="1"/>
    </xf>
    <xf numFmtId="0" fontId="0" fillId="0" borderId="7" xfId="0" applyBorder="1" applyProtection="1">
      <alignment vertical="center"/>
      <protection hidden="1"/>
    </xf>
    <xf numFmtId="0" fontId="13"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180" fontId="13" fillId="0" borderId="0" xfId="0" applyNumberFormat="1" applyFont="1" applyProtection="1">
      <alignment vertical="center"/>
      <protection hidden="1"/>
    </xf>
    <xf numFmtId="0" fontId="0" fillId="0" borderId="6"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4" borderId="24" xfId="0" applyFill="1" applyBorder="1" applyAlignment="1" applyProtection="1">
      <alignment horizontal="center" vertical="center" shrinkToFit="1"/>
      <protection hidden="1"/>
    </xf>
    <xf numFmtId="0" fontId="0" fillId="4" borderId="32" xfId="0" applyFill="1" applyBorder="1" applyAlignment="1" applyProtection="1">
      <alignment horizontal="center" vertical="center" shrinkToFit="1"/>
      <protection hidden="1"/>
    </xf>
    <xf numFmtId="0" fontId="0" fillId="4" borderId="23" xfId="0" applyFill="1" applyBorder="1" applyAlignment="1" applyProtection="1">
      <alignment horizontal="center" vertical="center" shrinkToFit="1"/>
      <protection hidden="1"/>
    </xf>
    <xf numFmtId="0" fontId="0" fillId="4" borderId="7" xfId="0" applyFill="1"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0" xfId="0" applyAlignment="1" applyProtection="1">
      <alignment vertical="center" shrinkToFit="1"/>
      <protection hidden="1"/>
    </xf>
    <xf numFmtId="0" fontId="0" fillId="0" borderId="0" xfId="0" applyProtection="1">
      <alignment vertical="center"/>
      <protection locked="0"/>
    </xf>
    <xf numFmtId="0" fontId="0" fillId="0" borderId="31" xfId="0" applyBorder="1" applyAlignment="1">
      <alignment horizontal="center" vertical="center"/>
    </xf>
    <xf numFmtId="182" fontId="0" fillId="9" borderId="7" xfId="0" applyNumberFormat="1" applyFill="1" applyBorder="1">
      <alignment vertical="center"/>
    </xf>
    <xf numFmtId="182" fontId="0" fillId="5" borderId="7" xfId="1" applyNumberFormat="1" applyFont="1" applyFill="1" applyBorder="1" applyProtection="1">
      <alignment vertical="center"/>
    </xf>
    <xf numFmtId="182" fontId="0" fillId="9" borderId="0" xfId="0" applyNumberFormat="1" applyFill="1">
      <alignment vertical="center"/>
    </xf>
    <xf numFmtId="182" fontId="0" fillId="5" borderId="0" xfId="1" applyNumberFormat="1" applyFont="1" applyFill="1" applyProtection="1">
      <alignment vertical="center"/>
    </xf>
    <xf numFmtId="182" fontId="0" fillId="10" borderId="0" xfId="0" applyNumberFormat="1" applyFill="1">
      <alignment vertical="center"/>
    </xf>
    <xf numFmtId="182" fontId="0" fillId="0" borderId="0" xfId="1" applyNumberFormat="1" applyFont="1">
      <alignment vertical="center"/>
    </xf>
    <xf numFmtId="182" fontId="0" fillId="5" borderId="0" xfId="1" applyNumberFormat="1" applyFont="1" applyFill="1">
      <alignment vertical="center"/>
    </xf>
    <xf numFmtId="182" fontId="0" fillId="9" borderId="0" xfId="1" applyNumberFormat="1" applyFont="1" applyFill="1">
      <alignment vertical="center"/>
    </xf>
    <xf numFmtId="182" fontId="0" fillId="10" borderId="0" xfId="1" applyNumberFormat="1" applyFont="1" applyFill="1">
      <alignment vertical="center"/>
    </xf>
    <xf numFmtId="182" fontId="0" fillId="0" borderId="0" xfId="0" applyNumberFormat="1">
      <alignment vertical="center"/>
    </xf>
    <xf numFmtId="182" fontId="0" fillId="0" borderId="7" xfId="1" applyNumberFormat="1" applyFont="1" applyBorder="1" applyProtection="1">
      <alignment vertical="center"/>
      <protection hidden="1"/>
    </xf>
    <xf numFmtId="0" fontId="0" fillId="0" borderId="23" xfId="0" applyBorder="1" applyProtection="1">
      <alignment vertical="center"/>
      <protection hidden="1"/>
    </xf>
    <xf numFmtId="0" fontId="0" fillId="0" borderId="0" xfId="0" applyAlignment="1" applyProtection="1">
      <alignment horizontal="right" vertical="center"/>
      <protection hidden="1"/>
    </xf>
    <xf numFmtId="182" fontId="0" fillId="0" borderId="0" xfId="0" applyNumberFormat="1" applyProtection="1">
      <alignment vertical="center"/>
      <protection hidden="1"/>
    </xf>
    <xf numFmtId="0" fontId="0" fillId="0" borderId="27" xfId="0" applyBorder="1">
      <alignment vertical="center"/>
    </xf>
    <xf numFmtId="0" fontId="0" fillId="0" borderId="22" xfId="0" applyBorder="1">
      <alignment vertical="center"/>
    </xf>
    <xf numFmtId="0" fontId="0" fillId="0" borderId="24" xfId="0" applyBorder="1">
      <alignment vertical="center"/>
    </xf>
    <xf numFmtId="0" fontId="0" fillId="0" borderId="31" xfId="0" applyBorder="1">
      <alignment vertical="center"/>
    </xf>
    <xf numFmtId="2" fontId="0" fillId="0" borderId="7" xfId="0" applyNumberFormat="1" applyBorder="1">
      <alignment vertical="center"/>
    </xf>
    <xf numFmtId="183" fontId="0" fillId="0" borderId="7" xfId="0" applyNumberFormat="1" applyBorder="1">
      <alignment vertical="center"/>
    </xf>
    <xf numFmtId="181" fontId="0" fillId="0" borderId="7" xfId="0" applyNumberFormat="1" applyBorder="1">
      <alignment vertical="center"/>
    </xf>
    <xf numFmtId="184" fontId="0" fillId="0" borderId="7" xfId="0" applyNumberFormat="1" applyBorder="1">
      <alignment vertical="center"/>
    </xf>
    <xf numFmtId="9" fontId="0" fillId="0" borderId="72" xfId="0" applyNumberFormat="1" applyBorder="1">
      <alignment vertical="center"/>
    </xf>
    <xf numFmtId="9" fontId="0" fillId="0" borderId="0" xfId="0" applyNumberFormat="1">
      <alignment vertical="center"/>
    </xf>
    <xf numFmtId="0" fontId="0" fillId="0" borderId="32" xfId="0" applyBorder="1">
      <alignment vertical="center"/>
    </xf>
    <xf numFmtId="40" fontId="0" fillId="0" borderId="0" xfId="2" applyNumberFormat="1" applyFont="1" applyBorder="1" applyProtection="1">
      <alignment vertical="center"/>
      <protection hidden="1"/>
    </xf>
    <xf numFmtId="40" fontId="0" fillId="0" borderId="0" xfId="2" applyNumberFormat="1" applyFont="1" applyProtection="1">
      <alignment vertical="center"/>
      <protection hidden="1"/>
    </xf>
    <xf numFmtId="38" fontId="0" fillId="0" borderId="7" xfId="2" applyFont="1" applyBorder="1" applyProtection="1">
      <alignment vertical="center"/>
      <protection hidden="1"/>
    </xf>
    <xf numFmtId="0" fontId="0" fillId="6" borderId="7" xfId="0" applyFill="1" applyBorder="1" applyAlignment="1">
      <alignment horizontal="center" vertical="center"/>
    </xf>
    <xf numFmtId="0" fontId="0" fillId="5" borderId="7" xfId="0" applyFill="1" applyBorder="1" applyAlignment="1">
      <alignment horizontal="center" vertical="center"/>
    </xf>
    <xf numFmtId="0" fontId="0" fillId="11" borderId="7" xfId="0" applyFill="1" applyBorder="1">
      <alignment vertical="center"/>
    </xf>
    <xf numFmtId="183" fontId="0" fillId="11" borderId="7" xfId="0" applyNumberFormat="1" applyFill="1" applyBorder="1">
      <alignment vertical="center"/>
    </xf>
    <xf numFmtId="2" fontId="0" fillId="11" borderId="7" xfId="0" applyNumberFormat="1" applyFill="1" applyBorder="1">
      <alignment vertical="center"/>
    </xf>
    <xf numFmtId="0" fontId="28" fillId="0" borderId="1" xfId="0" applyFont="1" applyBorder="1" applyAlignment="1" applyProtection="1">
      <alignment horizontal="right" vertical="center"/>
      <protection hidden="1"/>
    </xf>
    <xf numFmtId="0" fontId="13" fillId="0" borderId="1" xfId="2" applyNumberFormat="1" applyFont="1" applyBorder="1" applyAlignment="1" applyProtection="1">
      <alignment vertical="center"/>
      <protection hidden="1"/>
    </xf>
    <xf numFmtId="0" fontId="13" fillId="7" borderId="0" xfId="0" applyFont="1" applyFill="1" applyAlignment="1" applyProtection="1">
      <alignment horizontal="center" vertical="center"/>
      <protection hidden="1"/>
    </xf>
    <xf numFmtId="0" fontId="13" fillId="0" borderId="5" xfId="0" applyFont="1" applyBorder="1" applyAlignment="1" applyProtection="1">
      <alignment horizontal="center" vertical="center" shrinkToFit="1"/>
      <protection hidden="1"/>
    </xf>
    <xf numFmtId="0" fontId="18" fillId="0" borderId="0" xfId="0" applyFont="1" applyProtection="1">
      <alignment vertical="center"/>
      <protection hidden="1"/>
    </xf>
    <xf numFmtId="0" fontId="20" fillId="0" borderId="0" xfId="6" applyFont="1">
      <alignment vertical="center"/>
    </xf>
    <xf numFmtId="0" fontId="19" fillId="0" borderId="0" xfId="6" applyFont="1" applyAlignment="1">
      <alignment horizontal="right" vertical="center"/>
    </xf>
    <xf numFmtId="0" fontId="20" fillId="0" borderId="0" xfId="6" applyFont="1" applyAlignment="1">
      <alignment horizontal="right" vertical="center"/>
    </xf>
    <xf numFmtId="0" fontId="33" fillId="0" borderId="0" xfId="8" applyFont="1">
      <alignment vertical="center"/>
    </xf>
    <xf numFmtId="0" fontId="37" fillId="0" borderId="0" xfId="10" applyFont="1" applyAlignment="1">
      <alignment vertical="center" wrapText="1"/>
    </xf>
    <xf numFmtId="0" fontId="41" fillId="0" borderId="0" xfId="0" applyFont="1" applyProtection="1">
      <alignment vertical="center"/>
      <protection hidden="1"/>
    </xf>
    <xf numFmtId="0" fontId="41" fillId="0" borderId="0" xfId="0" applyFont="1">
      <alignment vertical="center"/>
    </xf>
    <xf numFmtId="181" fontId="41" fillId="0" borderId="0" xfId="0" applyNumberFormat="1" applyFont="1" applyAlignment="1" applyProtection="1">
      <alignment horizontal="center" vertical="center"/>
      <protection hidden="1"/>
    </xf>
    <xf numFmtId="0" fontId="41" fillId="0" borderId="0" xfId="0" applyFont="1" applyAlignment="1" applyProtection="1">
      <alignment horizontal="center" vertical="center"/>
      <protection hidden="1"/>
    </xf>
    <xf numFmtId="178" fontId="41" fillId="0" borderId="0" xfId="0" applyNumberFormat="1" applyFont="1" applyAlignment="1" applyProtection="1">
      <alignment horizontal="center" vertical="center"/>
      <protection hidden="1"/>
    </xf>
    <xf numFmtId="0" fontId="44" fillId="0" borderId="0" xfId="0" applyFont="1">
      <alignment vertical="center"/>
    </xf>
    <xf numFmtId="0" fontId="44" fillId="0" borderId="0" xfId="0" applyFont="1" applyProtection="1">
      <alignment vertical="center"/>
      <protection hidden="1"/>
    </xf>
    <xf numFmtId="0" fontId="41" fillId="0" borderId="0" xfId="0" applyFont="1" applyAlignment="1">
      <alignment horizontal="left" vertical="center"/>
    </xf>
    <xf numFmtId="0" fontId="41" fillId="0" borderId="0" xfId="0" applyFont="1" applyProtection="1">
      <alignment vertical="center"/>
      <protection locked="0"/>
    </xf>
    <xf numFmtId="0" fontId="20" fillId="0" borderId="0" xfId="0" applyFont="1">
      <alignment vertical="center"/>
    </xf>
    <xf numFmtId="0" fontId="20" fillId="0" borderId="0" xfId="0" applyFont="1" applyAlignment="1">
      <alignment horizontal="center" vertical="center"/>
    </xf>
    <xf numFmtId="0" fontId="45" fillId="0" borderId="0" xfId="0" applyFont="1">
      <alignment vertical="center"/>
    </xf>
    <xf numFmtId="0" fontId="46" fillId="0" borderId="24" xfId="0" applyFont="1" applyBorder="1" applyAlignment="1" applyProtection="1">
      <alignment vertical="center" wrapText="1"/>
      <protection hidden="1"/>
    </xf>
    <xf numFmtId="0" fontId="46" fillId="0" borderId="24" xfId="0" applyFont="1" applyBorder="1" applyAlignment="1" applyProtection="1">
      <alignment horizontal="left" vertical="center"/>
      <protection hidden="1"/>
    </xf>
    <xf numFmtId="0" fontId="46" fillId="0" borderId="0" xfId="0" applyFont="1" applyAlignment="1" applyProtection="1">
      <alignment horizontal="center" vertical="center"/>
      <protection hidden="1"/>
    </xf>
    <xf numFmtId="0" fontId="46" fillId="0" borderId="0" xfId="0" applyFont="1" applyAlignment="1" applyProtection="1">
      <alignment horizontal="center" vertical="center" wrapText="1"/>
      <protection hidden="1"/>
    </xf>
    <xf numFmtId="0" fontId="41" fillId="0" borderId="24" xfId="0" applyFont="1" applyBorder="1" applyProtection="1">
      <alignment vertical="center"/>
      <protection hidden="1"/>
    </xf>
    <xf numFmtId="0" fontId="41" fillId="0" borderId="32" xfId="0" applyFont="1" applyBorder="1" applyProtection="1">
      <alignment vertical="center"/>
      <protection hidden="1"/>
    </xf>
    <xf numFmtId="0" fontId="41" fillId="0" borderId="23" xfId="0" applyFont="1" applyBorder="1" applyProtection="1">
      <alignment vertical="center"/>
      <protection hidden="1"/>
    </xf>
    <xf numFmtId="0" fontId="51" fillId="0" borderId="38" xfId="0" applyFont="1" applyBorder="1" applyProtection="1">
      <alignment vertical="center"/>
      <protection hidden="1"/>
    </xf>
    <xf numFmtId="0" fontId="51" fillId="0" borderId="38" xfId="0" applyFont="1" applyBorder="1" applyAlignment="1" applyProtection="1">
      <alignment vertical="center" wrapText="1"/>
      <protection hidden="1"/>
    </xf>
    <xf numFmtId="0" fontId="51" fillId="0" borderId="38" xfId="0" applyFont="1" applyBorder="1" applyAlignment="1" applyProtection="1">
      <alignment horizontal="center" vertical="center"/>
      <protection hidden="1"/>
    </xf>
    <xf numFmtId="0" fontId="48" fillId="0" borderId="0" xfId="0" applyFont="1" applyProtection="1">
      <alignment vertical="center"/>
      <protection hidden="1"/>
    </xf>
    <xf numFmtId="0" fontId="48" fillId="0" borderId="31" xfId="0" applyFont="1" applyBorder="1" applyProtection="1">
      <alignment vertical="center"/>
      <protection hidden="1"/>
    </xf>
    <xf numFmtId="0" fontId="48" fillId="0" borderId="31" xfId="0" applyFont="1" applyBorder="1" applyAlignment="1" applyProtection="1">
      <alignment vertical="center" wrapText="1"/>
      <protection hidden="1"/>
    </xf>
    <xf numFmtId="0" fontId="48" fillId="0" borderId="39" xfId="0" applyFont="1" applyBorder="1" applyProtection="1">
      <alignment vertical="center"/>
      <protection hidden="1"/>
    </xf>
    <xf numFmtId="0" fontId="48" fillId="0" borderId="31" xfId="0" applyFont="1" applyBorder="1" applyAlignment="1" applyProtection="1">
      <alignment horizontal="center" vertical="center"/>
      <protection hidden="1"/>
    </xf>
    <xf numFmtId="0" fontId="48" fillId="0" borderId="7" xfId="0" applyFont="1" applyBorder="1" applyProtection="1">
      <alignment vertical="center"/>
      <protection hidden="1"/>
    </xf>
    <xf numFmtId="0" fontId="48" fillId="0" borderId="7" xfId="0" applyFont="1" applyBorder="1" applyAlignment="1" applyProtection="1">
      <alignment vertical="center" wrapText="1"/>
      <protection hidden="1"/>
    </xf>
    <xf numFmtId="0" fontId="48" fillId="0" borderId="24" xfId="0" applyFont="1" applyBorder="1" applyProtection="1">
      <alignment vertical="center"/>
      <protection hidden="1"/>
    </xf>
    <xf numFmtId="0" fontId="48" fillId="0" borderId="7" xfId="0" applyFont="1" applyBorder="1" applyAlignment="1" applyProtection="1">
      <alignment horizontal="center" vertical="center"/>
      <protection hidden="1"/>
    </xf>
    <xf numFmtId="0" fontId="48" fillId="0" borderId="7" xfId="0" applyFont="1" applyBorder="1" applyAlignment="1" applyProtection="1">
      <alignment horizontal="center" vertical="center" wrapText="1"/>
      <protection hidden="1"/>
    </xf>
    <xf numFmtId="0" fontId="50" fillId="0" borderId="0" xfId="0" applyFont="1" applyProtection="1">
      <alignment vertical="center"/>
      <protection hidden="1"/>
    </xf>
    <xf numFmtId="0" fontId="41" fillId="0" borderId="10" xfId="0" applyFont="1" applyBorder="1" applyProtection="1">
      <alignment vertical="center"/>
      <protection hidden="1"/>
    </xf>
    <xf numFmtId="0" fontId="41" fillId="0" borderId="0" xfId="0" applyFont="1" applyAlignment="1" applyProtection="1">
      <alignment horizontal="right" vertical="center"/>
      <protection hidden="1"/>
    </xf>
    <xf numFmtId="0" fontId="46" fillId="0" borderId="0" xfId="0" applyFont="1" applyProtection="1">
      <alignment vertical="center"/>
      <protection hidden="1"/>
    </xf>
    <xf numFmtId="0" fontId="41" fillId="0" borderId="0" xfId="0" applyFont="1" applyAlignment="1" applyProtection="1">
      <alignment vertical="center" shrinkToFit="1"/>
      <protection hidden="1"/>
    </xf>
    <xf numFmtId="176" fontId="43" fillId="0" borderId="0" xfId="0" applyNumberFormat="1" applyFont="1" applyAlignment="1" applyProtection="1">
      <alignment horizontal="center" vertical="center"/>
      <protection hidden="1"/>
    </xf>
    <xf numFmtId="12" fontId="43" fillId="0" borderId="0" xfId="0" applyNumberFormat="1" applyFont="1" applyAlignment="1" applyProtection="1">
      <alignment horizontal="center" vertical="center"/>
      <protection hidden="1"/>
    </xf>
    <xf numFmtId="176" fontId="46" fillId="0" borderId="0" xfId="0" applyNumberFormat="1" applyFont="1" applyAlignment="1" applyProtection="1">
      <alignment horizontal="left" vertical="center"/>
      <protection hidden="1"/>
    </xf>
    <xf numFmtId="0" fontId="46" fillId="0" borderId="0" xfId="0" applyFont="1" applyAlignment="1" applyProtection="1">
      <alignment horizontal="left" vertical="center" shrinkToFit="1"/>
      <protection hidden="1"/>
    </xf>
    <xf numFmtId="0" fontId="46" fillId="0" borderId="0" xfId="0" applyFont="1" applyAlignment="1" applyProtection="1">
      <alignment wrapText="1"/>
      <protection hidden="1"/>
    </xf>
    <xf numFmtId="0" fontId="41" fillId="0" borderId="0" xfId="0" applyFont="1" applyAlignment="1">
      <alignment horizontal="right" vertical="center"/>
    </xf>
    <xf numFmtId="0" fontId="41" fillId="0" borderId="7" xfId="0" applyFont="1" applyBorder="1" applyAlignment="1">
      <alignment horizontal="center" vertical="center"/>
    </xf>
    <xf numFmtId="0" fontId="41" fillId="0" borderId="7" xfId="0" applyFont="1" applyBorder="1" applyAlignment="1">
      <alignment vertical="center" wrapText="1"/>
    </xf>
    <xf numFmtId="0" fontId="41" fillId="0" borderId="7" xfId="0" applyFont="1" applyBorder="1" applyAlignment="1" applyProtection="1">
      <alignment vertical="center" wrapText="1"/>
      <protection hidden="1"/>
    </xf>
    <xf numFmtId="0" fontId="56" fillId="0" borderId="0" xfId="13"/>
    <xf numFmtId="0" fontId="41" fillId="0" borderId="0" xfId="13" applyFont="1"/>
    <xf numFmtId="0" fontId="41" fillId="0" borderId="7" xfId="13" applyFont="1" applyBorder="1" applyAlignment="1">
      <alignment horizontal="center" vertical="center"/>
    </xf>
    <xf numFmtId="0" fontId="41" fillId="0" borderId="7" xfId="13" applyFont="1" applyBorder="1" applyAlignment="1">
      <alignment vertical="center" wrapText="1"/>
    </xf>
    <xf numFmtId="0" fontId="41" fillId="17" borderId="7" xfId="13" applyFont="1" applyFill="1" applyBorder="1"/>
    <xf numFmtId="0" fontId="41" fillId="0" borderId="7" xfId="13" applyFont="1" applyBorder="1"/>
    <xf numFmtId="0" fontId="41" fillId="0" borderId="7" xfId="13" applyFont="1" applyBorder="1" applyAlignment="1">
      <alignment vertical="center"/>
    </xf>
    <xf numFmtId="0" fontId="52" fillId="0" borderId="0" xfId="0" applyFont="1" applyAlignment="1" applyProtection="1">
      <alignment horizontal="left" vertical="center" shrinkToFit="1"/>
      <protection hidden="1"/>
    </xf>
    <xf numFmtId="0" fontId="41" fillId="0" borderId="0" xfId="6" applyFont="1">
      <alignment vertical="center"/>
    </xf>
    <xf numFmtId="0" fontId="41" fillId="0" borderId="0" xfId="6" applyFont="1" applyAlignment="1">
      <alignment horizontal="right" vertical="center"/>
    </xf>
    <xf numFmtId="38" fontId="41" fillId="0" borderId="0" xfId="6" applyNumberFormat="1" applyFont="1" applyAlignment="1">
      <alignment horizontal="center" vertical="center"/>
    </xf>
    <xf numFmtId="0" fontId="62" fillId="2" borderId="0" xfId="8" applyFont="1" applyFill="1" applyAlignment="1">
      <alignment horizontal="left" vertical="center"/>
    </xf>
    <xf numFmtId="0" fontId="63" fillId="2" borderId="0" xfId="8" applyFont="1" applyFill="1" applyAlignment="1">
      <alignment horizontal="left" vertical="center"/>
    </xf>
    <xf numFmtId="0" fontId="63" fillId="0" borderId="0" xfId="8" applyFont="1">
      <alignment vertical="center"/>
    </xf>
    <xf numFmtId="0" fontId="64" fillId="0" borderId="0" xfId="8" applyFont="1">
      <alignment vertical="center"/>
    </xf>
    <xf numFmtId="0" fontId="64" fillId="0" borderId="0" xfId="8" applyFont="1" applyAlignment="1">
      <alignment horizontal="right" vertical="center" wrapText="1"/>
    </xf>
    <xf numFmtId="0" fontId="64" fillId="0" borderId="0" xfId="8" applyFont="1" applyAlignment="1">
      <alignment horizontal="left" vertical="center"/>
    </xf>
    <xf numFmtId="0" fontId="65" fillId="12" borderId="93" xfId="3" applyFont="1" applyFill="1" applyBorder="1" applyAlignment="1">
      <alignment horizontal="center" vertical="center" wrapText="1"/>
    </xf>
    <xf numFmtId="0" fontId="65" fillId="12" borderId="13" xfId="3" applyFont="1" applyFill="1" applyBorder="1" applyAlignment="1">
      <alignment horizontal="center" vertical="center" wrapText="1"/>
    </xf>
    <xf numFmtId="0" fontId="65" fillId="12" borderId="49" xfId="3" applyFont="1" applyFill="1" applyBorder="1" applyAlignment="1">
      <alignment horizontal="center" vertical="center" wrapText="1"/>
    </xf>
    <xf numFmtId="0" fontId="65" fillId="12" borderId="96" xfId="3" applyFont="1" applyFill="1" applyBorder="1" applyAlignment="1">
      <alignment horizontal="center" vertical="center" wrapText="1"/>
    </xf>
    <xf numFmtId="0" fontId="63" fillId="12" borderId="49" xfId="8" applyFont="1" applyFill="1" applyBorder="1" applyAlignment="1">
      <alignment horizontal="center" vertical="center" wrapText="1"/>
    </xf>
    <xf numFmtId="0" fontId="63" fillId="12" borderId="96" xfId="8" applyFont="1" applyFill="1" applyBorder="1" applyAlignment="1">
      <alignment horizontal="center" vertical="center" wrapText="1"/>
    </xf>
    <xf numFmtId="0" fontId="67" fillId="12" borderId="100" xfId="3" applyFont="1" applyFill="1" applyBorder="1" applyAlignment="1">
      <alignment horizontal="center" vertical="center" wrapText="1"/>
    </xf>
    <xf numFmtId="0" fontId="66" fillId="12" borderId="101" xfId="3" applyFont="1" applyFill="1" applyBorder="1" applyAlignment="1">
      <alignment horizontal="center" vertical="center" wrapText="1"/>
    </xf>
    <xf numFmtId="0" fontId="67" fillId="12" borderId="102" xfId="3" applyFont="1" applyFill="1" applyBorder="1" applyAlignment="1">
      <alignment horizontal="center" vertical="center" wrapText="1"/>
    </xf>
    <xf numFmtId="0" fontId="68" fillId="12" borderId="100" xfId="8" applyFont="1" applyFill="1" applyBorder="1" applyAlignment="1">
      <alignment horizontal="center" vertical="center"/>
    </xf>
    <xf numFmtId="0" fontId="69" fillId="12" borderId="102" xfId="8" applyFont="1" applyFill="1" applyBorder="1" applyAlignment="1">
      <alignment horizontal="center" vertical="center" wrapText="1"/>
    </xf>
    <xf numFmtId="0" fontId="65" fillId="12" borderId="15" xfId="3" applyFont="1" applyFill="1" applyBorder="1" applyAlignment="1">
      <alignment horizontal="center" vertical="center"/>
    </xf>
    <xf numFmtId="0" fontId="65" fillId="12" borderId="16" xfId="3" applyFont="1" applyFill="1" applyBorder="1" applyAlignment="1">
      <alignment horizontal="center" vertical="center"/>
    </xf>
    <xf numFmtId="0" fontId="65" fillId="12" borderId="15" xfId="3" applyFont="1" applyFill="1" applyBorder="1" applyAlignment="1">
      <alignment horizontal="center" vertical="center" wrapText="1"/>
    </xf>
    <xf numFmtId="0" fontId="65" fillId="12" borderId="16" xfId="3" applyFont="1" applyFill="1" applyBorder="1" applyAlignment="1">
      <alignment horizontal="center" vertical="center" wrapText="1"/>
    </xf>
    <xf numFmtId="0" fontId="67" fillId="12" borderId="17" xfId="3" applyFont="1" applyFill="1" applyBorder="1" applyAlignment="1">
      <alignment horizontal="center" vertical="center" wrapText="1"/>
    </xf>
    <xf numFmtId="0" fontId="67" fillId="12" borderId="18" xfId="3" applyFont="1" applyFill="1" applyBorder="1" applyAlignment="1">
      <alignment horizontal="center" vertical="center" wrapText="1"/>
    </xf>
    <xf numFmtId="0" fontId="67" fillId="12" borderId="15" xfId="3" applyFont="1" applyFill="1" applyBorder="1" applyAlignment="1">
      <alignment horizontal="center" vertical="center" wrapText="1"/>
    </xf>
    <xf numFmtId="0" fontId="67" fillId="12" borderId="103" xfId="3" applyFont="1" applyFill="1" applyBorder="1" applyAlignment="1">
      <alignment horizontal="center" vertical="center" wrapText="1"/>
    </xf>
    <xf numFmtId="0" fontId="69" fillId="12" borderId="103" xfId="8" applyFont="1" applyFill="1" applyBorder="1" applyAlignment="1">
      <alignment horizontal="center" vertical="center"/>
    </xf>
    <xf numFmtId="0" fontId="65" fillId="13" borderId="3" xfId="9" applyNumberFormat="1" applyFont="1" applyFill="1" applyBorder="1" applyAlignment="1" applyProtection="1">
      <alignment horizontal="right" vertical="center"/>
    </xf>
    <xf numFmtId="0" fontId="65" fillId="2" borderId="4" xfId="3" applyFont="1" applyFill="1" applyBorder="1" applyAlignment="1">
      <alignment horizontal="center" vertical="center"/>
    </xf>
    <xf numFmtId="0" fontId="65" fillId="2" borderId="19" xfId="3" applyFont="1" applyFill="1" applyBorder="1" applyAlignment="1">
      <alignment horizontal="center" vertical="center" wrapText="1"/>
    </xf>
    <xf numFmtId="0" fontId="65" fillId="2" borderId="20" xfId="3" applyFont="1" applyFill="1" applyBorder="1" applyAlignment="1">
      <alignment horizontal="center" vertical="center" wrapText="1"/>
    </xf>
    <xf numFmtId="0" fontId="65" fillId="2" borderId="21" xfId="3" applyFont="1" applyFill="1" applyBorder="1" applyAlignment="1">
      <alignment horizontal="center" vertical="center" wrapText="1"/>
    </xf>
    <xf numFmtId="0" fontId="65" fillId="2" borderId="24" xfId="3" applyFont="1" applyFill="1" applyBorder="1" applyAlignment="1">
      <alignment horizontal="center" vertical="center" wrapText="1"/>
    </xf>
    <xf numFmtId="0" fontId="65" fillId="14" borderId="104" xfId="3" applyFont="1" applyFill="1" applyBorder="1" applyAlignment="1">
      <alignment horizontal="right" vertical="center" wrapText="1"/>
    </xf>
    <xf numFmtId="0" fontId="63" fillId="0" borderId="48" xfId="8" applyFont="1" applyBorder="1">
      <alignment vertical="center"/>
    </xf>
    <xf numFmtId="0" fontId="63" fillId="15" borderId="105" xfId="8" applyFont="1" applyFill="1" applyBorder="1" applyAlignment="1">
      <alignment horizontal="right" vertical="center"/>
    </xf>
    <xf numFmtId="0" fontId="65" fillId="0" borderId="3" xfId="9" applyNumberFormat="1" applyFont="1" applyFill="1" applyBorder="1" applyAlignment="1" applyProtection="1">
      <alignment horizontal="right" vertical="center"/>
      <protection locked="0"/>
    </xf>
    <xf numFmtId="0" fontId="65" fillId="2" borderId="7" xfId="3" applyFont="1" applyFill="1" applyBorder="1" applyAlignment="1">
      <alignment horizontal="center" vertical="center" wrapText="1"/>
    </xf>
    <xf numFmtId="185" fontId="65" fillId="0" borderId="104" xfId="3" applyNumberFormat="1" applyFont="1" applyBorder="1" applyAlignment="1">
      <alignment horizontal="right" vertical="center" wrapText="1"/>
    </xf>
    <xf numFmtId="0" fontId="67" fillId="2" borderId="67" xfId="3" applyFont="1" applyFill="1" applyBorder="1" applyAlignment="1">
      <alignment horizontal="center" vertical="center" wrapText="1"/>
    </xf>
    <xf numFmtId="0" fontId="65" fillId="2" borderId="67" xfId="3" applyFont="1" applyFill="1" applyBorder="1" applyAlignment="1">
      <alignment horizontal="distributed" vertical="center" indent="1"/>
    </xf>
    <xf numFmtId="0" fontId="65" fillId="2" borderId="9" xfId="3" applyFont="1" applyFill="1" applyBorder="1" applyAlignment="1">
      <alignment horizontal="center" vertical="center"/>
    </xf>
    <xf numFmtId="0" fontId="65" fillId="2" borderId="23" xfId="3" applyFont="1" applyFill="1" applyBorder="1" applyAlignment="1">
      <alignment horizontal="center" vertical="center"/>
    </xf>
    <xf numFmtId="0" fontId="63" fillId="2" borderId="108" xfId="8" applyFont="1" applyFill="1" applyBorder="1" applyAlignment="1">
      <alignment vertical="center" wrapText="1"/>
    </xf>
    <xf numFmtId="0" fontId="65" fillId="2" borderId="112" xfId="3" applyFont="1" applyFill="1" applyBorder="1" applyAlignment="1">
      <alignment horizontal="center" vertical="center"/>
    </xf>
    <xf numFmtId="185" fontId="63" fillId="0" borderId="114" xfId="8" applyNumberFormat="1" applyFont="1" applyBorder="1" applyAlignment="1">
      <alignment horizontal="right" vertical="center"/>
    </xf>
    <xf numFmtId="0" fontId="65" fillId="2" borderId="30" xfId="9" applyNumberFormat="1" applyFont="1" applyFill="1" applyBorder="1" applyAlignment="1" applyProtection="1">
      <alignment horizontal="center" vertical="center"/>
    </xf>
    <xf numFmtId="0" fontId="65" fillId="2" borderId="119" xfId="3" applyFont="1" applyFill="1" applyBorder="1" applyAlignment="1">
      <alignment horizontal="center" vertical="center"/>
    </xf>
    <xf numFmtId="0" fontId="65" fillId="2" borderId="120" xfId="3" applyFont="1" applyFill="1" applyBorder="1" applyAlignment="1">
      <alignment horizontal="center" vertical="center"/>
    </xf>
    <xf numFmtId="185" fontId="63" fillId="0" borderId="121" xfId="8" applyNumberFormat="1" applyFont="1" applyBorder="1" applyAlignment="1">
      <alignment horizontal="right" vertical="center"/>
    </xf>
    <xf numFmtId="0" fontId="65" fillId="2" borderId="2" xfId="3" applyFont="1" applyFill="1" applyBorder="1" applyAlignment="1">
      <alignment horizontal="center" vertical="center"/>
    </xf>
    <xf numFmtId="0" fontId="65" fillId="2" borderId="6" xfId="3" applyFont="1" applyFill="1" applyBorder="1" applyAlignment="1">
      <alignment horizontal="center" vertical="center" wrapText="1"/>
    </xf>
    <xf numFmtId="0" fontId="65" fillId="13" borderId="3" xfId="9" applyNumberFormat="1" applyFont="1" applyFill="1" applyBorder="1" applyAlignment="1" applyProtection="1">
      <alignment horizontal="center" vertical="center"/>
    </xf>
    <xf numFmtId="185" fontId="65" fillId="0" borderId="123" xfId="3" applyNumberFormat="1" applyFont="1" applyBorder="1" applyAlignment="1">
      <alignment horizontal="right" vertical="center" wrapText="1"/>
    </xf>
    <xf numFmtId="0" fontId="65" fillId="0" borderId="3" xfId="9" applyNumberFormat="1" applyFont="1" applyFill="1" applyBorder="1" applyAlignment="1" applyProtection="1">
      <alignment horizontal="center" vertical="center"/>
      <protection locked="0"/>
    </xf>
    <xf numFmtId="185" fontId="65" fillId="0" borderId="125" xfId="3" applyNumberFormat="1" applyFont="1" applyBorder="1" applyAlignment="1">
      <alignment horizontal="right" vertical="center" wrapText="1"/>
    </xf>
    <xf numFmtId="0" fontId="65" fillId="2" borderId="129" xfId="3" applyFont="1" applyFill="1" applyBorder="1">
      <alignment vertical="center"/>
    </xf>
    <xf numFmtId="0" fontId="65" fillId="2" borderId="113" xfId="3" applyFont="1" applyFill="1" applyBorder="1" applyAlignment="1">
      <alignment horizontal="center" vertical="center" wrapText="1"/>
    </xf>
    <xf numFmtId="0" fontId="69" fillId="0" borderId="130" xfId="8" applyFont="1" applyBorder="1" applyAlignment="1">
      <alignment vertical="center" wrapText="1"/>
    </xf>
    <xf numFmtId="0" fontId="65" fillId="2" borderId="91" xfId="3" applyFont="1" applyFill="1" applyBorder="1" applyAlignment="1">
      <alignment horizontal="center" vertical="center"/>
    </xf>
    <xf numFmtId="0" fontId="63" fillId="0" borderId="136" xfId="8" applyFont="1" applyBorder="1">
      <alignment vertical="center"/>
    </xf>
    <xf numFmtId="0" fontId="63" fillId="0" borderId="135" xfId="8" applyFont="1" applyBorder="1">
      <alignment vertical="center"/>
    </xf>
    <xf numFmtId="185" fontId="68" fillId="0" borderId="137" xfId="8" applyNumberFormat="1" applyFont="1" applyBorder="1" applyAlignment="1">
      <alignment horizontal="right" vertical="center"/>
    </xf>
    <xf numFmtId="0" fontId="69" fillId="0" borderId="133" xfId="8" applyFont="1" applyBorder="1" applyAlignment="1">
      <alignment vertical="center" wrapText="1"/>
    </xf>
    <xf numFmtId="0" fontId="63" fillId="0" borderId="49" xfId="8" applyFont="1" applyBorder="1" applyAlignment="1">
      <alignment horizontal="distributed" vertical="center"/>
    </xf>
    <xf numFmtId="0" fontId="65" fillId="0" borderId="49" xfId="3" applyFont="1" applyBorder="1">
      <alignment vertical="center"/>
    </xf>
    <xf numFmtId="0" fontId="63" fillId="0" borderId="49" xfId="8" applyFont="1" applyBorder="1">
      <alignment vertical="center"/>
    </xf>
    <xf numFmtId="0" fontId="63" fillId="0" borderId="49" xfId="8" applyFont="1" applyBorder="1" applyAlignment="1">
      <alignment horizontal="center" vertical="center"/>
    </xf>
    <xf numFmtId="0" fontId="65" fillId="0" borderId="49" xfId="3" applyFont="1" applyBorder="1" applyAlignment="1">
      <alignment horizontal="center" vertical="center"/>
    </xf>
    <xf numFmtId="0" fontId="68" fillId="0" borderId="49" xfId="8" applyFont="1" applyBorder="1" applyAlignment="1">
      <alignment horizontal="right" vertical="center"/>
    </xf>
    <xf numFmtId="0" fontId="63" fillId="0" borderId="49" xfId="8" applyFont="1" applyBorder="1" applyAlignment="1">
      <alignment vertical="center" wrapText="1"/>
    </xf>
    <xf numFmtId="0" fontId="63" fillId="0" borderId="0" xfId="8" applyFont="1" applyAlignment="1">
      <alignment horizontal="distributed" vertical="center"/>
    </xf>
    <xf numFmtId="0" fontId="44" fillId="0" borderId="0" xfId="3" applyFont="1">
      <alignment vertical="center"/>
    </xf>
    <xf numFmtId="0" fontId="63" fillId="0" borderId="0" xfId="8" applyFont="1" applyAlignment="1">
      <alignment horizontal="center" vertical="center"/>
    </xf>
    <xf numFmtId="0" fontId="65" fillId="0" borderId="0" xfId="3" applyFont="1" applyAlignment="1">
      <alignment horizontal="center" vertical="center"/>
    </xf>
    <xf numFmtId="0" fontId="68" fillId="0" borderId="0" xfId="8" applyFont="1" applyAlignment="1">
      <alignment horizontal="right" vertical="center"/>
    </xf>
    <xf numFmtId="0" fontId="63" fillId="0" borderId="0" xfId="8" applyFont="1" applyAlignment="1">
      <alignment vertical="center" wrapText="1"/>
    </xf>
    <xf numFmtId="0" fontId="65" fillId="0" borderId="0" xfId="3" applyFont="1">
      <alignment vertical="center"/>
    </xf>
    <xf numFmtId="0" fontId="63" fillId="0" borderId="0" xfId="8" applyFont="1" applyAlignment="1">
      <alignment horizontal="left" vertical="center" wrapText="1"/>
    </xf>
    <xf numFmtId="0" fontId="63" fillId="0" borderId="0" xfId="8" applyFont="1" applyAlignment="1">
      <alignment horizontal="left" vertical="center"/>
    </xf>
    <xf numFmtId="0" fontId="71" fillId="0" borderId="0" xfId="10" applyFont="1">
      <alignment vertical="center"/>
    </xf>
    <xf numFmtId="0" fontId="55" fillId="0" borderId="0" xfId="10" applyFont="1" applyAlignment="1">
      <alignment vertical="center" wrapText="1"/>
    </xf>
    <xf numFmtId="0" fontId="55" fillId="0" borderId="0" xfId="10" applyFont="1">
      <alignment vertical="center"/>
    </xf>
    <xf numFmtId="0" fontId="46" fillId="0" borderId="99" xfId="10" applyFont="1" applyBorder="1" applyAlignment="1">
      <alignment horizontal="center" vertical="center"/>
    </xf>
    <xf numFmtId="0" fontId="46" fillId="0" borderId="142" xfId="10" applyFont="1" applyBorder="1" applyAlignment="1">
      <alignment horizontal="center" vertical="center"/>
    </xf>
    <xf numFmtId="0" fontId="46" fillId="0" borderId="143" xfId="10" applyFont="1" applyBorder="1" applyAlignment="1">
      <alignment horizontal="center" vertical="center"/>
    </xf>
    <xf numFmtId="0" fontId="46" fillId="0" borderId="139" xfId="10" applyFont="1" applyBorder="1">
      <alignment vertical="center"/>
    </xf>
    <xf numFmtId="0" fontId="46" fillId="0" borderId="140" xfId="10" applyFont="1" applyBorder="1">
      <alignment vertical="center"/>
    </xf>
    <xf numFmtId="0" fontId="46" fillId="0" borderId="139" xfId="10" applyFont="1" applyBorder="1" applyAlignment="1">
      <alignment horizontal="center" vertical="center"/>
    </xf>
    <xf numFmtId="0" fontId="46" fillId="0" borderId="144" xfId="10" applyFont="1" applyBorder="1" applyAlignment="1">
      <alignment horizontal="right" vertical="center"/>
    </xf>
    <xf numFmtId="0" fontId="46" fillId="0" borderId="144" xfId="10" applyFont="1" applyBorder="1" applyAlignment="1">
      <alignment horizontal="left" vertical="center" shrinkToFit="1"/>
    </xf>
    <xf numFmtId="0" fontId="46" fillId="0" borderId="144" xfId="10" applyFont="1" applyBorder="1" applyAlignment="1">
      <alignment vertical="center" shrinkToFit="1"/>
    </xf>
    <xf numFmtId="0" fontId="46" fillId="0" borderId="145" xfId="10" applyFont="1" applyBorder="1" applyAlignment="1">
      <alignment horizontal="left" vertical="center" shrinkToFit="1"/>
    </xf>
    <xf numFmtId="0" fontId="46" fillId="0" borderId="146" xfId="10" applyFont="1" applyBorder="1" applyAlignment="1">
      <alignment horizontal="center" vertical="center"/>
    </xf>
    <xf numFmtId="0" fontId="46" fillId="0" borderId="148" xfId="10" applyFont="1" applyBorder="1" applyAlignment="1">
      <alignment horizontal="right" vertical="center"/>
    </xf>
    <xf numFmtId="0" fontId="46" fillId="0" borderId="148" xfId="10" applyFont="1" applyBorder="1" applyAlignment="1">
      <alignment horizontal="left" vertical="center" shrinkToFit="1"/>
    </xf>
    <xf numFmtId="0" fontId="46" fillId="0" borderId="148" xfId="10" applyFont="1" applyBorder="1" applyAlignment="1">
      <alignment vertical="center" shrinkToFit="1"/>
    </xf>
    <xf numFmtId="0" fontId="46" fillId="0" borderId="149" xfId="10" applyFont="1" applyBorder="1" applyAlignment="1">
      <alignment horizontal="left" vertical="center" shrinkToFit="1"/>
    </xf>
    <xf numFmtId="0" fontId="46" fillId="0" borderId="150" xfId="10" applyFont="1" applyBorder="1">
      <alignment vertical="center"/>
    </xf>
    <xf numFmtId="0" fontId="46" fillId="0" borderId="151" xfId="10" applyFont="1" applyBorder="1">
      <alignment vertical="center"/>
    </xf>
    <xf numFmtId="0" fontId="46" fillId="0" borderId="150" xfId="10" applyFont="1" applyBorder="1" applyAlignment="1">
      <alignment horizontal="center" vertical="center"/>
    </xf>
    <xf numFmtId="0" fontId="46" fillId="0" borderId="152" xfId="10" applyFont="1" applyBorder="1" applyAlignment="1">
      <alignment horizontal="right" vertical="center"/>
    </xf>
    <xf numFmtId="0" fontId="46" fillId="0" borderId="152" xfId="10" applyFont="1" applyBorder="1" applyAlignment="1">
      <alignment horizontal="left" vertical="center" shrinkToFit="1"/>
    </xf>
    <xf numFmtId="0" fontId="46" fillId="0" borderId="152" xfId="10" applyFont="1" applyBorder="1" applyAlignment="1">
      <alignment vertical="center" shrinkToFit="1"/>
    </xf>
    <xf numFmtId="0" fontId="46" fillId="0" borderId="153" xfId="10" applyFont="1" applyBorder="1" applyAlignment="1">
      <alignment horizontal="left" vertical="center" shrinkToFit="1"/>
    </xf>
    <xf numFmtId="0" fontId="65" fillId="0" borderId="152" xfId="10" applyFont="1" applyBorder="1" applyAlignment="1">
      <alignment horizontal="left" vertical="center" shrinkToFit="1"/>
    </xf>
    <xf numFmtId="0" fontId="65" fillId="0" borderId="153" xfId="10" applyFont="1" applyBorder="1" applyAlignment="1">
      <alignment horizontal="left" vertical="center" shrinkToFit="1"/>
    </xf>
    <xf numFmtId="0" fontId="46" fillId="0" borderId="146" xfId="10" applyFont="1" applyBorder="1">
      <alignment vertical="center"/>
    </xf>
    <xf numFmtId="0" fontId="46" fillId="0" borderId="147" xfId="10" applyFont="1" applyBorder="1">
      <alignment vertical="center"/>
    </xf>
    <xf numFmtId="0" fontId="46" fillId="0" borderId="142" xfId="10" applyFont="1" applyBorder="1" applyAlignment="1">
      <alignment horizontal="right" vertical="center"/>
    </xf>
    <xf numFmtId="0" fontId="46" fillId="0" borderId="142" xfId="10" applyFont="1" applyBorder="1" applyAlignment="1">
      <alignment horizontal="left" vertical="center" shrinkToFit="1"/>
    </xf>
    <xf numFmtId="0" fontId="46" fillId="0" borderId="142" xfId="10" applyFont="1" applyBorder="1" applyAlignment="1">
      <alignment vertical="center" shrinkToFit="1"/>
    </xf>
    <xf numFmtId="0" fontId="46" fillId="0" borderId="143" xfId="10" applyFont="1" applyBorder="1" applyAlignment="1">
      <alignment horizontal="left" vertical="center" shrinkToFit="1"/>
    </xf>
    <xf numFmtId="0" fontId="74" fillId="0" borderId="0" xfId="8" applyFont="1" applyAlignment="1">
      <alignment vertical="top" wrapText="1"/>
    </xf>
    <xf numFmtId="0" fontId="41" fillId="5" borderId="5" xfId="0" applyFont="1" applyFill="1" applyBorder="1" applyProtection="1">
      <alignment vertical="center"/>
      <protection hidden="1"/>
    </xf>
    <xf numFmtId="0" fontId="41" fillId="5" borderId="0" xfId="0" applyFont="1" applyFill="1" applyProtection="1">
      <alignment vertical="center"/>
      <protection hidden="1"/>
    </xf>
    <xf numFmtId="0" fontId="41" fillId="5" borderId="2" xfId="0" applyFont="1" applyFill="1" applyBorder="1" applyProtection="1">
      <alignment vertical="center"/>
      <protection hidden="1"/>
    </xf>
    <xf numFmtId="0" fontId="41" fillId="5" borderId="6" xfId="0" applyFont="1" applyFill="1" applyBorder="1" applyProtection="1">
      <alignment vertical="center"/>
      <protection hidden="1"/>
    </xf>
    <xf numFmtId="0" fontId="44" fillId="5" borderId="3" xfId="0" applyFont="1" applyFill="1" applyBorder="1" applyProtection="1">
      <alignment vertical="center"/>
      <protection hidden="1"/>
    </xf>
    <xf numFmtId="0" fontId="41" fillId="5" borderId="3" xfId="0" applyFont="1" applyFill="1" applyBorder="1" applyProtection="1">
      <alignment vertical="center"/>
      <protection hidden="1"/>
    </xf>
    <xf numFmtId="0" fontId="41" fillId="5" borderId="4" xfId="0" applyFont="1" applyFill="1" applyBorder="1" applyProtection="1">
      <alignment vertical="center"/>
      <protection hidden="1"/>
    </xf>
    <xf numFmtId="0" fontId="50" fillId="4" borderId="7" xfId="13" applyFont="1" applyFill="1" applyBorder="1" applyAlignment="1">
      <alignment horizontal="center"/>
    </xf>
    <xf numFmtId="0" fontId="50" fillId="4" borderId="7" xfId="0" applyFont="1" applyFill="1" applyBorder="1" applyAlignment="1">
      <alignment horizontal="center" vertical="center" wrapText="1"/>
    </xf>
    <xf numFmtId="0" fontId="44" fillId="0" borderId="7" xfId="13" applyFont="1" applyBorder="1" applyAlignment="1">
      <alignment vertical="center" wrapText="1"/>
    </xf>
    <xf numFmtId="0" fontId="42" fillId="0" borderId="0" xfId="13" applyFont="1"/>
    <xf numFmtId="0" fontId="75" fillId="16" borderId="7" xfId="0" applyFont="1" applyFill="1" applyBorder="1" applyAlignment="1">
      <alignment horizontal="center" vertical="center"/>
    </xf>
    <xf numFmtId="0" fontId="41" fillId="17" borderId="7" xfId="13" applyFont="1" applyFill="1" applyBorder="1" applyAlignment="1">
      <alignment vertical="center"/>
    </xf>
    <xf numFmtId="0" fontId="46" fillId="0" borderId="7" xfId="13" applyFont="1" applyBorder="1" applyAlignment="1">
      <alignment vertical="center" wrapText="1"/>
    </xf>
    <xf numFmtId="0" fontId="59" fillId="4" borderId="7" xfId="0" applyFont="1" applyFill="1" applyBorder="1" applyAlignment="1">
      <alignment horizontal="center" vertical="center" wrapText="1"/>
    </xf>
    <xf numFmtId="177" fontId="63" fillId="15" borderId="106" xfId="8" applyNumberFormat="1" applyFont="1" applyFill="1" applyBorder="1" applyAlignment="1">
      <alignment horizontal="right" vertical="center"/>
    </xf>
    <xf numFmtId="177" fontId="63" fillId="15" borderId="122" xfId="8" applyNumberFormat="1" applyFont="1" applyFill="1" applyBorder="1" applyAlignment="1">
      <alignment horizontal="right" vertical="center"/>
    </xf>
    <xf numFmtId="177" fontId="63" fillId="15" borderId="121" xfId="8" applyNumberFormat="1" applyFont="1" applyFill="1" applyBorder="1" applyAlignment="1">
      <alignment horizontal="right" vertical="center"/>
    </xf>
    <xf numFmtId="177" fontId="63" fillId="15" borderId="125" xfId="8" applyNumberFormat="1" applyFont="1" applyFill="1" applyBorder="1" applyAlignment="1">
      <alignment horizontal="right" vertical="center"/>
    </xf>
    <xf numFmtId="177" fontId="63" fillId="15" borderId="123" xfId="8" applyNumberFormat="1" applyFont="1" applyFill="1" applyBorder="1" applyAlignment="1">
      <alignment horizontal="right" vertical="center"/>
    </xf>
    <xf numFmtId="177" fontId="68" fillId="15" borderId="138" xfId="8" applyNumberFormat="1" applyFont="1" applyFill="1" applyBorder="1" applyAlignment="1">
      <alignment horizontal="right" vertical="center" shrinkToFit="1"/>
    </xf>
    <xf numFmtId="0" fontId="41" fillId="0" borderId="24" xfId="13" applyFont="1" applyBorder="1" applyAlignment="1">
      <alignment horizontal="center" vertical="center"/>
    </xf>
    <xf numFmtId="0" fontId="41" fillId="0" borderId="7" xfId="6" applyFont="1" applyBorder="1">
      <alignment vertical="center"/>
    </xf>
    <xf numFmtId="0" fontId="77" fillId="2" borderId="23" xfId="3" applyFont="1" applyFill="1" applyBorder="1" applyAlignment="1">
      <alignment horizontal="center" vertical="center"/>
    </xf>
    <xf numFmtId="0" fontId="77" fillId="2" borderId="9" xfId="3" applyFont="1" applyFill="1" applyBorder="1" applyAlignment="1">
      <alignment horizontal="center" vertical="center"/>
    </xf>
    <xf numFmtId="0" fontId="65" fillId="2" borderId="24" xfId="3" applyFont="1" applyFill="1" applyBorder="1" applyAlignment="1">
      <alignment horizontal="right" vertical="center" wrapText="1"/>
    </xf>
    <xf numFmtId="0" fontId="65" fillId="2" borderId="23" xfId="3" applyFont="1" applyFill="1" applyBorder="1" applyAlignment="1">
      <alignment horizontal="center" vertical="center" wrapText="1"/>
    </xf>
    <xf numFmtId="0" fontId="65" fillId="2" borderId="24" xfId="3" applyFont="1" applyFill="1" applyBorder="1" applyAlignment="1">
      <alignment horizontal="center" vertical="center"/>
    </xf>
    <xf numFmtId="0" fontId="65" fillId="2" borderId="6" xfId="3" applyFont="1" applyFill="1" applyBorder="1" applyAlignment="1">
      <alignment horizontal="center" vertical="center"/>
    </xf>
    <xf numFmtId="0" fontId="65" fillId="2" borderId="6" xfId="3" applyFont="1" applyFill="1" applyBorder="1" applyAlignment="1">
      <alignment horizontal="right" vertical="center"/>
    </xf>
    <xf numFmtId="0" fontId="63" fillId="0" borderId="32" xfId="8" applyFont="1" applyBorder="1">
      <alignment vertical="center"/>
    </xf>
    <xf numFmtId="187" fontId="65" fillId="2" borderId="24" xfId="3" applyNumberFormat="1" applyFont="1" applyFill="1" applyBorder="1" applyAlignment="1">
      <alignment horizontal="center" vertical="center" wrapText="1"/>
    </xf>
    <xf numFmtId="0" fontId="63" fillId="0" borderId="115" xfId="8" applyFont="1" applyBorder="1">
      <alignment vertical="center"/>
    </xf>
    <xf numFmtId="0" fontId="65" fillId="2" borderId="120" xfId="3" applyFont="1" applyFill="1" applyBorder="1" applyAlignment="1">
      <alignment horizontal="center" vertical="center" wrapText="1"/>
    </xf>
    <xf numFmtId="0" fontId="63" fillId="0" borderId="1" xfId="8" applyFont="1" applyBorder="1">
      <alignment vertical="center"/>
    </xf>
    <xf numFmtId="0" fontId="63" fillId="0" borderId="30" xfId="8" applyFont="1" applyBorder="1">
      <alignment vertical="center"/>
    </xf>
    <xf numFmtId="0" fontId="65" fillId="2" borderId="5" xfId="3" applyFont="1" applyFill="1" applyBorder="1" applyAlignment="1">
      <alignment horizontal="center" vertical="center" wrapText="1"/>
    </xf>
    <xf numFmtId="0" fontId="65" fillId="2" borderId="124" xfId="3" applyFont="1" applyFill="1" applyBorder="1" applyAlignment="1">
      <alignment horizontal="center" vertical="center" wrapText="1"/>
    </xf>
    <xf numFmtId="0" fontId="46" fillId="0" borderId="126" xfId="8" applyFont="1" applyBorder="1">
      <alignment vertical="center"/>
    </xf>
    <xf numFmtId="0" fontId="63" fillId="0" borderId="0" xfId="8" applyFont="1" applyAlignment="1">
      <alignment horizontal="left" vertical="center" wrapText="1"/>
    </xf>
    <xf numFmtId="0" fontId="46" fillId="0" borderId="139" xfId="10" applyFont="1" applyBorder="1" applyAlignment="1">
      <alignment horizontal="center" vertical="center"/>
    </xf>
    <xf numFmtId="0" fontId="46" fillId="0" borderId="140" xfId="10" applyFont="1" applyBorder="1" applyAlignment="1">
      <alignment horizontal="center" vertical="center"/>
    </xf>
    <xf numFmtId="0" fontId="46" fillId="0" borderId="141" xfId="10" applyFont="1" applyBorder="1" applyAlignment="1">
      <alignment horizontal="center" vertical="center"/>
    </xf>
    <xf numFmtId="0" fontId="46" fillId="0" borderId="146" xfId="10" applyFont="1" applyBorder="1">
      <alignment vertical="center"/>
    </xf>
    <xf numFmtId="0" fontId="46" fillId="0" borderId="147" xfId="10" applyFont="1" applyBorder="1">
      <alignment vertical="center"/>
    </xf>
    <xf numFmtId="0" fontId="46" fillId="0" borderId="99" xfId="10" applyFont="1" applyBorder="1">
      <alignment vertical="center"/>
    </xf>
    <xf numFmtId="0" fontId="46" fillId="0" borderId="100" xfId="10" applyFont="1" applyBorder="1">
      <alignment vertical="center"/>
    </xf>
    <xf numFmtId="0" fontId="46" fillId="0" borderId="0" xfId="8" applyFont="1" applyAlignment="1">
      <alignment horizontal="left" vertical="center" wrapText="1"/>
    </xf>
    <xf numFmtId="0" fontId="63" fillId="2" borderId="131" xfId="8" applyFont="1" applyFill="1" applyBorder="1" applyAlignment="1">
      <alignment horizontal="distributed" vertical="center" justifyLastLine="1"/>
    </xf>
    <xf numFmtId="0" fontId="63" fillId="2" borderId="57" xfId="8" applyFont="1" applyFill="1" applyBorder="1" applyAlignment="1">
      <alignment horizontal="distributed" vertical="center" justifyLastLine="1"/>
    </xf>
    <xf numFmtId="0" fontId="63" fillId="2" borderId="132" xfId="8" applyFont="1" applyFill="1" applyBorder="1" applyAlignment="1">
      <alignment horizontal="distributed" vertical="center" justifyLastLine="1"/>
    </xf>
    <xf numFmtId="0" fontId="65" fillId="2" borderId="133" xfId="3" applyFont="1" applyFill="1" applyBorder="1">
      <alignment vertical="center"/>
    </xf>
    <xf numFmtId="0" fontId="65" fillId="2" borderId="134" xfId="3" applyFont="1" applyFill="1" applyBorder="1">
      <alignment vertical="center"/>
    </xf>
    <xf numFmtId="0" fontId="69" fillId="2" borderId="135" xfId="8" applyFont="1" applyFill="1" applyBorder="1" applyAlignment="1">
      <alignment horizontal="center" vertical="center"/>
    </xf>
    <xf numFmtId="0" fontId="69" fillId="2" borderId="134" xfId="8" applyFont="1" applyFill="1" applyBorder="1" applyAlignment="1">
      <alignment horizontal="center" vertical="center"/>
    </xf>
    <xf numFmtId="0" fontId="46" fillId="0" borderId="8" xfId="10" applyFont="1" applyBorder="1" applyAlignment="1">
      <alignment horizontal="center" vertical="center" wrapText="1"/>
    </xf>
    <xf numFmtId="0" fontId="46" fillId="0" borderId="1" xfId="10" applyFont="1" applyBorder="1" applyAlignment="1">
      <alignment horizontal="center" vertical="center" wrapText="1"/>
    </xf>
    <xf numFmtId="0" fontId="46" fillId="0" borderId="6" xfId="10" applyFont="1" applyBorder="1" applyAlignment="1">
      <alignment horizontal="center" vertical="center" wrapText="1"/>
    </xf>
    <xf numFmtId="0" fontId="46" fillId="0" borderId="3" xfId="10" applyFont="1" applyBorder="1" applyAlignment="1">
      <alignment horizontal="center" vertical="center" wrapText="1"/>
    </xf>
    <xf numFmtId="0" fontId="65" fillId="2" borderId="55" xfId="3" applyFont="1" applyFill="1" applyBorder="1" applyAlignment="1">
      <alignment horizontal="distributed" vertical="center" indent="1"/>
    </xf>
    <xf numFmtId="0" fontId="65" fillId="2" borderId="90" xfId="3" applyFont="1" applyFill="1" applyBorder="1" applyAlignment="1">
      <alignment horizontal="distributed" vertical="center" indent="1"/>
    </xf>
    <xf numFmtId="0" fontId="65" fillId="2" borderId="109" xfId="9" applyNumberFormat="1" applyFont="1" applyFill="1" applyBorder="1" applyAlignment="1" applyProtection="1">
      <alignment horizontal="center" vertical="center"/>
    </xf>
    <xf numFmtId="0" fontId="65" fillId="2" borderId="110" xfId="9" applyNumberFormat="1" applyFont="1" applyFill="1" applyBorder="1" applyAlignment="1" applyProtection="1">
      <alignment horizontal="center" vertical="center"/>
    </xf>
    <xf numFmtId="0" fontId="65" fillId="2" borderId="111" xfId="3" applyFont="1" applyFill="1" applyBorder="1" applyAlignment="1">
      <alignment horizontal="center" vertical="center"/>
    </xf>
    <xf numFmtId="0" fontId="65" fillId="2" borderId="110" xfId="3" applyFont="1" applyFill="1" applyBorder="1" applyAlignment="1">
      <alignment horizontal="center" vertical="center"/>
    </xf>
    <xf numFmtId="0" fontId="65" fillId="2" borderId="116" xfId="3" applyFont="1" applyFill="1" applyBorder="1" applyAlignment="1">
      <alignment horizontal="distributed" vertical="center" justifyLastLine="1"/>
    </xf>
    <xf numFmtId="0" fontId="65" fillId="2" borderId="117" xfId="3" applyFont="1" applyFill="1" applyBorder="1" applyAlignment="1">
      <alignment horizontal="distributed" vertical="center" justifyLastLine="1"/>
    </xf>
    <xf numFmtId="0" fontId="65" fillId="2" borderId="118" xfId="3" applyFont="1" applyFill="1" applyBorder="1" applyAlignment="1">
      <alignment horizontal="distributed" vertical="center" justifyLastLine="1"/>
    </xf>
    <xf numFmtId="0" fontId="65" fillId="2" borderId="54" xfId="3" applyFont="1" applyFill="1" applyBorder="1" applyAlignment="1">
      <alignment horizontal="distributed" vertical="center" justifyLastLine="1"/>
    </xf>
    <xf numFmtId="0" fontId="65" fillId="2" borderId="0" xfId="3" applyFont="1" applyFill="1" applyAlignment="1">
      <alignment horizontal="distributed" vertical="center" justifyLastLine="1"/>
    </xf>
    <xf numFmtId="0" fontId="65" fillId="2" borderId="51" xfId="3" applyFont="1" applyFill="1" applyBorder="1" applyAlignment="1">
      <alignment horizontal="distributed" vertical="center" justifyLastLine="1"/>
    </xf>
    <xf numFmtId="0" fontId="65" fillId="2" borderId="127" xfId="3" applyFont="1" applyFill="1" applyBorder="1" applyAlignment="1">
      <alignment horizontal="distributed" vertical="center" justifyLastLine="1"/>
    </xf>
    <xf numFmtId="0" fontId="65" fillId="2" borderId="61" xfId="3" applyFont="1" applyFill="1" applyBorder="1" applyAlignment="1">
      <alignment horizontal="distributed" vertical="center" justifyLastLine="1"/>
    </xf>
    <xf numFmtId="0" fontId="65" fillId="2" borderId="128" xfId="3" applyFont="1" applyFill="1" applyBorder="1" applyAlignment="1">
      <alignment horizontal="distributed" vertical="center" justifyLastLine="1"/>
    </xf>
    <xf numFmtId="0" fontId="67" fillId="2" borderId="111" xfId="3" applyFont="1" applyFill="1" applyBorder="1" applyAlignment="1">
      <alignment horizontal="center" vertical="center"/>
    </xf>
    <xf numFmtId="0" fontId="67" fillId="2" borderId="110" xfId="3" applyFont="1" applyFill="1" applyBorder="1" applyAlignment="1">
      <alignment horizontal="center" vertical="center"/>
    </xf>
    <xf numFmtId="0" fontId="65" fillId="2" borderId="24" xfId="3" applyFont="1" applyFill="1" applyBorder="1" applyAlignment="1">
      <alignment horizontal="distributed" vertical="center" indent="1"/>
    </xf>
    <xf numFmtId="0" fontId="65" fillId="2" borderId="67" xfId="3" applyFont="1" applyFill="1" applyBorder="1" applyAlignment="1">
      <alignment horizontal="distributed" vertical="center" indent="1"/>
    </xf>
    <xf numFmtId="0" fontId="65" fillId="2" borderId="11" xfId="3" applyFont="1" applyFill="1" applyBorder="1" applyAlignment="1">
      <alignment horizontal="center" vertical="center" textRotation="255" wrapText="1"/>
    </xf>
    <xf numFmtId="0" fontId="65" fillId="2" borderId="14" xfId="3" applyFont="1" applyFill="1" applyBorder="1" applyAlignment="1">
      <alignment horizontal="center" vertical="center" textRotation="255" wrapText="1"/>
    </xf>
    <xf numFmtId="0" fontId="65" fillId="2" borderId="19" xfId="3" applyFont="1" applyFill="1" applyBorder="1" applyAlignment="1">
      <alignment horizontal="distributed" vertical="center" wrapText="1" indent="1"/>
    </xf>
    <xf numFmtId="0" fontId="65" fillId="2" borderId="69" xfId="3" applyFont="1" applyFill="1" applyBorder="1" applyAlignment="1">
      <alignment horizontal="distributed" vertical="center" wrapText="1" indent="1"/>
    </xf>
    <xf numFmtId="0" fontId="65" fillId="2" borderId="13" xfId="3" applyFont="1" applyFill="1" applyBorder="1" applyAlignment="1">
      <alignment horizontal="center" vertical="center" textRotation="255" wrapText="1"/>
    </xf>
    <xf numFmtId="0" fontId="65" fillId="2" borderId="22" xfId="3" applyFont="1" applyFill="1" applyBorder="1" applyAlignment="1">
      <alignment horizontal="center" vertical="center" textRotation="255" wrapText="1"/>
    </xf>
    <xf numFmtId="0" fontId="65" fillId="2" borderId="31" xfId="3" applyFont="1" applyFill="1" applyBorder="1" applyAlignment="1">
      <alignment horizontal="center" vertical="center" textRotation="255" wrapText="1"/>
    </xf>
    <xf numFmtId="0" fontId="65" fillId="2" borderId="24" xfId="3" applyFont="1" applyFill="1" applyBorder="1" applyAlignment="1">
      <alignment horizontal="distributed" vertical="center" wrapText="1" indent="1"/>
    </xf>
    <xf numFmtId="0" fontId="65" fillId="2" borderId="27" xfId="3" applyFont="1" applyFill="1" applyBorder="1" applyAlignment="1">
      <alignment horizontal="center" vertical="center"/>
    </xf>
    <xf numFmtId="0" fontId="65" fillId="2" borderId="22" xfId="3" applyFont="1" applyFill="1" applyBorder="1" applyAlignment="1">
      <alignment horizontal="center" vertical="center"/>
    </xf>
    <xf numFmtId="0" fontId="65" fillId="2" borderId="31" xfId="3" applyFont="1" applyFill="1" applyBorder="1" applyAlignment="1">
      <alignment horizontal="center" vertical="center"/>
    </xf>
    <xf numFmtId="0" fontId="65" fillId="2" borderId="8" xfId="3" applyFont="1" applyFill="1" applyBorder="1" applyAlignment="1">
      <alignment horizontal="distributed" vertical="center" wrapText="1" justifyLastLine="1"/>
    </xf>
    <xf numFmtId="0" fontId="65" fillId="2" borderId="86" xfId="3" applyFont="1" applyFill="1" applyBorder="1" applyAlignment="1">
      <alignment horizontal="distributed" vertical="center" wrapText="1" justifyLastLine="1"/>
    </xf>
    <xf numFmtId="0" fontId="65" fillId="2" borderId="6" xfId="3" applyFont="1" applyFill="1" applyBorder="1" applyAlignment="1">
      <alignment horizontal="distributed" vertical="center" wrapText="1" justifyLastLine="1"/>
    </xf>
    <xf numFmtId="0" fontId="65" fillId="2" borderId="107" xfId="3" applyFont="1" applyFill="1" applyBorder="1" applyAlignment="1">
      <alignment horizontal="distributed" vertical="center" wrapText="1" justifyLastLine="1"/>
    </xf>
    <xf numFmtId="0" fontId="65" fillId="2" borderId="27" xfId="3" applyFont="1" applyFill="1" applyBorder="1" applyAlignment="1">
      <alignment horizontal="distributed" vertical="center" indent="1"/>
    </xf>
    <xf numFmtId="0" fontId="65" fillId="2" borderId="22" xfId="3" applyFont="1" applyFill="1" applyBorder="1" applyAlignment="1">
      <alignment horizontal="distributed" vertical="center" indent="1"/>
    </xf>
    <xf numFmtId="0" fontId="65" fillId="2" borderId="31" xfId="3" applyFont="1" applyFill="1" applyBorder="1" applyAlignment="1">
      <alignment horizontal="distributed" vertical="center" indent="1"/>
    </xf>
    <xf numFmtId="0" fontId="65" fillId="2" borderId="5" xfId="3" applyFont="1" applyFill="1" applyBorder="1" applyAlignment="1">
      <alignment horizontal="distributed" vertical="center" wrapText="1" justifyLastLine="1"/>
    </xf>
    <xf numFmtId="0" fontId="65" fillId="2" borderId="51" xfId="3" applyFont="1" applyFill="1" applyBorder="1" applyAlignment="1">
      <alignment horizontal="distributed" vertical="center" wrapText="1" justifyLastLine="1"/>
    </xf>
    <xf numFmtId="0" fontId="61" fillId="2" borderId="0" xfId="8" applyFont="1" applyFill="1" applyAlignment="1">
      <alignment horizontal="center" vertical="center"/>
    </xf>
    <xf numFmtId="0" fontId="64" fillId="0" borderId="0" xfId="8" applyFont="1" applyAlignment="1">
      <alignment horizontal="left" vertical="center"/>
    </xf>
    <xf numFmtId="0" fontId="63" fillId="0" borderId="10" xfId="8" applyFont="1" applyBorder="1" applyAlignment="1">
      <alignment horizontal="right" vertical="center"/>
    </xf>
    <xf numFmtId="0" fontId="65" fillId="12" borderId="52" xfId="3" applyFont="1" applyFill="1" applyBorder="1" applyAlignment="1">
      <alignment horizontal="center" vertical="center" wrapText="1"/>
    </xf>
    <xf numFmtId="0" fontId="65" fillId="12" borderId="49" xfId="3" applyFont="1" applyFill="1" applyBorder="1" applyAlignment="1">
      <alignment horizontal="center" vertical="center" wrapText="1"/>
    </xf>
    <xf numFmtId="0" fontId="65" fillId="12" borderId="12" xfId="3" applyFont="1" applyFill="1" applyBorder="1" applyAlignment="1">
      <alignment horizontal="center" vertical="center" wrapText="1"/>
    </xf>
    <xf numFmtId="0" fontId="65" fillId="12" borderId="54" xfId="3" applyFont="1" applyFill="1" applyBorder="1" applyAlignment="1">
      <alignment horizontal="center" vertical="center" wrapText="1"/>
    </xf>
    <xf numFmtId="0" fontId="65" fillId="12" borderId="0" xfId="3" applyFont="1" applyFill="1" applyAlignment="1">
      <alignment horizontal="center" vertical="center" wrapText="1"/>
    </xf>
    <xf numFmtId="0" fontId="65" fillId="12" borderId="51" xfId="3" applyFont="1" applyFill="1" applyBorder="1" applyAlignment="1">
      <alignment horizontal="center" vertical="center" wrapText="1"/>
    </xf>
    <xf numFmtId="0" fontId="65" fillId="12" borderId="33" xfId="3" applyFont="1" applyFill="1" applyBorder="1" applyAlignment="1">
      <alignment horizontal="center" vertical="center" wrapText="1"/>
    </xf>
    <xf numFmtId="0" fontId="65" fillId="12" borderId="10" xfId="3" applyFont="1" applyFill="1" applyBorder="1" applyAlignment="1">
      <alignment horizontal="center" vertical="center" wrapText="1"/>
    </xf>
    <xf numFmtId="0" fontId="65" fillId="12" borderId="36" xfId="3" applyFont="1" applyFill="1" applyBorder="1" applyAlignment="1">
      <alignment horizontal="center" vertical="center" wrapText="1"/>
    </xf>
    <xf numFmtId="0" fontId="65" fillId="12" borderId="93" xfId="3" applyFont="1" applyFill="1" applyBorder="1" applyAlignment="1">
      <alignment horizontal="center" vertical="center" wrapText="1"/>
    </xf>
    <xf numFmtId="0" fontId="65" fillId="12" borderId="94" xfId="3" applyFont="1" applyFill="1" applyBorder="1" applyAlignment="1">
      <alignment horizontal="center" vertical="center" wrapText="1"/>
    </xf>
    <xf numFmtId="0" fontId="65" fillId="12" borderId="95" xfId="3" applyFont="1" applyFill="1" applyBorder="1" applyAlignment="1">
      <alignment horizontal="center" vertical="center" wrapText="1"/>
    </xf>
    <xf numFmtId="0" fontId="66" fillId="12" borderId="97" xfId="3" applyFont="1" applyFill="1" applyBorder="1" applyAlignment="1">
      <alignment horizontal="center" vertical="center" wrapText="1"/>
    </xf>
    <xf numFmtId="0" fontId="66" fillId="12" borderId="98" xfId="3" applyFont="1" applyFill="1" applyBorder="1" applyAlignment="1">
      <alignment horizontal="center" vertical="center" wrapText="1"/>
    </xf>
    <xf numFmtId="0" fontId="66" fillId="12" borderId="99" xfId="3" applyFont="1" applyFill="1" applyBorder="1" applyAlignment="1">
      <alignment horizontal="center" vertical="center" wrapText="1"/>
    </xf>
    <xf numFmtId="0" fontId="55" fillId="0" borderId="0" xfId="0" applyFont="1" applyAlignment="1" applyProtection="1">
      <alignment horizontal="center" vertical="center"/>
      <protection hidden="1"/>
    </xf>
    <xf numFmtId="0" fontId="41" fillId="0" borderId="0" xfId="0" applyFont="1" applyAlignment="1">
      <alignment vertical="center" shrinkToFit="1"/>
    </xf>
    <xf numFmtId="0" fontId="42" fillId="0" borderId="0" xfId="0" applyFont="1" applyAlignment="1">
      <alignment horizontal="center" vertical="center"/>
    </xf>
    <xf numFmtId="0" fontId="46" fillId="0" borderId="0" xfId="0" applyFont="1" applyAlignment="1">
      <alignment horizontal="left" vertical="center" wrapText="1"/>
    </xf>
    <xf numFmtId="38" fontId="43" fillId="0" borderId="0" xfId="2" applyFont="1" applyBorder="1" applyAlignment="1" applyProtection="1">
      <alignment horizontal="right" vertical="center"/>
    </xf>
    <xf numFmtId="0" fontId="41" fillId="7" borderId="0" xfId="0" applyFont="1" applyFill="1" applyAlignment="1" applyProtection="1">
      <alignment horizontal="right" vertical="center"/>
      <protection locked="0"/>
    </xf>
    <xf numFmtId="0" fontId="41" fillId="18" borderId="0" xfId="0" applyFont="1" applyFill="1" applyAlignment="1" applyProtection="1">
      <alignment horizontal="left" vertical="center"/>
      <protection locked="0"/>
    </xf>
    <xf numFmtId="0" fontId="44" fillId="18"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6" fillId="0" borderId="0" xfId="0" applyFont="1" applyProtection="1">
      <alignment vertical="center"/>
      <protection locked="0"/>
    </xf>
    <xf numFmtId="0" fontId="41" fillId="18" borderId="0" xfId="0" applyFont="1" applyFill="1" applyAlignment="1">
      <alignment horizontal="center" vertical="center"/>
    </xf>
    <xf numFmtId="0" fontId="41" fillId="16" borderId="24" xfId="0" applyFont="1" applyFill="1" applyBorder="1" applyAlignment="1" applyProtection="1">
      <alignment horizontal="left" vertical="center"/>
      <protection locked="0"/>
    </xf>
    <xf numFmtId="0" fontId="41" fillId="16" borderId="23" xfId="0" applyFont="1" applyFill="1" applyBorder="1" applyAlignment="1" applyProtection="1">
      <alignment horizontal="left" vertical="center"/>
      <protection locked="0"/>
    </xf>
    <xf numFmtId="0" fontId="41" fillId="16" borderId="6" xfId="0" applyFont="1" applyFill="1" applyBorder="1" applyProtection="1">
      <alignment vertical="center"/>
      <protection locked="0"/>
    </xf>
    <xf numFmtId="0" fontId="41" fillId="16" borderId="4" xfId="0" applyFont="1" applyFill="1" applyBorder="1" applyProtection="1">
      <alignment vertical="center"/>
      <protection locked="0"/>
    </xf>
    <xf numFmtId="0" fontId="46" fillId="0" borderId="24"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0" fontId="46" fillId="0" borderId="23" xfId="0" applyFont="1" applyBorder="1" applyAlignment="1" applyProtection="1">
      <alignment horizontal="left" vertical="center" wrapText="1"/>
      <protection locked="0"/>
    </xf>
    <xf numFmtId="0" fontId="46" fillId="0" borderId="7" xfId="0" applyFont="1" applyBorder="1" applyAlignment="1" applyProtection="1">
      <alignment horizontal="center" vertical="center" shrinkToFit="1"/>
      <protection hidden="1"/>
    </xf>
    <xf numFmtId="49" fontId="46" fillId="0" borderId="24" xfId="0" applyNumberFormat="1" applyFont="1" applyBorder="1" applyAlignment="1" applyProtection="1">
      <alignment vertical="center" shrinkToFit="1"/>
      <protection locked="0"/>
    </xf>
    <xf numFmtId="49" fontId="46" fillId="0" borderId="32" xfId="0" applyNumberFormat="1" applyFont="1" applyBorder="1" applyAlignment="1" applyProtection="1">
      <alignment vertical="center" shrinkToFit="1"/>
      <protection locked="0"/>
    </xf>
    <xf numFmtId="49" fontId="46" fillId="0" borderId="23" xfId="0" applyNumberFormat="1" applyFont="1" applyBorder="1" applyAlignment="1" applyProtection="1">
      <alignment vertical="center" shrinkToFit="1"/>
      <protection locked="0"/>
    </xf>
    <xf numFmtId="0" fontId="46" fillId="0" borderId="24" xfId="0" applyFont="1" applyBorder="1" applyAlignment="1" applyProtection="1">
      <alignment vertical="center" shrinkToFit="1"/>
      <protection locked="0"/>
    </xf>
    <xf numFmtId="0" fontId="46" fillId="0" borderId="32" xfId="0" applyFont="1" applyBorder="1" applyAlignment="1" applyProtection="1">
      <alignment vertical="center" shrinkToFit="1"/>
      <protection locked="0"/>
    </xf>
    <xf numFmtId="0" fontId="46" fillId="0" borderId="23" xfId="0" applyFont="1" applyBorder="1" applyAlignment="1" applyProtection="1">
      <alignment vertical="center" shrinkToFit="1"/>
      <protection locked="0"/>
    </xf>
    <xf numFmtId="0" fontId="46" fillId="0" borderId="24" xfId="0" applyFont="1" applyBorder="1" applyAlignment="1" applyProtection="1">
      <alignment horizontal="left" vertical="center" shrinkToFit="1"/>
      <protection locked="0"/>
    </xf>
    <xf numFmtId="0" fontId="46" fillId="0" borderId="32" xfId="0" applyFont="1" applyBorder="1" applyAlignment="1" applyProtection="1">
      <alignment horizontal="left" vertical="center" shrinkToFit="1"/>
      <protection locked="0"/>
    </xf>
    <xf numFmtId="0" fontId="46" fillId="0" borderId="23" xfId="0" applyFont="1" applyBorder="1" applyAlignment="1" applyProtection="1">
      <alignment horizontal="left" vertical="center" shrinkToFit="1"/>
      <protection locked="0"/>
    </xf>
    <xf numFmtId="0" fontId="46" fillId="0" borderId="8" xfId="0" applyFont="1" applyBorder="1" applyAlignment="1" applyProtection="1">
      <alignment horizontal="center" vertical="center"/>
      <protection hidden="1"/>
    </xf>
    <xf numFmtId="0" fontId="46" fillId="0" borderId="1" xfId="0" applyFont="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0" fontId="46" fillId="0" borderId="6" xfId="0" applyFont="1" applyBorder="1" applyAlignment="1" applyProtection="1">
      <alignment horizontal="center" vertical="center"/>
      <protection hidden="1"/>
    </xf>
    <xf numFmtId="0" fontId="46" fillId="0" borderId="3" xfId="0" applyFont="1" applyBorder="1" applyAlignment="1" applyProtection="1">
      <alignment horizontal="center" vertical="center"/>
      <protection hidden="1"/>
    </xf>
    <xf numFmtId="0" fontId="46" fillId="0" borderId="4" xfId="0" applyFont="1" applyBorder="1" applyAlignment="1" applyProtection="1">
      <alignment horizontal="center" vertical="center"/>
      <protection hidden="1"/>
    </xf>
    <xf numFmtId="0" fontId="46" fillId="0" borderId="32" xfId="0" applyFont="1" applyBorder="1" applyAlignment="1" applyProtection="1">
      <alignment horizontal="left" vertical="center"/>
      <protection locked="0"/>
    </xf>
    <xf numFmtId="0" fontId="46" fillId="0" borderId="23" xfId="0" applyFont="1" applyBorder="1" applyAlignment="1" applyProtection="1">
      <alignment horizontal="left" vertical="center"/>
      <protection locked="0"/>
    </xf>
    <xf numFmtId="0" fontId="46" fillId="0" borderId="7" xfId="0" applyFont="1" applyBorder="1" applyAlignment="1" applyProtection="1">
      <alignment horizontal="center" vertical="center"/>
      <protection hidden="1"/>
    </xf>
    <xf numFmtId="0" fontId="46" fillId="0" borderId="32" xfId="0" applyFont="1" applyBorder="1" applyAlignment="1" applyProtection="1">
      <alignment horizontal="center" vertical="center" wrapText="1"/>
      <protection hidden="1"/>
    </xf>
    <xf numFmtId="0" fontId="46" fillId="0" borderId="23" xfId="0" applyFont="1" applyBorder="1" applyAlignment="1" applyProtection="1">
      <alignment horizontal="center" vertical="center" wrapText="1"/>
      <protection hidden="1"/>
    </xf>
    <xf numFmtId="176" fontId="49" fillId="0" borderId="24" xfId="0" applyNumberFormat="1" applyFont="1" applyBorder="1" applyAlignment="1" applyProtection="1">
      <alignment horizontal="center" vertical="center" wrapText="1"/>
      <protection locked="0"/>
    </xf>
    <xf numFmtId="176" fontId="49" fillId="0" borderId="32" xfId="0" applyNumberFormat="1" applyFont="1" applyBorder="1" applyAlignment="1" applyProtection="1">
      <alignment horizontal="center" vertical="center" wrapText="1"/>
      <protection locked="0"/>
    </xf>
    <xf numFmtId="0" fontId="58" fillId="0" borderId="25" xfId="0" applyFont="1" applyBorder="1" applyAlignment="1" applyProtection="1">
      <alignment horizontal="center" vertical="center" wrapText="1"/>
      <protection hidden="1"/>
    </xf>
    <xf numFmtId="0" fontId="58" fillId="0" borderId="23" xfId="0" applyFont="1" applyBorder="1" applyAlignment="1" applyProtection="1">
      <alignment horizontal="center" vertical="center" wrapText="1"/>
      <protection hidden="1"/>
    </xf>
    <xf numFmtId="0" fontId="46" fillId="0" borderId="24" xfId="0"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hidden="1"/>
    </xf>
    <xf numFmtId="0" fontId="46" fillId="0" borderId="32" xfId="0" applyFont="1" applyBorder="1" applyAlignment="1" applyProtection="1">
      <alignment horizontal="center" vertical="center"/>
      <protection hidden="1"/>
    </xf>
    <xf numFmtId="0" fontId="46" fillId="0" borderId="23" xfId="0" applyFont="1" applyBorder="1" applyAlignment="1" applyProtection="1">
      <alignment horizontal="center" vertical="center"/>
      <protection hidden="1"/>
    </xf>
    <xf numFmtId="0" fontId="46" fillId="0" borderId="24" xfId="0" applyFont="1" applyBorder="1" applyAlignment="1" applyProtection="1">
      <alignment horizontal="left" vertical="center"/>
      <protection locked="0"/>
    </xf>
    <xf numFmtId="0" fontId="46" fillId="0" borderId="67" xfId="0" applyFont="1" applyBorder="1" applyAlignment="1" applyProtection="1">
      <alignment horizontal="left" vertical="center"/>
      <protection locked="0"/>
    </xf>
    <xf numFmtId="0" fontId="49" fillId="0" borderId="24" xfId="0" applyFont="1" applyBorder="1" applyAlignment="1" applyProtection="1">
      <alignment horizontal="center" vertical="center" wrapText="1"/>
      <protection hidden="1"/>
    </xf>
    <xf numFmtId="0" fontId="49" fillId="0" borderId="23" xfId="0" applyFont="1" applyBorder="1" applyAlignment="1" applyProtection="1">
      <alignment horizontal="center" vertical="center" wrapText="1"/>
      <protection hidden="1"/>
    </xf>
    <xf numFmtId="0" fontId="48" fillId="0" borderId="25" xfId="0" applyFont="1" applyBorder="1" applyAlignment="1" applyProtection="1">
      <alignment horizontal="center" vertical="center" wrapText="1"/>
      <protection hidden="1"/>
    </xf>
    <xf numFmtId="0" fontId="48" fillId="0" borderId="32" xfId="0" applyFont="1" applyBorder="1" applyAlignment="1" applyProtection="1">
      <alignment horizontal="center" vertical="center" wrapText="1"/>
      <protection hidden="1"/>
    </xf>
    <xf numFmtId="0" fontId="48" fillId="0" borderId="23" xfId="0" applyFont="1" applyBorder="1" applyAlignment="1" applyProtection="1">
      <alignment horizontal="center" vertical="center" wrapText="1"/>
      <protection hidden="1"/>
    </xf>
    <xf numFmtId="0" fontId="41" fillId="0" borderId="3" xfId="0" applyFont="1" applyBorder="1" applyAlignment="1" applyProtection="1">
      <alignment horizontal="left" vertical="center"/>
      <protection hidden="1"/>
    </xf>
    <xf numFmtId="0" fontId="46" fillId="0" borderId="7" xfId="0" applyFont="1" applyBorder="1" applyAlignment="1" applyProtection="1">
      <alignment horizontal="center" vertical="center" wrapText="1"/>
      <protection hidden="1"/>
    </xf>
    <xf numFmtId="0" fontId="46" fillId="0" borderId="8" xfId="0" applyFont="1" applyBorder="1" applyAlignment="1" applyProtection="1">
      <alignment horizontal="center" vertical="center" wrapText="1"/>
      <protection hidden="1"/>
    </xf>
    <xf numFmtId="0" fontId="46" fillId="0" borderId="1" xfId="0" applyFont="1" applyBorder="1" applyAlignment="1" applyProtection="1">
      <alignment horizontal="center" vertical="center" wrapText="1"/>
      <protection hidden="1"/>
    </xf>
    <xf numFmtId="0" fontId="46" fillId="0" borderId="6" xfId="0" applyFont="1" applyBorder="1" applyAlignment="1" applyProtection="1">
      <alignment horizontal="center" vertical="center" wrapText="1"/>
      <protection hidden="1"/>
    </xf>
    <xf numFmtId="0" fontId="46" fillId="0" borderId="3" xfId="0" applyFont="1" applyBorder="1" applyAlignment="1" applyProtection="1">
      <alignment horizontal="center" vertical="center" wrapText="1"/>
      <protection hidden="1"/>
    </xf>
    <xf numFmtId="0" fontId="65" fillId="0" borderId="24" xfId="0" applyFont="1" applyBorder="1" applyAlignment="1" applyProtection="1">
      <alignment horizontal="center" vertical="center"/>
      <protection locked="0"/>
    </xf>
    <xf numFmtId="0" fontId="65" fillId="0" borderId="32" xfId="0" applyFont="1" applyBorder="1" applyAlignment="1" applyProtection="1">
      <alignment horizontal="center" vertical="center"/>
      <protection locked="0"/>
    </xf>
    <xf numFmtId="0" fontId="65" fillId="0" borderId="23" xfId="0" applyFont="1" applyBorder="1" applyAlignment="1" applyProtection="1">
      <alignment horizontal="center" vertical="center"/>
      <protection locked="0"/>
    </xf>
    <xf numFmtId="188" fontId="65" fillId="0" borderId="24" xfId="0" applyNumberFormat="1" applyFont="1" applyBorder="1" applyAlignment="1" applyProtection="1">
      <alignment horizontal="center" vertical="center"/>
      <protection locked="0"/>
    </xf>
    <xf numFmtId="188" fontId="65" fillId="0" borderId="32" xfId="0" applyNumberFormat="1" applyFont="1" applyBorder="1" applyAlignment="1" applyProtection="1">
      <alignment horizontal="center" vertical="center"/>
      <protection locked="0"/>
    </xf>
    <xf numFmtId="188" fontId="65" fillId="0" borderId="23" xfId="0" applyNumberFormat="1" applyFont="1" applyBorder="1" applyAlignment="1" applyProtection="1">
      <alignment horizontal="center" vertical="center"/>
      <protection locked="0"/>
    </xf>
    <xf numFmtId="0" fontId="46" fillId="0" borderId="5" xfId="0" applyFont="1" applyBorder="1" applyAlignment="1" applyProtection="1">
      <alignment horizontal="center" vertical="center"/>
      <protection hidden="1"/>
    </xf>
    <xf numFmtId="0" fontId="46" fillId="0" borderId="0" xfId="0" applyFont="1" applyAlignment="1" applyProtection="1">
      <alignment horizontal="center" vertical="center"/>
      <protection hidden="1"/>
    </xf>
    <xf numFmtId="0" fontId="46" fillId="0" borderId="2" xfId="0" applyFont="1" applyBorder="1" applyAlignment="1" applyProtection="1">
      <alignment horizontal="center" vertical="center"/>
      <protection hidden="1"/>
    </xf>
    <xf numFmtId="0" fontId="46" fillId="0" borderId="9" xfId="0" applyFont="1" applyBorder="1" applyAlignment="1" applyProtection="1">
      <alignment horizontal="center" vertical="center" wrapText="1"/>
      <protection hidden="1"/>
    </xf>
    <xf numFmtId="0" fontId="46" fillId="0" borderId="4" xfId="0" applyFont="1" applyBorder="1" applyAlignment="1" applyProtection="1">
      <alignment horizontal="center" vertical="center" wrapText="1"/>
      <protection hidden="1"/>
    </xf>
    <xf numFmtId="49" fontId="65" fillId="0" borderId="24" xfId="0" applyNumberFormat="1" applyFont="1" applyBorder="1" applyAlignment="1" applyProtection="1">
      <alignment horizontal="left" vertical="center" wrapText="1"/>
      <protection locked="0"/>
    </xf>
    <xf numFmtId="49" fontId="65" fillId="0" borderId="32" xfId="0" applyNumberFormat="1" applyFont="1" applyBorder="1" applyAlignment="1" applyProtection="1">
      <alignment horizontal="left" vertical="center" wrapText="1"/>
      <protection locked="0"/>
    </xf>
    <xf numFmtId="49" fontId="65" fillId="0" borderId="23" xfId="0" applyNumberFormat="1" applyFont="1" applyBorder="1" applyAlignment="1" applyProtection="1">
      <alignment horizontal="left" vertical="center" wrapText="1"/>
      <protection locked="0"/>
    </xf>
    <xf numFmtId="0" fontId="46" fillId="0" borderId="8" xfId="0" applyFont="1" applyBorder="1" applyAlignment="1" applyProtection="1">
      <alignment horizontal="center" vertical="center" textRotation="255" wrapText="1"/>
      <protection hidden="1"/>
    </xf>
    <xf numFmtId="0" fontId="46" fillId="0" borderId="9" xfId="0" applyFont="1" applyBorder="1" applyAlignment="1" applyProtection="1">
      <alignment horizontal="center" vertical="center" textRotation="255" wrapText="1"/>
      <protection hidden="1"/>
    </xf>
    <xf numFmtId="0" fontId="46" fillId="0" borderId="6" xfId="0" applyFont="1" applyBorder="1" applyAlignment="1" applyProtection="1">
      <alignment horizontal="center" vertical="center" textRotation="255" wrapText="1"/>
      <protection hidden="1"/>
    </xf>
    <xf numFmtId="0" fontId="46" fillId="0" borderId="4" xfId="0" applyFont="1" applyBorder="1" applyAlignment="1" applyProtection="1">
      <alignment horizontal="center" vertical="center" textRotation="255" wrapText="1"/>
      <protection hidden="1"/>
    </xf>
    <xf numFmtId="49" fontId="46" fillId="0" borderId="24" xfId="0" applyNumberFormat="1" applyFont="1" applyBorder="1" applyAlignment="1" applyProtection="1">
      <alignment horizontal="left" vertical="center" shrinkToFit="1"/>
      <protection locked="0"/>
    </xf>
    <xf numFmtId="49" fontId="46" fillId="0" borderId="32" xfId="0" applyNumberFormat="1" applyFont="1" applyBorder="1" applyAlignment="1" applyProtection="1">
      <alignment horizontal="left" vertical="center" shrinkToFit="1"/>
      <protection locked="0"/>
    </xf>
    <xf numFmtId="49" fontId="46" fillId="0" borderId="23" xfId="0" applyNumberFormat="1" applyFont="1" applyBorder="1" applyAlignment="1" applyProtection="1">
      <alignment horizontal="left" vertical="center" shrinkToFit="1"/>
      <protection locked="0"/>
    </xf>
    <xf numFmtId="0" fontId="41" fillId="0" borderId="32" xfId="0" applyFont="1" applyBorder="1" applyAlignment="1" applyProtection="1">
      <alignment horizontal="center" vertical="center" shrinkToFit="1"/>
      <protection locked="0"/>
    </xf>
    <xf numFmtId="0" fontId="41" fillId="0" borderId="32" xfId="0" applyFont="1" applyBorder="1" applyAlignment="1" applyProtection="1">
      <alignment horizontal="center" vertical="center"/>
      <protection hidden="1"/>
    </xf>
    <xf numFmtId="0" fontId="46" fillId="0" borderId="32" xfId="0" applyFont="1" applyBorder="1" applyProtection="1">
      <alignment vertical="center"/>
      <protection locked="0"/>
    </xf>
    <xf numFmtId="0" fontId="46" fillId="0" borderId="23" xfId="0" applyFont="1" applyBorder="1" applyProtection="1">
      <alignment vertical="center"/>
      <protection locked="0"/>
    </xf>
    <xf numFmtId="0" fontId="41" fillId="0" borderId="8"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8" xfId="0" applyFont="1" applyBorder="1" applyAlignment="1">
      <alignment horizontal="left" vertical="center" wrapText="1"/>
    </xf>
    <xf numFmtId="0" fontId="41" fillId="0" borderId="1" xfId="0" applyFont="1" applyBorder="1" applyAlignment="1">
      <alignment horizontal="left" vertical="center" wrapText="1"/>
    </xf>
    <xf numFmtId="0" fontId="41" fillId="0" borderId="9" xfId="0" applyFont="1" applyBorder="1" applyAlignment="1">
      <alignment horizontal="left" vertical="center" wrapText="1"/>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41" fillId="0" borderId="2" xfId="0" applyFont="1" applyBorder="1" applyAlignment="1">
      <alignment horizontal="left" vertical="center" wrapText="1"/>
    </xf>
    <xf numFmtId="0" fontId="41" fillId="0" borderId="6"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7" borderId="8"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1" fillId="7" borderId="24" xfId="0" applyFont="1" applyFill="1" applyBorder="1" applyAlignment="1">
      <alignment horizontal="center" vertical="center" wrapText="1"/>
    </xf>
    <xf numFmtId="0" fontId="41" fillId="7" borderId="23" xfId="0" applyFont="1" applyFill="1" applyBorder="1" applyAlignment="1">
      <alignment horizontal="center" vertical="center" wrapText="1"/>
    </xf>
    <xf numFmtId="0" fontId="41" fillId="0" borderId="24" xfId="0" applyFont="1" applyBorder="1" applyAlignment="1" applyProtection="1">
      <alignment horizontal="center" vertical="center"/>
      <protection hidden="1"/>
    </xf>
    <xf numFmtId="0" fontId="41" fillId="0" borderId="23" xfId="0" applyFont="1" applyBorder="1" applyAlignment="1" applyProtection="1">
      <alignment horizontal="center" vertical="center"/>
      <protection hidden="1"/>
    </xf>
    <xf numFmtId="0" fontId="46" fillId="0" borderId="5" xfId="0" applyFont="1" applyBorder="1" applyAlignment="1" applyProtection="1">
      <alignment horizontal="center" vertical="center" wrapText="1"/>
      <protection hidden="1"/>
    </xf>
    <xf numFmtId="0" fontId="46" fillId="0" borderId="0" xfId="0" applyFont="1" applyAlignment="1" applyProtection="1">
      <alignment horizontal="center" vertical="center" wrapText="1"/>
      <protection hidden="1"/>
    </xf>
    <xf numFmtId="186" fontId="43" fillId="0" borderId="7" xfId="0" applyNumberFormat="1" applyFont="1" applyBorder="1" applyAlignment="1" applyProtection="1">
      <alignment horizontal="center" vertical="center"/>
      <protection hidden="1"/>
    </xf>
    <xf numFmtId="0" fontId="46" fillId="0" borderId="68" xfId="0" applyFont="1" applyBorder="1" applyAlignment="1" applyProtection="1">
      <alignment horizontal="center" vertical="center"/>
      <protection hidden="1"/>
    </xf>
    <xf numFmtId="0" fontId="46" fillId="0" borderId="48" xfId="0" applyFont="1" applyBorder="1" applyAlignment="1" applyProtection="1">
      <alignment horizontal="center" vertical="center"/>
      <protection hidden="1"/>
    </xf>
    <xf numFmtId="0" fontId="46" fillId="0" borderId="69" xfId="0" applyFont="1" applyBorder="1" applyAlignment="1" applyProtection="1">
      <alignment horizontal="center" vertical="center"/>
      <protection hidden="1"/>
    </xf>
    <xf numFmtId="186" fontId="43" fillId="0" borderId="85" xfId="0" applyNumberFormat="1" applyFont="1" applyBorder="1" applyAlignment="1" applyProtection="1">
      <alignment horizontal="center" vertical="center"/>
      <protection hidden="1"/>
    </xf>
    <xf numFmtId="186" fontId="43" fillId="0" borderId="1" xfId="0" applyNumberFormat="1" applyFont="1" applyBorder="1" applyAlignment="1" applyProtection="1">
      <alignment horizontal="center" vertical="center"/>
      <protection hidden="1"/>
    </xf>
    <xf numFmtId="186" fontId="43" fillId="0" borderId="86" xfId="0" applyNumberFormat="1" applyFont="1" applyBorder="1" applyAlignment="1" applyProtection="1">
      <alignment horizontal="center" vertical="center"/>
      <protection hidden="1"/>
    </xf>
    <xf numFmtId="186" fontId="43" fillId="0" borderId="33" xfId="0" applyNumberFormat="1" applyFont="1" applyBorder="1" applyAlignment="1" applyProtection="1">
      <alignment horizontal="center" vertical="center"/>
      <protection hidden="1"/>
    </xf>
    <xf numFmtId="186" fontId="43" fillId="0" borderId="10" xfId="0" applyNumberFormat="1" applyFont="1" applyBorder="1" applyAlignment="1" applyProtection="1">
      <alignment horizontal="center" vertical="center"/>
      <protection hidden="1"/>
    </xf>
    <xf numFmtId="186" fontId="43" fillId="0" borderId="36" xfId="0" applyNumberFormat="1" applyFont="1" applyBorder="1" applyAlignment="1" applyProtection="1">
      <alignment horizontal="center" vertical="center"/>
      <protection hidden="1"/>
    </xf>
    <xf numFmtId="0" fontId="46" fillId="0" borderId="68" xfId="0" applyFont="1" applyBorder="1" applyProtection="1">
      <alignment vertical="center"/>
      <protection hidden="1"/>
    </xf>
    <xf numFmtId="0" fontId="46" fillId="0" borderId="48" xfId="0" applyFont="1" applyBorder="1" applyProtection="1">
      <alignment vertical="center"/>
      <protection hidden="1"/>
    </xf>
    <xf numFmtId="0" fontId="46" fillId="0" borderId="69" xfId="0" applyFont="1" applyBorder="1" applyProtection="1">
      <alignment vertical="center"/>
      <protection hidden="1"/>
    </xf>
    <xf numFmtId="0" fontId="41" fillId="0" borderId="26"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25" xfId="0" applyFont="1" applyBorder="1" applyAlignment="1" applyProtection="1">
      <alignment horizontal="left" vertical="center"/>
      <protection locked="0"/>
    </xf>
    <xf numFmtId="0" fontId="41" fillId="0" borderId="3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1" fillId="0" borderId="156" xfId="0" applyFont="1" applyBorder="1" applyAlignment="1" applyProtection="1">
      <alignment horizontal="left" vertical="center"/>
      <protection locked="0"/>
    </xf>
    <xf numFmtId="0" fontId="41" fillId="0" borderId="56" xfId="0" applyFont="1" applyBorder="1" applyAlignment="1" applyProtection="1">
      <alignment horizontal="left" vertical="center"/>
      <protection locked="0"/>
    </xf>
    <xf numFmtId="0" fontId="41" fillId="0" borderId="87" xfId="0" applyFont="1" applyBorder="1" applyAlignment="1" applyProtection="1">
      <alignment horizontal="left" vertical="center"/>
      <protection locked="0"/>
    </xf>
    <xf numFmtId="0" fontId="41" fillId="0" borderId="26" xfId="0" applyFont="1" applyBorder="1" applyAlignment="1" applyProtection="1">
      <alignment horizontal="left" vertical="center"/>
      <protection hidden="1"/>
    </xf>
    <xf numFmtId="0" fontId="41" fillId="0" borderId="4" xfId="0" applyFont="1" applyBorder="1" applyAlignment="1" applyProtection="1">
      <alignment horizontal="left" vertical="center"/>
      <protection hidden="1"/>
    </xf>
    <xf numFmtId="0" fontId="41" fillId="12" borderId="131" xfId="0" applyFont="1" applyFill="1" applyBorder="1" applyAlignment="1" applyProtection="1">
      <alignment horizontal="center" vertical="center"/>
      <protection hidden="1"/>
    </xf>
    <xf numFmtId="0" fontId="41" fillId="12" borderId="57" xfId="0" applyFont="1" applyFill="1" applyBorder="1" applyAlignment="1" applyProtection="1">
      <alignment horizontal="center" vertical="center"/>
      <protection hidden="1"/>
    </xf>
    <xf numFmtId="0" fontId="41" fillId="12" borderId="92" xfId="0" applyFont="1" applyFill="1" applyBorder="1" applyAlignment="1" applyProtection="1">
      <alignment horizontal="center" vertical="center"/>
      <protection hidden="1"/>
    </xf>
    <xf numFmtId="0" fontId="41" fillId="0" borderId="25" xfId="0" applyFont="1" applyBorder="1" applyAlignment="1" applyProtection="1">
      <alignment horizontal="left" vertical="center"/>
      <protection hidden="1"/>
    </xf>
    <xf numFmtId="0" fontId="41" fillId="0" borderId="32" xfId="0"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8" fillId="0" borderId="25" xfId="0" applyFont="1" applyBorder="1" applyAlignment="1" applyProtection="1">
      <alignment horizontal="left" vertical="center" wrapText="1" shrinkToFit="1"/>
      <protection hidden="1"/>
    </xf>
    <xf numFmtId="0" fontId="48" fillId="0" borderId="32" xfId="0" applyFont="1" applyBorder="1" applyAlignment="1" applyProtection="1">
      <alignment horizontal="left" vertical="center" wrapText="1" shrinkToFit="1"/>
      <protection hidden="1"/>
    </xf>
    <xf numFmtId="0" fontId="48" fillId="0" borderId="23" xfId="0" applyFont="1" applyBorder="1" applyAlignment="1" applyProtection="1">
      <alignment horizontal="left" vertical="center" wrapText="1" shrinkToFit="1"/>
      <protection hidden="1"/>
    </xf>
    <xf numFmtId="0" fontId="41" fillId="0" borderId="25" xfId="0" applyFont="1" applyBorder="1" applyAlignment="1" applyProtection="1">
      <alignment horizontal="left" vertical="center" shrinkToFit="1"/>
      <protection locked="0"/>
    </xf>
    <xf numFmtId="0" fontId="41" fillId="0" borderId="32" xfId="0" applyFont="1" applyBorder="1" applyAlignment="1" applyProtection="1">
      <alignment horizontal="left" vertical="center" shrinkToFit="1"/>
      <protection locked="0"/>
    </xf>
    <xf numFmtId="0" fontId="41" fillId="0" borderId="23" xfId="0" applyFont="1" applyBorder="1" applyAlignment="1" applyProtection="1">
      <alignment horizontal="left" vertical="center" shrinkToFit="1"/>
      <protection locked="0"/>
    </xf>
    <xf numFmtId="176" fontId="46" fillId="0" borderId="7" xfId="0" applyNumberFormat="1" applyFont="1" applyBorder="1" applyAlignment="1" applyProtection="1">
      <alignment horizontal="right" vertical="center"/>
      <protection locked="0"/>
    </xf>
    <xf numFmtId="176" fontId="46" fillId="0" borderId="7" xfId="0" applyNumberFormat="1" applyFont="1" applyBorder="1" applyAlignment="1" applyProtection="1">
      <alignment horizontal="right" vertical="center"/>
      <protection hidden="1"/>
    </xf>
    <xf numFmtId="176" fontId="46" fillId="0" borderId="28" xfId="0" applyNumberFormat="1" applyFont="1" applyBorder="1" applyAlignment="1" applyProtection="1">
      <alignment horizontal="right" vertical="center"/>
      <protection hidden="1"/>
    </xf>
    <xf numFmtId="176" fontId="46" fillId="3" borderId="35" xfId="0" applyNumberFormat="1" applyFont="1" applyFill="1" applyBorder="1" applyAlignment="1" applyProtection="1">
      <alignment horizontal="center" vertical="center"/>
      <protection hidden="1"/>
    </xf>
    <xf numFmtId="176" fontId="46" fillId="12" borderId="35" xfId="0" applyNumberFormat="1" applyFont="1" applyFill="1" applyBorder="1" applyAlignment="1" applyProtection="1">
      <alignment horizontal="right" vertical="center"/>
      <protection hidden="1"/>
    </xf>
    <xf numFmtId="176" fontId="46" fillId="0" borderId="29" xfId="0" applyNumberFormat="1" applyFont="1" applyBorder="1" applyAlignment="1" applyProtection="1">
      <alignment horizontal="right" vertical="center"/>
      <protection locked="0"/>
    </xf>
    <xf numFmtId="176" fontId="46" fillId="12" borderId="88" xfId="0" applyNumberFormat="1" applyFont="1" applyFill="1" applyBorder="1" applyAlignment="1" applyProtection="1">
      <alignment horizontal="right" vertical="center"/>
      <protection hidden="1"/>
    </xf>
    <xf numFmtId="176" fontId="46" fillId="0" borderId="24" xfId="0" applyNumberFormat="1" applyFont="1" applyBorder="1" applyAlignment="1" applyProtection="1">
      <alignment horizontal="right" vertical="center"/>
      <protection locked="0"/>
    </xf>
    <xf numFmtId="176" fontId="46" fillId="0" borderId="32" xfId="0" applyNumberFormat="1" applyFont="1" applyBorder="1" applyAlignment="1" applyProtection="1">
      <alignment horizontal="right" vertical="center"/>
      <protection locked="0"/>
    </xf>
    <xf numFmtId="176" fontId="46" fillId="0" borderId="23" xfId="0" applyNumberFormat="1" applyFont="1" applyBorder="1" applyAlignment="1" applyProtection="1">
      <alignment horizontal="right" vertical="center"/>
      <protection locked="0"/>
    </xf>
    <xf numFmtId="176" fontId="46" fillId="0" borderId="24" xfId="0" applyNumberFormat="1" applyFont="1" applyBorder="1" applyAlignment="1" applyProtection="1">
      <alignment horizontal="center" vertical="center"/>
      <protection locked="0"/>
    </xf>
    <xf numFmtId="176" fontId="46" fillId="0" borderId="23" xfId="0" applyNumberFormat="1" applyFont="1" applyBorder="1" applyAlignment="1" applyProtection="1">
      <alignment horizontal="center" vertical="center"/>
      <protection locked="0"/>
    </xf>
    <xf numFmtId="176" fontId="46" fillId="0" borderId="29" xfId="0" applyNumberFormat="1" applyFont="1" applyBorder="1" applyAlignment="1" applyProtection="1">
      <alignment horizontal="right" vertical="center"/>
      <protection hidden="1"/>
    </xf>
    <xf numFmtId="176" fontId="46" fillId="0" borderId="37" xfId="0" applyNumberFormat="1" applyFont="1" applyBorder="1" applyAlignment="1" applyProtection="1">
      <alignment horizontal="right" vertical="center"/>
      <protection hidden="1"/>
    </xf>
    <xf numFmtId="176" fontId="46" fillId="3" borderId="22" xfId="0" applyNumberFormat="1" applyFont="1" applyFill="1" applyBorder="1" applyAlignment="1" applyProtection="1">
      <alignment horizontal="center" vertical="center"/>
      <protection hidden="1"/>
    </xf>
    <xf numFmtId="176" fontId="46" fillId="0" borderId="31" xfId="0" applyNumberFormat="1" applyFont="1" applyBorder="1" applyAlignment="1" applyProtection="1">
      <alignment horizontal="right" vertical="center"/>
      <protection locked="0"/>
    </xf>
    <xf numFmtId="176" fontId="46" fillId="0" borderId="31" xfId="0" applyNumberFormat="1" applyFont="1" applyBorder="1" applyAlignment="1" applyProtection="1">
      <alignment horizontal="center" vertical="center"/>
      <protection locked="0"/>
    </xf>
    <xf numFmtId="176" fontId="46" fillId="0" borderId="31" xfId="0" applyNumberFormat="1" applyFont="1" applyBorder="1" applyAlignment="1" applyProtection="1">
      <alignment horizontal="right" vertical="center"/>
      <protection hidden="1"/>
    </xf>
    <xf numFmtId="176" fontId="46" fillId="0" borderId="22" xfId="0" applyNumberFormat="1" applyFont="1" applyBorder="1" applyAlignment="1" applyProtection="1">
      <alignment horizontal="right" vertical="center"/>
      <protection hidden="1"/>
    </xf>
    <xf numFmtId="176" fontId="46" fillId="0" borderId="154" xfId="0" applyNumberFormat="1" applyFont="1" applyBorder="1" applyAlignment="1" applyProtection="1">
      <alignment horizontal="right" vertical="center"/>
      <protection hidden="1"/>
    </xf>
    <xf numFmtId="176" fontId="46" fillId="0" borderId="6" xfId="0" applyNumberFormat="1" applyFont="1" applyBorder="1" applyAlignment="1" applyProtection="1">
      <alignment horizontal="right" vertical="center"/>
      <protection hidden="1"/>
    </xf>
    <xf numFmtId="176" fontId="46" fillId="0" borderId="3" xfId="0" applyNumberFormat="1" applyFont="1" applyBorder="1" applyAlignment="1" applyProtection="1">
      <alignment horizontal="right" vertical="center"/>
      <protection hidden="1"/>
    </xf>
    <xf numFmtId="176" fontId="46" fillId="0" borderId="4" xfId="0" applyNumberFormat="1" applyFont="1" applyBorder="1" applyAlignment="1" applyProtection="1">
      <alignment horizontal="right" vertical="center"/>
      <protection hidden="1"/>
    </xf>
    <xf numFmtId="0" fontId="46" fillId="12" borderId="52" xfId="0" applyFont="1" applyFill="1" applyBorder="1" applyAlignment="1" applyProtection="1">
      <alignment horizontal="center" vertical="center"/>
      <protection hidden="1"/>
    </xf>
    <xf numFmtId="0" fontId="46" fillId="12" borderId="49" xfId="0" applyFont="1" applyFill="1" applyBorder="1" applyAlignment="1" applyProtection="1">
      <alignment horizontal="center" vertical="center"/>
      <protection hidden="1"/>
    </xf>
    <xf numFmtId="0" fontId="46" fillId="12" borderId="50" xfId="0" applyFont="1" applyFill="1" applyBorder="1" applyAlignment="1" applyProtection="1">
      <alignment horizontal="center" vertical="center"/>
      <protection hidden="1"/>
    </xf>
    <xf numFmtId="0" fontId="46" fillId="12" borderId="33" xfId="0" applyFont="1" applyFill="1" applyBorder="1" applyAlignment="1" applyProtection="1">
      <alignment horizontal="center" vertical="center"/>
      <protection hidden="1"/>
    </xf>
    <xf numFmtId="0" fontId="46" fillId="12" borderId="10" xfId="0" applyFont="1" applyFill="1" applyBorder="1" applyAlignment="1" applyProtection="1">
      <alignment horizontal="center" vertical="center"/>
      <protection hidden="1"/>
    </xf>
    <xf numFmtId="0" fontId="46" fillId="12" borderId="53" xfId="0" applyFont="1" applyFill="1" applyBorder="1" applyAlignment="1" applyProtection="1">
      <alignment horizontal="center" vertical="center"/>
      <protection hidden="1"/>
    </xf>
    <xf numFmtId="176" fontId="46" fillId="12" borderId="155" xfId="0" applyNumberFormat="1" applyFont="1" applyFill="1" applyBorder="1" applyAlignment="1" applyProtection="1">
      <alignment horizontal="center" vertical="center"/>
      <protection hidden="1"/>
    </xf>
    <xf numFmtId="176" fontId="46" fillId="12" borderId="49" xfId="0" applyNumberFormat="1" applyFont="1" applyFill="1" applyBorder="1" applyAlignment="1" applyProtection="1">
      <alignment horizontal="center" vertical="center"/>
      <protection hidden="1"/>
    </xf>
    <xf numFmtId="176" fontId="46" fillId="12" borderId="18" xfId="0" applyNumberFormat="1" applyFont="1" applyFill="1" applyBorder="1" applyAlignment="1" applyProtection="1">
      <alignment horizontal="center" vertical="center"/>
      <protection hidden="1"/>
    </xf>
    <xf numFmtId="176" fontId="46" fillId="12" borderId="50" xfId="0" applyNumberFormat="1" applyFont="1" applyFill="1" applyBorder="1" applyAlignment="1" applyProtection="1">
      <alignment horizontal="center" vertical="center"/>
      <protection hidden="1"/>
    </xf>
    <xf numFmtId="176" fontId="46" fillId="12" borderId="34" xfId="0" applyNumberFormat="1" applyFont="1" applyFill="1" applyBorder="1" applyAlignment="1" applyProtection="1">
      <alignment horizontal="center" vertical="center"/>
      <protection hidden="1"/>
    </xf>
    <xf numFmtId="176" fontId="46" fillId="12" borderId="10" xfId="0" applyNumberFormat="1" applyFont="1" applyFill="1" applyBorder="1" applyAlignment="1" applyProtection="1">
      <alignment horizontal="center" vertical="center"/>
      <protection hidden="1"/>
    </xf>
    <xf numFmtId="176" fontId="46" fillId="12" borderId="53" xfId="0" applyNumberFormat="1" applyFont="1" applyFill="1" applyBorder="1" applyAlignment="1" applyProtection="1">
      <alignment horizontal="center" vertical="center"/>
      <protection hidden="1"/>
    </xf>
    <xf numFmtId="176" fontId="46" fillId="12" borderId="12" xfId="0" applyNumberFormat="1" applyFont="1" applyFill="1" applyBorder="1" applyAlignment="1" applyProtection="1">
      <alignment horizontal="center" vertical="center"/>
      <protection hidden="1"/>
    </xf>
    <xf numFmtId="176" fontId="46" fillId="12" borderId="36" xfId="0" applyNumberFormat="1" applyFont="1" applyFill="1" applyBorder="1" applyAlignment="1" applyProtection="1">
      <alignment horizontal="center" vertical="center"/>
      <protection hidden="1"/>
    </xf>
    <xf numFmtId="176" fontId="46" fillId="12" borderId="17" xfId="0" applyNumberFormat="1" applyFont="1" applyFill="1" applyBorder="1" applyAlignment="1" applyProtection="1">
      <alignment horizontal="center" vertical="center"/>
      <protection hidden="1"/>
    </xf>
    <xf numFmtId="176" fontId="46" fillId="12" borderId="45" xfId="0" applyNumberFormat="1" applyFont="1" applyFill="1" applyBorder="1" applyAlignment="1" applyProtection="1">
      <alignment horizontal="right" vertical="center"/>
      <protection hidden="1"/>
    </xf>
    <xf numFmtId="176" fontId="46" fillId="12" borderId="66" xfId="0" applyNumberFormat="1" applyFont="1" applyFill="1" applyBorder="1" applyAlignment="1" applyProtection="1">
      <alignment horizontal="right" vertical="center"/>
      <protection hidden="1"/>
    </xf>
    <xf numFmtId="176" fontId="46" fillId="0" borderId="55" xfId="0" applyNumberFormat="1" applyFont="1" applyBorder="1" applyAlignment="1" applyProtection="1">
      <alignment horizontal="center" vertical="center"/>
      <protection locked="0"/>
    </xf>
    <xf numFmtId="176" fontId="46" fillId="0" borderId="87" xfId="0" applyNumberFormat="1" applyFont="1" applyBorder="1" applyAlignment="1" applyProtection="1">
      <alignment horizontal="center" vertical="center"/>
      <protection locked="0"/>
    </xf>
    <xf numFmtId="176" fontId="46" fillId="0" borderId="89" xfId="0" applyNumberFormat="1" applyFont="1" applyBorder="1" applyAlignment="1" applyProtection="1">
      <alignment horizontal="right" vertical="center"/>
      <protection hidden="1"/>
    </xf>
    <xf numFmtId="176" fontId="46" fillId="0" borderId="55" xfId="0" applyNumberFormat="1" applyFont="1" applyBorder="1" applyAlignment="1" applyProtection="1">
      <alignment horizontal="right" vertical="center"/>
      <protection hidden="1"/>
    </xf>
    <xf numFmtId="176" fontId="46" fillId="0" borderId="56" xfId="0" applyNumberFormat="1" applyFont="1" applyBorder="1" applyAlignment="1" applyProtection="1">
      <alignment horizontal="right" vertical="center"/>
      <protection hidden="1"/>
    </xf>
    <xf numFmtId="176" fontId="46" fillId="0" borderId="90" xfId="0" applyNumberFormat="1" applyFont="1" applyBorder="1" applyAlignment="1" applyProtection="1">
      <alignment horizontal="right" vertical="center"/>
      <protection hidden="1"/>
    </xf>
    <xf numFmtId="0" fontId="41" fillId="0" borderId="0" xfId="0" applyFont="1" applyAlignment="1" applyProtection="1">
      <alignment horizontal="center" vertical="center"/>
      <protection hidden="1"/>
    </xf>
    <xf numFmtId="12" fontId="43" fillId="0" borderId="24" xfId="0" applyNumberFormat="1" applyFont="1" applyBorder="1" applyAlignment="1" applyProtection="1">
      <alignment horizontal="center" vertical="center"/>
      <protection hidden="1"/>
    </xf>
    <xf numFmtId="12" fontId="43" fillId="0" borderId="32" xfId="0" applyNumberFormat="1" applyFont="1" applyBorder="1" applyAlignment="1" applyProtection="1">
      <alignment horizontal="center" vertical="center"/>
      <protection hidden="1"/>
    </xf>
    <xf numFmtId="12" fontId="43" fillId="0" borderId="23" xfId="0" applyNumberFormat="1" applyFont="1" applyBorder="1" applyAlignment="1" applyProtection="1">
      <alignment horizontal="center" vertical="center"/>
      <protection hidden="1"/>
    </xf>
    <xf numFmtId="0" fontId="41" fillId="0" borderId="2" xfId="0" applyFont="1" applyBorder="1" applyAlignment="1" applyProtection="1">
      <alignment horizontal="center" vertical="center"/>
      <protection hidden="1"/>
    </xf>
    <xf numFmtId="186" fontId="54" fillId="0" borderId="7" xfId="0" applyNumberFormat="1" applyFont="1" applyBorder="1" applyAlignment="1" applyProtection="1">
      <alignment horizontal="center" vertical="center"/>
      <protection hidden="1"/>
    </xf>
    <xf numFmtId="186" fontId="54" fillId="0" borderId="24" xfId="0" applyNumberFormat="1" applyFont="1" applyBorder="1" applyAlignment="1" applyProtection="1">
      <alignment horizontal="center" vertical="center"/>
      <protection hidden="1"/>
    </xf>
    <xf numFmtId="0" fontId="41" fillId="0" borderId="26" xfId="0" applyFont="1" applyBorder="1" applyAlignment="1" applyProtection="1">
      <alignment horizontal="center" vertical="center"/>
      <protection hidden="1"/>
    </xf>
    <xf numFmtId="0" fontId="41" fillId="0" borderId="3" xfId="0" applyFont="1" applyBorder="1" applyAlignment="1" applyProtection="1">
      <alignment horizontal="center" vertical="center"/>
      <protection hidden="1"/>
    </xf>
    <xf numFmtId="0" fontId="52" fillId="0" borderId="0" xfId="0" applyFont="1" applyAlignment="1" applyProtection="1">
      <alignment horizontal="left" vertical="center" shrinkToFit="1"/>
      <protection hidden="1"/>
    </xf>
    <xf numFmtId="176" fontId="46" fillId="3" borderId="17" xfId="0" applyNumberFormat="1" applyFont="1" applyFill="1" applyBorder="1" applyAlignment="1" applyProtection="1">
      <alignment horizontal="center" vertical="center"/>
      <protection hidden="1"/>
    </xf>
    <xf numFmtId="176" fontId="46" fillId="3" borderId="15" xfId="0" applyNumberFormat="1" applyFont="1" applyFill="1" applyBorder="1" applyAlignment="1" applyProtection="1">
      <alignment horizontal="center" vertical="center"/>
      <protection hidden="1"/>
    </xf>
    <xf numFmtId="176" fontId="46" fillId="3" borderId="16" xfId="0" applyNumberFormat="1" applyFont="1" applyFill="1" applyBorder="1" applyAlignment="1" applyProtection="1">
      <alignment horizontal="center" vertical="center"/>
      <protection hidden="1"/>
    </xf>
    <xf numFmtId="176" fontId="46" fillId="0" borderId="18" xfId="0" applyNumberFormat="1" applyFont="1" applyBorder="1" applyAlignment="1" applyProtection="1">
      <alignment horizontal="right" vertical="center"/>
      <protection hidden="1"/>
    </xf>
    <xf numFmtId="176" fontId="46" fillId="0" borderId="47" xfId="0" applyNumberFormat="1" applyFont="1" applyBorder="1" applyAlignment="1" applyProtection="1">
      <alignment horizontal="right" vertical="center"/>
      <protection hidden="1"/>
    </xf>
    <xf numFmtId="176" fontId="46" fillId="3" borderId="19" xfId="0" applyNumberFormat="1" applyFont="1" applyFill="1" applyBorder="1" applyAlignment="1" applyProtection="1">
      <alignment horizontal="center" vertical="center"/>
      <protection hidden="1"/>
    </xf>
    <xf numFmtId="176" fontId="46" fillId="3" borderId="48" xfId="0" applyNumberFormat="1" applyFont="1" applyFill="1" applyBorder="1" applyAlignment="1" applyProtection="1">
      <alignment horizontal="center" vertical="center"/>
      <protection hidden="1"/>
    </xf>
    <xf numFmtId="176" fontId="46" fillId="3" borderId="20" xfId="0" applyNumberFormat="1" applyFont="1" applyFill="1" applyBorder="1" applyAlignment="1" applyProtection="1">
      <alignment horizontal="center" vertical="center"/>
      <protection hidden="1"/>
    </xf>
    <xf numFmtId="176" fontId="46" fillId="0" borderId="21" xfId="0" applyNumberFormat="1" applyFont="1" applyBorder="1" applyAlignment="1" applyProtection="1">
      <alignment horizontal="right" vertical="center"/>
      <protection hidden="1"/>
    </xf>
    <xf numFmtId="176" fontId="46" fillId="0" borderId="46" xfId="0" applyNumberFormat="1" applyFont="1" applyBorder="1" applyAlignment="1" applyProtection="1">
      <alignment horizontal="right" vertical="center"/>
      <protection hidden="1"/>
    </xf>
    <xf numFmtId="0" fontId="41" fillId="0" borderId="25" xfId="0" applyFont="1" applyBorder="1" applyAlignment="1" applyProtection="1">
      <alignment horizontal="center" vertical="center"/>
      <protection hidden="1"/>
    </xf>
    <xf numFmtId="176" fontId="46" fillId="0" borderId="40" xfId="0" applyNumberFormat="1" applyFont="1" applyBorder="1" applyAlignment="1" applyProtection="1">
      <alignment horizontal="right" vertical="center"/>
      <protection hidden="1"/>
    </xf>
    <xf numFmtId="176" fontId="46" fillId="0" borderId="41" xfId="0" applyNumberFormat="1" applyFont="1" applyBorder="1" applyAlignment="1" applyProtection="1">
      <alignment horizontal="right" vertical="center"/>
      <protection hidden="1"/>
    </xf>
    <xf numFmtId="176" fontId="46" fillId="3" borderId="42" xfId="0" applyNumberFormat="1" applyFont="1" applyFill="1" applyBorder="1" applyAlignment="1" applyProtection="1">
      <alignment horizontal="center" vertical="center"/>
      <protection hidden="1"/>
    </xf>
    <xf numFmtId="176" fontId="46" fillId="3" borderId="43" xfId="0" applyNumberFormat="1" applyFont="1" applyFill="1" applyBorder="1" applyAlignment="1" applyProtection="1">
      <alignment horizontal="center" vertical="center"/>
      <protection hidden="1"/>
    </xf>
    <xf numFmtId="176" fontId="46" fillId="3" borderId="44" xfId="0" applyNumberFormat="1" applyFont="1" applyFill="1" applyBorder="1" applyAlignment="1" applyProtection="1">
      <alignment horizontal="center" vertical="center"/>
      <protection hidden="1"/>
    </xf>
    <xf numFmtId="0" fontId="41" fillId="0" borderId="58" xfId="0" applyFont="1" applyBorder="1" applyAlignment="1" applyProtection="1">
      <alignment horizontal="center" vertical="center"/>
      <protection hidden="1"/>
    </xf>
    <xf numFmtId="0" fontId="41" fillId="0" borderId="43" xfId="0" applyFont="1" applyBorder="1" applyAlignment="1" applyProtection="1">
      <alignment horizontal="center" vertical="center"/>
      <protection hidden="1"/>
    </xf>
    <xf numFmtId="0" fontId="21" fillId="5" borderId="8" xfId="0" applyFont="1" applyFill="1" applyBorder="1" applyAlignment="1" applyProtection="1">
      <alignment horizontal="center" vertical="center"/>
      <protection hidden="1"/>
    </xf>
    <xf numFmtId="0" fontId="21" fillId="5" borderId="1" xfId="0" applyFont="1" applyFill="1" applyBorder="1" applyAlignment="1" applyProtection="1">
      <alignment horizontal="center" vertical="center"/>
      <protection hidden="1"/>
    </xf>
    <xf numFmtId="0" fontId="21" fillId="5" borderId="9" xfId="0" applyFont="1" applyFill="1" applyBorder="1" applyAlignment="1" applyProtection="1">
      <alignment horizontal="center" vertical="center"/>
      <protection hidden="1"/>
    </xf>
    <xf numFmtId="0" fontId="21" fillId="5" borderId="6" xfId="0" applyFont="1" applyFill="1" applyBorder="1" applyAlignment="1" applyProtection="1">
      <alignment horizontal="center" vertical="center"/>
      <protection hidden="1"/>
    </xf>
    <xf numFmtId="0" fontId="21"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0" borderId="5" xfId="0"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18" fillId="0" borderId="8" xfId="0" applyFont="1" applyBorder="1" applyAlignment="1" applyProtection="1">
      <alignment horizontal="center" vertical="center" textRotation="255" wrapText="1"/>
      <protection hidden="1"/>
    </xf>
    <xf numFmtId="0" fontId="18" fillId="0" borderId="9" xfId="0" applyFont="1" applyBorder="1" applyAlignment="1" applyProtection="1">
      <alignment horizontal="center" vertical="center" textRotation="255" wrapText="1"/>
      <protection hidden="1"/>
    </xf>
    <xf numFmtId="0" fontId="18" fillId="0" borderId="6" xfId="0" applyFont="1" applyBorder="1" applyAlignment="1" applyProtection="1">
      <alignment horizontal="center" vertical="center" textRotation="255" wrapText="1"/>
      <protection hidden="1"/>
    </xf>
    <xf numFmtId="0" fontId="18" fillId="0" borderId="4" xfId="0" applyFont="1" applyBorder="1" applyAlignment="1" applyProtection="1">
      <alignment horizontal="center" vertical="center" textRotation="255" wrapText="1"/>
      <protection hidden="1"/>
    </xf>
    <xf numFmtId="0" fontId="12" fillId="0" borderId="8" xfId="0" applyFont="1" applyBorder="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shrinkToFit="1"/>
      <protection hidden="1"/>
    </xf>
    <xf numFmtId="0" fontId="12" fillId="0" borderId="6"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12" fillId="0" borderId="4" xfId="0" applyFont="1" applyBorder="1" applyAlignment="1" applyProtection="1">
      <alignment horizontal="center" vertical="center" shrinkToFit="1"/>
      <protection hidden="1"/>
    </xf>
    <xf numFmtId="0" fontId="21" fillId="0" borderId="8" xfId="0" applyFont="1" applyBorder="1" applyAlignment="1" applyProtection="1">
      <alignment horizontal="center" vertical="center"/>
      <protection hidden="1"/>
    </xf>
    <xf numFmtId="0" fontId="21" fillId="0" borderId="1"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0" borderId="3"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0" fillId="0" borderId="8"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17" fillId="0" borderId="8" xfId="0" applyFont="1" applyBorder="1" applyAlignment="1" applyProtection="1">
      <alignment horizontal="center" vertical="center"/>
      <protection hidden="1"/>
    </xf>
    <xf numFmtId="0" fontId="17" fillId="0" borderId="1" xfId="0" applyFont="1" applyBorder="1" applyAlignment="1" applyProtection="1">
      <alignment horizontal="center" vertical="center"/>
      <protection hidden="1"/>
    </xf>
    <xf numFmtId="0" fontId="17" fillId="0" borderId="9"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0" fontId="13" fillId="0" borderId="23" xfId="0" applyFont="1" applyBorder="1" applyAlignment="1" applyProtection="1">
      <alignment horizontal="center" vertical="center"/>
      <protection hidden="1"/>
    </xf>
    <xf numFmtId="0" fontId="8" fillId="2" borderId="0" xfId="3" applyFont="1" applyFill="1" applyAlignment="1" applyProtection="1">
      <alignment horizontal="center" vertical="center" shrinkToFit="1"/>
      <protection hidden="1"/>
    </xf>
    <xf numFmtId="0" fontId="13" fillId="0" borderId="70" xfId="0" applyFont="1" applyBorder="1" applyAlignment="1" applyProtection="1">
      <alignment horizontal="center" vertical="center"/>
      <protection hidden="1"/>
    </xf>
    <xf numFmtId="0" fontId="13" fillId="0" borderId="7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73" xfId="0" applyFont="1" applyBorder="1" applyAlignment="1" applyProtection="1">
      <alignment horizontal="center" vertical="center" wrapText="1"/>
      <protection hidden="1"/>
    </xf>
    <xf numFmtId="0" fontId="13" fillId="0" borderId="74" xfId="0" applyFont="1" applyBorder="1" applyAlignment="1" applyProtection="1">
      <alignment horizontal="center" vertical="center" wrapText="1"/>
      <protection hidden="1"/>
    </xf>
    <xf numFmtId="0" fontId="13" fillId="0" borderId="76" xfId="0" applyFont="1" applyBorder="1" applyAlignment="1" applyProtection="1">
      <alignment horizontal="center" vertical="center" wrapText="1"/>
      <protection hidden="1"/>
    </xf>
    <xf numFmtId="0" fontId="13" fillId="0" borderId="77" xfId="0" applyFont="1" applyBorder="1" applyAlignment="1" applyProtection="1">
      <alignment horizontal="center" vertical="center" wrapText="1"/>
      <protection hidden="1"/>
    </xf>
    <xf numFmtId="0" fontId="13" fillId="0" borderId="74" xfId="0" applyFont="1" applyBorder="1" applyAlignment="1" applyProtection="1">
      <alignment horizontal="center" vertical="center"/>
      <protection hidden="1"/>
    </xf>
    <xf numFmtId="0" fontId="13" fillId="0" borderId="75" xfId="0" applyFont="1" applyBorder="1" applyAlignment="1" applyProtection="1">
      <alignment horizontal="center" vertical="center"/>
      <protection hidden="1"/>
    </xf>
    <xf numFmtId="0" fontId="13" fillId="0" borderId="77" xfId="0" applyFont="1" applyBorder="1" applyAlignment="1" applyProtection="1">
      <alignment horizontal="center" vertical="center"/>
      <protection hidden="1"/>
    </xf>
    <xf numFmtId="0" fontId="13" fillId="0" borderId="78" xfId="0" applyFont="1" applyBorder="1" applyAlignment="1" applyProtection="1">
      <alignment horizontal="center" vertical="center"/>
      <protection hidden="1"/>
    </xf>
    <xf numFmtId="0" fontId="17" fillId="0" borderId="1"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82" xfId="0" applyFont="1" applyBorder="1" applyAlignment="1" applyProtection="1">
      <alignment horizontal="center" vertical="center"/>
      <protection hidden="1"/>
    </xf>
    <xf numFmtId="0" fontId="13" fillId="0" borderId="83" xfId="0" applyFont="1" applyBorder="1" applyAlignment="1" applyProtection="1">
      <alignment horizontal="center" vertical="center"/>
      <protection hidden="1"/>
    </xf>
    <xf numFmtId="0" fontId="0" fillId="0" borderId="2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13" fillId="0" borderId="8"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0" fillId="0" borderId="8"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13" fillId="0" borderId="8" xfId="0" applyFont="1" applyBorder="1" applyAlignment="1" applyProtection="1">
      <alignment horizontal="center" vertical="center" wrapText="1" shrinkToFit="1"/>
      <protection hidden="1"/>
    </xf>
    <xf numFmtId="0" fontId="13" fillId="0" borderId="1" xfId="0" applyFont="1" applyBorder="1" applyAlignment="1" applyProtection="1">
      <alignment horizontal="center" vertical="center" wrapText="1" shrinkToFit="1"/>
      <protection hidden="1"/>
    </xf>
    <xf numFmtId="0" fontId="13" fillId="0" borderId="9" xfId="0" applyFont="1" applyBorder="1" applyAlignment="1" applyProtection="1">
      <alignment horizontal="center" vertical="center" wrapText="1" shrinkToFit="1"/>
      <protection hidden="1"/>
    </xf>
    <xf numFmtId="0" fontId="13" fillId="0" borderId="6" xfId="0" applyFont="1" applyBorder="1" applyAlignment="1" applyProtection="1">
      <alignment horizontal="center" vertical="center" wrapText="1" shrinkToFit="1"/>
      <protection hidden="1"/>
    </xf>
    <xf numFmtId="0" fontId="13" fillId="0" borderId="3" xfId="0" applyFont="1" applyBorder="1" applyAlignment="1" applyProtection="1">
      <alignment horizontal="center" vertical="center" wrapText="1" shrinkToFit="1"/>
      <protection hidden="1"/>
    </xf>
    <xf numFmtId="0" fontId="13" fillId="0" borderId="4" xfId="0" applyFont="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shrinkToFit="1"/>
      <protection hidden="1"/>
    </xf>
    <xf numFmtId="9" fontId="13" fillId="0" borderId="24" xfId="0" applyNumberFormat="1" applyFont="1" applyBorder="1" applyAlignment="1" applyProtection="1">
      <alignment horizontal="center" vertical="center"/>
      <protection locked="0"/>
    </xf>
    <xf numFmtId="9" fontId="13" fillId="0" borderId="23" xfId="0" applyNumberFormat="1" applyFont="1" applyBorder="1" applyAlignment="1" applyProtection="1">
      <alignment horizontal="center" vertical="center"/>
      <protection locked="0"/>
    </xf>
    <xf numFmtId="38" fontId="13" fillId="0" borderId="7" xfId="2" applyFont="1" applyBorder="1" applyAlignment="1" applyProtection="1">
      <alignment horizontal="right" vertical="center"/>
      <protection hidden="1"/>
    </xf>
    <xf numFmtId="0" fontId="8" fillId="0" borderId="0" xfId="3" applyFont="1" applyAlignment="1" applyProtection="1">
      <alignment horizontal="center" vertical="center" shrinkToFit="1"/>
      <protection hidden="1"/>
    </xf>
    <xf numFmtId="0" fontId="0" fillId="0" borderId="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32"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7" xfId="2" applyNumberFormat="1" applyFont="1" applyBorder="1" applyAlignment="1" applyProtection="1">
      <alignment horizontal="right" vertical="center"/>
      <protection locked="0"/>
    </xf>
    <xf numFmtId="0" fontId="13" fillId="0" borderId="24" xfId="2" applyNumberFormat="1" applyFont="1" applyBorder="1" applyAlignment="1" applyProtection="1">
      <alignment horizontal="right" vertical="center"/>
      <protection locked="0"/>
    </xf>
    <xf numFmtId="0" fontId="13" fillId="0" borderId="23" xfId="2" applyNumberFormat="1" applyFont="1" applyBorder="1" applyAlignment="1" applyProtection="1">
      <alignment horizontal="center" vertical="center" shrinkToFit="1"/>
      <protection hidden="1"/>
    </xf>
    <xf numFmtId="0" fontId="13" fillId="0" borderId="7" xfId="2" applyNumberFormat="1" applyFont="1" applyBorder="1" applyAlignment="1" applyProtection="1">
      <alignment horizontal="center" vertical="center" shrinkToFit="1"/>
      <protection hidden="1"/>
    </xf>
    <xf numFmtId="0" fontId="18" fillId="0" borderId="0" xfId="0" applyFont="1" applyAlignment="1" applyProtection="1">
      <alignment horizontal="left" vertical="center" wrapText="1"/>
      <protection hidden="1"/>
    </xf>
    <xf numFmtId="0" fontId="18" fillId="0" borderId="2" xfId="0" applyFont="1" applyBorder="1" applyAlignment="1" applyProtection="1">
      <alignment horizontal="left" vertical="center" wrapText="1"/>
      <protection hidden="1"/>
    </xf>
    <xf numFmtId="0" fontId="18" fillId="0" borderId="3" xfId="0" applyFont="1" applyBorder="1" applyAlignment="1" applyProtection="1">
      <alignment horizontal="left" vertical="center" wrapText="1"/>
      <protection hidden="1"/>
    </xf>
    <xf numFmtId="0" fontId="18" fillId="0" borderId="4" xfId="0" applyFont="1" applyBorder="1" applyAlignment="1" applyProtection="1">
      <alignment horizontal="left" vertical="center" wrapText="1"/>
      <protection hidden="1"/>
    </xf>
    <xf numFmtId="0" fontId="0" fillId="0" borderId="27"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177" fontId="0" fillId="0" borderId="8" xfId="0" applyNumberFormat="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177" fontId="0" fillId="0" borderId="5" xfId="0" applyNumberFormat="1" applyBorder="1" applyAlignment="1" applyProtection="1">
      <alignment horizontal="center" vertical="center"/>
      <protection hidden="1"/>
    </xf>
    <xf numFmtId="177" fontId="0" fillId="0" borderId="0" xfId="0" applyNumberFormat="1" applyAlignment="1" applyProtection="1">
      <alignment horizontal="center" vertical="center"/>
      <protection hidden="1"/>
    </xf>
    <xf numFmtId="177" fontId="0" fillId="0" borderId="6" xfId="0" applyNumberFormat="1" applyBorder="1" applyAlignment="1" applyProtection="1">
      <alignment horizontal="center" vertical="center"/>
      <protection hidden="1"/>
    </xf>
    <xf numFmtId="177" fontId="0" fillId="0" borderId="3" xfId="0" applyNumberForma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 xfId="0" applyBorder="1" applyAlignment="1" applyProtection="1">
      <alignment horizontal="center" vertical="center"/>
      <protection hidden="1"/>
    </xf>
    <xf numFmtId="0" fontId="27" fillId="0" borderId="6"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13" fillId="0" borderId="24"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shrinkToFit="1"/>
      <protection locked="0"/>
    </xf>
    <xf numFmtId="0" fontId="13" fillId="0" borderId="24"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8" borderId="8" xfId="0" applyFont="1" applyFill="1" applyBorder="1" applyAlignment="1" applyProtection="1">
      <alignment horizontal="center" vertical="center"/>
      <protection hidden="1"/>
    </xf>
    <xf numFmtId="0" fontId="13" fillId="8" borderId="1" xfId="0" applyFont="1" applyFill="1" applyBorder="1" applyAlignment="1" applyProtection="1">
      <alignment horizontal="center" vertical="center"/>
      <protection hidden="1"/>
    </xf>
    <xf numFmtId="0" fontId="13" fillId="8" borderId="9" xfId="0" applyFont="1" applyFill="1" applyBorder="1" applyAlignment="1" applyProtection="1">
      <alignment horizontal="center" vertical="center"/>
      <protection hidden="1"/>
    </xf>
    <xf numFmtId="0" fontId="13" fillId="8" borderId="6" xfId="0" applyFont="1" applyFill="1" applyBorder="1" applyAlignment="1" applyProtection="1">
      <alignment horizontal="center" vertical="center"/>
      <protection hidden="1"/>
    </xf>
    <xf numFmtId="0" fontId="13" fillId="8" borderId="3" xfId="0" applyFont="1" applyFill="1" applyBorder="1" applyAlignment="1" applyProtection="1">
      <alignment horizontal="center" vertical="center"/>
      <protection hidden="1"/>
    </xf>
    <xf numFmtId="0" fontId="13" fillId="8" borderId="4" xfId="0" applyFont="1"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9" fontId="0" fillId="0" borderId="24" xfId="1" applyFont="1" applyBorder="1" applyAlignment="1" applyProtection="1">
      <alignment horizontal="center" vertical="center"/>
      <protection locked="0"/>
    </xf>
    <xf numFmtId="9" fontId="0" fillId="0" borderId="23" xfId="1" applyFont="1" applyBorder="1" applyAlignment="1" applyProtection="1">
      <alignment horizontal="center" vertical="center"/>
      <protection locked="0"/>
    </xf>
    <xf numFmtId="0" fontId="0" fillId="0" borderId="24" xfId="1" applyNumberFormat="1" applyFont="1" applyBorder="1" applyAlignment="1" applyProtection="1">
      <alignment horizontal="center" vertical="center"/>
      <protection locked="0"/>
    </xf>
    <xf numFmtId="0" fontId="0" fillId="0" borderId="32" xfId="1" applyNumberFormat="1" applyFont="1" applyBorder="1" applyAlignment="1" applyProtection="1">
      <alignment horizontal="center" vertical="center"/>
      <protection locked="0"/>
    </xf>
    <xf numFmtId="0" fontId="0" fillId="0" borderId="23" xfId="1" applyNumberFormat="1" applyFont="1" applyBorder="1" applyAlignment="1" applyProtection="1">
      <alignment horizontal="center" vertical="center"/>
      <protection locked="0"/>
    </xf>
    <xf numFmtId="0" fontId="18" fillId="0" borderId="8" xfId="0" applyFont="1" applyBorder="1" applyAlignment="1" applyProtection="1">
      <alignment horizontal="left" vertical="center" wrapText="1"/>
      <protection hidden="1"/>
    </xf>
    <xf numFmtId="0" fontId="18" fillId="0" borderId="1" xfId="0" applyFont="1" applyBorder="1" applyAlignment="1" applyProtection="1">
      <alignment horizontal="left" vertical="center" wrapText="1"/>
      <protection hidden="1"/>
    </xf>
    <xf numFmtId="0" fontId="18" fillId="0" borderId="5" xfId="0" applyFont="1" applyBorder="1" applyAlignment="1" applyProtection="1">
      <alignment horizontal="left" vertical="center" wrapText="1"/>
      <protection hidden="1"/>
    </xf>
    <xf numFmtId="38" fontId="0" fillId="0" borderId="24" xfId="2" applyFont="1" applyBorder="1" applyAlignment="1" applyProtection="1">
      <alignment horizontal="right" vertical="center"/>
      <protection hidden="1"/>
    </xf>
    <xf numFmtId="38" fontId="0" fillId="0" borderId="32" xfId="2" applyFont="1" applyBorder="1" applyAlignment="1" applyProtection="1">
      <alignment horizontal="right" vertical="center"/>
      <protection hidden="1"/>
    </xf>
    <xf numFmtId="0" fontId="0" fillId="0" borderId="23"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38" fontId="13" fillId="0" borderId="24" xfId="2" applyFont="1" applyBorder="1" applyAlignment="1" applyProtection="1">
      <alignment horizontal="center" vertical="center"/>
      <protection hidden="1"/>
    </xf>
    <xf numFmtId="38" fontId="13" fillId="0" borderId="32" xfId="2" applyFont="1" applyBorder="1" applyAlignment="1" applyProtection="1">
      <alignment horizontal="center" vertical="center"/>
      <protection hidden="1"/>
    </xf>
    <xf numFmtId="38" fontId="13" fillId="0" borderId="23" xfId="2" applyFont="1" applyBorder="1" applyAlignment="1" applyProtection="1">
      <alignment horizontal="center" vertical="center"/>
      <protection hidden="1"/>
    </xf>
    <xf numFmtId="177" fontId="0" fillId="0" borderId="8" xfId="0" applyNumberFormat="1" applyBorder="1" applyAlignment="1" applyProtection="1">
      <alignment horizontal="center" vertical="center"/>
      <protection hidden="1"/>
    </xf>
    <xf numFmtId="177" fontId="0" fillId="0" borderId="1" xfId="0" applyNumberFormat="1"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61"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18" fillId="0" borderId="24" xfId="0" applyFont="1" applyBorder="1" applyAlignment="1" applyProtection="1">
      <alignment horizontal="center" vertical="center"/>
      <protection hidden="1"/>
    </xf>
    <xf numFmtId="0" fontId="18" fillId="0" borderId="3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65" xfId="0"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177" fontId="15" fillId="0" borderId="59"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0" fontId="15" fillId="0" borderId="61" xfId="0" applyFont="1" applyBorder="1" applyAlignment="1" applyProtection="1">
      <alignment horizontal="center" vertical="center"/>
      <protection hidden="1"/>
    </xf>
    <xf numFmtId="0" fontId="17" fillId="0" borderId="1" xfId="0" applyFont="1" applyBorder="1" applyAlignment="1" applyProtection="1">
      <alignment horizontal="left" vertical="center" wrapText="1"/>
      <protection hidden="1"/>
    </xf>
    <xf numFmtId="0" fontId="0" fillId="0" borderId="1" xfId="0" applyBorder="1" applyAlignment="1" applyProtection="1">
      <alignment horizontal="left" vertical="center"/>
      <protection hidden="1"/>
    </xf>
    <xf numFmtId="0" fontId="0" fillId="0" borderId="62" xfId="0"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0" fillId="0" borderId="24"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177" fontId="15" fillId="0" borderId="24" xfId="0" applyNumberFormat="1" applyFont="1" applyBorder="1" applyAlignment="1" applyProtection="1">
      <alignment horizontal="center" vertical="center"/>
      <protection hidden="1"/>
    </xf>
    <xf numFmtId="177" fontId="15" fillId="0" borderId="32" xfId="0" applyNumberFormat="1"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177" fontId="15" fillId="0" borderId="8" xfId="0" applyNumberFormat="1" applyFont="1" applyBorder="1" applyAlignment="1" applyProtection="1">
      <alignment horizontal="center" vertical="center"/>
      <protection hidden="1"/>
    </xf>
    <xf numFmtId="177" fontId="15" fillId="0" borderId="1" xfId="0" applyNumberFormat="1" applyFont="1" applyBorder="1" applyAlignment="1" applyProtection="1">
      <alignment horizontal="center" vertical="center"/>
      <protection hidden="1"/>
    </xf>
    <xf numFmtId="177" fontId="15" fillId="0" borderId="6" xfId="0" applyNumberFormat="1" applyFont="1" applyBorder="1" applyAlignment="1" applyProtection="1">
      <alignment horizontal="center" vertical="center"/>
      <protection hidden="1"/>
    </xf>
    <xf numFmtId="177" fontId="15" fillId="0" borderId="3" xfId="0" applyNumberFormat="1" applyFont="1" applyBorder="1" applyAlignment="1" applyProtection="1">
      <alignment horizontal="center" vertical="center"/>
      <protection hidden="1"/>
    </xf>
    <xf numFmtId="0" fontId="0" fillId="0" borderId="24" xfId="0" applyBorder="1" applyAlignment="1" applyProtection="1">
      <alignment horizontal="center" vertical="center" shrinkToFit="1"/>
      <protection hidden="1"/>
    </xf>
    <xf numFmtId="0" fontId="0" fillId="0" borderId="32" xfId="0" applyBorder="1" applyAlignment="1" applyProtection="1">
      <alignment horizontal="center" vertical="center" shrinkToFit="1"/>
      <protection hidden="1"/>
    </xf>
    <xf numFmtId="0" fontId="0" fillId="4" borderId="7" xfId="0" applyFill="1" applyBorder="1" applyAlignment="1" applyProtection="1">
      <alignment horizontal="center" vertical="center" shrinkToFit="1"/>
      <protection hidden="1"/>
    </xf>
    <xf numFmtId="0" fontId="0" fillId="4" borderId="24" xfId="0" applyFill="1" applyBorder="1" applyAlignment="1" applyProtection="1">
      <alignment horizontal="center" vertical="center" shrinkToFit="1"/>
      <protection hidden="1"/>
    </xf>
    <xf numFmtId="0" fontId="0" fillId="4" borderId="32" xfId="0" applyFill="1" applyBorder="1" applyAlignment="1" applyProtection="1">
      <alignment horizontal="center" vertical="center" shrinkToFit="1"/>
      <protection hidden="1"/>
    </xf>
    <xf numFmtId="0" fontId="0" fillId="4" borderId="23" xfId="0" applyFill="1" applyBorder="1" applyAlignment="1" applyProtection="1">
      <alignment horizontal="center" vertical="center" shrinkToFit="1"/>
      <protection hidden="1"/>
    </xf>
    <xf numFmtId="2" fontId="0" fillId="0" borderId="24" xfId="0" applyNumberFormat="1" applyBorder="1" applyAlignment="1" applyProtection="1">
      <alignment horizontal="center" vertical="center" shrinkToFit="1"/>
      <protection hidden="1"/>
    </xf>
    <xf numFmtId="2" fontId="0" fillId="0" borderId="32" xfId="0" applyNumberFormat="1" applyBorder="1" applyAlignment="1" applyProtection="1">
      <alignment horizontal="center" vertical="center" shrinkToFit="1"/>
      <protection hidden="1"/>
    </xf>
    <xf numFmtId="2" fontId="0" fillId="0" borderId="23" xfId="0" applyNumberFormat="1" applyBorder="1" applyAlignment="1" applyProtection="1">
      <alignment horizontal="center" vertical="center" shrinkToFit="1"/>
      <protection hidden="1"/>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70" xfId="0" applyBorder="1" applyAlignment="1">
      <alignment horizontal="center" vertical="center"/>
    </xf>
    <xf numFmtId="0" fontId="0" fillId="0" borderId="84" xfId="0" applyBorder="1" applyAlignment="1">
      <alignment horizontal="center" vertical="center"/>
    </xf>
    <xf numFmtId="0" fontId="0" fillId="0" borderId="71" xfId="0" applyBorder="1" applyAlignment="1">
      <alignment horizontal="center" vertical="center"/>
    </xf>
    <xf numFmtId="0" fontId="0" fillId="0" borderId="7" xfId="0" applyBorder="1" applyAlignment="1">
      <alignment horizontal="center" vertical="center"/>
    </xf>
    <xf numFmtId="0" fontId="49" fillId="4" borderId="24" xfId="6" applyFont="1" applyFill="1" applyBorder="1" applyAlignment="1">
      <alignment horizontal="center" vertical="center" wrapText="1"/>
    </xf>
    <xf numFmtId="0" fontId="49" fillId="4" borderId="23" xfId="6" applyFont="1" applyFill="1" applyBorder="1" applyAlignment="1">
      <alignment horizontal="center" vertical="center"/>
    </xf>
    <xf numFmtId="0" fontId="41" fillId="7" borderId="24" xfId="6" applyFont="1" applyFill="1" applyBorder="1" applyAlignment="1" applyProtection="1">
      <alignment horizontal="left" vertical="center"/>
      <protection locked="0"/>
    </xf>
    <xf numFmtId="0" fontId="41" fillId="7" borderId="32" xfId="6" applyFont="1" applyFill="1" applyBorder="1" applyAlignment="1" applyProtection="1">
      <alignment horizontal="left" vertical="center"/>
      <protection locked="0"/>
    </xf>
    <xf numFmtId="0" fontId="41" fillId="7" borderId="23" xfId="6" applyFont="1" applyFill="1" applyBorder="1" applyAlignment="1" applyProtection="1">
      <alignment horizontal="left" vertical="center"/>
      <protection locked="0"/>
    </xf>
    <xf numFmtId="0" fontId="60" fillId="0" borderId="0" xfId="6" applyFont="1" applyAlignment="1">
      <alignment horizontal="center" vertical="center"/>
    </xf>
    <xf numFmtId="0" fontId="41" fillId="4" borderId="24" xfId="6" applyFont="1" applyFill="1" applyBorder="1" applyAlignment="1">
      <alignment horizontal="center" vertical="center"/>
    </xf>
    <xf numFmtId="0" fontId="41" fillId="4" borderId="23" xfId="6" applyFont="1" applyFill="1" applyBorder="1" applyAlignment="1">
      <alignment horizontal="center" vertical="center"/>
    </xf>
    <xf numFmtId="0" fontId="41" fillId="7" borderId="7" xfId="6" applyFont="1" applyFill="1" applyBorder="1" applyAlignment="1" applyProtection="1">
      <alignment horizontal="left" vertical="center"/>
      <protection locked="0"/>
    </xf>
    <xf numFmtId="0" fontId="41" fillId="7" borderId="7" xfId="6" applyFont="1" applyFill="1" applyBorder="1" applyAlignment="1" applyProtection="1">
      <alignment horizontal="center" vertical="center" wrapText="1"/>
      <protection locked="0"/>
    </xf>
    <xf numFmtId="0" fontId="41" fillId="4" borderId="7" xfId="6" applyFont="1" applyFill="1" applyBorder="1" applyAlignment="1">
      <alignment horizontal="center" vertical="center"/>
    </xf>
    <xf numFmtId="0" fontId="41" fillId="4" borderId="8" xfId="6" applyFont="1" applyFill="1" applyBorder="1" applyAlignment="1">
      <alignment horizontal="center" vertical="center" shrinkToFit="1"/>
    </xf>
    <xf numFmtId="0" fontId="41" fillId="4" borderId="9" xfId="6" applyFont="1" applyFill="1" applyBorder="1" applyAlignment="1">
      <alignment horizontal="center" vertical="center" shrinkToFit="1"/>
    </xf>
    <xf numFmtId="0" fontId="41" fillId="4" borderId="6" xfId="6" applyFont="1" applyFill="1" applyBorder="1" applyAlignment="1">
      <alignment horizontal="center" vertical="center" shrinkToFit="1"/>
    </xf>
    <xf numFmtId="0" fontId="41" fillId="4" borderId="4" xfId="6" applyFont="1" applyFill="1" applyBorder="1" applyAlignment="1">
      <alignment horizontal="center" vertical="center" shrinkToFit="1"/>
    </xf>
    <xf numFmtId="177" fontId="41" fillId="0" borderId="24" xfId="6" applyNumberFormat="1" applyFont="1" applyBorder="1" applyAlignment="1">
      <alignment horizontal="center" vertical="center"/>
    </xf>
    <xf numFmtId="177" fontId="41" fillId="0" borderId="23" xfId="6" applyNumberFormat="1" applyFont="1" applyBorder="1" applyAlignment="1">
      <alignment horizontal="center" vertical="center"/>
    </xf>
    <xf numFmtId="177" fontId="41" fillId="0" borderId="7" xfId="6" applyNumberFormat="1" applyFont="1" applyBorder="1" applyAlignment="1">
      <alignment horizontal="center" vertical="center"/>
    </xf>
    <xf numFmtId="0" fontId="41" fillId="0" borderId="24" xfId="6" applyFont="1" applyBorder="1" applyAlignment="1">
      <alignment horizontal="center" vertical="center"/>
    </xf>
    <xf numFmtId="0" fontId="41" fillId="0" borderId="23" xfId="6" applyFont="1" applyBorder="1" applyAlignment="1">
      <alignment horizontal="center" vertical="center"/>
    </xf>
    <xf numFmtId="9" fontId="41" fillId="7" borderId="7" xfId="7" applyFont="1" applyFill="1" applyBorder="1" applyAlignment="1" applyProtection="1">
      <alignment horizontal="center" vertical="center"/>
      <protection locked="0"/>
    </xf>
    <xf numFmtId="0" fontId="41" fillId="4" borderId="8" xfId="6" applyFont="1" applyFill="1" applyBorder="1" applyAlignment="1">
      <alignment horizontal="center" vertical="center"/>
    </xf>
    <xf numFmtId="0" fontId="41" fillId="4" borderId="9" xfId="6" applyFont="1" applyFill="1" applyBorder="1" applyAlignment="1">
      <alignment horizontal="center" vertical="center"/>
    </xf>
    <xf numFmtId="0" fontId="41" fillId="4" borderId="6" xfId="6" applyFont="1" applyFill="1" applyBorder="1" applyAlignment="1">
      <alignment horizontal="center" vertical="center"/>
    </xf>
    <xf numFmtId="0" fontId="41" fillId="4" borderId="4" xfId="6" applyFont="1" applyFill="1" applyBorder="1" applyAlignment="1">
      <alignment horizontal="center" vertical="center"/>
    </xf>
    <xf numFmtId="0" fontId="41" fillId="4" borderId="1" xfId="6" applyFont="1" applyFill="1" applyBorder="1" applyAlignment="1">
      <alignment horizontal="center" vertical="center"/>
    </xf>
    <xf numFmtId="0" fontId="41" fillId="4" borderId="3" xfId="6" applyFont="1" applyFill="1" applyBorder="1" applyAlignment="1">
      <alignment horizontal="center" vertical="center"/>
    </xf>
    <xf numFmtId="0" fontId="41" fillId="4" borderId="8" xfId="6" applyFont="1" applyFill="1" applyBorder="1" applyAlignment="1">
      <alignment horizontal="center" vertical="center" wrapText="1"/>
    </xf>
    <xf numFmtId="0" fontId="41" fillId="4" borderId="9" xfId="6" applyFont="1" applyFill="1" applyBorder="1" applyAlignment="1">
      <alignment horizontal="center" vertical="center" wrapText="1"/>
    </xf>
    <xf numFmtId="0" fontId="41" fillId="4" borderId="5" xfId="6" applyFont="1" applyFill="1" applyBorder="1" applyAlignment="1">
      <alignment horizontal="center" vertical="center" wrapText="1"/>
    </xf>
    <xf numFmtId="0" fontId="41" fillId="4" borderId="2" xfId="6" applyFont="1" applyFill="1" applyBorder="1" applyAlignment="1">
      <alignment horizontal="center" vertical="center" wrapText="1"/>
    </xf>
    <xf numFmtId="0" fontId="41" fillId="4" borderId="6" xfId="6" applyFont="1" applyFill="1" applyBorder="1" applyAlignment="1">
      <alignment horizontal="center" vertical="center" wrapText="1"/>
    </xf>
    <xf numFmtId="0" fontId="41" fillId="4" borderId="4" xfId="6" applyFont="1" applyFill="1" applyBorder="1" applyAlignment="1">
      <alignment horizontal="center" vertical="center" wrapText="1"/>
    </xf>
    <xf numFmtId="0" fontId="41" fillId="4" borderId="24" xfId="6" applyFont="1" applyFill="1" applyBorder="1" applyAlignment="1">
      <alignment horizontal="left" vertical="center" wrapText="1"/>
    </xf>
    <xf numFmtId="0" fontId="41" fillId="4" borderId="32" xfId="6" applyFont="1" applyFill="1" applyBorder="1" applyAlignment="1">
      <alignment horizontal="left" vertical="center"/>
    </xf>
    <xf numFmtId="0" fontId="41" fillId="4" borderId="23" xfId="6" applyFont="1" applyFill="1" applyBorder="1" applyAlignment="1">
      <alignment horizontal="left" vertical="center"/>
    </xf>
    <xf numFmtId="0" fontId="46" fillId="7" borderId="24" xfId="6" applyFont="1" applyFill="1" applyBorder="1" applyAlignment="1" applyProtection="1">
      <alignment horizontal="left" vertical="top"/>
      <protection locked="0"/>
    </xf>
    <xf numFmtId="0" fontId="46" fillId="7" borderId="32" xfId="6" applyFont="1" applyFill="1" applyBorder="1" applyAlignment="1" applyProtection="1">
      <alignment horizontal="left" vertical="top"/>
      <protection locked="0"/>
    </xf>
    <xf numFmtId="0" fontId="46" fillId="7" borderId="23" xfId="6" applyFont="1" applyFill="1" applyBorder="1" applyAlignment="1" applyProtection="1">
      <alignment horizontal="left" vertical="top"/>
      <protection locked="0"/>
    </xf>
    <xf numFmtId="0" fontId="49" fillId="4" borderId="32" xfId="6" applyFont="1" applyFill="1" applyBorder="1" applyAlignment="1">
      <alignment horizontal="center" vertical="center" wrapText="1"/>
    </xf>
    <xf numFmtId="9" fontId="41" fillId="7" borderId="24" xfId="7" applyFont="1" applyFill="1" applyBorder="1" applyAlignment="1" applyProtection="1">
      <alignment horizontal="center" vertical="center" shrinkToFit="1"/>
      <protection locked="0"/>
    </xf>
    <xf numFmtId="9" fontId="41" fillId="7" borderId="32" xfId="7" applyFont="1" applyFill="1" applyBorder="1" applyAlignment="1" applyProtection="1">
      <alignment horizontal="center" vertical="center" shrinkToFit="1"/>
      <protection locked="0"/>
    </xf>
    <xf numFmtId="9" fontId="41" fillId="7" borderId="23" xfId="7" applyFont="1" applyFill="1" applyBorder="1" applyAlignment="1" applyProtection="1">
      <alignment horizontal="center" vertical="center" shrinkToFit="1"/>
      <protection locked="0"/>
    </xf>
    <xf numFmtId="0" fontId="41" fillId="0" borderId="1" xfId="6" applyFont="1" applyBorder="1" applyAlignment="1">
      <alignment horizontal="left" vertical="center"/>
    </xf>
    <xf numFmtId="0" fontId="59" fillId="12" borderId="8" xfId="0" applyFont="1" applyFill="1" applyBorder="1" applyAlignment="1" applyProtection="1">
      <alignment horizontal="center" vertical="center"/>
      <protection hidden="1"/>
    </xf>
    <xf numFmtId="0" fontId="59" fillId="12" borderId="1" xfId="0" applyFont="1" applyFill="1" applyBorder="1" applyAlignment="1" applyProtection="1">
      <alignment horizontal="center" vertical="center"/>
      <protection hidden="1"/>
    </xf>
    <xf numFmtId="0" fontId="59" fillId="12" borderId="9" xfId="0" applyFont="1" applyFill="1" applyBorder="1" applyAlignment="1" applyProtection="1">
      <alignment horizontal="center" vertical="center"/>
      <protection hidden="1"/>
    </xf>
    <xf numFmtId="0" fontId="59" fillId="12" borderId="5" xfId="0" applyFont="1" applyFill="1" applyBorder="1" applyAlignment="1" applyProtection="1">
      <alignment horizontal="center" vertical="center"/>
      <protection hidden="1"/>
    </xf>
    <xf numFmtId="0" fontId="59" fillId="12" borderId="0" xfId="0" applyFont="1" applyFill="1" applyAlignment="1" applyProtection="1">
      <alignment horizontal="center" vertical="center"/>
      <protection hidden="1"/>
    </xf>
    <xf numFmtId="0" fontId="59" fillId="12" borderId="2" xfId="0" applyFont="1" applyFill="1" applyBorder="1" applyAlignment="1" applyProtection="1">
      <alignment horizontal="center" vertical="center"/>
      <protection hidden="1"/>
    </xf>
    <xf numFmtId="0" fontId="41" fillId="5" borderId="1" xfId="0" applyFont="1" applyFill="1" applyBorder="1" applyAlignment="1" applyProtection="1">
      <alignment horizontal="left" vertical="center"/>
      <protection hidden="1"/>
    </xf>
    <xf numFmtId="0" fontId="41" fillId="5" borderId="9" xfId="0" applyFont="1" applyFill="1" applyBorder="1" applyAlignment="1" applyProtection="1">
      <alignment horizontal="left" vertical="center"/>
      <protection hidden="1"/>
    </xf>
    <xf numFmtId="0" fontId="41" fillId="0" borderId="8" xfId="0" applyFont="1" applyBorder="1" applyAlignment="1" applyProtection="1">
      <alignment horizontal="left" vertical="top"/>
      <protection locked="0" hidden="1"/>
    </xf>
    <xf numFmtId="0" fontId="41" fillId="0" borderId="1" xfId="0" applyFont="1" applyBorder="1" applyAlignment="1" applyProtection="1">
      <alignment horizontal="left" vertical="top"/>
      <protection locked="0" hidden="1"/>
    </xf>
    <xf numFmtId="0" fontId="41" fillId="0" borderId="9" xfId="0" applyFont="1" applyBorder="1" applyAlignment="1" applyProtection="1">
      <alignment horizontal="left" vertical="top"/>
      <protection locked="0" hidden="1"/>
    </xf>
    <xf numFmtId="0" fontId="41" fillId="0" borderId="5" xfId="0" applyFont="1" applyBorder="1" applyAlignment="1" applyProtection="1">
      <alignment horizontal="left" vertical="top"/>
      <protection locked="0" hidden="1"/>
    </xf>
    <xf numFmtId="0" fontId="41" fillId="0" borderId="0" xfId="0" applyFont="1" applyAlignment="1" applyProtection="1">
      <alignment horizontal="left" vertical="top"/>
      <protection locked="0" hidden="1"/>
    </xf>
    <xf numFmtId="0" fontId="41" fillId="0" borderId="2" xfId="0" applyFont="1" applyBorder="1" applyAlignment="1" applyProtection="1">
      <alignment horizontal="left" vertical="top"/>
      <protection locked="0" hidden="1"/>
    </xf>
    <xf numFmtId="0" fontId="41" fillId="0" borderId="6" xfId="0" applyFont="1" applyBorder="1" applyAlignment="1" applyProtection="1">
      <alignment horizontal="left" vertical="top"/>
      <protection locked="0" hidden="1"/>
    </xf>
    <xf numFmtId="0" fontId="41" fillId="0" borderId="3" xfId="0" applyFont="1" applyBorder="1" applyAlignment="1" applyProtection="1">
      <alignment horizontal="left" vertical="top"/>
      <protection locked="0" hidden="1"/>
    </xf>
    <xf numFmtId="0" fontId="41" fillId="0" borderId="4" xfId="0" applyFont="1" applyBorder="1" applyAlignment="1" applyProtection="1">
      <alignment horizontal="left" vertical="top"/>
      <protection locked="0" hidden="1"/>
    </xf>
    <xf numFmtId="0" fontId="41" fillId="0" borderId="5" xfId="0" applyFont="1" applyBorder="1" applyProtection="1">
      <alignment vertical="center"/>
      <protection hidden="1"/>
    </xf>
    <xf numFmtId="0" fontId="41" fillId="0" borderId="0" xfId="0" applyFont="1" applyProtection="1">
      <alignment vertical="center"/>
      <protection hidden="1"/>
    </xf>
    <xf numFmtId="0" fontId="41" fillId="0" borderId="6" xfId="0" applyFont="1" applyBorder="1" applyProtection="1">
      <alignment vertical="center"/>
      <protection hidden="1"/>
    </xf>
    <xf numFmtId="0" fontId="41" fillId="0" borderId="3" xfId="0" applyFont="1" applyBorder="1" applyProtection="1">
      <alignment vertical="center"/>
      <protection hidden="1"/>
    </xf>
    <xf numFmtId="0" fontId="50" fillId="12" borderId="24" xfId="13" applyFont="1" applyFill="1" applyBorder="1" applyAlignment="1">
      <alignment horizontal="left" vertical="center"/>
    </xf>
    <xf numFmtId="0" fontId="50" fillId="12" borderId="32" xfId="13" applyFont="1" applyFill="1" applyBorder="1" applyAlignment="1">
      <alignment horizontal="left" vertical="center"/>
    </xf>
    <xf numFmtId="0" fontId="50" fillId="12" borderId="23" xfId="13" applyFont="1" applyFill="1" applyBorder="1" applyAlignment="1">
      <alignment horizontal="left" vertical="center"/>
    </xf>
    <xf numFmtId="0" fontId="50" fillId="0" borderId="0" xfId="13" applyFont="1" applyAlignment="1">
      <alignment horizontal="center" vertical="center"/>
    </xf>
    <xf numFmtId="0" fontId="50" fillId="0" borderId="0" xfId="13" applyFont="1" applyAlignment="1">
      <alignment horizontal="center"/>
    </xf>
    <xf numFmtId="0" fontId="50" fillId="12" borderId="24" xfId="13" applyFont="1" applyFill="1" applyBorder="1" applyAlignment="1">
      <alignment horizontal="left"/>
    </xf>
    <xf numFmtId="0" fontId="50" fillId="12" borderId="32" xfId="13" applyFont="1" applyFill="1" applyBorder="1" applyAlignment="1">
      <alignment horizontal="left"/>
    </xf>
    <xf numFmtId="0" fontId="50" fillId="12" borderId="23" xfId="13" applyFont="1" applyFill="1" applyBorder="1" applyAlignment="1">
      <alignment horizontal="left"/>
    </xf>
  </cellXfs>
  <cellStyles count="16">
    <cellStyle name="パーセント" xfId="1" builtinId="5"/>
    <cellStyle name="パーセント 2" xfId="7" xr:uid="{19CD5F2F-7E75-482F-847E-E32E5EAA425B}"/>
    <cellStyle name="パーセント 3" xfId="12" xr:uid="{F1263E58-99AF-4B92-A84A-CC26EA867A2A}"/>
    <cellStyle name="パーセント 3 2" xfId="15" xr:uid="{39ABA8F2-42D0-42AB-9479-E32B09C2E5E3}"/>
    <cellStyle name="桁区切り" xfId="2" builtinId="6"/>
    <cellStyle name="桁区切り 2" xfId="5" xr:uid="{00000000-0005-0000-0000-000002000000}"/>
    <cellStyle name="桁区切り 2 2" xfId="9" xr:uid="{3CFCFA64-3A23-43DB-88B0-94B3E7A40BE4}"/>
    <cellStyle name="標準" xfId="0" builtinId="0"/>
    <cellStyle name="標準 2" xfId="4" xr:uid="{00000000-0005-0000-0000-000004000000}"/>
    <cellStyle name="標準 2 2" xfId="10" xr:uid="{6FE5C3FA-1C93-406D-9CC3-93DCB65CCFC2}"/>
    <cellStyle name="標準 3" xfId="6" xr:uid="{E0C9AB9E-FC0A-4986-8BBC-B1D071A73C23}"/>
    <cellStyle name="標準 4" xfId="11" xr:uid="{8BAE0538-707B-45ED-870E-FD2E15146238}"/>
    <cellStyle name="標準 4 2" xfId="14" xr:uid="{B7AD6D83-D53D-40E5-A11B-21D0D8A61698}"/>
    <cellStyle name="標準 5" xfId="13" xr:uid="{BB3880E8-809B-4E4A-9F88-F56D6EA35877}"/>
    <cellStyle name="標準_Ｈ２４．８．１５地場センター様省エネ診断Ｎｏ２" xfId="8" xr:uid="{3BB5445B-9BC8-4134-81D4-BC86EAB5E27C}"/>
    <cellStyle name="標準_負荷チェックシート（水谷修正）" xfId="3" xr:uid="{00000000-0005-0000-0000-000005000000}"/>
  </cellStyles>
  <dxfs count="43">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rgb="FFFFFF99"/>
        </patternFill>
      </fill>
    </dxf>
    <dxf>
      <font>
        <b/>
        <i val="0"/>
        <color theme="0"/>
      </font>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theme="6" tint="0.59996337778862885"/>
        </patternFill>
      </fill>
    </dxf>
    <dxf>
      <fill>
        <patternFill>
          <bgColor theme="8" tint="0.79998168889431442"/>
        </patternFill>
      </fill>
    </dxf>
    <dxf>
      <fill>
        <patternFill>
          <bgColor rgb="FFFFFF99"/>
        </patternFill>
      </fill>
    </dxf>
    <dxf>
      <fill>
        <patternFill>
          <bgColor rgb="FFFFFF99"/>
        </patternFill>
      </fill>
    </dxf>
    <dxf>
      <fill>
        <patternFill>
          <bgColor theme="6" tint="0.39994506668294322"/>
        </patternFill>
      </fill>
    </dxf>
    <dxf>
      <fill>
        <patternFill>
          <bgColor rgb="FFFFFF99"/>
        </patternFill>
      </fill>
    </dxf>
  </dxfs>
  <tableStyles count="0" defaultTableStyle="TableStyleMedium9" defaultPivotStyle="PivotStyleLight16"/>
  <colors>
    <mruColors>
      <color rgb="FFFFFF99"/>
      <color rgb="FFFFFF66"/>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checked="Checked" firstButton="1" fmlaLink="$AQ$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35</xdr:col>
      <xdr:colOff>66675</xdr:colOff>
      <xdr:row>19</xdr:row>
      <xdr:rowOff>66675</xdr:rowOff>
    </xdr:from>
    <xdr:to>
      <xdr:col>39</xdr:col>
      <xdr:colOff>180975</xdr:colOff>
      <xdr:row>22</xdr:row>
      <xdr:rowOff>104776</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6743700" y="4772025"/>
          <a:ext cx="2076450" cy="781051"/>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金額は、「事業費内訳」シートを作成すると自動で入力されます。</a:t>
          </a:r>
        </a:p>
      </xdr:txBody>
    </xdr:sp>
    <xdr:clientData/>
  </xdr:twoCellAnchor>
  <xdr:twoCellAnchor>
    <xdr:from>
      <xdr:col>35</xdr:col>
      <xdr:colOff>111125</xdr:colOff>
      <xdr:row>3</xdr:row>
      <xdr:rowOff>120650</xdr:rowOff>
    </xdr:from>
    <xdr:to>
      <xdr:col>39</xdr:col>
      <xdr:colOff>228600</xdr:colOff>
      <xdr:row>6</xdr:row>
      <xdr:rowOff>57150</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6121400" y="863600"/>
          <a:ext cx="1908175" cy="679450"/>
        </a:xfrm>
        <a:prstGeom prst="wedgeRoundRectCallout">
          <a:avLst>
            <a:gd name="adj1" fmla="val -61651"/>
            <a:gd name="adj2" fmla="val 23296"/>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事業実施場所でなく、登記事項証明書の所在地です。</a:t>
          </a:r>
        </a:p>
      </xdr:txBody>
    </xdr:sp>
    <xdr:clientData/>
  </xdr:twoCellAnchor>
  <xdr:twoCellAnchor>
    <xdr:from>
      <xdr:col>35</xdr:col>
      <xdr:colOff>58616</xdr:colOff>
      <xdr:row>6</xdr:row>
      <xdr:rowOff>221273</xdr:rowOff>
    </xdr:from>
    <xdr:to>
      <xdr:col>39</xdr:col>
      <xdr:colOff>172916</xdr:colOff>
      <xdr:row>9</xdr:row>
      <xdr:rowOff>151423</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5971443" y="1715965"/>
          <a:ext cx="1909396" cy="677496"/>
        </a:xfrm>
        <a:prstGeom prst="wedgeRoundRectCallout">
          <a:avLst>
            <a:gd name="adj1" fmla="val -59151"/>
            <a:gd name="adj2" fmla="val -1895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役職名は、取締役、代表取締役、理事長など</a:t>
          </a: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11</xdr:row>
          <xdr:rowOff>69850</xdr:rowOff>
        </xdr:from>
        <xdr:to>
          <xdr:col>3</xdr:col>
          <xdr:colOff>241300</xdr:colOff>
          <xdr:row>11</xdr:row>
          <xdr:rowOff>400050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1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12</xdr:row>
          <xdr:rowOff>69850</xdr:rowOff>
        </xdr:from>
        <xdr:to>
          <xdr:col>3</xdr:col>
          <xdr:colOff>241300</xdr:colOff>
          <xdr:row>12</xdr:row>
          <xdr:rowOff>400050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1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13</xdr:row>
          <xdr:rowOff>0</xdr:rowOff>
        </xdr:from>
        <xdr:to>
          <xdr:col>3</xdr:col>
          <xdr:colOff>241300</xdr:colOff>
          <xdr:row>14</xdr:row>
          <xdr:rowOff>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1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xdr:row>
          <xdr:rowOff>69850</xdr:rowOff>
        </xdr:from>
        <xdr:to>
          <xdr:col>3</xdr:col>
          <xdr:colOff>241300</xdr:colOff>
          <xdr:row>15</xdr:row>
          <xdr:rowOff>400050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1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16</xdr:row>
          <xdr:rowOff>19050</xdr:rowOff>
        </xdr:from>
        <xdr:to>
          <xdr:col>3</xdr:col>
          <xdr:colOff>241300</xdr:colOff>
          <xdr:row>17</xdr:row>
          <xdr:rowOff>19050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1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18</xdr:row>
          <xdr:rowOff>69850</xdr:rowOff>
        </xdr:from>
        <xdr:to>
          <xdr:col>3</xdr:col>
          <xdr:colOff>241300</xdr:colOff>
          <xdr:row>18</xdr:row>
          <xdr:rowOff>400050</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01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19</xdr:row>
          <xdr:rowOff>69850</xdr:rowOff>
        </xdr:from>
        <xdr:to>
          <xdr:col>3</xdr:col>
          <xdr:colOff>241300</xdr:colOff>
          <xdr:row>19</xdr:row>
          <xdr:rowOff>400050</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01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xdr:row>
          <xdr:rowOff>69850</xdr:rowOff>
        </xdr:from>
        <xdr:to>
          <xdr:col>3</xdr:col>
          <xdr:colOff>241300</xdr:colOff>
          <xdr:row>20</xdr:row>
          <xdr:rowOff>400050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01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21</xdr:row>
          <xdr:rowOff>190500</xdr:rowOff>
        </xdr:from>
        <xdr:to>
          <xdr:col>3</xdr:col>
          <xdr:colOff>241300</xdr:colOff>
          <xdr:row>21</xdr:row>
          <xdr:rowOff>527050</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01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12</xdr:row>
          <xdr:rowOff>69850</xdr:rowOff>
        </xdr:from>
        <xdr:to>
          <xdr:col>3</xdr:col>
          <xdr:colOff>241300</xdr:colOff>
          <xdr:row>12</xdr:row>
          <xdr:rowOff>400050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1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xdr:row>
          <xdr:rowOff>209550</xdr:rowOff>
        </xdr:from>
        <xdr:to>
          <xdr:col>3</xdr:col>
          <xdr:colOff>241300</xdr:colOff>
          <xdr:row>14</xdr:row>
          <xdr:rowOff>546100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1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xdr:row>
          <xdr:rowOff>69850</xdr:rowOff>
        </xdr:from>
        <xdr:to>
          <xdr:col>3</xdr:col>
          <xdr:colOff>241300</xdr:colOff>
          <xdr:row>15</xdr:row>
          <xdr:rowOff>400050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1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18</xdr:row>
          <xdr:rowOff>69850</xdr:rowOff>
        </xdr:from>
        <xdr:to>
          <xdr:col>3</xdr:col>
          <xdr:colOff>241300</xdr:colOff>
          <xdr:row>18</xdr:row>
          <xdr:rowOff>400050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1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19</xdr:row>
          <xdr:rowOff>69850</xdr:rowOff>
        </xdr:from>
        <xdr:to>
          <xdr:col>3</xdr:col>
          <xdr:colOff>241300</xdr:colOff>
          <xdr:row>19</xdr:row>
          <xdr:rowOff>400050</xdr:rowOff>
        </xdr:to>
        <xdr:sp macro="" textlink="">
          <xdr:nvSpPr>
            <xdr:cNvPr id="110615" name="Check Box 23" hidden="1">
              <a:extLst>
                <a:ext uri="{63B3BB69-23CF-44E3-9099-C40C66FF867C}">
                  <a14:compatExt spid="_x0000_s110615"/>
                </a:ext>
                <a:ext uri="{FF2B5EF4-FFF2-40B4-BE49-F238E27FC236}">
                  <a16:creationId xmlns:a16="http://schemas.microsoft.com/office/drawing/2014/main" id="{00000000-0008-0000-0100-00001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xdr:row>
          <xdr:rowOff>69850</xdr:rowOff>
        </xdr:from>
        <xdr:to>
          <xdr:col>3</xdr:col>
          <xdr:colOff>241300</xdr:colOff>
          <xdr:row>20</xdr:row>
          <xdr:rowOff>400050</xdr:rowOff>
        </xdr:to>
        <xdr:sp macro="" textlink="">
          <xdr:nvSpPr>
            <xdr:cNvPr id="110616" name="Check Box 24" hidden="1">
              <a:extLst>
                <a:ext uri="{63B3BB69-23CF-44E3-9099-C40C66FF867C}">
                  <a14:compatExt spid="_x0000_s110616"/>
                </a:ext>
                <a:ext uri="{FF2B5EF4-FFF2-40B4-BE49-F238E27FC236}">
                  <a16:creationId xmlns:a16="http://schemas.microsoft.com/office/drawing/2014/main" id="{00000000-0008-0000-0100-00001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22</xdr:row>
          <xdr:rowOff>63500</xdr:rowOff>
        </xdr:from>
        <xdr:to>
          <xdr:col>3</xdr:col>
          <xdr:colOff>228600</xdr:colOff>
          <xdr:row>22</xdr:row>
          <xdr:rowOff>400050</xdr:rowOff>
        </xdr:to>
        <xdr:sp macro="" textlink="">
          <xdr:nvSpPr>
            <xdr:cNvPr id="110618" name="Check Box 26" hidden="1">
              <a:extLst>
                <a:ext uri="{63B3BB69-23CF-44E3-9099-C40C66FF867C}">
                  <a14:compatExt spid="_x0000_s110618"/>
                </a:ext>
                <a:ext uri="{FF2B5EF4-FFF2-40B4-BE49-F238E27FC236}">
                  <a16:creationId xmlns:a16="http://schemas.microsoft.com/office/drawing/2014/main" id="{00000000-0008-0000-0100-00001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17</xdr:row>
          <xdr:rowOff>381000</xdr:rowOff>
        </xdr:from>
        <xdr:to>
          <xdr:col>3</xdr:col>
          <xdr:colOff>152400</xdr:colOff>
          <xdr:row>17</xdr:row>
          <xdr:rowOff>622300</xdr:rowOff>
        </xdr:to>
        <xdr:sp macro="" textlink="">
          <xdr:nvSpPr>
            <xdr:cNvPr id="110619" name="Check Box 27" hidden="1">
              <a:extLst>
                <a:ext uri="{63B3BB69-23CF-44E3-9099-C40C66FF867C}">
                  <a14:compatExt spid="_x0000_s110619"/>
                </a:ext>
                <a:ext uri="{FF2B5EF4-FFF2-40B4-BE49-F238E27FC236}">
                  <a16:creationId xmlns:a16="http://schemas.microsoft.com/office/drawing/2014/main" id="{00000000-0008-0000-0100-00001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23</xdr:row>
          <xdr:rowOff>381000</xdr:rowOff>
        </xdr:from>
        <xdr:to>
          <xdr:col>3</xdr:col>
          <xdr:colOff>228600</xdr:colOff>
          <xdr:row>23</xdr:row>
          <xdr:rowOff>711200</xdr:rowOff>
        </xdr:to>
        <xdr:sp macro="" textlink="">
          <xdr:nvSpPr>
            <xdr:cNvPr id="110620" name="Check Box 28" hidden="1">
              <a:extLst>
                <a:ext uri="{63B3BB69-23CF-44E3-9099-C40C66FF867C}">
                  <a14:compatExt spid="_x0000_s110620"/>
                </a:ext>
                <a:ext uri="{FF2B5EF4-FFF2-40B4-BE49-F238E27FC236}">
                  <a16:creationId xmlns:a16="http://schemas.microsoft.com/office/drawing/2014/main" id="{00000000-0008-0000-0100-00001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24</xdr:row>
          <xdr:rowOff>69850</xdr:rowOff>
        </xdr:from>
        <xdr:to>
          <xdr:col>3</xdr:col>
          <xdr:colOff>241300</xdr:colOff>
          <xdr:row>24</xdr:row>
          <xdr:rowOff>400050</xdr:rowOff>
        </xdr:to>
        <xdr:sp macro="" textlink="">
          <xdr:nvSpPr>
            <xdr:cNvPr id="110622" name="Check Box 30" hidden="1">
              <a:extLst>
                <a:ext uri="{63B3BB69-23CF-44E3-9099-C40C66FF867C}">
                  <a14:compatExt spid="_x0000_s110622"/>
                </a:ext>
                <a:ext uri="{FF2B5EF4-FFF2-40B4-BE49-F238E27FC236}">
                  <a16:creationId xmlns:a16="http://schemas.microsoft.com/office/drawing/2014/main" id="{00000000-0008-0000-0100-00001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24</xdr:row>
          <xdr:rowOff>69850</xdr:rowOff>
        </xdr:from>
        <xdr:to>
          <xdr:col>3</xdr:col>
          <xdr:colOff>241300</xdr:colOff>
          <xdr:row>24</xdr:row>
          <xdr:rowOff>400050</xdr:rowOff>
        </xdr:to>
        <xdr:sp macro="" textlink="">
          <xdr:nvSpPr>
            <xdr:cNvPr id="110623" name="Check Box 31" hidden="1">
              <a:extLst>
                <a:ext uri="{63B3BB69-23CF-44E3-9099-C40C66FF867C}">
                  <a14:compatExt spid="_x0000_s110623"/>
                </a:ext>
                <a:ext uri="{FF2B5EF4-FFF2-40B4-BE49-F238E27FC236}">
                  <a16:creationId xmlns:a16="http://schemas.microsoft.com/office/drawing/2014/main" id="{00000000-0008-0000-0100-00001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133349</xdr:colOff>
      <xdr:row>29</xdr:row>
      <xdr:rowOff>79374</xdr:rowOff>
    </xdr:from>
    <xdr:to>
      <xdr:col>39</xdr:col>
      <xdr:colOff>1025525</xdr:colOff>
      <xdr:row>32</xdr:row>
      <xdr:rowOff>168275</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6578599" y="7089774"/>
          <a:ext cx="2727326" cy="1130301"/>
        </a:xfrm>
        <a:prstGeom prst="wedgeRoundRectCallout">
          <a:avLst>
            <a:gd name="adj1" fmla="val -59962"/>
            <a:gd name="adj2" fmla="val -40608"/>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事業期間欄には、工事の予定期間を記載してください。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事業概要欄には今回の申請事業にチェックをしてください</a:t>
          </a:r>
          <a:endParaRPr kumimoji="1" lang="en-US" altLang="ja-JP" sz="1100">
            <a:solidFill>
              <a:sysClr val="windowText" lastClr="000000"/>
            </a:solidFill>
          </a:endParaRPr>
        </a:p>
      </xdr:txBody>
    </xdr:sp>
    <xdr:clientData/>
  </xdr:twoCellAnchor>
  <xdr:twoCellAnchor>
    <xdr:from>
      <xdr:col>35</xdr:col>
      <xdr:colOff>57150</xdr:colOff>
      <xdr:row>3</xdr:row>
      <xdr:rowOff>38100</xdr:rowOff>
    </xdr:from>
    <xdr:to>
      <xdr:col>39</xdr:col>
      <xdr:colOff>130175</xdr:colOff>
      <xdr:row>5</xdr:row>
      <xdr:rowOff>238125</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6502400" y="723900"/>
          <a:ext cx="1908175" cy="638175"/>
        </a:xfrm>
        <a:prstGeom prst="wedgeRoundRectCallout">
          <a:avLst>
            <a:gd name="adj1" fmla="val -63148"/>
            <a:gd name="adj2" fmla="val -37851"/>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100">
              <a:solidFill>
                <a:sysClr val="windowText" lastClr="000000"/>
              </a:solidFill>
            </a:rPr>
            <a:t>役職名は、登記事項証明書上の代表取締役、取締役、理事長などです。</a:t>
          </a:r>
        </a:p>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95250</xdr:colOff>
          <xdr:row>30</xdr:row>
          <xdr:rowOff>95250</xdr:rowOff>
        </xdr:from>
        <xdr:to>
          <xdr:col>7</xdr:col>
          <xdr:colOff>114300</xdr:colOff>
          <xdr:row>30</xdr:row>
          <xdr:rowOff>336550</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02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95250</xdr:rowOff>
        </xdr:from>
        <xdr:to>
          <xdr:col>7</xdr:col>
          <xdr:colOff>114300</xdr:colOff>
          <xdr:row>31</xdr:row>
          <xdr:rowOff>336550</xdr:rowOff>
        </xdr:to>
        <xdr:sp macro="" textlink="">
          <xdr:nvSpPr>
            <xdr:cNvPr id="111621" name="Check Box 5" hidden="1">
              <a:extLst>
                <a:ext uri="{63B3BB69-23CF-44E3-9099-C40C66FF867C}">
                  <a14:compatExt spid="_x0000_s111621"/>
                </a:ext>
                <a:ext uri="{FF2B5EF4-FFF2-40B4-BE49-F238E27FC236}">
                  <a16:creationId xmlns:a16="http://schemas.microsoft.com/office/drawing/2014/main" id="{00000000-0008-0000-0200-00000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95250</xdr:rowOff>
        </xdr:from>
        <xdr:to>
          <xdr:col>7</xdr:col>
          <xdr:colOff>114300</xdr:colOff>
          <xdr:row>32</xdr:row>
          <xdr:rowOff>336550</xdr:rowOff>
        </xdr:to>
        <xdr:sp macro="" textlink="">
          <xdr:nvSpPr>
            <xdr:cNvPr id="111622" name="Check Box 6" hidden="1">
              <a:extLst>
                <a:ext uri="{63B3BB69-23CF-44E3-9099-C40C66FF867C}">
                  <a14:compatExt spid="_x0000_s111622"/>
                </a:ext>
                <a:ext uri="{FF2B5EF4-FFF2-40B4-BE49-F238E27FC236}">
                  <a16:creationId xmlns:a16="http://schemas.microsoft.com/office/drawing/2014/main" id="{00000000-0008-0000-0200-00000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82550</xdr:colOff>
      <xdr:row>6</xdr:row>
      <xdr:rowOff>107950</xdr:rowOff>
    </xdr:from>
    <xdr:to>
      <xdr:col>39</xdr:col>
      <xdr:colOff>155575</xdr:colOff>
      <xdr:row>8</xdr:row>
      <xdr:rowOff>60325</xdr:rowOff>
    </xdr:to>
    <xdr:sp macro="" textlink="">
      <xdr:nvSpPr>
        <xdr:cNvPr id="3" name="吹き出し: 角を丸めた四角形 2">
          <a:extLst>
            <a:ext uri="{FF2B5EF4-FFF2-40B4-BE49-F238E27FC236}">
              <a16:creationId xmlns:a16="http://schemas.microsoft.com/office/drawing/2014/main" id="{95C733D4-8C47-4467-83AE-78C6ED83694C}"/>
            </a:ext>
          </a:extLst>
        </xdr:cNvPr>
        <xdr:cNvSpPr/>
      </xdr:nvSpPr>
      <xdr:spPr>
        <a:xfrm>
          <a:off x="6527800" y="1574800"/>
          <a:ext cx="1908175" cy="638175"/>
        </a:xfrm>
        <a:prstGeom prst="wedgeRoundRectCallout">
          <a:avLst>
            <a:gd name="adj1" fmla="val -65145"/>
            <a:gd name="adj2" fmla="val -95562"/>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事業実施場所でなく、登記事項証明書の所在地です。</a:t>
          </a:r>
        </a:p>
      </xdr:txBody>
    </xdr:sp>
    <xdr:clientData/>
  </xdr:twoCellAnchor>
  <xdr:twoCellAnchor>
    <xdr:from>
      <xdr:col>35</xdr:col>
      <xdr:colOff>69850</xdr:colOff>
      <xdr:row>0</xdr:row>
      <xdr:rowOff>101601</xdr:rowOff>
    </xdr:from>
    <xdr:to>
      <xdr:col>39</xdr:col>
      <xdr:colOff>142875</xdr:colOff>
      <xdr:row>2</xdr:row>
      <xdr:rowOff>177801</xdr:rowOff>
    </xdr:to>
    <xdr:sp macro="" textlink="">
      <xdr:nvSpPr>
        <xdr:cNvPr id="7" name="吹き出し: 角を丸めた四角形 6">
          <a:extLst>
            <a:ext uri="{FF2B5EF4-FFF2-40B4-BE49-F238E27FC236}">
              <a16:creationId xmlns:a16="http://schemas.microsoft.com/office/drawing/2014/main" id="{7488B624-3AEB-4A2F-8D34-0686EF938D65}"/>
            </a:ext>
          </a:extLst>
        </xdr:cNvPr>
        <xdr:cNvSpPr/>
      </xdr:nvSpPr>
      <xdr:spPr>
        <a:xfrm>
          <a:off x="6515100" y="101601"/>
          <a:ext cx="1908175" cy="533400"/>
        </a:xfrm>
        <a:prstGeom prst="wedgeRoundRectCallout">
          <a:avLst>
            <a:gd name="adj1" fmla="val -62483"/>
            <a:gd name="adj2" fmla="val 27536"/>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国税庁発行の１３桁の法人番号を記入願います。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6988</xdr:colOff>
      <xdr:row>32</xdr:row>
      <xdr:rowOff>88459</xdr:rowOff>
    </xdr:from>
    <xdr:to>
      <xdr:col>45</xdr:col>
      <xdr:colOff>83188</xdr:colOff>
      <xdr:row>36</xdr:row>
      <xdr:rowOff>197689</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6926092" y="8139780"/>
          <a:ext cx="2053087" cy="111564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上段の表を作成すると、補助申請額が自動で計算されます。</a:t>
          </a:r>
          <a:endParaRPr kumimoji="1" lang="en-US" altLang="ja-JP" sz="1100">
            <a:solidFill>
              <a:sysClr val="windowText" lastClr="000000"/>
            </a:solidFill>
          </a:endParaRPr>
        </a:p>
        <a:p>
          <a:pPr algn="l"/>
          <a:r>
            <a:rPr kumimoji="1" lang="ja-JP" altLang="en-US" sz="1100">
              <a:solidFill>
                <a:sysClr val="windowText" lastClr="000000"/>
              </a:solidFill>
            </a:rPr>
            <a:t>また、交付申請書に自動で転記されます。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12700</xdr:colOff>
          <xdr:row>2</xdr:row>
          <xdr:rowOff>50800</xdr:rowOff>
        </xdr:from>
        <xdr:to>
          <xdr:col>23</xdr:col>
          <xdr:colOff>114300</xdr:colOff>
          <xdr:row>3</xdr:row>
          <xdr:rowOff>127000</xdr:rowOff>
        </xdr:to>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4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2</xdr:row>
          <xdr:rowOff>57150</xdr:rowOff>
        </xdr:from>
        <xdr:to>
          <xdr:col>29</xdr:col>
          <xdr:colOff>133350</xdr:colOff>
          <xdr:row>3</xdr:row>
          <xdr:rowOff>133350</xdr:rowOff>
        </xdr:to>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4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23</xdr:col>
      <xdr:colOff>19050</xdr:colOff>
      <xdr:row>2</xdr:row>
      <xdr:rowOff>57150</xdr:rowOff>
    </xdr:from>
    <xdr:ext cx="904875" cy="242374"/>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619625" y="400050"/>
          <a:ext cx="904875"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900"/>
            <a:t>本様式を使用</a:t>
          </a:r>
        </a:p>
      </xdr:txBody>
    </xdr:sp>
    <xdr:clientData/>
  </xdr:oneCellAnchor>
  <xdr:oneCellAnchor>
    <xdr:from>
      <xdr:col>29</xdr:col>
      <xdr:colOff>19050</xdr:colOff>
      <xdr:row>2</xdr:row>
      <xdr:rowOff>57150</xdr:rowOff>
    </xdr:from>
    <xdr:ext cx="1143000" cy="242374"/>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819775" y="400050"/>
          <a:ext cx="11430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900"/>
            <a:t>他の様式を使用</a:t>
          </a:r>
        </a:p>
      </xdr:txBody>
    </xdr:sp>
    <xdr:clientData/>
  </xdr:oneCellAnchor>
  <xdr:oneCellAnchor>
    <xdr:from>
      <xdr:col>52</xdr:col>
      <xdr:colOff>514350</xdr:colOff>
      <xdr:row>7</xdr:row>
      <xdr:rowOff>28575</xdr:rowOff>
    </xdr:from>
    <xdr:ext cx="2466975" cy="425758"/>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515225" y="1228725"/>
          <a:ext cx="2466975" cy="425758"/>
        </a:xfrm>
        <a:prstGeom prst="wedgeRectCallout">
          <a:avLst>
            <a:gd name="adj1" fmla="val -71084"/>
            <a:gd name="adj2" fmla="val 3740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1000">
              <a:solidFill>
                <a:sysClr val="windowText" lastClr="000000"/>
              </a:solidFill>
            </a:rPr>
            <a:t>色のついたセルにしか記入できません。</a:t>
          </a:r>
          <a:endParaRPr kumimoji="1" lang="en-US" altLang="ja-JP" sz="1000">
            <a:solidFill>
              <a:sysClr val="windowText" lastClr="000000"/>
            </a:solidFill>
          </a:endParaRPr>
        </a:p>
        <a:p>
          <a:pPr algn="l"/>
          <a:r>
            <a:rPr kumimoji="1" lang="ja-JP" altLang="en-US" sz="1000">
              <a:solidFill>
                <a:sysClr val="windowText" lastClr="000000"/>
              </a:solidFill>
            </a:rPr>
            <a:t>水色のセルはリストから選択します。</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9</xdr:col>
      <xdr:colOff>238126</xdr:colOff>
      <xdr:row>21</xdr:row>
      <xdr:rowOff>35718</xdr:rowOff>
    </xdr:from>
    <xdr:to>
      <xdr:col>12</xdr:col>
      <xdr:colOff>242888</xdr:colOff>
      <xdr:row>26</xdr:row>
      <xdr:rowOff>11906</xdr:rowOff>
    </xdr:to>
    <xdr:sp macro="" textlink="">
      <xdr:nvSpPr>
        <xdr:cNvPr id="2" name="吹き出し: 角を丸めた四角形 1">
          <a:extLst>
            <a:ext uri="{FF2B5EF4-FFF2-40B4-BE49-F238E27FC236}">
              <a16:creationId xmlns:a16="http://schemas.microsoft.com/office/drawing/2014/main" id="{00000000-0008-0000-0600-000002000000}"/>
            </a:ext>
          </a:extLst>
        </xdr:cNvPr>
        <xdr:cNvSpPr/>
      </xdr:nvSpPr>
      <xdr:spPr>
        <a:xfrm>
          <a:off x="6393657" y="4548187"/>
          <a:ext cx="2076450" cy="100012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取組時期は、セルを選択するとプルダウンで選択肢が出ます。</a:t>
          </a:r>
        </a:p>
      </xdr:txBody>
    </xdr:sp>
    <xdr:clientData/>
  </xdr:twoCellAnchor>
  <xdr:twoCellAnchor>
    <xdr:from>
      <xdr:col>9</xdr:col>
      <xdr:colOff>261937</xdr:colOff>
      <xdr:row>10</xdr:row>
      <xdr:rowOff>95251</xdr:rowOff>
    </xdr:from>
    <xdr:to>
      <xdr:col>12</xdr:col>
      <xdr:colOff>266699</xdr:colOff>
      <xdr:row>14</xdr:row>
      <xdr:rowOff>142876</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6417468" y="2393157"/>
          <a:ext cx="2076450" cy="100012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２０３０年度までの目標削減率を入力してください。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例）</a:t>
          </a:r>
          <a:r>
            <a:rPr kumimoji="1" lang="en-US" altLang="ja-JP" sz="1100">
              <a:solidFill>
                <a:sysClr val="windowText" lastClr="000000"/>
              </a:solidFill>
            </a:rPr>
            <a:t>30</a:t>
          </a:r>
          <a:r>
            <a:rPr kumimoji="1" lang="ja-JP" altLang="en-US" sz="1100">
              <a:solidFill>
                <a:sysClr val="windowText" lastClr="000000"/>
              </a:solidFill>
            </a:rPr>
            <a:t>％</a:t>
          </a:r>
        </a:p>
      </xdr:txBody>
    </xdr:sp>
    <xdr:clientData/>
  </xdr:twoCellAnchor>
  <xdr:twoCellAnchor>
    <xdr:from>
      <xdr:col>9</xdr:col>
      <xdr:colOff>309563</xdr:colOff>
      <xdr:row>2</xdr:row>
      <xdr:rowOff>95250</xdr:rowOff>
    </xdr:from>
    <xdr:to>
      <xdr:col>12</xdr:col>
      <xdr:colOff>314325</xdr:colOff>
      <xdr:row>6</xdr:row>
      <xdr:rowOff>142875</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6465094" y="642938"/>
          <a:ext cx="2076450" cy="726281"/>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省エネ計画書の記載については、別添の記入例を参考にしてください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184150</xdr:rowOff>
        </xdr:from>
        <xdr:to>
          <xdr:col>2</xdr:col>
          <xdr:colOff>654050</xdr:colOff>
          <xdr:row>36</xdr:row>
          <xdr:rowOff>419100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600-00000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184150</xdr:rowOff>
        </xdr:from>
        <xdr:to>
          <xdr:col>6</xdr:col>
          <xdr:colOff>209550</xdr:colOff>
          <xdr:row>36</xdr:row>
          <xdr:rowOff>419100</xdr:rowOff>
        </xdr:to>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0600-00000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10346</xdr:colOff>
      <xdr:row>7</xdr:row>
      <xdr:rowOff>319855</xdr:rowOff>
    </xdr:from>
    <xdr:to>
      <xdr:col>5</xdr:col>
      <xdr:colOff>12700</xdr:colOff>
      <xdr:row>34</xdr:row>
      <xdr:rowOff>363878</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470846" y="1780355"/>
          <a:ext cx="1259654" cy="334602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8</xdr:row>
          <xdr:rowOff>222250</xdr:rowOff>
        </xdr:from>
        <xdr:to>
          <xdr:col>3</xdr:col>
          <xdr:colOff>184150</xdr:colOff>
          <xdr:row>8</xdr:row>
          <xdr:rowOff>450850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9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222250</xdr:rowOff>
        </xdr:from>
        <xdr:to>
          <xdr:col>4</xdr:col>
          <xdr:colOff>184150</xdr:colOff>
          <xdr:row>8</xdr:row>
          <xdr:rowOff>450850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9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190500</xdr:rowOff>
        </xdr:from>
        <xdr:to>
          <xdr:col>3</xdr:col>
          <xdr:colOff>184150</xdr:colOff>
          <xdr:row>9</xdr:row>
          <xdr:rowOff>431800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9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190500</xdr:rowOff>
        </xdr:from>
        <xdr:to>
          <xdr:col>4</xdr:col>
          <xdr:colOff>184150</xdr:colOff>
          <xdr:row>9</xdr:row>
          <xdr:rowOff>431800</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09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xdr:row>
          <xdr:rowOff>190500</xdr:rowOff>
        </xdr:from>
        <xdr:to>
          <xdr:col>3</xdr:col>
          <xdr:colOff>190500</xdr:colOff>
          <xdr:row>10</xdr:row>
          <xdr:rowOff>431800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9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10</xdr:row>
          <xdr:rowOff>190500</xdr:rowOff>
        </xdr:from>
        <xdr:to>
          <xdr:col>4</xdr:col>
          <xdr:colOff>190500</xdr:colOff>
          <xdr:row>10</xdr:row>
          <xdr:rowOff>431800</xdr:rowOff>
        </xdr:to>
        <xdr:sp macro="" textlink="">
          <xdr:nvSpPr>
            <xdr:cNvPr id="101396" name="Check Box 20" hidden="1">
              <a:extLst>
                <a:ext uri="{63B3BB69-23CF-44E3-9099-C40C66FF867C}">
                  <a14:compatExt spid="_x0000_s101396"/>
                </a:ext>
                <a:ext uri="{FF2B5EF4-FFF2-40B4-BE49-F238E27FC236}">
                  <a16:creationId xmlns:a16="http://schemas.microsoft.com/office/drawing/2014/main" id="{00000000-0008-0000-0900-00001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203200</xdr:rowOff>
        </xdr:from>
        <xdr:to>
          <xdr:col>3</xdr:col>
          <xdr:colOff>184150</xdr:colOff>
          <xdr:row>12</xdr:row>
          <xdr:rowOff>438150</xdr:rowOff>
        </xdr:to>
        <xdr:sp macro="" textlink="">
          <xdr:nvSpPr>
            <xdr:cNvPr id="101399" name="Check Box 23" hidden="1">
              <a:extLst>
                <a:ext uri="{63B3BB69-23CF-44E3-9099-C40C66FF867C}">
                  <a14:compatExt spid="_x0000_s101399"/>
                </a:ext>
                <a:ext uri="{FF2B5EF4-FFF2-40B4-BE49-F238E27FC236}">
                  <a16:creationId xmlns:a16="http://schemas.microsoft.com/office/drawing/2014/main" id="{00000000-0008-0000-0900-00001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xdr:row>
          <xdr:rowOff>203200</xdr:rowOff>
        </xdr:from>
        <xdr:to>
          <xdr:col>4</xdr:col>
          <xdr:colOff>184150</xdr:colOff>
          <xdr:row>12</xdr:row>
          <xdr:rowOff>438150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9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190500</xdr:rowOff>
        </xdr:from>
        <xdr:to>
          <xdr:col>3</xdr:col>
          <xdr:colOff>184150</xdr:colOff>
          <xdr:row>13</xdr:row>
          <xdr:rowOff>431800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9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xdr:row>
          <xdr:rowOff>190500</xdr:rowOff>
        </xdr:from>
        <xdr:to>
          <xdr:col>4</xdr:col>
          <xdr:colOff>184150</xdr:colOff>
          <xdr:row>13</xdr:row>
          <xdr:rowOff>431800</xdr:rowOff>
        </xdr:to>
        <xdr:sp macro="" textlink="">
          <xdr:nvSpPr>
            <xdr:cNvPr id="101404" name="Check Box 28" hidden="1">
              <a:extLst>
                <a:ext uri="{63B3BB69-23CF-44E3-9099-C40C66FF867C}">
                  <a14:compatExt spid="_x0000_s101404"/>
                </a:ext>
                <a:ext uri="{FF2B5EF4-FFF2-40B4-BE49-F238E27FC236}">
                  <a16:creationId xmlns:a16="http://schemas.microsoft.com/office/drawing/2014/main" id="{00000000-0008-0000-0900-00001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31</xdr:row>
          <xdr:rowOff>12700</xdr:rowOff>
        </xdr:from>
        <xdr:to>
          <xdr:col>3</xdr:col>
          <xdr:colOff>184150</xdr:colOff>
          <xdr:row>32</xdr:row>
          <xdr:rowOff>69850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9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31</xdr:row>
          <xdr:rowOff>12700</xdr:rowOff>
        </xdr:from>
        <xdr:to>
          <xdr:col>4</xdr:col>
          <xdr:colOff>184150</xdr:colOff>
          <xdr:row>32</xdr:row>
          <xdr:rowOff>69850</xdr:rowOff>
        </xdr:to>
        <xdr:sp macro="" textlink="">
          <xdr:nvSpPr>
            <xdr:cNvPr id="101414" name="Check Box 38" hidden="1">
              <a:extLst>
                <a:ext uri="{63B3BB69-23CF-44E3-9099-C40C66FF867C}">
                  <a14:compatExt spid="_x0000_s101414"/>
                </a:ext>
                <a:ext uri="{FF2B5EF4-FFF2-40B4-BE49-F238E27FC236}">
                  <a16:creationId xmlns:a16="http://schemas.microsoft.com/office/drawing/2014/main" id="{00000000-0008-0000-0900-00002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40</xdr:row>
          <xdr:rowOff>12700</xdr:rowOff>
        </xdr:from>
        <xdr:to>
          <xdr:col>3</xdr:col>
          <xdr:colOff>184150</xdr:colOff>
          <xdr:row>41</xdr:row>
          <xdr:rowOff>0</xdr:rowOff>
        </xdr:to>
        <xdr:sp macro="" textlink="">
          <xdr:nvSpPr>
            <xdr:cNvPr id="101415" name="Check Box 39" hidden="1">
              <a:extLst>
                <a:ext uri="{63B3BB69-23CF-44E3-9099-C40C66FF867C}">
                  <a14:compatExt spid="_x0000_s101415"/>
                </a:ext>
                <a:ext uri="{FF2B5EF4-FFF2-40B4-BE49-F238E27FC236}">
                  <a16:creationId xmlns:a16="http://schemas.microsoft.com/office/drawing/2014/main" id="{00000000-0008-0000-0900-00002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40</xdr:row>
          <xdr:rowOff>12700</xdr:rowOff>
        </xdr:from>
        <xdr:to>
          <xdr:col>4</xdr:col>
          <xdr:colOff>184150</xdr:colOff>
          <xdr:row>41</xdr:row>
          <xdr:rowOff>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9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45</xdr:row>
          <xdr:rowOff>222250</xdr:rowOff>
        </xdr:from>
        <xdr:to>
          <xdr:col>3</xdr:col>
          <xdr:colOff>171450</xdr:colOff>
          <xdr:row>45</xdr:row>
          <xdr:rowOff>457200</xdr:rowOff>
        </xdr:to>
        <xdr:sp macro="" textlink="">
          <xdr:nvSpPr>
            <xdr:cNvPr id="101419" name="Check Box 43" hidden="1">
              <a:extLst>
                <a:ext uri="{63B3BB69-23CF-44E3-9099-C40C66FF867C}">
                  <a14:compatExt spid="_x0000_s101419"/>
                </a:ext>
                <a:ext uri="{FF2B5EF4-FFF2-40B4-BE49-F238E27FC236}">
                  <a16:creationId xmlns:a16="http://schemas.microsoft.com/office/drawing/2014/main" id="{00000000-0008-0000-0900-00002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222250</xdr:rowOff>
        </xdr:from>
        <xdr:to>
          <xdr:col>4</xdr:col>
          <xdr:colOff>171450</xdr:colOff>
          <xdr:row>45</xdr:row>
          <xdr:rowOff>457200</xdr:rowOff>
        </xdr:to>
        <xdr:sp macro="" textlink="">
          <xdr:nvSpPr>
            <xdr:cNvPr id="101420" name="Check Box 44" hidden="1">
              <a:extLst>
                <a:ext uri="{63B3BB69-23CF-44E3-9099-C40C66FF867C}">
                  <a14:compatExt spid="_x0000_s101420"/>
                </a:ext>
                <a:ext uri="{FF2B5EF4-FFF2-40B4-BE49-F238E27FC236}">
                  <a16:creationId xmlns:a16="http://schemas.microsoft.com/office/drawing/2014/main" id="{00000000-0008-0000-0900-00002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43</xdr:row>
          <xdr:rowOff>209550</xdr:rowOff>
        </xdr:from>
        <xdr:to>
          <xdr:col>3</xdr:col>
          <xdr:colOff>190500</xdr:colOff>
          <xdr:row>43</xdr:row>
          <xdr:rowOff>450850</xdr:rowOff>
        </xdr:to>
        <xdr:sp macro="" textlink="">
          <xdr:nvSpPr>
            <xdr:cNvPr id="101421" name="Check Box 45" hidden="1">
              <a:extLst>
                <a:ext uri="{63B3BB69-23CF-44E3-9099-C40C66FF867C}">
                  <a14:compatExt spid="_x0000_s101421"/>
                </a:ext>
                <a:ext uri="{FF2B5EF4-FFF2-40B4-BE49-F238E27FC236}">
                  <a16:creationId xmlns:a16="http://schemas.microsoft.com/office/drawing/2014/main" id="{00000000-0008-0000-0900-00002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43</xdr:row>
          <xdr:rowOff>209550</xdr:rowOff>
        </xdr:from>
        <xdr:to>
          <xdr:col>4</xdr:col>
          <xdr:colOff>190500</xdr:colOff>
          <xdr:row>43</xdr:row>
          <xdr:rowOff>450850</xdr:rowOff>
        </xdr:to>
        <xdr:sp macro="" textlink="">
          <xdr:nvSpPr>
            <xdr:cNvPr id="101422" name="Check Box 46" hidden="1">
              <a:extLst>
                <a:ext uri="{63B3BB69-23CF-44E3-9099-C40C66FF867C}">
                  <a14:compatExt spid="_x0000_s101422"/>
                </a:ext>
                <a:ext uri="{FF2B5EF4-FFF2-40B4-BE49-F238E27FC236}">
                  <a16:creationId xmlns:a16="http://schemas.microsoft.com/office/drawing/2014/main" id="{00000000-0008-0000-0900-00002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44</xdr:row>
          <xdr:rowOff>209550</xdr:rowOff>
        </xdr:from>
        <xdr:to>
          <xdr:col>3</xdr:col>
          <xdr:colOff>190500</xdr:colOff>
          <xdr:row>44</xdr:row>
          <xdr:rowOff>450850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9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44</xdr:row>
          <xdr:rowOff>209550</xdr:rowOff>
        </xdr:from>
        <xdr:to>
          <xdr:col>4</xdr:col>
          <xdr:colOff>190500</xdr:colOff>
          <xdr:row>44</xdr:row>
          <xdr:rowOff>450850</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9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12700</xdr:rowOff>
        </xdr:from>
        <xdr:to>
          <xdr:col>3</xdr:col>
          <xdr:colOff>184150</xdr:colOff>
          <xdr:row>47</xdr:row>
          <xdr:rowOff>0</xdr:rowOff>
        </xdr:to>
        <xdr:sp macro="" textlink="">
          <xdr:nvSpPr>
            <xdr:cNvPr id="101425" name="Check Box 49" hidden="1">
              <a:extLst>
                <a:ext uri="{63B3BB69-23CF-44E3-9099-C40C66FF867C}">
                  <a14:compatExt spid="_x0000_s101425"/>
                </a:ext>
                <a:ext uri="{FF2B5EF4-FFF2-40B4-BE49-F238E27FC236}">
                  <a16:creationId xmlns:a16="http://schemas.microsoft.com/office/drawing/2014/main" id="{00000000-0008-0000-0900-00003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46</xdr:row>
          <xdr:rowOff>12700</xdr:rowOff>
        </xdr:from>
        <xdr:to>
          <xdr:col>4</xdr:col>
          <xdr:colOff>184150</xdr:colOff>
          <xdr:row>47</xdr:row>
          <xdr:rowOff>0</xdr:rowOff>
        </xdr:to>
        <xdr:sp macro="" textlink="">
          <xdr:nvSpPr>
            <xdr:cNvPr id="101426" name="Check Box 50" hidden="1">
              <a:extLst>
                <a:ext uri="{63B3BB69-23CF-44E3-9099-C40C66FF867C}">
                  <a14:compatExt spid="_x0000_s101426"/>
                </a:ext>
                <a:ext uri="{FF2B5EF4-FFF2-40B4-BE49-F238E27FC236}">
                  <a16:creationId xmlns:a16="http://schemas.microsoft.com/office/drawing/2014/main" id="{00000000-0008-0000-0900-00003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12700</xdr:rowOff>
        </xdr:from>
        <xdr:to>
          <xdr:col>3</xdr:col>
          <xdr:colOff>184150</xdr:colOff>
          <xdr:row>47</xdr:row>
          <xdr:rowOff>0</xdr:rowOff>
        </xdr:to>
        <xdr:sp macro="" textlink="">
          <xdr:nvSpPr>
            <xdr:cNvPr id="101427" name="Check Box 51" hidden="1">
              <a:extLst>
                <a:ext uri="{63B3BB69-23CF-44E3-9099-C40C66FF867C}">
                  <a14:compatExt spid="_x0000_s101427"/>
                </a:ext>
                <a:ext uri="{FF2B5EF4-FFF2-40B4-BE49-F238E27FC236}">
                  <a16:creationId xmlns:a16="http://schemas.microsoft.com/office/drawing/2014/main" id="{00000000-0008-0000-0900-00003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46</xdr:row>
          <xdr:rowOff>12700</xdr:rowOff>
        </xdr:from>
        <xdr:to>
          <xdr:col>4</xdr:col>
          <xdr:colOff>184150</xdr:colOff>
          <xdr:row>47</xdr:row>
          <xdr:rowOff>0</xdr:rowOff>
        </xdr:to>
        <xdr:sp macro="" textlink="">
          <xdr:nvSpPr>
            <xdr:cNvPr id="101428" name="Check Box 52" hidden="1">
              <a:extLst>
                <a:ext uri="{63B3BB69-23CF-44E3-9099-C40C66FF867C}">
                  <a14:compatExt spid="_x0000_s101428"/>
                </a:ext>
                <a:ext uri="{FF2B5EF4-FFF2-40B4-BE49-F238E27FC236}">
                  <a16:creationId xmlns:a16="http://schemas.microsoft.com/office/drawing/2014/main" id="{00000000-0008-0000-0900-00003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48</xdr:row>
          <xdr:rowOff>12700</xdr:rowOff>
        </xdr:from>
        <xdr:to>
          <xdr:col>3</xdr:col>
          <xdr:colOff>184150</xdr:colOff>
          <xdr:row>49</xdr:row>
          <xdr:rowOff>0</xdr:rowOff>
        </xdr:to>
        <xdr:sp macro="" textlink="">
          <xdr:nvSpPr>
            <xdr:cNvPr id="101429" name="Check Box 53" hidden="1">
              <a:extLst>
                <a:ext uri="{63B3BB69-23CF-44E3-9099-C40C66FF867C}">
                  <a14:compatExt spid="_x0000_s101429"/>
                </a:ext>
                <a:ext uri="{FF2B5EF4-FFF2-40B4-BE49-F238E27FC236}">
                  <a16:creationId xmlns:a16="http://schemas.microsoft.com/office/drawing/2014/main" id="{00000000-0008-0000-0900-00003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48</xdr:row>
          <xdr:rowOff>12700</xdr:rowOff>
        </xdr:from>
        <xdr:to>
          <xdr:col>4</xdr:col>
          <xdr:colOff>184150</xdr:colOff>
          <xdr:row>49</xdr:row>
          <xdr:rowOff>0</xdr:rowOff>
        </xdr:to>
        <xdr:sp macro="" textlink="">
          <xdr:nvSpPr>
            <xdr:cNvPr id="101430" name="Check Box 54" hidden="1">
              <a:extLst>
                <a:ext uri="{63B3BB69-23CF-44E3-9099-C40C66FF867C}">
                  <a14:compatExt spid="_x0000_s101430"/>
                </a:ext>
                <a:ext uri="{FF2B5EF4-FFF2-40B4-BE49-F238E27FC236}">
                  <a16:creationId xmlns:a16="http://schemas.microsoft.com/office/drawing/2014/main" id="{00000000-0008-0000-0900-00003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29</xdr:row>
          <xdr:rowOff>184150</xdr:rowOff>
        </xdr:from>
        <xdr:to>
          <xdr:col>3</xdr:col>
          <xdr:colOff>171450</xdr:colOff>
          <xdr:row>29</xdr:row>
          <xdr:rowOff>419100</xdr:rowOff>
        </xdr:to>
        <xdr:sp macro="" textlink="">
          <xdr:nvSpPr>
            <xdr:cNvPr id="101463" name="Check Box 87" hidden="1">
              <a:extLst>
                <a:ext uri="{63B3BB69-23CF-44E3-9099-C40C66FF867C}">
                  <a14:compatExt spid="_x0000_s101463"/>
                </a:ext>
                <a:ext uri="{FF2B5EF4-FFF2-40B4-BE49-F238E27FC236}">
                  <a16:creationId xmlns:a16="http://schemas.microsoft.com/office/drawing/2014/main" id="{00000000-0008-0000-0900-00005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29</xdr:row>
          <xdr:rowOff>190500</xdr:rowOff>
        </xdr:from>
        <xdr:to>
          <xdr:col>4</xdr:col>
          <xdr:colOff>190500</xdr:colOff>
          <xdr:row>29</xdr:row>
          <xdr:rowOff>431800</xdr:rowOff>
        </xdr:to>
        <xdr:sp macro="" textlink="">
          <xdr:nvSpPr>
            <xdr:cNvPr id="101464" name="Check Box 88" hidden="1">
              <a:extLst>
                <a:ext uri="{63B3BB69-23CF-44E3-9099-C40C66FF867C}">
                  <a14:compatExt spid="_x0000_s101464"/>
                </a:ext>
                <a:ext uri="{FF2B5EF4-FFF2-40B4-BE49-F238E27FC236}">
                  <a16:creationId xmlns:a16="http://schemas.microsoft.com/office/drawing/2014/main" id="{00000000-0008-0000-0900-00005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20</xdr:row>
          <xdr:rowOff>190500</xdr:rowOff>
        </xdr:from>
        <xdr:to>
          <xdr:col>3</xdr:col>
          <xdr:colOff>184150</xdr:colOff>
          <xdr:row>20</xdr:row>
          <xdr:rowOff>431800</xdr:rowOff>
        </xdr:to>
        <xdr:sp macro="" textlink="">
          <xdr:nvSpPr>
            <xdr:cNvPr id="101475" name="Check Box 99" hidden="1">
              <a:extLst>
                <a:ext uri="{63B3BB69-23CF-44E3-9099-C40C66FF867C}">
                  <a14:compatExt spid="_x0000_s101475"/>
                </a:ext>
                <a:ext uri="{FF2B5EF4-FFF2-40B4-BE49-F238E27FC236}">
                  <a16:creationId xmlns:a16="http://schemas.microsoft.com/office/drawing/2014/main" id="{00000000-0008-0000-0900-00006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20</xdr:row>
          <xdr:rowOff>190500</xdr:rowOff>
        </xdr:from>
        <xdr:to>
          <xdr:col>4</xdr:col>
          <xdr:colOff>184150</xdr:colOff>
          <xdr:row>20</xdr:row>
          <xdr:rowOff>431800</xdr:rowOff>
        </xdr:to>
        <xdr:sp macro="" textlink="">
          <xdr:nvSpPr>
            <xdr:cNvPr id="101476" name="Check Box 100" hidden="1">
              <a:extLst>
                <a:ext uri="{63B3BB69-23CF-44E3-9099-C40C66FF867C}">
                  <a14:compatExt spid="_x0000_s101476"/>
                </a:ext>
                <a:ext uri="{FF2B5EF4-FFF2-40B4-BE49-F238E27FC236}">
                  <a16:creationId xmlns:a16="http://schemas.microsoft.com/office/drawing/2014/main" id="{00000000-0008-0000-0900-00006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21</xdr:row>
          <xdr:rowOff>190500</xdr:rowOff>
        </xdr:from>
        <xdr:to>
          <xdr:col>3</xdr:col>
          <xdr:colOff>184150</xdr:colOff>
          <xdr:row>21</xdr:row>
          <xdr:rowOff>431800</xdr:rowOff>
        </xdr:to>
        <xdr:sp macro="" textlink="">
          <xdr:nvSpPr>
            <xdr:cNvPr id="101479" name="Check Box 103" hidden="1">
              <a:extLst>
                <a:ext uri="{63B3BB69-23CF-44E3-9099-C40C66FF867C}">
                  <a14:compatExt spid="_x0000_s101479"/>
                </a:ext>
                <a:ext uri="{FF2B5EF4-FFF2-40B4-BE49-F238E27FC236}">
                  <a16:creationId xmlns:a16="http://schemas.microsoft.com/office/drawing/2014/main" id="{00000000-0008-0000-0900-00006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21</xdr:row>
          <xdr:rowOff>190500</xdr:rowOff>
        </xdr:from>
        <xdr:to>
          <xdr:col>4</xdr:col>
          <xdr:colOff>184150</xdr:colOff>
          <xdr:row>21</xdr:row>
          <xdr:rowOff>431800</xdr:rowOff>
        </xdr:to>
        <xdr:sp macro="" textlink="">
          <xdr:nvSpPr>
            <xdr:cNvPr id="101480" name="Check Box 104" hidden="1">
              <a:extLst>
                <a:ext uri="{63B3BB69-23CF-44E3-9099-C40C66FF867C}">
                  <a14:compatExt spid="_x0000_s101480"/>
                </a:ext>
                <a:ext uri="{FF2B5EF4-FFF2-40B4-BE49-F238E27FC236}">
                  <a16:creationId xmlns:a16="http://schemas.microsoft.com/office/drawing/2014/main" id="{00000000-0008-0000-0900-00006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25</xdr:row>
          <xdr:rowOff>209550</xdr:rowOff>
        </xdr:from>
        <xdr:to>
          <xdr:col>3</xdr:col>
          <xdr:colOff>190500</xdr:colOff>
          <xdr:row>25</xdr:row>
          <xdr:rowOff>450850</xdr:rowOff>
        </xdr:to>
        <xdr:sp macro="" textlink="">
          <xdr:nvSpPr>
            <xdr:cNvPr id="101481" name="Check Box 105" hidden="1">
              <a:extLst>
                <a:ext uri="{63B3BB69-23CF-44E3-9099-C40C66FF867C}">
                  <a14:compatExt spid="_x0000_s101481"/>
                </a:ext>
                <a:ext uri="{FF2B5EF4-FFF2-40B4-BE49-F238E27FC236}">
                  <a16:creationId xmlns:a16="http://schemas.microsoft.com/office/drawing/2014/main" id="{00000000-0008-0000-0900-00006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25</xdr:row>
          <xdr:rowOff>209550</xdr:rowOff>
        </xdr:from>
        <xdr:to>
          <xdr:col>4</xdr:col>
          <xdr:colOff>190500</xdr:colOff>
          <xdr:row>25</xdr:row>
          <xdr:rowOff>450850</xdr:rowOff>
        </xdr:to>
        <xdr:sp macro="" textlink="">
          <xdr:nvSpPr>
            <xdr:cNvPr id="101482" name="Check Box 106" hidden="1">
              <a:extLst>
                <a:ext uri="{63B3BB69-23CF-44E3-9099-C40C66FF867C}">
                  <a14:compatExt spid="_x0000_s101482"/>
                </a:ext>
                <a:ext uri="{FF2B5EF4-FFF2-40B4-BE49-F238E27FC236}">
                  <a16:creationId xmlns:a16="http://schemas.microsoft.com/office/drawing/2014/main" id="{00000000-0008-0000-0900-00006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27</xdr:row>
          <xdr:rowOff>190500</xdr:rowOff>
        </xdr:from>
        <xdr:to>
          <xdr:col>3</xdr:col>
          <xdr:colOff>184150</xdr:colOff>
          <xdr:row>27</xdr:row>
          <xdr:rowOff>431800</xdr:rowOff>
        </xdr:to>
        <xdr:sp macro="" textlink="">
          <xdr:nvSpPr>
            <xdr:cNvPr id="101487" name="Check Box 111" hidden="1">
              <a:extLst>
                <a:ext uri="{63B3BB69-23CF-44E3-9099-C40C66FF867C}">
                  <a14:compatExt spid="_x0000_s101487"/>
                </a:ext>
                <a:ext uri="{FF2B5EF4-FFF2-40B4-BE49-F238E27FC236}">
                  <a16:creationId xmlns:a16="http://schemas.microsoft.com/office/drawing/2014/main" id="{00000000-0008-0000-0900-00006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27</xdr:row>
          <xdr:rowOff>190500</xdr:rowOff>
        </xdr:from>
        <xdr:to>
          <xdr:col>4</xdr:col>
          <xdr:colOff>184150</xdr:colOff>
          <xdr:row>27</xdr:row>
          <xdr:rowOff>431800</xdr:rowOff>
        </xdr:to>
        <xdr:sp macro="" textlink="">
          <xdr:nvSpPr>
            <xdr:cNvPr id="101488" name="Check Box 112" hidden="1">
              <a:extLst>
                <a:ext uri="{63B3BB69-23CF-44E3-9099-C40C66FF867C}">
                  <a14:compatExt spid="_x0000_s101488"/>
                </a:ext>
                <a:ext uri="{FF2B5EF4-FFF2-40B4-BE49-F238E27FC236}">
                  <a16:creationId xmlns:a16="http://schemas.microsoft.com/office/drawing/2014/main" id="{00000000-0008-0000-0900-00007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41</xdr:row>
          <xdr:rowOff>203200</xdr:rowOff>
        </xdr:from>
        <xdr:to>
          <xdr:col>3</xdr:col>
          <xdr:colOff>184150</xdr:colOff>
          <xdr:row>41</xdr:row>
          <xdr:rowOff>438150</xdr:rowOff>
        </xdr:to>
        <xdr:sp macro="" textlink="">
          <xdr:nvSpPr>
            <xdr:cNvPr id="101497" name="Check Box 121" hidden="1">
              <a:extLst>
                <a:ext uri="{63B3BB69-23CF-44E3-9099-C40C66FF867C}">
                  <a14:compatExt spid="_x0000_s101497"/>
                </a:ext>
                <a:ext uri="{FF2B5EF4-FFF2-40B4-BE49-F238E27FC236}">
                  <a16:creationId xmlns:a16="http://schemas.microsoft.com/office/drawing/2014/main" id="{00000000-0008-0000-0900-00007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41</xdr:row>
          <xdr:rowOff>203200</xdr:rowOff>
        </xdr:from>
        <xdr:to>
          <xdr:col>4</xdr:col>
          <xdr:colOff>184150</xdr:colOff>
          <xdr:row>41</xdr:row>
          <xdr:rowOff>438150</xdr:rowOff>
        </xdr:to>
        <xdr:sp macro="" textlink="">
          <xdr:nvSpPr>
            <xdr:cNvPr id="101498" name="Check Box 122" hidden="1">
              <a:extLst>
                <a:ext uri="{63B3BB69-23CF-44E3-9099-C40C66FF867C}">
                  <a14:compatExt spid="_x0000_s101498"/>
                </a:ext>
                <a:ext uri="{FF2B5EF4-FFF2-40B4-BE49-F238E27FC236}">
                  <a16:creationId xmlns:a16="http://schemas.microsoft.com/office/drawing/2014/main" id="{00000000-0008-0000-0900-00007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47</xdr:row>
          <xdr:rowOff>184150</xdr:rowOff>
        </xdr:from>
        <xdr:to>
          <xdr:col>3</xdr:col>
          <xdr:colOff>190500</xdr:colOff>
          <xdr:row>47</xdr:row>
          <xdr:rowOff>419100</xdr:rowOff>
        </xdr:to>
        <xdr:sp macro="" textlink="">
          <xdr:nvSpPr>
            <xdr:cNvPr id="101505" name="Check Box 129" hidden="1">
              <a:extLst>
                <a:ext uri="{63B3BB69-23CF-44E3-9099-C40C66FF867C}">
                  <a14:compatExt spid="_x0000_s101505"/>
                </a:ext>
                <a:ext uri="{FF2B5EF4-FFF2-40B4-BE49-F238E27FC236}">
                  <a16:creationId xmlns:a16="http://schemas.microsoft.com/office/drawing/2014/main" id="{00000000-0008-0000-0900-00008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47</xdr:row>
          <xdr:rowOff>184150</xdr:rowOff>
        </xdr:from>
        <xdr:to>
          <xdr:col>4</xdr:col>
          <xdr:colOff>190500</xdr:colOff>
          <xdr:row>47</xdr:row>
          <xdr:rowOff>419100</xdr:rowOff>
        </xdr:to>
        <xdr:sp macro="" textlink="">
          <xdr:nvSpPr>
            <xdr:cNvPr id="101506" name="Check Box 130" hidden="1">
              <a:extLst>
                <a:ext uri="{63B3BB69-23CF-44E3-9099-C40C66FF867C}">
                  <a14:compatExt spid="_x0000_s101506"/>
                </a:ext>
                <a:ext uri="{FF2B5EF4-FFF2-40B4-BE49-F238E27FC236}">
                  <a16:creationId xmlns:a16="http://schemas.microsoft.com/office/drawing/2014/main" id="{00000000-0008-0000-0900-00008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30</xdr:row>
          <xdr:rowOff>222250</xdr:rowOff>
        </xdr:from>
        <xdr:to>
          <xdr:col>3</xdr:col>
          <xdr:colOff>171450</xdr:colOff>
          <xdr:row>30</xdr:row>
          <xdr:rowOff>457200</xdr:rowOff>
        </xdr:to>
        <xdr:sp macro="" textlink="">
          <xdr:nvSpPr>
            <xdr:cNvPr id="101521" name="Check Box 145" hidden="1">
              <a:extLst>
                <a:ext uri="{63B3BB69-23CF-44E3-9099-C40C66FF867C}">
                  <a14:compatExt spid="_x0000_s101521"/>
                </a:ext>
                <a:ext uri="{FF2B5EF4-FFF2-40B4-BE49-F238E27FC236}">
                  <a16:creationId xmlns:a16="http://schemas.microsoft.com/office/drawing/2014/main" id="{00000000-0008-0000-0900-00009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30</xdr:row>
          <xdr:rowOff>222250</xdr:rowOff>
        </xdr:from>
        <xdr:to>
          <xdr:col>4</xdr:col>
          <xdr:colOff>171450</xdr:colOff>
          <xdr:row>30</xdr:row>
          <xdr:rowOff>457200</xdr:rowOff>
        </xdr:to>
        <xdr:sp macro="" textlink="">
          <xdr:nvSpPr>
            <xdr:cNvPr id="101522" name="Check Box 146" hidden="1">
              <a:extLst>
                <a:ext uri="{63B3BB69-23CF-44E3-9099-C40C66FF867C}">
                  <a14:compatExt spid="_x0000_s101522"/>
                </a:ext>
                <a:ext uri="{FF2B5EF4-FFF2-40B4-BE49-F238E27FC236}">
                  <a16:creationId xmlns:a16="http://schemas.microsoft.com/office/drawing/2014/main" id="{00000000-0008-0000-0900-00009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203200</xdr:rowOff>
        </xdr:from>
        <xdr:to>
          <xdr:col>3</xdr:col>
          <xdr:colOff>184150</xdr:colOff>
          <xdr:row>14</xdr:row>
          <xdr:rowOff>438150</xdr:rowOff>
        </xdr:to>
        <xdr:sp macro="" textlink="">
          <xdr:nvSpPr>
            <xdr:cNvPr id="101525" name="Check Box 149" hidden="1">
              <a:extLst>
                <a:ext uri="{63B3BB69-23CF-44E3-9099-C40C66FF867C}">
                  <a14:compatExt spid="_x0000_s101525"/>
                </a:ext>
                <a:ext uri="{FF2B5EF4-FFF2-40B4-BE49-F238E27FC236}">
                  <a16:creationId xmlns:a16="http://schemas.microsoft.com/office/drawing/2014/main" id="{00000000-0008-0000-0900-00009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203200</xdr:rowOff>
        </xdr:from>
        <xdr:to>
          <xdr:col>4</xdr:col>
          <xdr:colOff>184150</xdr:colOff>
          <xdr:row>14</xdr:row>
          <xdr:rowOff>438150</xdr:rowOff>
        </xdr:to>
        <xdr:sp macro="" textlink="">
          <xdr:nvSpPr>
            <xdr:cNvPr id="101526" name="Check Box 150" hidden="1">
              <a:extLst>
                <a:ext uri="{63B3BB69-23CF-44E3-9099-C40C66FF867C}">
                  <a14:compatExt spid="_x0000_s101526"/>
                </a:ext>
                <a:ext uri="{FF2B5EF4-FFF2-40B4-BE49-F238E27FC236}">
                  <a16:creationId xmlns:a16="http://schemas.microsoft.com/office/drawing/2014/main" id="{00000000-0008-0000-0900-00009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209550</xdr:rowOff>
        </xdr:from>
        <xdr:to>
          <xdr:col>3</xdr:col>
          <xdr:colOff>184150</xdr:colOff>
          <xdr:row>15</xdr:row>
          <xdr:rowOff>450850</xdr:rowOff>
        </xdr:to>
        <xdr:sp macro="" textlink="">
          <xdr:nvSpPr>
            <xdr:cNvPr id="101529" name="Check Box 153" hidden="1">
              <a:extLst>
                <a:ext uri="{63B3BB69-23CF-44E3-9099-C40C66FF867C}">
                  <a14:compatExt spid="_x0000_s101529"/>
                </a:ext>
                <a:ext uri="{FF2B5EF4-FFF2-40B4-BE49-F238E27FC236}">
                  <a16:creationId xmlns:a16="http://schemas.microsoft.com/office/drawing/2014/main" id="{00000000-0008-0000-0900-00009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15</xdr:row>
          <xdr:rowOff>209550</xdr:rowOff>
        </xdr:from>
        <xdr:to>
          <xdr:col>4</xdr:col>
          <xdr:colOff>184150</xdr:colOff>
          <xdr:row>15</xdr:row>
          <xdr:rowOff>450850</xdr:rowOff>
        </xdr:to>
        <xdr:sp macro="" textlink="">
          <xdr:nvSpPr>
            <xdr:cNvPr id="101530" name="Check Box 154" hidden="1">
              <a:extLst>
                <a:ext uri="{63B3BB69-23CF-44E3-9099-C40C66FF867C}">
                  <a14:compatExt spid="_x0000_s101530"/>
                </a:ext>
                <a:ext uri="{FF2B5EF4-FFF2-40B4-BE49-F238E27FC236}">
                  <a16:creationId xmlns:a16="http://schemas.microsoft.com/office/drawing/2014/main" id="{00000000-0008-0000-0900-00009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209550</xdr:rowOff>
        </xdr:from>
        <xdr:to>
          <xdr:col>3</xdr:col>
          <xdr:colOff>184150</xdr:colOff>
          <xdr:row>16</xdr:row>
          <xdr:rowOff>450850</xdr:rowOff>
        </xdr:to>
        <xdr:sp macro="" textlink="">
          <xdr:nvSpPr>
            <xdr:cNvPr id="101533" name="Check Box 157" hidden="1">
              <a:extLst>
                <a:ext uri="{63B3BB69-23CF-44E3-9099-C40C66FF867C}">
                  <a14:compatExt spid="_x0000_s101533"/>
                </a:ext>
                <a:ext uri="{FF2B5EF4-FFF2-40B4-BE49-F238E27FC236}">
                  <a16:creationId xmlns:a16="http://schemas.microsoft.com/office/drawing/2014/main" id="{00000000-0008-0000-0900-00009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16</xdr:row>
          <xdr:rowOff>209550</xdr:rowOff>
        </xdr:from>
        <xdr:to>
          <xdr:col>4</xdr:col>
          <xdr:colOff>184150</xdr:colOff>
          <xdr:row>16</xdr:row>
          <xdr:rowOff>450850</xdr:rowOff>
        </xdr:to>
        <xdr:sp macro="" textlink="">
          <xdr:nvSpPr>
            <xdr:cNvPr id="101534" name="Check Box 158" hidden="1">
              <a:extLst>
                <a:ext uri="{63B3BB69-23CF-44E3-9099-C40C66FF867C}">
                  <a14:compatExt spid="_x0000_s101534"/>
                </a:ext>
                <a:ext uri="{FF2B5EF4-FFF2-40B4-BE49-F238E27FC236}">
                  <a16:creationId xmlns:a16="http://schemas.microsoft.com/office/drawing/2014/main" id="{00000000-0008-0000-0900-00009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17</xdr:row>
          <xdr:rowOff>228600</xdr:rowOff>
        </xdr:from>
        <xdr:to>
          <xdr:col>3</xdr:col>
          <xdr:colOff>190500</xdr:colOff>
          <xdr:row>17</xdr:row>
          <xdr:rowOff>469900</xdr:rowOff>
        </xdr:to>
        <xdr:sp macro="" textlink="">
          <xdr:nvSpPr>
            <xdr:cNvPr id="101537" name="Check Box 161" hidden="1">
              <a:extLst>
                <a:ext uri="{63B3BB69-23CF-44E3-9099-C40C66FF867C}">
                  <a14:compatExt spid="_x0000_s101537"/>
                </a:ext>
                <a:ext uri="{FF2B5EF4-FFF2-40B4-BE49-F238E27FC236}">
                  <a16:creationId xmlns:a16="http://schemas.microsoft.com/office/drawing/2014/main" id="{00000000-0008-0000-0900-0000A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17</xdr:row>
          <xdr:rowOff>228600</xdr:rowOff>
        </xdr:from>
        <xdr:to>
          <xdr:col>4</xdr:col>
          <xdr:colOff>190500</xdr:colOff>
          <xdr:row>17</xdr:row>
          <xdr:rowOff>469900</xdr:rowOff>
        </xdr:to>
        <xdr:sp macro="" textlink="">
          <xdr:nvSpPr>
            <xdr:cNvPr id="101538" name="Check Box 162" hidden="1">
              <a:extLst>
                <a:ext uri="{63B3BB69-23CF-44E3-9099-C40C66FF867C}">
                  <a14:compatExt spid="_x0000_s101538"/>
                </a:ext>
                <a:ext uri="{FF2B5EF4-FFF2-40B4-BE49-F238E27FC236}">
                  <a16:creationId xmlns:a16="http://schemas.microsoft.com/office/drawing/2014/main" id="{00000000-0008-0000-0900-0000A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18</xdr:row>
          <xdr:rowOff>190500</xdr:rowOff>
        </xdr:from>
        <xdr:to>
          <xdr:col>3</xdr:col>
          <xdr:colOff>184150</xdr:colOff>
          <xdr:row>18</xdr:row>
          <xdr:rowOff>431800</xdr:rowOff>
        </xdr:to>
        <xdr:sp macro="" textlink="">
          <xdr:nvSpPr>
            <xdr:cNvPr id="101541" name="Check Box 165" hidden="1">
              <a:extLst>
                <a:ext uri="{63B3BB69-23CF-44E3-9099-C40C66FF867C}">
                  <a14:compatExt spid="_x0000_s101541"/>
                </a:ext>
                <a:ext uri="{FF2B5EF4-FFF2-40B4-BE49-F238E27FC236}">
                  <a16:creationId xmlns:a16="http://schemas.microsoft.com/office/drawing/2014/main" id="{00000000-0008-0000-0900-0000A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18</xdr:row>
          <xdr:rowOff>190500</xdr:rowOff>
        </xdr:from>
        <xdr:to>
          <xdr:col>4</xdr:col>
          <xdr:colOff>184150</xdr:colOff>
          <xdr:row>18</xdr:row>
          <xdr:rowOff>431800</xdr:rowOff>
        </xdr:to>
        <xdr:sp macro="" textlink="">
          <xdr:nvSpPr>
            <xdr:cNvPr id="101542" name="Check Box 166" hidden="1">
              <a:extLst>
                <a:ext uri="{63B3BB69-23CF-44E3-9099-C40C66FF867C}">
                  <a14:compatExt spid="_x0000_s101542"/>
                </a:ext>
                <a:ext uri="{FF2B5EF4-FFF2-40B4-BE49-F238E27FC236}">
                  <a16:creationId xmlns:a16="http://schemas.microsoft.com/office/drawing/2014/main" id="{00000000-0008-0000-0900-0000A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22</xdr:row>
          <xdr:rowOff>209550</xdr:rowOff>
        </xdr:from>
        <xdr:to>
          <xdr:col>3</xdr:col>
          <xdr:colOff>184150</xdr:colOff>
          <xdr:row>22</xdr:row>
          <xdr:rowOff>450850</xdr:rowOff>
        </xdr:to>
        <xdr:sp macro="" textlink="">
          <xdr:nvSpPr>
            <xdr:cNvPr id="101545" name="Check Box 169" hidden="1">
              <a:extLst>
                <a:ext uri="{63B3BB69-23CF-44E3-9099-C40C66FF867C}">
                  <a14:compatExt spid="_x0000_s101545"/>
                </a:ext>
                <a:ext uri="{FF2B5EF4-FFF2-40B4-BE49-F238E27FC236}">
                  <a16:creationId xmlns:a16="http://schemas.microsoft.com/office/drawing/2014/main" id="{00000000-0008-0000-0900-0000A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22</xdr:row>
          <xdr:rowOff>209550</xdr:rowOff>
        </xdr:from>
        <xdr:to>
          <xdr:col>4</xdr:col>
          <xdr:colOff>184150</xdr:colOff>
          <xdr:row>22</xdr:row>
          <xdr:rowOff>450850</xdr:rowOff>
        </xdr:to>
        <xdr:sp macro="" textlink="">
          <xdr:nvSpPr>
            <xdr:cNvPr id="101546" name="Check Box 170" hidden="1">
              <a:extLst>
                <a:ext uri="{63B3BB69-23CF-44E3-9099-C40C66FF867C}">
                  <a14:compatExt spid="_x0000_s101546"/>
                </a:ext>
                <a:ext uri="{FF2B5EF4-FFF2-40B4-BE49-F238E27FC236}">
                  <a16:creationId xmlns:a16="http://schemas.microsoft.com/office/drawing/2014/main" id="{00000000-0008-0000-0900-0000A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23</xdr:row>
          <xdr:rowOff>228600</xdr:rowOff>
        </xdr:from>
        <xdr:to>
          <xdr:col>3</xdr:col>
          <xdr:colOff>184150</xdr:colOff>
          <xdr:row>23</xdr:row>
          <xdr:rowOff>469900</xdr:rowOff>
        </xdr:to>
        <xdr:sp macro="" textlink="">
          <xdr:nvSpPr>
            <xdr:cNvPr id="101549" name="Check Box 173" hidden="1">
              <a:extLst>
                <a:ext uri="{63B3BB69-23CF-44E3-9099-C40C66FF867C}">
                  <a14:compatExt spid="_x0000_s101549"/>
                </a:ext>
                <a:ext uri="{FF2B5EF4-FFF2-40B4-BE49-F238E27FC236}">
                  <a16:creationId xmlns:a16="http://schemas.microsoft.com/office/drawing/2014/main" id="{00000000-0008-0000-0900-0000A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23</xdr:row>
          <xdr:rowOff>228600</xdr:rowOff>
        </xdr:from>
        <xdr:to>
          <xdr:col>4</xdr:col>
          <xdr:colOff>184150</xdr:colOff>
          <xdr:row>23</xdr:row>
          <xdr:rowOff>469900</xdr:rowOff>
        </xdr:to>
        <xdr:sp macro="" textlink="">
          <xdr:nvSpPr>
            <xdr:cNvPr id="101550" name="Check Box 174" hidden="1">
              <a:extLst>
                <a:ext uri="{63B3BB69-23CF-44E3-9099-C40C66FF867C}">
                  <a14:compatExt spid="_x0000_s101550"/>
                </a:ext>
                <a:ext uri="{FF2B5EF4-FFF2-40B4-BE49-F238E27FC236}">
                  <a16:creationId xmlns:a16="http://schemas.microsoft.com/office/drawing/2014/main" id="{00000000-0008-0000-0900-0000A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34</xdr:row>
          <xdr:rowOff>584200</xdr:rowOff>
        </xdr:from>
        <xdr:to>
          <xdr:col>3</xdr:col>
          <xdr:colOff>171450</xdr:colOff>
          <xdr:row>36</xdr:row>
          <xdr:rowOff>12700</xdr:rowOff>
        </xdr:to>
        <xdr:sp macro="" textlink="">
          <xdr:nvSpPr>
            <xdr:cNvPr id="101571" name="Check Box 195" hidden="1">
              <a:extLst>
                <a:ext uri="{63B3BB69-23CF-44E3-9099-C40C66FF867C}">
                  <a14:compatExt spid="_x0000_s101571"/>
                </a:ext>
                <a:ext uri="{FF2B5EF4-FFF2-40B4-BE49-F238E27FC236}">
                  <a16:creationId xmlns:a16="http://schemas.microsoft.com/office/drawing/2014/main" id="{00000000-0008-0000-0900-0000C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584200</xdr:rowOff>
        </xdr:from>
        <xdr:to>
          <xdr:col>4</xdr:col>
          <xdr:colOff>171450</xdr:colOff>
          <xdr:row>36</xdr:row>
          <xdr:rowOff>12700</xdr:rowOff>
        </xdr:to>
        <xdr:sp macro="" textlink="">
          <xdr:nvSpPr>
            <xdr:cNvPr id="101572" name="Check Box 196" hidden="1">
              <a:extLst>
                <a:ext uri="{63B3BB69-23CF-44E3-9099-C40C66FF867C}">
                  <a14:compatExt spid="_x0000_s101572"/>
                </a:ext>
                <a:ext uri="{FF2B5EF4-FFF2-40B4-BE49-F238E27FC236}">
                  <a16:creationId xmlns:a16="http://schemas.microsoft.com/office/drawing/2014/main" id="{00000000-0008-0000-0900-0000C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33</xdr:row>
          <xdr:rowOff>190500</xdr:rowOff>
        </xdr:from>
        <xdr:to>
          <xdr:col>3</xdr:col>
          <xdr:colOff>171450</xdr:colOff>
          <xdr:row>33</xdr:row>
          <xdr:rowOff>431800</xdr:rowOff>
        </xdr:to>
        <xdr:sp macro="" textlink="">
          <xdr:nvSpPr>
            <xdr:cNvPr id="101573" name="Check Box 197" hidden="1">
              <a:extLst>
                <a:ext uri="{63B3BB69-23CF-44E3-9099-C40C66FF867C}">
                  <a14:compatExt spid="_x0000_s101573"/>
                </a:ext>
                <a:ext uri="{FF2B5EF4-FFF2-40B4-BE49-F238E27FC236}">
                  <a16:creationId xmlns:a16="http://schemas.microsoft.com/office/drawing/2014/main" id="{00000000-0008-0000-0900-0000C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33</xdr:row>
          <xdr:rowOff>190500</xdr:rowOff>
        </xdr:from>
        <xdr:to>
          <xdr:col>4</xdr:col>
          <xdr:colOff>171450</xdr:colOff>
          <xdr:row>33</xdr:row>
          <xdr:rowOff>431800</xdr:rowOff>
        </xdr:to>
        <xdr:sp macro="" textlink="">
          <xdr:nvSpPr>
            <xdr:cNvPr id="101574" name="Check Box 198" hidden="1">
              <a:extLst>
                <a:ext uri="{63B3BB69-23CF-44E3-9099-C40C66FF867C}">
                  <a14:compatExt spid="_x0000_s101574"/>
                </a:ext>
                <a:ext uri="{FF2B5EF4-FFF2-40B4-BE49-F238E27FC236}">
                  <a16:creationId xmlns:a16="http://schemas.microsoft.com/office/drawing/2014/main" id="{00000000-0008-0000-0900-0000C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34</xdr:row>
          <xdr:rowOff>222250</xdr:rowOff>
        </xdr:from>
        <xdr:to>
          <xdr:col>3</xdr:col>
          <xdr:colOff>184150</xdr:colOff>
          <xdr:row>34</xdr:row>
          <xdr:rowOff>457200</xdr:rowOff>
        </xdr:to>
        <xdr:sp macro="" textlink="">
          <xdr:nvSpPr>
            <xdr:cNvPr id="101575" name="Check Box 199" hidden="1">
              <a:extLst>
                <a:ext uri="{63B3BB69-23CF-44E3-9099-C40C66FF867C}">
                  <a14:compatExt spid="_x0000_s101575"/>
                </a:ext>
                <a:ext uri="{FF2B5EF4-FFF2-40B4-BE49-F238E27FC236}">
                  <a16:creationId xmlns:a16="http://schemas.microsoft.com/office/drawing/2014/main" id="{00000000-0008-0000-0900-0000C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34</xdr:row>
          <xdr:rowOff>222250</xdr:rowOff>
        </xdr:from>
        <xdr:to>
          <xdr:col>4</xdr:col>
          <xdr:colOff>184150</xdr:colOff>
          <xdr:row>34</xdr:row>
          <xdr:rowOff>457200</xdr:rowOff>
        </xdr:to>
        <xdr:sp macro="" textlink="">
          <xdr:nvSpPr>
            <xdr:cNvPr id="101576" name="Check Box 200" hidden="1">
              <a:extLst>
                <a:ext uri="{63B3BB69-23CF-44E3-9099-C40C66FF867C}">
                  <a14:compatExt spid="_x0000_s101576"/>
                </a:ext>
                <a:ext uri="{FF2B5EF4-FFF2-40B4-BE49-F238E27FC236}">
                  <a16:creationId xmlns:a16="http://schemas.microsoft.com/office/drawing/2014/main" id="{00000000-0008-0000-0900-0000C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49</xdr:row>
          <xdr:rowOff>203200</xdr:rowOff>
        </xdr:from>
        <xdr:to>
          <xdr:col>3</xdr:col>
          <xdr:colOff>152400</xdr:colOff>
          <xdr:row>49</xdr:row>
          <xdr:rowOff>438150</xdr:rowOff>
        </xdr:to>
        <xdr:sp macro="" textlink="">
          <xdr:nvSpPr>
            <xdr:cNvPr id="101577" name="Check Box 201" hidden="1">
              <a:extLst>
                <a:ext uri="{63B3BB69-23CF-44E3-9099-C40C66FF867C}">
                  <a14:compatExt spid="_x0000_s101577"/>
                </a:ext>
                <a:ext uri="{FF2B5EF4-FFF2-40B4-BE49-F238E27FC236}">
                  <a16:creationId xmlns:a16="http://schemas.microsoft.com/office/drawing/2014/main" id="{00000000-0008-0000-0900-0000C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49</xdr:row>
          <xdr:rowOff>209550</xdr:rowOff>
        </xdr:from>
        <xdr:to>
          <xdr:col>4</xdr:col>
          <xdr:colOff>184150</xdr:colOff>
          <xdr:row>49</xdr:row>
          <xdr:rowOff>450850</xdr:rowOff>
        </xdr:to>
        <xdr:sp macro="" textlink="">
          <xdr:nvSpPr>
            <xdr:cNvPr id="101578" name="Check Box 202" hidden="1">
              <a:extLst>
                <a:ext uri="{63B3BB69-23CF-44E3-9099-C40C66FF867C}">
                  <a14:compatExt spid="_x0000_s101578"/>
                </a:ext>
                <a:ext uri="{FF2B5EF4-FFF2-40B4-BE49-F238E27FC236}">
                  <a16:creationId xmlns:a16="http://schemas.microsoft.com/office/drawing/2014/main" id="{00000000-0008-0000-0900-0000C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42</xdr:row>
          <xdr:rowOff>203200</xdr:rowOff>
        </xdr:from>
        <xdr:to>
          <xdr:col>3</xdr:col>
          <xdr:colOff>184150</xdr:colOff>
          <xdr:row>42</xdr:row>
          <xdr:rowOff>438150</xdr:rowOff>
        </xdr:to>
        <xdr:sp macro="" textlink="">
          <xdr:nvSpPr>
            <xdr:cNvPr id="101579" name="Check Box 203" hidden="1">
              <a:extLst>
                <a:ext uri="{63B3BB69-23CF-44E3-9099-C40C66FF867C}">
                  <a14:compatExt spid="_x0000_s101579"/>
                </a:ext>
                <a:ext uri="{FF2B5EF4-FFF2-40B4-BE49-F238E27FC236}">
                  <a16:creationId xmlns:a16="http://schemas.microsoft.com/office/drawing/2014/main" id="{00000000-0008-0000-0900-0000C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42</xdr:row>
          <xdr:rowOff>203200</xdr:rowOff>
        </xdr:from>
        <xdr:to>
          <xdr:col>4</xdr:col>
          <xdr:colOff>184150</xdr:colOff>
          <xdr:row>42</xdr:row>
          <xdr:rowOff>438150</xdr:rowOff>
        </xdr:to>
        <xdr:sp macro="" textlink="">
          <xdr:nvSpPr>
            <xdr:cNvPr id="101580" name="Check Box 204" hidden="1">
              <a:extLst>
                <a:ext uri="{63B3BB69-23CF-44E3-9099-C40C66FF867C}">
                  <a14:compatExt spid="_x0000_s101580"/>
                </a:ext>
                <a:ext uri="{FF2B5EF4-FFF2-40B4-BE49-F238E27FC236}">
                  <a16:creationId xmlns:a16="http://schemas.microsoft.com/office/drawing/2014/main" id="{00000000-0008-0000-0900-0000C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50</xdr:row>
          <xdr:rowOff>203200</xdr:rowOff>
        </xdr:from>
        <xdr:to>
          <xdr:col>3</xdr:col>
          <xdr:colOff>152400</xdr:colOff>
          <xdr:row>50</xdr:row>
          <xdr:rowOff>438150</xdr:rowOff>
        </xdr:to>
        <xdr:sp macro="" textlink="">
          <xdr:nvSpPr>
            <xdr:cNvPr id="101581" name="Check Box 205" hidden="1">
              <a:extLst>
                <a:ext uri="{63B3BB69-23CF-44E3-9099-C40C66FF867C}">
                  <a14:compatExt spid="_x0000_s101581"/>
                </a:ext>
                <a:ext uri="{FF2B5EF4-FFF2-40B4-BE49-F238E27FC236}">
                  <a16:creationId xmlns:a16="http://schemas.microsoft.com/office/drawing/2014/main" id="{00000000-0008-0000-0900-0000C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50</xdr:row>
          <xdr:rowOff>209550</xdr:rowOff>
        </xdr:from>
        <xdr:to>
          <xdr:col>4</xdr:col>
          <xdr:colOff>184150</xdr:colOff>
          <xdr:row>50</xdr:row>
          <xdr:rowOff>450850</xdr:rowOff>
        </xdr:to>
        <xdr:sp macro="" textlink="">
          <xdr:nvSpPr>
            <xdr:cNvPr id="101582" name="Check Box 206" hidden="1">
              <a:extLst>
                <a:ext uri="{63B3BB69-23CF-44E3-9099-C40C66FF867C}">
                  <a14:compatExt spid="_x0000_s101582"/>
                </a:ext>
                <a:ext uri="{FF2B5EF4-FFF2-40B4-BE49-F238E27FC236}">
                  <a16:creationId xmlns:a16="http://schemas.microsoft.com/office/drawing/2014/main" id="{00000000-0008-0000-0900-0000C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36</xdr:row>
          <xdr:rowOff>190500</xdr:rowOff>
        </xdr:from>
        <xdr:to>
          <xdr:col>3</xdr:col>
          <xdr:colOff>184150</xdr:colOff>
          <xdr:row>36</xdr:row>
          <xdr:rowOff>431800</xdr:rowOff>
        </xdr:to>
        <xdr:sp macro="" textlink="">
          <xdr:nvSpPr>
            <xdr:cNvPr id="101583" name="Check Box 207" hidden="1">
              <a:extLst>
                <a:ext uri="{63B3BB69-23CF-44E3-9099-C40C66FF867C}">
                  <a14:compatExt spid="_x0000_s101583"/>
                </a:ext>
                <a:ext uri="{FF2B5EF4-FFF2-40B4-BE49-F238E27FC236}">
                  <a16:creationId xmlns:a16="http://schemas.microsoft.com/office/drawing/2014/main" id="{00000000-0008-0000-0900-0000C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36</xdr:row>
          <xdr:rowOff>190500</xdr:rowOff>
        </xdr:from>
        <xdr:to>
          <xdr:col>4</xdr:col>
          <xdr:colOff>184150</xdr:colOff>
          <xdr:row>36</xdr:row>
          <xdr:rowOff>431800</xdr:rowOff>
        </xdr:to>
        <xdr:sp macro="" textlink="">
          <xdr:nvSpPr>
            <xdr:cNvPr id="101584" name="Check Box 208" hidden="1">
              <a:extLst>
                <a:ext uri="{63B3BB69-23CF-44E3-9099-C40C66FF867C}">
                  <a14:compatExt spid="_x0000_s101584"/>
                </a:ext>
                <a:ext uri="{FF2B5EF4-FFF2-40B4-BE49-F238E27FC236}">
                  <a16:creationId xmlns:a16="http://schemas.microsoft.com/office/drawing/2014/main" id="{00000000-0008-0000-0900-0000D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198316</xdr:colOff>
      <xdr:row>21</xdr:row>
      <xdr:rowOff>160276</xdr:rowOff>
    </xdr:from>
    <xdr:to>
      <xdr:col>12</xdr:col>
      <xdr:colOff>203078</xdr:colOff>
      <xdr:row>26</xdr:row>
      <xdr:rowOff>133289</xdr:rowOff>
    </xdr:to>
    <xdr:sp macro="" textlink="">
      <xdr:nvSpPr>
        <xdr:cNvPr id="2" name="吹き出し: 角を丸めた四角形 1">
          <a:extLst>
            <a:ext uri="{FF2B5EF4-FFF2-40B4-BE49-F238E27FC236}">
              <a16:creationId xmlns:a16="http://schemas.microsoft.com/office/drawing/2014/main" id="{00000000-0008-0000-0A00-000002000000}"/>
            </a:ext>
          </a:extLst>
        </xdr:cNvPr>
        <xdr:cNvSpPr/>
      </xdr:nvSpPr>
      <xdr:spPr>
        <a:xfrm>
          <a:off x="5832720" y="4893468"/>
          <a:ext cx="1895108" cy="991456"/>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取組時期は、セルを選択するとプルダウンで選択肢が出ます。</a:t>
          </a:r>
        </a:p>
      </xdr:txBody>
    </xdr:sp>
    <xdr:clientData/>
  </xdr:twoCellAnchor>
  <xdr:twoCellAnchor>
    <xdr:from>
      <xdr:col>9</xdr:col>
      <xdr:colOff>261937</xdr:colOff>
      <xdr:row>10</xdr:row>
      <xdr:rowOff>95251</xdr:rowOff>
    </xdr:from>
    <xdr:to>
      <xdr:col>12</xdr:col>
      <xdr:colOff>266699</xdr:colOff>
      <xdr:row>14</xdr:row>
      <xdr:rowOff>142876</xdr:rowOff>
    </xdr:to>
    <xdr:sp macro="" textlink="">
      <xdr:nvSpPr>
        <xdr:cNvPr id="3" name="吹き出し: 角を丸めた四角形 2">
          <a:extLst>
            <a:ext uri="{FF2B5EF4-FFF2-40B4-BE49-F238E27FC236}">
              <a16:creationId xmlns:a16="http://schemas.microsoft.com/office/drawing/2014/main" id="{00000000-0008-0000-0A00-000003000000}"/>
            </a:ext>
          </a:extLst>
        </xdr:cNvPr>
        <xdr:cNvSpPr/>
      </xdr:nvSpPr>
      <xdr:spPr>
        <a:xfrm>
          <a:off x="6424612" y="2333626"/>
          <a:ext cx="2062162" cy="1057275"/>
        </a:xfrm>
        <a:prstGeom prst="wedgeRoundRectCallout">
          <a:avLst>
            <a:gd name="adj1" fmla="val -58151"/>
            <a:gd name="adj2" fmla="val 22077"/>
            <a:gd name="adj3" fmla="val 16667"/>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２０３０年度までの目標削減率を入力してください。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例）</a:t>
          </a:r>
          <a:r>
            <a:rPr kumimoji="1" lang="en-US" altLang="ja-JP" sz="1100">
              <a:solidFill>
                <a:sysClr val="windowText" lastClr="000000"/>
              </a:solidFill>
            </a:rPr>
            <a:t>30</a:t>
          </a:r>
          <a:r>
            <a:rPr kumimoji="1" lang="ja-JP" altLang="en-US" sz="1100">
              <a:solidFill>
                <a:sysClr val="windowText" lastClr="000000"/>
              </a:solidFill>
            </a:rPr>
            <a:t>％</a:t>
          </a:r>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36</xdr:row>
          <xdr:rowOff>184150</xdr:rowOff>
        </xdr:from>
        <xdr:to>
          <xdr:col>3</xdr:col>
          <xdr:colOff>31750</xdr:colOff>
          <xdr:row>36</xdr:row>
          <xdr:rowOff>419100</xdr:rowOff>
        </xdr:to>
        <xdr:sp macro="" textlink="">
          <xdr:nvSpPr>
            <xdr:cNvPr id="120833" name="Check Box 1" hidden="1">
              <a:extLst>
                <a:ext uri="{63B3BB69-23CF-44E3-9099-C40C66FF867C}">
                  <a14:compatExt spid="_x0000_s120833"/>
                </a:ext>
                <a:ext uri="{FF2B5EF4-FFF2-40B4-BE49-F238E27FC236}">
                  <a16:creationId xmlns:a16="http://schemas.microsoft.com/office/drawing/2014/main" id="{00000000-0008-0000-0A00-00000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184150</xdr:rowOff>
        </xdr:from>
        <xdr:to>
          <xdr:col>6</xdr:col>
          <xdr:colOff>209550</xdr:colOff>
          <xdr:row>36</xdr:row>
          <xdr:rowOff>419100</xdr:rowOff>
        </xdr:to>
        <xdr:sp macro="" textlink="">
          <xdr:nvSpPr>
            <xdr:cNvPr id="120834" name="Check Box 2" hidden="1">
              <a:extLst>
                <a:ext uri="{63B3BB69-23CF-44E3-9099-C40C66FF867C}">
                  <a14:compatExt spid="_x0000_s120834"/>
                </a:ext>
                <a:ext uri="{FF2B5EF4-FFF2-40B4-BE49-F238E27FC236}">
                  <a16:creationId xmlns:a16="http://schemas.microsoft.com/office/drawing/2014/main" id="{00000000-0008-0000-0A00-000002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902811" cy="325730"/>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0" y="0"/>
          <a:ext cx="90281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（記入例）</a:t>
          </a:r>
          <a:endParaRPr kumimoji="1" lang="ja-JP" altLang="en-US" sz="12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11207/Box/&#12304;02_&#35506;&#25152;&#20849;&#26377;&#12305;05_02_&#28201;&#26262;&#21270;&#23550;&#31574;&#35506;/R05&#24180;&#24230;/&#20013;&#23567;&#25285;&#24403;/22_&#20107;&#26989;&#32773;&#25903;&#25588;/22_05_CO2&#25490;&#20986;&#21066;&#28187;&#35373;&#20633;&#23566;&#20837;&#35036;&#21161;/22_05_040_&#35373;&#20633;&#35036;&#21161;&#12288;&#35036;&#21161;&#37329;/R5.5&#33256;&#26178;&#20250;&#23550;&#24540;/&#21215;&#38598;&#35201;&#38936;&#12539;&#27096;&#24335;/&#22524;&#29577;&#30476;&#27096;&#24335;&#65288;&#20462;&#27491;&#65289;.xlsx" TargetMode="External"/><Relationship Id="rId1" Type="http://schemas.openxmlformats.org/officeDocument/2006/relationships/externalLinkPath" Target="/Users/111207/Box/&#12304;02_&#35506;&#25152;&#20849;&#26377;&#12305;05_02_&#28201;&#26262;&#21270;&#23550;&#31574;&#35506;/R05&#24180;&#24230;/&#20013;&#23567;&#25285;&#24403;/22_&#20107;&#26989;&#32773;&#25903;&#25588;/22_05_CO2&#25490;&#20986;&#21066;&#28187;&#35373;&#20633;&#23566;&#20837;&#35036;&#21161;/22_05_040_&#35373;&#20633;&#35036;&#21161;&#12288;&#35036;&#21161;&#37329;/R5.5&#33256;&#26178;&#20250;&#23550;&#24540;/&#21215;&#38598;&#35201;&#38936;&#12539;&#27096;&#24335;/&#22524;&#29577;&#30476;&#27096;&#24335;&#65288;&#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交付申請書"/>
      <sheetName val="申請資格等"/>
      <sheetName val="事業実施者・事業内容"/>
      <sheetName val="事業費内訳"/>
      <sheetName val="ボイラ排出量算定（追加)"/>
      <sheetName val="Sheet1"/>
      <sheetName val="導入設備詳細"/>
      <sheetName val="省エネ計画書"/>
      <sheetName val="CO2換算シート"/>
      <sheetName val="現況写真"/>
    </sheetNames>
    <sheetDataSet>
      <sheetData sheetId="0" refreshError="1"/>
      <sheetData sheetId="1" refreshError="1"/>
      <sheetData sheetId="2">
        <row r="65">
          <cell r="A65" t="str">
            <v>農業・林業</v>
          </cell>
          <cell r="B65" t="str">
            <v>漁業</v>
          </cell>
          <cell r="C65" t="str">
            <v>鉱業・採石業・砂利採取業</v>
          </cell>
          <cell r="D65" t="str">
            <v>建設業</v>
          </cell>
          <cell r="E65" t="str">
            <v>製造業</v>
          </cell>
          <cell r="F65" t="str">
            <v>電気・ガス・熱供給・水道業</v>
          </cell>
          <cell r="G65" t="str">
            <v>情報通信業</v>
          </cell>
          <cell r="H65" t="str">
            <v>運輸業・郵便業</v>
          </cell>
          <cell r="I65" t="str">
            <v>卸売業・小売業</v>
          </cell>
          <cell r="J65" t="str">
            <v>金融業・保険業</v>
          </cell>
          <cell r="K65" t="str">
            <v>不動産業・物品賃貸業</v>
          </cell>
          <cell r="L65" t="str">
            <v>学術研究・専門・技術サービス業</v>
          </cell>
          <cell r="M65" t="str">
            <v>宿泊業・飲食サービス業</v>
          </cell>
          <cell r="N65" t="str">
            <v>生活関連サービス業・娯楽業</v>
          </cell>
          <cell r="O65" t="str">
            <v>教育・学習支援業</v>
          </cell>
          <cell r="P65" t="str">
            <v>医療・福祉</v>
          </cell>
          <cell r="Q65" t="str">
            <v>複合サービス事業</v>
          </cell>
          <cell r="R65" t="str">
            <v>サービス業</v>
          </cell>
        </row>
      </sheetData>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50.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2" Type="http://schemas.openxmlformats.org/officeDocument/2006/relationships/drawing" Target="../drawings/drawing8.xml"/><Relationship Id="rId16" Type="http://schemas.openxmlformats.org/officeDocument/2006/relationships/ctrlProp" Target="../ctrlProps/ctrlProp40.xml"/><Relationship Id="rId29" Type="http://schemas.openxmlformats.org/officeDocument/2006/relationships/ctrlProp" Target="../ctrlProps/ctrlProp53.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45" Type="http://schemas.openxmlformats.org/officeDocument/2006/relationships/ctrlProp" Target="../ctrlProps/ctrlProp69.xml"/><Relationship Id="rId53" Type="http://schemas.openxmlformats.org/officeDocument/2006/relationships/ctrlProp" Target="../ctrlProps/ctrlProp77.xml"/><Relationship Id="rId58" Type="http://schemas.openxmlformats.org/officeDocument/2006/relationships/ctrlProp" Target="../ctrlProps/ctrlProp82.xml"/><Relationship Id="rId66" Type="http://schemas.openxmlformats.org/officeDocument/2006/relationships/ctrlProp" Target="../ctrlProps/ctrlProp90.xml"/><Relationship Id="rId5" Type="http://schemas.openxmlformats.org/officeDocument/2006/relationships/ctrlProp" Target="../ctrlProps/ctrlProp29.xml"/><Relationship Id="rId61" Type="http://schemas.openxmlformats.org/officeDocument/2006/relationships/ctrlProp" Target="../ctrlProps/ctrlProp85.xml"/><Relationship Id="rId19" Type="http://schemas.openxmlformats.org/officeDocument/2006/relationships/ctrlProp" Target="../ctrlProps/ctrlProp4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56" Type="http://schemas.openxmlformats.org/officeDocument/2006/relationships/ctrlProp" Target="../ctrlProps/ctrlProp80.xml"/><Relationship Id="rId64" Type="http://schemas.openxmlformats.org/officeDocument/2006/relationships/ctrlProp" Target="../ctrlProps/ctrlProp88.xml"/><Relationship Id="rId69" Type="http://schemas.openxmlformats.org/officeDocument/2006/relationships/ctrlProp" Target="../ctrlProps/ctrlProp93.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3" Type="http://schemas.openxmlformats.org/officeDocument/2006/relationships/vmlDrawing" Target="../drawings/vmlDrawing6.v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1" Type="http://schemas.openxmlformats.org/officeDocument/2006/relationships/printerSettings" Target="../printerSettings/printerSettings10.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 Type="http://schemas.openxmlformats.org/officeDocument/2006/relationships/ctrlProp" Target="../ctrlProps/ctrlProp31.xml"/><Relationship Id="rId71" Type="http://schemas.openxmlformats.org/officeDocument/2006/relationships/ctrlProp" Target="../ctrlProps/ctrlProp9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trlProp" Target="../ctrlProps/ctrlProp99.xml"/><Relationship Id="rId4" Type="http://schemas.openxmlformats.org/officeDocument/2006/relationships/ctrlProp" Target="../ctrlProps/ctrlProp9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C2A2-FF81-4421-A92C-A96BCFB1E73F}">
  <sheetPr>
    <pageSetUpPr fitToPage="1"/>
  </sheetPr>
  <dimension ref="A1:AL80"/>
  <sheetViews>
    <sheetView tabSelected="1" view="pageBreakPreview" zoomScaleNormal="100" zoomScaleSheetLayoutView="100" workbookViewId="0">
      <selection activeCell="O6" sqref="O6:AH6"/>
    </sheetView>
  </sheetViews>
  <sheetFormatPr defaultColWidth="8.453125" defaultRowHeight="19.75" customHeight="1"/>
  <cols>
    <col min="1" max="34" width="2.453125" style="99" customWidth="1"/>
    <col min="35" max="36" width="2.6328125" style="3" customWidth="1"/>
    <col min="37" max="37" width="8.453125" style="3"/>
    <col min="38" max="38" width="14.6328125" style="3" hidden="1" customWidth="1"/>
    <col min="39" max="39" width="14.6328125" style="3" bestFit="1" customWidth="1"/>
    <col min="40" max="40" width="16.7265625" style="3" bestFit="1" customWidth="1"/>
    <col min="41" max="41" width="19.90625" style="3" bestFit="1" customWidth="1"/>
    <col min="42" max="42" width="12.453125" style="3" bestFit="1" customWidth="1"/>
    <col min="43" max="43" width="7.90625" style="3" bestFit="1" customWidth="1"/>
    <col min="44" max="44" width="12.453125" style="3" bestFit="1" customWidth="1"/>
    <col min="45" max="16384" width="8.453125" style="3"/>
  </cols>
  <sheetData>
    <row r="1" spans="1:34" ht="19.75" customHeight="1">
      <c r="Z1" s="385"/>
      <c r="AA1" s="385"/>
      <c r="AB1" s="385"/>
      <c r="AC1" s="385"/>
      <c r="AD1" s="385"/>
      <c r="AE1" s="385"/>
      <c r="AF1" s="385"/>
      <c r="AG1" s="385"/>
      <c r="AH1" s="385"/>
    </row>
    <row r="2" spans="1:34" ht="19.75" customHeight="1">
      <c r="B2" s="100"/>
      <c r="C2" s="100"/>
      <c r="D2" s="100"/>
      <c r="E2" s="100"/>
      <c r="F2" s="100"/>
      <c r="G2" s="100"/>
      <c r="H2" s="100"/>
      <c r="I2" s="100"/>
      <c r="J2" s="100"/>
      <c r="K2" s="100"/>
      <c r="L2" s="100"/>
      <c r="M2" s="100"/>
      <c r="N2" s="100"/>
      <c r="O2" s="100"/>
      <c r="P2" s="100"/>
      <c r="Q2" s="100"/>
      <c r="R2" s="100"/>
      <c r="S2" s="100"/>
      <c r="T2" s="100"/>
      <c r="U2" s="100"/>
      <c r="V2" s="100"/>
      <c r="W2" s="390" t="s">
        <v>550</v>
      </c>
      <c r="X2" s="390"/>
      <c r="Y2" s="390"/>
      <c r="Z2" s="390"/>
      <c r="AA2" s="390"/>
      <c r="AB2" s="390"/>
      <c r="AC2" s="390"/>
      <c r="AD2" s="390"/>
      <c r="AE2" s="390"/>
      <c r="AF2" s="390"/>
      <c r="AG2" s="390"/>
      <c r="AH2" s="390"/>
    </row>
    <row r="3" spans="1:34" ht="19.75" customHeight="1">
      <c r="A3" s="100" t="s">
        <v>679</v>
      </c>
      <c r="B3" s="100"/>
      <c r="C3" s="100"/>
      <c r="D3" s="100"/>
      <c r="E3" s="100"/>
      <c r="F3" s="100"/>
      <c r="G3" s="100"/>
      <c r="H3" s="100"/>
      <c r="I3" s="100"/>
      <c r="J3" s="100"/>
      <c r="K3" s="100"/>
      <c r="L3" s="100"/>
      <c r="M3" s="100"/>
      <c r="N3" s="100"/>
      <c r="O3" s="100"/>
      <c r="P3" s="100"/>
      <c r="Q3" s="100"/>
      <c r="R3" s="100"/>
      <c r="S3" s="100"/>
      <c r="T3" s="100"/>
      <c r="U3" s="100"/>
      <c r="V3" s="100"/>
      <c r="X3" s="100"/>
      <c r="Y3" s="100"/>
      <c r="Z3" s="100"/>
      <c r="AA3" s="100"/>
      <c r="AB3" s="100"/>
      <c r="AC3" s="100"/>
      <c r="AD3" s="100"/>
      <c r="AE3" s="100"/>
      <c r="AF3" s="100"/>
      <c r="AG3" s="100"/>
      <c r="AH3" s="100"/>
    </row>
    <row r="4" spans="1:34" ht="19.75" customHeight="1">
      <c r="A4" s="107" t="s">
        <v>680</v>
      </c>
      <c r="B4" s="107"/>
      <c r="C4" s="107"/>
      <c r="D4" s="107"/>
      <c r="E4" s="107"/>
      <c r="F4" s="107"/>
      <c r="G4" s="107"/>
      <c r="H4" s="107"/>
      <c r="I4" s="107"/>
      <c r="J4" s="107"/>
      <c r="K4" s="107"/>
      <c r="L4" s="107"/>
      <c r="M4" s="100"/>
      <c r="N4" s="100"/>
      <c r="O4" s="100"/>
      <c r="P4" s="100"/>
      <c r="Q4" s="100"/>
      <c r="R4" s="100"/>
      <c r="S4" s="100"/>
      <c r="T4" s="100"/>
      <c r="U4" s="100"/>
      <c r="V4" s="100"/>
      <c r="X4" s="100"/>
      <c r="Y4" s="100"/>
      <c r="Z4" s="100"/>
      <c r="AA4" s="100"/>
      <c r="AB4" s="100"/>
      <c r="AC4" s="100"/>
      <c r="AD4" s="100"/>
      <c r="AE4" s="100"/>
      <c r="AF4" s="100"/>
      <c r="AG4" s="100"/>
      <c r="AH4" s="100"/>
    </row>
    <row r="5" spans="1:34" ht="19.75" customHeight="1">
      <c r="B5" s="100"/>
      <c r="C5" s="100"/>
      <c r="D5" s="100"/>
      <c r="E5" s="100"/>
      <c r="F5" s="100"/>
      <c r="G5" s="100"/>
      <c r="H5" s="100"/>
      <c r="I5" s="100"/>
      <c r="J5" s="100"/>
      <c r="K5" s="100" t="s">
        <v>532</v>
      </c>
      <c r="L5" s="100"/>
      <c r="M5" s="100"/>
      <c r="N5" s="100"/>
      <c r="O5" s="106"/>
      <c r="P5" s="106"/>
      <c r="Q5" s="393"/>
      <c r="R5" s="393"/>
      <c r="S5" s="393"/>
      <c r="T5" s="393"/>
      <c r="U5" s="393"/>
      <c r="V5" s="393"/>
      <c r="W5" s="393"/>
      <c r="X5" s="393"/>
      <c r="Y5" s="393"/>
      <c r="Z5" s="393"/>
      <c r="AA5" s="393"/>
      <c r="AB5" s="393"/>
      <c r="AC5" s="393"/>
      <c r="AD5" s="393"/>
      <c r="AE5" s="393"/>
      <c r="AF5" s="393"/>
      <c r="AG5" s="393"/>
      <c r="AH5" s="393"/>
    </row>
    <row r="6" spans="1:34" ht="19.75" customHeight="1">
      <c r="B6" s="100"/>
      <c r="C6" s="100"/>
      <c r="D6" s="100"/>
      <c r="E6" s="100"/>
      <c r="F6" s="100"/>
      <c r="G6" s="100"/>
      <c r="H6" s="100"/>
      <c r="I6" s="100"/>
      <c r="J6" s="100"/>
      <c r="K6" s="100" t="s">
        <v>533</v>
      </c>
      <c r="L6" s="100"/>
      <c r="M6" s="100"/>
      <c r="N6" s="100"/>
      <c r="O6" s="392"/>
      <c r="P6" s="392"/>
      <c r="Q6" s="392"/>
      <c r="R6" s="392"/>
      <c r="S6" s="392"/>
      <c r="T6" s="392"/>
      <c r="U6" s="392"/>
      <c r="V6" s="392"/>
      <c r="W6" s="392"/>
      <c r="X6" s="392"/>
      <c r="Y6" s="392"/>
      <c r="Z6" s="392"/>
      <c r="AA6" s="392"/>
      <c r="AB6" s="392"/>
      <c r="AC6" s="392"/>
      <c r="AD6" s="392"/>
      <c r="AE6" s="392"/>
      <c r="AF6" s="392"/>
      <c r="AG6" s="392"/>
      <c r="AH6" s="392"/>
    </row>
    <row r="7" spans="1:34" ht="19.75" customHeight="1">
      <c r="B7" s="100"/>
      <c r="C7" s="100"/>
      <c r="D7" s="100"/>
      <c r="E7" s="100"/>
      <c r="F7" s="100"/>
      <c r="G7" s="100"/>
      <c r="H7" s="100"/>
      <c r="I7" s="100"/>
      <c r="J7" s="100"/>
      <c r="K7" s="100" t="s">
        <v>534</v>
      </c>
      <c r="L7" s="100"/>
      <c r="M7" s="100"/>
      <c r="N7" s="100"/>
      <c r="O7" s="391"/>
      <c r="P7" s="391"/>
      <c r="Q7" s="391"/>
      <c r="R7" s="391"/>
      <c r="S7" s="391"/>
      <c r="T7" s="391"/>
      <c r="U7" s="391"/>
      <c r="V7" s="391"/>
      <c r="W7" s="391"/>
      <c r="X7" s="391"/>
      <c r="Y7" s="391"/>
      <c r="Z7" s="391"/>
      <c r="AA7" s="391"/>
      <c r="AB7" s="391"/>
      <c r="AC7" s="391"/>
      <c r="AD7" s="391"/>
      <c r="AE7" s="391"/>
      <c r="AF7" s="391"/>
      <c r="AG7" s="391"/>
      <c r="AH7" s="391"/>
    </row>
    <row r="8" spans="1:34" ht="19.75" customHeight="1">
      <c r="B8" s="100"/>
      <c r="C8" s="100"/>
      <c r="D8" s="100"/>
      <c r="E8" s="100"/>
      <c r="F8" s="100"/>
      <c r="G8" s="100"/>
      <c r="H8" s="100"/>
      <c r="I8" s="100"/>
      <c r="J8" s="100"/>
      <c r="K8" s="100" t="s">
        <v>570</v>
      </c>
      <c r="L8" s="100"/>
      <c r="M8" s="100"/>
      <c r="N8" s="100"/>
      <c r="O8" s="106"/>
      <c r="P8" s="106"/>
      <c r="Q8" s="106"/>
      <c r="R8" s="392"/>
      <c r="S8" s="392"/>
      <c r="T8" s="392"/>
      <c r="U8" s="392"/>
      <c r="V8" s="392"/>
      <c r="W8" s="392"/>
      <c r="X8" s="392"/>
      <c r="Y8" s="392"/>
      <c r="Z8" s="392"/>
      <c r="AA8" s="392"/>
      <c r="AB8" s="392"/>
      <c r="AC8" s="392"/>
      <c r="AD8" s="392"/>
      <c r="AE8" s="392"/>
      <c r="AF8" s="392"/>
      <c r="AG8" s="392"/>
      <c r="AH8" s="392"/>
    </row>
    <row r="9" spans="1:34" ht="19.75" customHeight="1">
      <c r="B9" s="100"/>
      <c r="C9" s="100"/>
      <c r="D9" s="100"/>
      <c r="E9" s="100"/>
      <c r="F9" s="100"/>
      <c r="G9" s="100"/>
      <c r="H9" s="100"/>
      <c r="I9" s="100"/>
      <c r="J9" s="100"/>
      <c r="K9" s="100"/>
      <c r="L9" s="100"/>
      <c r="M9" s="100"/>
      <c r="N9" s="100"/>
      <c r="O9" s="100"/>
      <c r="P9" s="100"/>
      <c r="Q9" s="100"/>
      <c r="R9" s="100"/>
      <c r="S9" s="100"/>
      <c r="T9" s="100"/>
      <c r="U9" s="100"/>
      <c r="V9" s="100"/>
      <c r="X9" s="100"/>
      <c r="Y9" s="100"/>
      <c r="Z9" s="100"/>
      <c r="AA9" s="100"/>
      <c r="AB9" s="100"/>
      <c r="AC9" s="100"/>
      <c r="AD9" s="100"/>
      <c r="AE9" s="100"/>
      <c r="AF9" s="100"/>
      <c r="AG9" s="100"/>
      <c r="AH9" s="100"/>
    </row>
    <row r="10" spans="1:34" ht="19.75" customHeight="1">
      <c r="B10" s="100"/>
      <c r="C10" s="100"/>
      <c r="D10" s="100"/>
      <c r="E10" s="100"/>
      <c r="F10" s="100"/>
      <c r="G10" s="100"/>
      <c r="H10" s="100"/>
      <c r="I10" s="100"/>
      <c r="J10" s="100"/>
      <c r="K10" s="100" t="s">
        <v>535</v>
      </c>
      <c r="L10" s="100"/>
      <c r="M10" s="100"/>
      <c r="N10" s="100"/>
      <c r="O10" s="100"/>
      <c r="P10" s="100"/>
      <c r="Q10" s="395"/>
      <c r="R10" s="395"/>
      <c r="S10" s="395"/>
      <c r="T10" s="395"/>
      <c r="U10" s="395"/>
      <c r="V10" s="395"/>
      <c r="W10" s="395"/>
      <c r="X10" s="395"/>
      <c r="Y10" s="395"/>
      <c r="Z10" s="395"/>
      <c r="AA10" s="395"/>
      <c r="AB10" s="395"/>
      <c r="AC10" s="395"/>
      <c r="AD10" s="395"/>
      <c r="AE10" s="395"/>
      <c r="AF10" s="395"/>
      <c r="AG10" s="395"/>
      <c r="AH10" s="395"/>
    </row>
    <row r="11" spans="1:34" ht="19.75" customHeight="1">
      <c r="B11" s="100"/>
      <c r="C11" s="100"/>
      <c r="D11" s="100"/>
      <c r="E11" s="100"/>
      <c r="F11" s="100"/>
      <c r="G11" s="100"/>
      <c r="H11" s="100"/>
      <c r="I11" s="100"/>
      <c r="J11" s="100"/>
      <c r="K11" s="100" t="s">
        <v>533</v>
      </c>
      <c r="L11" s="100"/>
      <c r="M11" s="100"/>
      <c r="N11" s="100"/>
      <c r="O11" s="394"/>
      <c r="P11" s="394"/>
      <c r="Q11" s="394"/>
      <c r="R11" s="394"/>
      <c r="S11" s="394"/>
      <c r="T11" s="394"/>
      <c r="U11" s="394"/>
      <c r="V11" s="394"/>
      <c r="W11" s="394"/>
      <c r="X11" s="394"/>
      <c r="Y11" s="394"/>
      <c r="Z11" s="394"/>
      <c r="AA11" s="394"/>
      <c r="AB11" s="394"/>
      <c r="AC11" s="394"/>
      <c r="AD11" s="394"/>
      <c r="AE11" s="394"/>
      <c r="AF11" s="394"/>
      <c r="AG11" s="394"/>
      <c r="AH11" s="394"/>
    </row>
    <row r="12" spans="1:34" ht="19.75" customHeight="1">
      <c r="B12" s="100"/>
      <c r="C12" s="100"/>
      <c r="D12" s="100"/>
      <c r="E12" s="100"/>
      <c r="F12" s="100"/>
      <c r="G12" s="100"/>
      <c r="H12" s="100"/>
      <c r="I12" s="100"/>
      <c r="J12" s="100"/>
      <c r="K12" s="100" t="s">
        <v>534</v>
      </c>
      <c r="L12" s="100"/>
      <c r="M12" s="100"/>
      <c r="N12" s="100"/>
      <c r="O12" s="394"/>
      <c r="P12" s="394"/>
      <c r="Q12" s="394"/>
      <c r="R12" s="394"/>
      <c r="S12" s="394"/>
      <c r="T12" s="394"/>
      <c r="U12" s="394"/>
      <c r="V12" s="394"/>
      <c r="W12" s="394"/>
      <c r="X12" s="394"/>
      <c r="Y12" s="394"/>
      <c r="Z12" s="394"/>
      <c r="AA12" s="394"/>
      <c r="AB12" s="394"/>
      <c r="AC12" s="394"/>
      <c r="AD12" s="394"/>
      <c r="AE12" s="394"/>
      <c r="AF12" s="394"/>
      <c r="AG12" s="394"/>
      <c r="AH12" s="394"/>
    </row>
    <row r="13" spans="1:34" ht="19.75" customHeight="1">
      <c r="B13" s="100"/>
      <c r="C13" s="100"/>
      <c r="D13" s="100"/>
      <c r="E13" s="100"/>
      <c r="F13" s="100"/>
      <c r="G13" s="100"/>
      <c r="H13" s="100"/>
      <c r="I13" s="100"/>
      <c r="J13" s="100"/>
      <c r="K13" s="100" t="s">
        <v>571</v>
      </c>
      <c r="L13" s="100"/>
      <c r="M13" s="100"/>
      <c r="N13" s="100"/>
      <c r="O13" s="100"/>
      <c r="P13" s="100"/>
      <c r="Q13" s="100"/>
      <c r="R13" s="394"/>
      <c r="S13" s="394"/>
      <c r="T13" s="394"/>
      <c r="U13" s="394"/>
      <c r="V13" s="394"/>
      <c r="W13" s="394"/>
      <c r="X13" s="394"/>
      <c r="Y13" s="394"/>
      <c r="Z13" s="394"/>
      <c r="AA13" s="394"/>
      <c r="AB13" s="394"/>
      <c r="AC13" s="394"/>
      <c r="AD13" s="394"/>
      <c r="AE13" s="394"/>
      <c r="AF13" s="394"/>
      <c r="AG13" s="394"/>
      <c r="AH13" s="394"/>
    </row>
    <row r="14" spans="1:34" ht="19.75" customHeight="1">
      <c r="B14" s="100"/>
      <c r="C14" s="100"/>
      <c r="D14" s="100"/>
      <c r="E14" s="100"/>
      <c r="F14" s="100"/>
      <c r="G14" s="100"/>
      <c r="H14" s="100"/>
      <c r="I14" s="100"/>
      <c r="J14" s="100"/>
      <c r="K14" s="100"/>
      <c r="L14" s="100"/>
      <c r="M14" s="100"/>
      <c r="N14" s="100"/>
      <c r="O14" s="100"/>
      <c r="P14" s="100"/>
      <c r="Q14" s="100"/>
      <c r="R14" s="100"/>
      <c r="S14" s="100"/>
      <c r="T14" s="100"/>
      <c r="U14" s="100"/>
      <c r="V14" s="100"/>
      <c r="X14" s="100"/>
      <c r="Y14" s="100"/>
      <c r="Z14" s="100"/>
      <c r="AA14" s="100"/>
      <c r="AB14" s="100"/>
      <c r="AC14" s="100"/>
      <c r="AD14" s="100"/>
      <c r="AE14" s="100"/>
      <c r="AF14" s="100"/>
      <c r="AG14" s="100"/>
      <c r="AH14" s="100"/>
    </row>
    <row r="15" spans="1:34" ht="19.7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row>
    <row r="16" spans="1:34" ht="19.75" customHeight="1">
      <c r="A16" s="387" t="s">
        <v>692</v>
      </c>
      <c r="B16" s="387"/>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row>
    <row r="17" spans="1:35" ht="19.75" customHeight="1">
      <c r="A17" s="387" t="s">
        <v>691</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row>
    <row r="18" spans="1:35" ht="19.75" customHeight="1">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row>
    <row r="19" spans="1:35" ht="19.75" customHeight="1">
      <c r="A19" s="388" t="s">
        <v>690</v>
      </c>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row>
    <row r="20" spans="1:35" ht="19.75" customHeight="1">
      <c r="A20" s="388"/>
      <c r="B20" s="388"/>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row>
    <row r="21" spans="1:35" ht="19.7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row>
    <row r="22" spans="1:35" ht="19.75" customHeight="1">
      <c r="A22" s="100" t="s">
        <v>537</v>
      </c>
      <c r="B22" s="100"/>
      <c r="C22" s="100"/>
      <c r="D22" s="100"/>
      <c r="E22" s="100"/>
      <c r="F22" s="100"/>
      <c r="G22" s="100"/>
      <c r="H22" s="100"/>
      <c r="I22" s="100"/>
      <c r="J22" s="389">
        <f>事業費内訳!Z36</f>
        <v>0</v>
      </c>
      <c r="K22" s="389"/>
      <c r="L22" s="389"/>
      <c r="M22" s="389"/>
      <c r="N22" s="389"/>
      <c r="O22" s="389"/>
      <c r="P22" s="389"/>
      <c r="Q22" s="389"/>
      <c r="R22" s="389"/>
      <c r="S22" s="100" t="s">
        <v>538</v>
      </c>
      <c r="T22" s="100"/>
      <c r="U22" s="100"/>
      <c r="V22" s="100"/>
      <c r="W22" s="100"/>
      <c r="X22" s="100"/>
      <c r="Y22" s="100"/>
      <c r="Z22" s="100"/>
      <c r="AA22" s="100"/>
      <c r="AB22" s="100"/>
      <c r="AC22" s="100"/>
      <c r="AD22" s="100"/>
      <c r="AE22" s="100"/>
      <c r="AF22" s="100"/>
      <c r="AG22" s="100"/>
      <c r="AH22" s="100"/>
    </row>
    <row r="23" spans="1:35" ht="19.7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row>
    <row r="24" spans="1:35" ht="19.75" customHeight="1">
      <c r="A24" s="100" t="s">
        <v>536</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36"/>
    </row>
    <row r="25" spans="1:35" ht="19.75" customHeight="1">
      <c r="A25" s="386" t="s">
        <v>681</v>
      </c>
      <c r="B25" s="386"/>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6"/>
    </row>
    <row r="26" spans="1:35" ht="19.75" customHeight="1">
      <c r="A26" s="386" t="s">
        <v>636</v>
      </c>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6"/>
    </row>
    <row r="27" spans="1:35" ht="19.75" customHeight="1">
      <c r="A27" s="100" t="s">
        <v>540</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36"/>
    </row>
    <row r="28" spans="1:35" ht="19.75" customHeight="1">
      <c r="A28" s="100" t="s">
        <v>551</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row>
    <row r="29" spans="1:35" ht="19.75" customHeight="1">
      <c r="A29" s="100" t="s">
        <v>637</v>
      </c>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row>
    <row r="30" spans="1:35" ht="19.75" customHeight="1">
      <c r="A30" s="100" t="s">
        <v>552</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row>
    <row r="31" spans="1:35" ht="19.75" customHeight="1">
      <c r="A31" s="100" t="s">
        <v>638</v>
      </c>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row>
    <row r="32" spans="1:35" ht="19.75" customHeight="1">
      <c r="A32" s="100" t="s">
        <v>541</v>
      </c>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row>
    <row r="33" spans="1:34" ht="19.75" customHeight="1">
      <c r="A33" s="100" t="s">
        <v>542</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row>
    <row r="34" spans="1:34" ht="19.75" customHeight="1">
      <c r="A34" s="100" t="s">
        <v>543</v>
      </c>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row>
    <row r="35" spans="1:34" ht="19.75" customHeight="1">
      <c r="A35" s="104" t="s">
        <v>639</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row>
    <row r="36" spans="1:34" ht="19.75" customHeight="1">
      <c r="A36" s="105" t="s">
        <v>674</v>
      </c>
      <c r="B36" s="104"/>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row>
    <row r="37" spans="1:34" ht="19.75" customHeight="1">
      <c r="A37" s="105" t="s">
        <v>673</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row>
    <row r="38" spans="1:34" ht="19.75" customHeight="1">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row>
    <row r="39" spans="1:34" ht="19.7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row>
    <row r="42" spans="1:34" ht="19.75" customHeight="1">
      <c r="Q42" s="101"/>
      <c r="R42" s="101"/>
      <c r="S42" s="101"/>
      <c r="T42" s="101"/>
      <c r="AA42" s="103"/>
      <c r="AB42" s="102"/>
      <c r="AC42" s="102"/>
      <c r="AD42" s="102"/>
    </row>
    <row r="43" spans="1:34" ht="19.75" customHeight="1">
      <c r="G43" s="101"/>
      <c r="H43" s="102"/>
      <c r="I43" s="102"/>
      <c r="J43" s="102"/>
      <c r="Q43" s="101"/>
      <c r="R43" s="101"/>
      <c r="S43" s="101"/>
      <c r="T43" s="101"/>
      <c r="AA43" s="103"/>
      <c r="AB43" s="102"/>
      <c r="AC43" s="102"/>
      <c r="AD43" s="102"/>
    </row>
    <row r="44" spans="1:34" ht="19.75" customHeight="1">
      <c r="G44" s="101"/>
      <c r="H44" s="102"/>
      <c r="I44" s="102"/>
      <c r="J44" s="102"/>
      <c r="Q44" s="101"/>
      <c r="R44" s="101"/>
      <c r="S44" s="101"/>
      <c r="T44" s="101"/>
      <c r="AA44" s="103"/>
      <c r="AB44" s="102"/>
      <c r="AC44" s="102"/>
      <c r="AD44" s="102"/>
    </row>
    <row r="45" spans="1:34" ht="19.75" customHeight="1">
      <c r="G45" s="101"/>
      <c r="H45" s="102"/>
      <c r="I45" s="102"/>
      <c r="J45" s="102"/>
      <c r="Q45" s="101"/>
      <c r="R45" s="101"/>
      <c r="S45" s="101"/>
      <c r="T45" s="101"/>
      <c r="AA45" s="103"/>
      <c r="AB45" s="102"/>
      <c r="AC45" s="102"/>
      <c r="AD45" s="102"/>
    </row>
    <row r="46" spans="1:34" ht="19.75" customHeight="1">
      <c r="G46" s="101"/>
      <c r="H46" s="102"/>
      <c r="I46" s="102"/>
      <c r="J46" s="102"/>
      <c r="Q46" s="101"/>
      <c r="R46" s="101"/>
      <c r="S46" s="101"/>
      <c r="T46" s="101"/>
      <c r="AA46" s="103"/>
      <c r="AB46" s="102"/>
      <c r="AC46" s="102"/>
      <c r="AD46" s="102"/>
    </row>
    <row r="47" spans="1:34" ht="19.75" customHeight="1">
      <c r="G47" s="101"/>
      <c r="H47" s="102"/>
      <c r="I47" s="102"/>
      <c r="J47" s="102"/>
      <c r="Q47" s="101"/>
      <c r="R47" s="101"/>
      <c r="S47" s="101"/>
      <c r="T47" s="101"/>
      <c r="AA47" s="103"/>
      <c r="AB47" s="102"/>
      <c r="AC47" s="102"/>
      <c r="AD47" s="102"/>
    </row>
    <row r="48" spans="1:34" ht="19.75" customHeight="1">
      <c r="G48" s="101"/>
      <c r="H48" s="102"/>
      <c r="I48" s="102"/>
      <c r="J48" s="102"/>
      <c r="Q48" s="101"/>
      <c r="R48" s="101"/>
      <c r="S48" s="101"/>
      <c r="T48" s="101"/>
      <c r="AA48" s="103"/>
      <c r="AB48" s="102"/>
      <c r="AC48" s="102"/>
      <c r="AD48" s="102"/>
    </row>
    <row r="55" spans="1:38" s="93" customFormat="1" ht="19.75"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L55" s="93" t="s">
        <v>167</v>
      </c>
    </row>
    <row r="56" spans="1:38" ht="19.75"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L56" s="3" t="s">
        <v>168</v>
      </c>
    </row>
    <row r="57" spans="1:38" ht="19.75"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L57" s="3" t="s">
        <v>169</v>
      </c>
    </row>
    <row r="58" spans="1:38" ht="19.75"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L58" s="3" t="s">
        <v>170</v>
      </c>
    </row>
    <row r="59" spans="1:38" ht="19.75" customHeight="1">
      <c r="A59"/>
      <c r="B59"/>
      <c r="C59"/>
      <c r="D59"/>
      <c r="E59"/>
      <c r="F59"/>
      <c r="G59"/>
      <c r="H59"/>
      <c r="I59"/>
      <c r="J59"/>
      <c r="K59"/>
      <c r="L59"/>
      <c r="M59"/>
      <c r="N59"/>
      <c r="O59"/>
      <c r="P59"/>
      <c r="Q59"/>
      <c r="R59"/>
      <c r="S59"/>
      <c r="T59"/>
      <c r="U59"/>
      <c r="V59"/>
      <c r="W59"/>
      <c r="X59"/>
      <c r="Y59"/>
      <c r="Z59"/>
      <c r="AA59"/>
      <c r="AB59"/>
      <c r="AC59"/>
      <c r="AD59"/>
      <c r="AE59"/>
      <c r="AF59"/>
      <c r="AG59"/>
      <c r="AH59"/>
      <c r="AI59"/>
      <c r="AJ59"/>
    </row>
    <row r="60" spans="1:38" ht="19.75" customHeight="1">
      <c r="A60"/>
      <c r="B60"/>
      <c r="C60"/>
      <c r="D60"/>
      <c r="E60"/>
      <c r="F60"/>
      <c r="G60"/>
      <c r="H60"/>
      <c r="I60"/>
      <c r="J60"/>
      <c r="K60"/>
      <c r="L60"/>
      <c r="M60"/>
      <c r="N60"/>
      <c r="O60"/>
      <c r="P60"/>
      <c r="Q60"/>
      <c r="R60"/>
      <c r="S60"/>
      <c r="T60"/>
      <c r="U60"/>
      <c r="V60"/>
      <c r="W60"/>
      <c r="X60"/>
      <c r="Y60"/>
      <c r="Z60"/>
      <c r="AA60"/>
      <c r="AB60"/>
      <c r="AC60"/>
      <c r="AD60"/>
      <c r="AE60"/>
      <c r="AF60"/>
      <c r="AG60"/>
      <c r="AH60"/>
      <c r="AI60"/>
      <c r="AJ60"/>
    </row>
    <row r="61" spans="1:38" ht="19.75" customHeight="1">
      <c r="A61"/>
      <c r="B61"/>
      <c r="C61"/>
      <c r="D61"/>
      <c r="E61"/>
      <c r="F61"/>
      <c r="G61"/>
      <c r="H61"/>
      <c r="I61"/>
      <c r="J61"/>
      <c r="K61"/>
      <c r="L61"/>
      <c r="M61"/>
      <c r="N61"/>
      <c r="O61"/>
      <c r="P61"/>
      <c r="Q61"/>
      <c r="R61"/>
      <c r="S61"/>
      <c r="T61"/>
      <c r="U61"/>
      <c r="V61"/>
      <c r="W61"/>
      <c r="X61"/>
      <c r="Y61"/>
      <c r="Z61"/>
      <c r="AA61"/>
      <c r="AB61"/>
      <c r="AC61"/>
      <c r="AD61"/>
      <c r="AE61"/>
      <c r="AF61"/>
      <c r="AG61"/>
      <c r="AH61"/>
      <c r="AI61"/>
      <c r="AJ61"/>
    </row>
    <row r="62" spans="1:38" ht="19.75" customHeight="1">
      <c r="A62"/>
      <c r="B62"/>
      <c r="C62"/>
      <c r="D62"/>
      <c r="E62"/>
      <c r="F62"/>
      <c r="G62"/>
      <c r="H62"/>
      <c r="I62"/>
      <c r="J62"/>
      <c r="K62"/>
      <c r="L62"/>
      <c r="M62"/>
      <c r="N62"/>
      <c r="O62"/>
      <c r="P62"/>
      <c r="Q62"/>
      <c r="R62"/>
      <c r="S62"/>
      <c r="T62"/>
      <c r="U62"/>
      <c r="V62"/>
      <c r="W62"/>
      <c r="X62"/>
      <c r="Y62"/>
      <c r="Z62"/>
      <c r="AA62"/>
      <c r="AB62"/>
      <c r="AC62"/>
      <c r="AD62"/>
      <c r="AE62"/>
      <c r="AF62"/>
      <c r="AG62"/>
      <c r="AH62"/>
      <c r="AI62"/>
      <c r="AJ62"/>
    </row>
    <row r="63" spans="1:38" ht="19.75" customHeight="1">
      <c r="A63"/>
      <c r="B63"/>
      <c r="C63"/>
      <c r="D63"/>
      <c r="E63"/>
      <c r="F63"/>
      <c r="G63"/>
      <c r="H63"/>
      <c r="I63"/>
      <c r="J63"/>
      <c r="K63"/>
      <c r="L63"/>
      <c r="M63"/>
      <c r="N63"/>
      <c r="O63"/>
      <c r="P63"/>
      <c r="Q63"/>
      <c r="R63"/>
      <c r="S63"/>
      <c r="T63"/>
      <c r="U63"/>
      <c r="V63"/>
      <c r="W63"/>
      <c r="X63"/>
      <c r="Y63"/>
      <c r="Z63"/>
      <c r="AA63"/>
      <c r="AB63"/>
      <c r="AC63"/>
      <c r="AD63"/>
      <c r="AE63"/>
      <c r="AF63"/>
      <c r="AG63"/>
      <c r="AH63"/>
      <c r="AI63"/>
      <c r="AJ63"/>
    </row>
    <row r="64" spans="1:38" ht="19.75" customHeight="1">
      <c r="A64"/>
      <c r="B64"/>
      <c r="C64"/>
      <c r="D64"/>
      <c r="E64"/>
      <c r="F64"/>
      <c r="G64"/>
      <c r="H64"/>
      <c r="I64"/>
      <c r="J64"/>
      <c r="K64"/>
      <c r="L64"/>
      <c r="M64"/>
      <c r="N64"/>
      <c r="O64"/>
      <c r="P64"/>
      <c r="Q64"/>
      <c r="R64"/>
      <c r="S64"/>
      <c r="T64"/>
      <c r="U64"/>
      <c r="V64"/>
      <c r="W64"/>
      <c r="X64"/>
      <c r="Y64"/>
      <c r="Z64"/>
      <c r="AA64"/>
      <c r="AB64"/>
      <c r="AC64"/>
      <c r="AD64"/>
      <c r="AE64"/>
      <c r="AF64"/>
      <c r="AG64"/>
      <c r="AH64"/>
      <c r="AI64"/>
      <c r="AJ64"/>
    </row>
    <row r="65" spans="1:36" ht="19.75" customHeight="1">
      <c r="A65"/>
      <c r="B65"/>
      <c r="C65"/>
      <c r="D65"/>
      <c r="E65"/>
      <c r="F65"/>
      <c r="G65"/>
      <c r="H65"/>
      <c r="I65"/>
      <c r="J65"/>
      <c r="K65"/>
      <c r="L65"/>
      <c r="M65"/>
      <c r="N65"/>
      <c r="O65"/>
      <c r="P65"/>
      <c r="Q65"/>
      <c r="R65"/>
      <c r="S65"/>
      <c r="T65"/>
      <c r="U65"/>
      <c r="V65"/>
      <c r="W65"/>
      <c r="X65"/>
      <c r="Y65"/>
      <c r="Z65"/>
      <c r="AA65"/>
      <c r="AB65"/>
      <c r="AC65"/>
      <c r="AD65"/>
      <c r="AE65"/>
      <c r="AF65"/>
      <c r="AG65"/>
      <c r="AH65"/>
      <c r="AI65"/>
      <c r="AJ65"/>
    </row>
    <row r="66" spans="1:36" ht="19.75" customHeight="1">
      <c r="A66"/>
      <c r="B66"/>
      <c r="C66"/>
      <c r="D66"/>
      <c r="E66"/>
      <c r="F66"/>
      <c r="G66"/>
      <c r="H66"/>
      <c r="I66"/>
      <c r="J66"/>
      <c r="K66"/>
      <c r="L66"/>
      <c r="M66"/>
      <c r="N66"/>
      <c r="O66"/>
      <c r="P66"/>
      <c r="Q66"/>
      <c r="R66"/>
      <c r="S66"/>
      <c r="T66"/>
      <c r="U66"/>
      <c r="V66"/>
      <c r="W66"/>
      <c r="X66"/>
      <c r="Y66"/>
      <c r="Z66"/>
      <c r="AA66"/>
      <c r="AB66"/>
      <c r="AC66"/>
      <c r="AD66"/>
      <c r="AE66"/>
      <c r="AF66"/>
      <c r="AG66"/>
      <c r="AH66"/>
      <c r="AI66"/>
      <c r="AJ66"/>
    </row>
    <row r="67" spans="1:36" ht="19.75" customHeight="1">
      <c r="A67"/>
      <c r="B67"/>
      <c r="C67"/>
      <c r="D67"/>
      <c r="E67"/>
      <c r="F67"/>
      <c r="G67"/>
      <c r="H67"/>
      <c r="I67"/>
      <c r="J67"/>
      <c r="K67"/>
      <c r="L67"/>
      <c r="M67"/>
      <c r="N67"/>
      <c r="O67"/>
      <c r="P67"/>
      <c r="Q67"/>
      <c r="R67"/>
      <c r="S67"/>
      <c r="T67"/>
      <c r="U67"/>
      <c r="V67"/>
      <c r="W67"/>
      <c r="X67"/>
      <c r="Y67"/>
      <c r="Z67"/>
      <c r="AA67"/>
      <c r="AB67"/>
      <c r="AC67"/>
      <c r="AD67"/>
      <c r="AE67"/>
      <c r="AF67"/>
      <c r="AG67"/>
      <c r="AH67"/>
      <c r="AI67"/>
      <c r="AJ67"/>
    </row>
    <row r="68" spans="1:36" ht="19.75" customHeight="1">
      <c r="A68"/>
      <c r="B68"/>
      <c r="C68"/>
      <c r="D68"/>
      <c r="E68"/>
      <c r="F68"/>
      <c r="G68"/>
      <c r="H68"/>
      <c r="I68"/>
      <c r="J68"/>
      <c r="K68"/>
      <c r="L68"/>
      <c r="M68"/>
      <c r="N68"/>
      <c r="O68"/>
      <c r="P68"/>
      <c r="Q68"/>
      <c r="R68"/>
      <c r="S68"/>
      <c r="T68"/>
      <c r="U68"/>
      <c r="V68"/>
      <c r="W68"/>
      <c r="X68"/>
      <c r="Y68"/>
      <c r="Z68"/>
      <c r="AA68"/>
      <c r="AB68"/>
      <c r="AC68"/>
      <c r="AD68"/>
      <c r="AE68"/>
      <c r="AF68"/>
      <c r="AG68"/>
      <c r="AH68"/>
      <c r="AI68"/>
      <c r="AJ68"/>
    </row>
    <row r="69" spans="1:36" ht="19.75" customHeight="1">
      <c r="A69"/>
      <c r="B69"/>
      <c r="C69"/>
      <c r="D69"/>
      <c r="E69"/>
      <c r="F69"/>
      <c r="G69"/>
      <c r="H69"/>
      <c r="I69"/>
      <c r="J69"/>
      <c r="K69"/>
      <c r="L69"/>
      <c r="M69"/>
      <c r="N69"/>
      <c r="O69"/>
      <c r="P69"/>
      <c r="Q69"/>
      <c r="R69"/>
      <c r="S69"/>
      <c r="T69"/>
      <c r="U69"/>
      <c r="V69"/>
      <c r="W69"/>
      <c r="X69"/>
      <c r="Y69"/>
      <c r="Z69"/>
      <c r="AA69"/>
      <c r="AB69"/>
      <c r="AC69"/>
      <c r="AD69"/>
      <c r="AE69"/>
      <c r="AF69"/>
      <c r="AG69"/>
      <c r="AH69"/>
      <c r="AI69"/>
      <c r="AJ69"/>
    </row>
    <row r="70" spans="1:36" ht="19.75" customHeight="1">
      <c r="A70"/>
      <c r="B70"/>
      <c r="C70"/>
      <c r="D70"/>
      <c r="E70"/>
      <c r="F70"/>
      <c r="G70"/>
      <c r="H70"/>
      <c r="I70"/>
      <c r="J70"/>
      <c r="K70"/>
      <c r="L70"/>
      <c r="M70"/>
      <c r="N70"/>
      <c r="O70"/>
      <c r="P70"/>
      <c r="Q70"/>
      <c r="R70"/>
      <c r="S70"/>
      <c r="T70"/>
      <c r="U70"/>
      <c r="V70"/>
      <c r="W70"/>
      <c r="X70"/>
      <c r="Y70"/>
      <c r="Z70"/>
      <c r="AA70"/>
      <c r="AB70"/>
      <c r="AC70"/>
      <c r="AD70"/>
      <c r="AE70"/>
      <c r="AF70"/>
      <c r="AG70"/>
      <c r="AH70"/>
      <c r="AI70"/>
      <c r="AJ70"/>
    </row>
    <row r="71" spans="1:36" ht="19.75" customHeight="1">
      <c r="A71"/>
      <c r="B71"/>
      <c r="C71"/>
      <c r="D71"/>
      <c r="E71"/>
      <c r="F71"/>
      <c r="G71"/>
      <c r="H71"/>
      <c r="I71"/>
      <c r="J71"/>
      <c r="K71"/>
      <c r="L71"/>
      <c r="M71"/>
      <c r="N71"/>
      <c r="O71"/>
      <c r="P71"/>
      <c r="Q71"/>
      <c r="R71"/>
      <c r="S71"/>
      <c r="T71"/>
      <c r="U71"/>
      <c r="V71"/>
      <c r="W71"/>
      <c r="X71"/>
      <c r="Y71"/>
      <c r="Z71"/>
      <c r="AA71"/>
      <c r="AB71"/>
      <c r="AC71"/>
      <c r="AD71"/>
      <c r="AE71"/>
      <c r="AF71"/>
      <c r="AG71"/>
      <c r="AH71"/>
      <c r="AI71"/>
      <c r="AJ71"/>
    </row>
    <row r="72" spans="1:36" ht="19.75" customHeight="1">
      <c r="A72"/>
      <c r="B72"/>
      <c r="C72"/>
      <c r="D72"/>
      <c r="E72"/>
      <c r="F72"/>
      <c r="G72"/>
      <c r="H72"/>
      <c r="I72"/>
      <c r="J72"/>
      <c r="K72"/>
      <c r="L72"/>
      <c r="M72"/>
      <c r="N72"/>
      <c r="O72"/>
      <c r="P72"/>
      <c r="Q72"/>
      <c r="R72"/>
      <c r="S72"/>
      <c r="T72"/>
      <c r="U72"/>
      <c r="V72"/>
      <c r="W72"/>
      <c r="X72"/>
      <c r="Y72"/>
      <c r="Z72"/>
      <c r="AA72"/>
      <c r="AB72"/>
      <c r="AC72"/>
      <c r="AD72"/>
      <c r="AE72"/>
      <c r="AF72"/>
      <c r="AG72"/>
      <c r="AH72"/>
      <c r="AI72"/>
      <c r="AJ72"/>
    </row>
    <row r="73" spans="1:36" ht="19.75" customHeight="1">
      <c r="A73"/>
      <c r="B73"/>
      <c r="C73"/>
      <c r="D73"/>
      <c r="E73"/>
      <c r="F73"/>
      <c r="G73"/>
      <c r="H73"/>
      <c r="I73"/>
      <c r="J73"/>
      <c r="K73"/>
      <c r="L73"/>
      <c r="M73"/>
      <c r="N73"/>
      <c r="O73"/>
      <c r="P73"/>
      <c r="Q73"/>
      <c r="R73"/>
      <c r="S73"/>
      <c r="T73"/>
      <c r="U73"/>
      <c r="V73"/>
      <c r="W73"/>
      <c r="X73"/>
      <c r="Y73"/>
      <c r="Z73"/>
      <c r="AA73"/>
      <c r="AB73"/>
      <c r="AC73"/>
      <c r="AD73"/>
      <c r="AE73"/>
      <c r="AF73"/>
      <c r="AG73"/>
      <c r="AH73"/>
      <c r="AI73"/>
      <c r="AJ73"/>
    </row>
    <row r="74" spans="1:36" ht="19.75" customHeight="1">
      <c r="A74"/>
      <c r="B74"/>
      <c r="C74"/>
      <c r="D74"/>
      <c r="E74"/>
      <c r="F74"/>
      <c r="G74"/>
      <c r="H74"/>
      <c r="I74"/>
      <c r="J74"/>
      <c r="K74"/>
      <c r="L74"/>
      <c r="M74"/>
      <c r="N74"/>
      <c r="O74"/>
      <c r="P74"/>
      <c r="Q74"/>
      <c r="R74"/>
      <c r="S74"/>
      <c r="T74"/>
      <c r="U74"/>
      <c r="V74"/>
      <c r="W74"/>
      <c r="X74"/>
      <c r="Y74"/>
      <c r="Z74"/>
      <c r="AA74"/>
      <c r="AB74"/>
      <c r="AC74"/>
      <c r="AD74"/>
      <c r="AE74"/>
      <c r="AF74"/>
      <c r="AG74"/>
      <c r="AH74"/>
      <c r="AI74"/>
      <c r="AJ74"/>
    </row>
    <row r="75" spans="1:36" ht="19.75" customHeight="1">
      <c r="A75"/>
      <c r="B75"/>
      <c r="C75"/>
      <c r="D75"/>
      <c r="E75"/>
      <c r="F75"/>
      <c r="G75"/>
      <c r="H75"/>
      <c r="I75"/>
      <c r="J75"/>
      <c r="K75"/>
      <c r="L75"/>
      <c r="M75"/>
      <c r="N75"/>
      <c r="O75"/>
      <c r="P75"/>
      <c r="Q75"/>
      <c r="R75"/>
      <c r="S75"/>
      <c r="T75"/>
      <c r="U75"/>
      <c r="V75"/>
      <c r="W75"/>
      <c r="X75"/>
      <c r="Y75"/>
      <c r="Z75"/>
      <c r="AA75"/>
      <c r="AB75"/>
      <c r="AC75"/>
      <c r="AD75"/>
      <c r="AE75"/>
      <c r="AF75"/>
      <c r="AG75"/>
      <c r="AH75"/>
      <c r="AI75"/>
      <c r="AJ75"/>
    </row>
    <row r="76" spans="1:36" ht="19.75" customHeight="1">
      <c r="A76"/>
      <c r="B76"/>
      <c r="C76"/>
      <c r="D76"/>
      <c r="E76"/>
      <c r="F76"/>
      <c r="G76"/>
      <c r="H76"/>
      <c r="I76"/>
      <c r="J76"/>
      <c r="K76"/>
      <c r="L76"/>
      <c r="M76"/>
      <c r="N76"/>
      <c r="O76"/>
      <c r="P76"/>
      <c r="Q76"/>
      <c r="R76"/>
      <c r="S76"/>
      <c r="T76"/>
      <c r="U76"/>
      <c r="V76"/>
      <c r="W76"/>
      <c r="X76"/>
      <c r="Y76"/>
      <c r="Z76"/>
      <c r="AA76"/>
      <c r="AB76"/>
      <c r="AC76"/>
      <c r="AD76"/>
      <c r="AE76"/>
      <c r="AF76"/>
      <c r="AG76"/>
      <c r="AH76"/>
      <c r="AI76"/>
      <c r="AJ76"/>
    </row>
    <row r="77" spans="1:36" ht="19.75" customHeight="1">
      <c r="A77"/>
      <c r="B77"/>
      <c r="C77"/>
      <c r="D77"/>
      <c r="E77"/>
      <c r="F77"/>
      <c r="G77"/>
      <c r="H77"/>
      <c r="I77"/>
      <c r="J77"/>
      <c r="K77"/>
      <c r="L77"/>
      <c r="M77"/>
      <c r="N77"/>
      <c r="O77"/>
      <c r="P77"/>
      <c r="Q77"/>
      <c r="R77"/>
      <c r="S77"/>
      <c r="T77"/>
      <c r="U77"/>
      <c r="V77"/>
      <c r="W77"/>
      <c r="X77"/>
      <c r="Y77"/>
      <c r="Z77"/>
      <c r="AA77"/>
      <c r="AB77"/>
      <c r="AC77"/>
      <c r="AD77"/>
      <c r="AE77"/>
      <c r="AF77"/>
      <c r="AG77"/>
      <c r="AH77"/>
      <c r="AI77"/>
      <c r="AJ77"/>
    </row>
    <row r="78" spans="1:36" ht="19.75" customHeight="1">
      <c r="A78"/>
      <c r="B78"/>
      <c r="C78"/>
      <c r="D78"/>
      <c r="E78"/>
      <c r="F78"/>
      <c r="G78"/>
      <c r="H78"/>
      <c r="I78"/>
      <c r="J78"/>
      <c r="K78"/>
      <c r="L78"/>
      <c r="M78"/>
      <c r="N78"/>
      <c r="O78"/>
      <c r="P78"/>
      <c r="Q78"/>
      <c r="R78"/>
      <c r="S78"/>
      <c r="T78"/>
      <c r="U78"/>
      <c r="V78"/>
      <c r="W78"/>
      <c r="X78"/>
      <c r="Y78"/>
      <c r="Z78"/>
      <c r="AA78"/>
      <c r="AB78"/>
      <c r="AC78"/>
      <c r="AD78"/>
      <c r="AE78"/>
      <c r="AF78"/>
      <c r="AG78"/>
      <c r="AH78"/>
      <c r="AI78"/>
      <c r="AJ78"/>
    </row>
    <row r="79" spans="1:36" ht="19.75" customHeight="1">
      <c r="A79"/>
      <c r="B79"/>
      <c r="C79"/>
      <c r="D79"/>
      <c r="E79"/>
      <c r="F79"/>
      <c r="G79"/>
      <c r="H79"/>
      <c r="I79"/>
      <c r="J79"/>
      <c r="K79"/>
      <c r="L79"/>
      <c r="M79"/>
      <c r="N79"/>
      <c r="O79"/>
      <c r="P79"/>
      <c r="Q79"/>
      <c r="R79"/>
      <c r="S79"/>
      <c r="T79"/>
      <c r="U79"/>
      <c r="V79"/>
      <c r="W79"/>
      <c r="X79"/>
      <c r="Y79"/>
      <c r="Z79"/>
      <c r="AA79"/>
      <c r="AB79"/>
      <c r="AC79"/>
      <c r="AD79"/>
      <c r="AE79"/>
      <c r="AF79"/>
      <c r="AG79"/>
      <c r="AH79"/>
      <c r="AI79"/>
      <c r="AJ79"/>
    </row>
    <row r="80" spans="1:36" ht="19.75" customHeight="1">
      <c r="A80"/>
      <c r="B80"/>
      <c r="C80"/>
      <c r="D80"/>
      <c r="E80"/>
      <c r="F80"/>
      <c r="G80"/>
      <c r="H80"/>
      <c r="I80"/>
      <c r="J80"/>
      <c r="K80"/>
      <c r="L80"/>
      <c r="M80"/>
      <c r="N80"/>
      <c r="O80"/>
      <c r="P80"/>
      <c r="Q80"/>
      <c r="R80"/>
      <c r="S80"/>
      <c r="T80"/>
      <c r="U80"/>
      <c r="V80"/>
      <c r="W80"/>
      <c r="X80"/>
      <c r="Y80"/>
      <c r="Z80"/>
      <c r="AA80"/>
      <c r="AB80"/>
      <c r="AC80"/>
      <c r="AD80"/>
      <c r="AE80"/>
      <c r="AF80"/>
      <c r="AG80"/>
      <c r="AH80"/>
      <c r="AI80"/>
      <c r="AJ80"/>
    </row>
  </sheetData>
  <sheetProtection algorithmName="SHA-512" hashValue="cjYaljavSI49p5pjY0tmiGHTQgCh6rLFbtR9EONOHnRjlOwhernAnXg5Th/zSRWd4QZwj+QE0d/szr9K/eR6tA==" saltValue="MtoyvVZC1X4OV+aL7CW3+A==" spinCount="100000" sheet="1" formatCells="0"/>
  <mergeCells count="16">
    <mergeCell ref="Z1:AH1"/>
    <mergeCell ref="A25:AH25"/>
    <mergeCell ref="A26:AH26"/>
    <mergeCell ref="A17:AH17"/>
    <mergeCell ref="A19:AH20"/>
    <mergeCell ref="J22:R22"/>
    <mergeCell ref="W2:AH2"/>
    <mergeCell ref="O7:AH7"/>
    <mergeCell ref="O6:AH6"/>
    <mergeCell ref="Q5:AH5"/>
    <mergeCell ref="R8:AH8"/>
    <mergeCell ref="R13:AH13"/>
    <mergeCell ref="O12:AH12"/>
    <mergeCell ref="O11:AH11"/>
    <mergeCell ref="A16:AH16"/>
    <mergeCell ref="Q10:AH10"/>
  </mergeCells>
  <phoneticPr fontId="22"/>
  <conditionalFormatting sqref="O6:AH7 R8:AH8">
    <cfRule type="containsBlanks" dxfId="42" priority="2">
      <formula>LEN(TRIM(O6))=0</formula>
    </cfRule>
  </conditionalFormatting>
  <conditionalFormatting sqref="O11:AH12 R13:AH13">
    <cfRule type="containsBlanks" dxfId="41" priority="4">
      <formula>LEN(TRIM(O11))=0</formula>
    </cfRule>
  </conditionalFormatting>
  <dataValidations disablePrompts="1" count="1">
    <dataValidation imeMode="on" allowBlank="1" showInputMessage="1" showErrorMessage="1" sqref="R13 O11:O12" xr:uid="{0728C8F5-6C83-4562-9F6D-2CFCC6C83231}"/>
  </dataValidations>
  <printOptions horizontalCentered="1"/>
  <pageMargins left="0.59055118110236227" right="0.59055118110236227" top="0.35433070866141736" bottom="0" header="0.31496062992125984" footer="0.31496062992125984"/>
  <pageSetup paperSize="9" orientation="portrait" r:id="rId1"/>
  <headerFooter>
    <oddHeader>&amp;L様式第1号（第８条関係）</oddHeader>
    <oddFooter>&amp;RR8.4版</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37D1-D59E-4314-80CB-6F3B66728304}">
  <sheetPr codeName="Sheet1"/>
  <dimension ref="A1:D51"/>
  <sheetViews>
    <sheetView view="pageBreakPreview" zoomScale="110" zoomScaleNormal="100" zoomScaleSheetLayoutView="110" workbookViewId="0">
      <selection sqref="A1:D1"/>
    </sheetView>
  </sheetViews>
  <sheetFormatPr defaultColWidth="9" defaultRowHeight="18"/>
  <cols>
    <col min="1" max="1" width="3.90625" style="146" customWidth="1"/>
    <col min="2" max="2" width="58.90625" style="146" customWidth="1"/>
    <col min="3" max="4" width="9" style="146"/>
    <col min="5" max="16384" width="9" style="145"/>
  </cols>
  <sheetData>
    <row r="1" spans="1:4" ht="19">
      <c r="A1" s="888" t="s">
        <v>701</v>
      </c>
      <c r="B1" s="888"/>
      <c r="C1" s="888"/>
      <c r="D1" s="888"/>
    </row>
    <row r="2" spans="1:4">
      <c r="A2" s="889" t="s">
        <v>579</v>
      </c>
      <c r="B2" s="889"/>
      <c r="C2" s="889"/>
      <c r="D2" s="889"/>
    </row>
    <row r="4" spans="1:4">
      <c r="A4" s="146" t="s">
        <v>581</v>
      </c>
    </row>
    <row r="6" spans="1:4" ht="20">
      <c r="A6" s="279" t="s">
        <v>624</v>
      </c>
    </row>
    <row r="7" spans="1:4">
      <c r="A7" s="276" t="s">
        <v>582</v>
      </c>
      <c r="B7" s="276" t="s">
        <v>583</v>
      </c>
      <c r="C7" s="276" t="s">
        <v>580</v>
      </c>
      <c r="D7" s="276" t="s">
        <v>584</v>
      </c>
    </row>
    <row r="8" spans="1:4" ht="18.75" customHeight="1">
      <c r="A8" s="885" t="s">
        <v>623</v>
      </c>
      <c r="B8" s="886"/>
      <c r="C8" s="886"/>
      <c r="D8" s="887"/>
    </row>
    <row r="9" spans="1:4" ht="50.15" customHeight="1">
      <c r="A9" s="147">
        <v>1</v>
      </c>
      <c r="B9" s="148" t="s">
        <v>606</v>
      </c>
      <c r="C9" s="281"/>
      <c r="D9" s="150"/>
    </row>
    <row r="10" spans="1:4" ht="50.15" customHeight="1">
      <c r="A10" s="147">
        <v>2</v>
      </c>
      <c r="B10" s="148" t="s">
        <v>642</v>
      </c>
      <c r="C10" s="149"/>
      <c r="D10" s="150"/>
    </row>
    <row r="11" spans="1:4" ht="50.15" customHeight="1">
      <c r="A11" s="147">
        <v>3</v>
      </c>
      <c r="B11" s="148" t="s">
        <v>633</v>
      </c>
      <c r="C11" s="149"/>
      <c r="D11" s="150"/>
    </row>
    <row r="12" spans="1:4" ht="18.75" customHeight="1">
      <c r="A12" s="885" t="s">
        <v>615</v>
      </c>
      <c r="B12" s="886"/>
      <c r="C12" s="886"/>
      <c r="D12" s="887"/>
    </row>
    <row r="13" spans="1:4" ht="50.15" customHeight="1">
      <c r="A13" s="147">
        <v>1</v>
      </c>
      <c r="B13" s="148" t="s">
        <v>643</v>
      </c>
      <c r="C13" s="149"/>
      <c r="D13" s="150"/>
    </row>
    <row r="14" spans="1:4" ht="50.15" customHeight="1">
      <c r="A14" s="147">
        <v>2</v>
      </c>
      <c r="B14" s="148" t="s">
        <v>644</v>
      </c>
      <c r="C14" s="149"/>
      <c r="D14" s="150"/>
    </row>
    <row r="15" spans="1:4" ht="50.15" customHeight="1">
      <c r="A15" s="147">
        <v>3</v>
      </c>
      <c r="B15" s="278" t="s">
        <v>607</v>
      </c>
      <c r="C15" s="149"/>
      <c r="D15" s="150"/>
    </row>
    <row r="16" spans="1:4" ht="50.15" customHeight="1">
      <c r="A16" s="147">
        <v>4</v>
      </c>
      <c r="B16" s="278" t="s">
        <v>608</v>
      </c>
      <c r="C16" s="149"/>
      <c r="D16" s="150"/>
    </row>
    <row r="17" spans="1:4" ht="50.15" customHeight="1">
      <c r="A17" s="147">
        <v>5</v>
      </c>
      <c r="B17" s="278" t="s">
        <v>609</v>
      </c>
      <c r="C17" s="149"/>
      <c r="D17" s="150"/>
    </row>
    <row r="18" spans="1:4" ht="50.15" customHeight="1">
      <c r="A18" s="147">
        <v>6</v>
      </c>
      <c r="B18" s="278" t="s">
        <v>610</v>
      </c>
      <c r="C18" s="149"/>
      <c r="D18" s="150"/>
    </row>
    <row r="19" spans="1:4" ht="50.15" customHeight="1">
      <c r="A19" s="147">
        <v>7</v>
      </c>
      <c r="B19" s="278" t="s">
        <v>611</v>
      </c>
      <c r="C19" s="149"/>
      <c r="D19" s="150"/>
    </row>
    <row r="20" spans="1:4" ht="18.75" customHeight="1">
      <c r="A20" s="890" t="s">
        <v>616</v>
      </c>
      <c r="B20" s="891"/>
      <c r="C20" s="891"/>
      <c r="D20" s="892"/>
    </row>
    <row r="21" spans="1:4" ht="50.15" customHeight="1">
      <c r="A21" s="147">
        <v>1</v>
      </c>
      <c r="B21" s="148" t="s">
        <v>617</v>
      </c>
      <c r="C21" s="149"/>
      <c r="D21" s="150"/>
    </row>
    <row r="22" spans="1:4" ht="50.15" customHeight="1">
      <c r="A22" s="147">
        <v>2</v>
      </c>
      <c r="B22" s="148" t="s">
        <v>652</v>
      </c>
      <c r="C22" s="149"/>
      <c r="D22" s="150"/>
    </row>
    <row r="23" spans="1:4" ht="50.15" customHeight="1">
      <c r="A23" s="147">
        <v>3</v>
      </c>
      <c r="B23" s="148" t="s">
        <v>625</v>
      </c>
      <c r="C23" s="149"/>
      <c r="D23" s="150"/>
    </row>
    <row r="24" spans="1:4" ht="50.15" customHeight="1">
      <c r="A24" s="147">
        <v>4</v>
      </c>
      <c r="B24" s="278" t="s">
        <v>618</v>
      </c>
      <c r="C24" s="149"/>
      <c r="D24" s="150"/>
    </row>
    <row r="25" spans="1:4" ht="18.75" customHeight="1">
      <c r="A25" s="885" t="s">
        <v>619</v>
      </c>
      <c r="B25" s="886"/>
      <c r="C25" s="886"/>
      <c r="D25" s="887"/>
    </row>
    <row r="26" spans="1:4" ht="50.15" customHeight="1">
      <c r="A26" s="147">
        <v>1</v>
      </c>
      <c r="B26" s="148" t="s">
        <v>622</v>
      </c>
      <c r="C26" s="149"/>
      <c r="D26" s="150"/>
    </row>
    <row r="27" spans="1:4" ht="18.75" customHeight="1">
      <c r="A27" s="885" t="s">
        <v>620</v>
      </c>
      <c r="B27" s="886"/>
      <c r="C27" s="886"/>
      <c r="D27" s="887"/>
    </row>
    <row r="28" spans="1:4" ht="50.15" customHeight="1">
      <c r="A28" s="147">
        <v>1</v>
      </c>
      <c r="B28" s="148" t="s">
        <v>621</v>
      </c>
      <c r="C28" s="149"/>
      <c r="D28" s="150"/>
    </row>
    <row r="29" spans="1:4" ht="18.75" customHeight="1">
      <c r="A29" s="885" t="s">
        <v>614</v>
      </c>
      <c r="B29" s="886"/>
      <c r="C29" s="886"/>
      <c r="D29" s="887"/>
    </row>
    <row r="30" spans="1:4" ht="50.15" customHeight="1">
      <c r="A30" s="147">
        <v>1</v>
      </c>
      <c r="B30" s="148" t="s">
        <v>612</v>
      </c>
      <c r="C30" s="149"/>
      <c r="D30" s="150"/>
    </row>
    <row r="31" spans="1:4" ht="50.15" customHeight="1">
      <c r="A31" s="147">
        <v>2</v>
      </c>
      <c r="B31" s="148" t="s">
        <v>589</v>
      </c>
      <c r="C31" s="149"/>
      <c r="D31" s="150"/>
    </row>
    <row r="32" spans="1:4" ht="50.15" customHeight="1">
      <c r="A32" s="147">
        <v>3</v>
      </c>
      <c r="B32" s="151" t="s">
        <v>613</v>
      </c>
      <c r="C32" s="149"/>
      <c r="D32" s="150"/>
    </row>
    <row r="33" spans="1:4" ht="18.75" customHeight="1">
      <c r="A33" s="885" t="s">
        <v>634</v>
      </c>
      <c r="B33" s="886"/>
      <c r="C33" s="886"/>
      <c r="D33" s="887"/>
    </row>
    <row r="34" spans="1:4" ht="50.15" customHeight="1">
      <c r="A34" s="147">
        <v>1</v>
      </c>
      <c r="B34" s="282" t="s">
        <v>672</v>
      </c>
      <c r="C34" s="149"/>
      <c r="D34" s="150"/>
    </row>
    <row r="35" spans="1:4" ht="50.15" customHeight="1">
      <c r="A35" s="147">
        <v>2</v>
      </c>
      <c r="B35" s="278" t="s">
        <v>650</v>
      </c>
      <c r="C35" s="149"/>
      <c r="D35" s="150"/>
    </row>
    <row r="36" spans="1:4" ht="50.15" customHeight="1">
      <c r="A36" s="147">
        <v>3</v>
      </c>
      <c r="B36" s="148" t="s">
        <v>649</v>
      </c>
      <c r="C36" s="149"/>
      <c r="D36" s="150"/>
    </row>
    <row r="37" spans="1:4" ht="50.15" customHeight="1">
      <c r="A37" s="290">
        <v>4</v>
      </c>
      <c r="B37" s="148" t="s">
        <v>675</v>
      </c>
      <c r="C37" s="149"/>
      <c r="D37" s="150"/>
    </row>
    <row r="39" spans="1:4" ht="20">
      <c r="A39" s="279" t="s">
        <v>585</v>
      </c>
    </row>
    <row r="40" spans="1:4">
      <c r="A40" s="276" t="s">
        <v>582</v>
      </c>
      <c r="B40" s="276" t="s">
        <v>626</v>
      </c>
      <c r="C40" s="276" t="s">
        <v>580</v>
      </c>
      <c r="D40" s="276" t="s">
        <v>584</v>
      </c>
    </row>
    <row r="41" spans="1:4" ht="50.15" customHeight="1">
      <c r="A41" s="147">
        <v>1</v>
      </c>
      <c r="B41" s="282" t="s">
        <v>628</v>
      </c>
      <c r="C41" s="149"/>
      <c r="D41" s="150"/>
    </row>
    <row r="42" spans="1:4" ht="50.15" customHeight="1">
      <c r="A42" s="147">
        <v>2</v>
      </c>
      <c r="B42" s="148" t="s">
        <v>651</v>
      </c>
      <c r="C42" s="149"/>
      <c r="D42" s="150"/>
    </row>
    <row r="43" spans="1:4" ht="50.15" customHeight="1">
      <c r="A43" s="147">
        <v>3</v>
      </c>
      <c r="B43" s="282" t="s">
        <v>629</v>
      </c>
      <c r="C43" s="149"/>
      <c r="D43" s="150"/>
    </row>
    <row r="44" spans="1:4" ht="50.15" customHeight="1">
      <c r="A44" s="147">
        <v>4</v>
      </c>
      <c r="B44" s="151" t="s">
        <v>586</v>
      </c>
      <c r="C44" s="149"/>
      <c r="D44" s="150"/>
    </row>
    <row r="45" spans="1:4" ht="50.15" customHeight="1">
      <c r="A45" s="147">
        <v>5</v>
      </c>
      <c r="B45" s="151" t="s">
        <v>588</v>
      </c>
      <c r="C45" s="149"/>
      <c r="D45" s="150"/>
    </row>
    <row r="46" spans="1:4" ht="50.15" customHeight="1">
      <c r="A46" s="147">
        <v>6</v>
      </c>
      <c r="B46" s="282" t="s">
        <v>653</v>
      </c>
      <c r="C46" s="149"/>
      <c r="D46" s="150"/>
    </row>
    <row r="47" spans="1:4" ht="50.15" customHeight="1">
      <c r="A47" s="147">
        <v>7</v>
      </c>
      <c r="B47" s="151" t="s">
        <v>587</v>
      </c>
      <c r="C47" s="149"/>
      <c r="D47" s="150"/>
    </row>
    <row r="48" spans="1:4" ht="50.15" customHeight="1">
      <c r="A48" s="147">
        <v>8</v>
      </c>
      <c r="B48" s="148" t="s">
        <v>645</v>
      </c>
      <c r="C48" s="149"/>
      <c r="D48" s="150"/>
    </row>
    <row r="49" spans="1:4" ht="50.15" customHeight="1">
      <c r="A49" s="147">
        <v>9</v>
      </c>
      <c r="B49" s="151" t="s">
        <v>641</v>
      </c>
      <c r="C49" s="149"/>
      <c r="D49" s="150"/>
    </row>
    <row r="50" spans="1:4" ht="50.15" customHeight="1">
      <c r="A50" s="147">
        <v>10</v>
      </c>
      <c r="B50" s="148" t="s">
        <v>635</v>
      </c>
      <c r="C50" s="149"/>
      <c r="D50" s="150"/>
    </row>
    <row r="51" spans="1:4" ht="50.15" customHeight="1">
      <c r="A51" s="147">
        <v>11</v>
      </c>
      <c r="B51" s="282" t="s">
        <v>676</v>
      </c>
      <c r="C51" s="149"/>
      <c r="D51" s="150"/>
    </row>
  </sheetData>
  <sheetProtection algorithmName="SHA-512" hashValue="7EMNdB0CYyXqXWrMzTXC2ylJ3edSIapsAfhACDmaWeO2oJAx7k04XvzY+E1RhjYn8QIFeKH0WVtHC37dfztRyA==" saltValue="92/cCP1fI7nlfsBWCk0cQg==" spinCount="100000" sheet="1" objects="1" scenarios="1"/>
  <mergeCells count="9">
    <mergeCell ref="A33:D33"/>
    <mergeCell ref="A25:D25"/>
    <mergeCell ref="A29:D29"/>
    <mergeCell ref="A27:D27"/>
    <mergeCell ref="A1:D1"/>
    <mergeCell ref="A2:D2"/>
    <mergeCell ref="A20:D20"/>
    <mergeCell ref="A12:D12"/>
    <mergeCell ref="A8:D8"/>
  </mergeCells>
  <phoneticPr fontId="22"/>
  <printOptions horizontalCentered="1"/>
  <pageMargins left="0.59055118110236227" right="0.59055118110236227" top="0.59055118110236227" bottom="0.59055118110236227" header="0.31496062992125984" footer="0.31496062992125984"/>
  <pageSetup paperSize="9" orientation="portrait" r:id="rId1"/>
  <rowBreaks count="2" manualBreakCount="2">
    <brk id="19" max="3" man="1"/>
    <brk id="38"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87" r:id="rId4" name="Check Box 11">
              <controlPr defaultSize="0" autoFill="0" autoLine="0" autoPict="0">
                <anchor moveWithCells="1">
                  <from>
                    <xdr:col>2</xdr:col>
                    <xdr:colOff>247650</xdr:colOff>
                    <xdr:row>8</xdr:row>
                    <xdr:rowOff>222250</xdr:rowOff>
                  </from>
                  <to>
                    <xdr:col>3</xdr:col>
                    <xdr:colOff>184150</xdr:colOff>
                    <xdr:row>8</xdr:row>
                    <xdr:rowOff>450850</xdr:rowOff>
                  </to>
                </anchor>
              </controlPr>
            </control>
          </mc:Choice>
        </mc:AlternateContent>
        <mc:AlternateContent xmlns:mc="http://schemas.openxmlformats.org/markup-compatibility/2006">
          <mc:Choice Requires="x14">
            <control shapeId="101388" r:id="rId5" name="Check Box 12">
              <controlPr defaultSize="0" autoFill="0" autoLine="0" autoPict="0">
                <anchor moveWithCells="1">
                  <from>
                    <xdr:col>3</xdr:col>
                    <xdr:colOff>247650</xdr:colOff>
                    <xdr:row>8</xdr:row>
                    <xdr:rowOff>222250</xdr:rowOff>
                  </from>
                  <to>
                    <xdr:col>4</xdr:col>
                    <xdr:colOff>184150</xdr:colOff>
                    <xdr:row>8</xdr:row>
                    <xdr:rowOff>450850</xdr:rowOff>
                  </to>
                </anchor>
              </controlPr>
            </control>
          </mc:Choice>
        </mc:AlternateContent>
        <mc:AlternateContent xmlns:mc="http://schemas.openxmlformats.org/markup-compatibility/2006">
          <mc:Choice Requires="x14">
            <control shapeId="101391" r:id="rId6" name="Check Box 15">
              <controlPr defaultSize="0" autoFill="0" autoLine="0" autoPict="0">
                <anchor moveWithCells="1">
                  <from>
                    <xdr:col>2</xdr:col>
                    <xdr:colOff>247650</xdr:colOff>
                    <xdr:row>9</xdr:row>
                    <xdr:rowOff>190500</xdr:rowOff>
                  </from>
                  <to>
                    <xdr:col>3</xdr:col>
                    <xdr:colOff>184150</xdr:colOff>
                    <xdr:row>9</xdr:row>
                    <xdr:rowOff>431800</xdr:rowOff>
                  </to>
                </anchor>
              </controlPr>
            </control>
          </mc:Choice>
        </mc:AlternateContent>
        <mc:AlternateContent xmlns:mc="http://schemas.openxmlformats.org/markup-compatibility/2006">
          <mc:Choice Requires="x14">
            <control shapeId="101392" r:id="rId7" name="Check Box 16">
              <controlPr defaultSize="0" autoFill="0" autoLine="0" autoPict="0">
                <anchor moveWithCells="1">
                  <from>
                    <xdr:col>3</xdr:col>
                    <xdr:colOff>247650</xdr:colOff>
                    <xdr:row>9</xdr:row>
                    <xdr:rowOff>190500</xdr:rowOff>
                  </from>
                  <to>
                    <xdr:col>4</xdr:col>
                    <xdr:colOff>184150</xdr:colOff>
                    <xdr:row>9</xdr:row>
                    <xdr:rowOff>431800</xdr:rowOff>
                  </to>
                </anchor>
              </controlPr>
            </control>
          </mc:Choice>
        </mc:AlternateContent>
        <mc:AlternateContent xmlns:mc="http://schemas.openxmlformats.org/markup-compatibility/2006">
          <mc:Choice Requires="x14">
            <control shapeId="101395" r:id="rId8" name="Check Box 19">
              <controlPr defaultSize="0" autoFill="0" autoLine="0" autoPict="0">
                <anchor moveWithCells="1">
                  <from>
                    <xdr:col>2</xdr:col>
                    <xdr:colOff>260350</xdr:colOff>
                    <xdr:row>10</xdr:row>
                    <xdr:rowOff>190500</xdr:rowOff>
                  </from>
                  <to>
                    <xdr:col>3</xdr:col>
                    <xdr:colOff>190500</xdr:colOff>
                    <xdr:row>10</xdr:row>
                    <xdr:rowOff>431800</xdr:rowOff>
                  </to>
                </anchor>
              </controlPr>
            </control>
          </mc:Choice>
        </mc:AlternateContent>
        <mc:AlternateContent xmlns:mc="http://schemas.openxmlformats.org/markup-compatibility/2006">
          <mc:Choice Requires="x14">
            <control shapeId="101396" r:id="rId9" name="Check Box 20">
              <controlPr defaultSize="0" autoFill="0" autoLine="0" autoPict="0">
                <anchor moveWithCells="1">
                  <from>
                    <xdr:col>3</xdr:col>
                    <xdr:colOff>260350</xdr:colOff>
                    <xdr:row>10</xdr:row>
                    <xdr:rowOff>190500</xdr:rowOff>
                  </from>
                  <to>
                    <xdr:col>4</xdr:col>
                    <xdr:colOff>190500</xdr:colOff>
                    <xdr:row>10</xdr:row>
                    <xdr:rowOff>431800</xdr:rowOff>
                  </to>
                </anchor>
              </controlPr>
            </control>
          </mc:Choice>
        </mc:AlternateContent>
        <mc:AlternateContent xmlns:mc="http://schemas.openxmlformats.org/markup-compatibility/2006">
          <mc:Choice Requires="x14">
            <control shapeId="101399" r:id="rId10" name="Check Box 23">
              <controlPr defaultSize="0" autoFill="0" autoLine="0" autoPict="0">
                <anchor moveWithCells="1">
                  <from>
                    <xdr:col>2</xdr:col>
                    <xdr:colOff>247650</xdr:colOff>
                    <xdr:row>12</xdr:row>
                    <xdr:rowOff>203200</xdr:rowOff>
                  </from>
                  <to>
                    <xdr:col>3</xdr:col>
                    <xdr:colOff>184150</xdr:colOff>
                    <xdr:row>12</xdr:row>
                    <xdr:rowOff>438150</xdr:rowOff>
                  </to>
                </anchor>
              </controlPr>
            </control>
          </mc:Choice>
        </mc:AlternateContent>
        <mc:AlternateContent xmlns:mc="http://schemas.openxmlformats.org/markup-compatibility/2006">
          <mc:Choice Requires="x14">
            <control shapeId="101400" r:id="rId11" name="Check Box 24">
              <controlPr defaultSize="0" autoFill="0" autoLine="0" autoPict="0">
                <anchor moveWithCells="1">
                  <from>
                    <xdr:col>3</xdr:col>
                    <xdr:colOff>247650</xdr:colOff>
                    <xdr:row>12</xdr:row>
                    <xdr:rowOff>203200</xdr:rowOff>
                  </from>
                  <to>
                    <xdr:col>4</xdr:col>
                    <xdr:colOff>184150</xdr:colOff>
                    <xdr:row>12</xdr:row>
                    <xdr:rowOff>438150</xdr:rowOff>
                  </to>
                </anchor>
              </controlPr>
            </control>
          </mc:Choice>
        </mc:AlternateContent>
        <mc:AlternateContent xmlns:mc="http://schemas.openxmlformats.org/markup-compatibility/2006">
          <mc:Choice Requires="x14">
            <control shapeId="101403" r:id="rId12" name="Check Box 27">
              <controlPr defaultSize="0" autoFill="0" autoLine="0" autoPict="0">
                <anchor moveWithCells="1">
                  <from>
                    <xdr:col>2</xdr:col>
                    <xdr:colOff>247650</xdr:colOff>
                    <xdr:row>13</xdr:row>
                    <xdr:rowOff>190500</xdr:rowOff>
                  </from>
                  <to>
                    <xdr:col>3</xdr:col>
                    <xdr:colOff>184150</xdr:colOff>
                    <xdr:row>13</xdr:row>
                    <xdr:rowOff>431800</xdr:rowOff>
                  </to>
                </anchor>
              </controlPr>
            </control>
          </mc:Choice>
        </mc:AlternateContent>
        <mc:AlternateContent xmlns:mc="http://schemas.openxmlformats.org/markup-compatibility/2006">
          <mc:Choice Requires="x14">
            <control shapeId="101404" r:id="rId13" name="Check Box 28">
              <controlPr defaultSize="0" autoFill="0" autoLine="0" autoPict="0">
                <anchor moveWithCells="1">
                  <from>
                    <xdr:col>3</xdr:col>
                    <xdr:colOff>247650</xdr:colOff>
                    <xdr:row>13</xdr:row>
                    <xdr:rowOff>190500</xdr:rowOff>
                  </from>
                  <to>
                    <xdr:col>4</xdr:col>
                    <xdr:colOff>184150</xdr:colOff>
                    <xdr:row>13</xdr:row>
                    <xdr:rowOff>431800</xdr:rowOff>
                  </to>
                </anchor>
              </controlPr>
            </control>
          </mc:Choice>
        </mc:AlternateContent>
        <mc:AlternateContent xmlns:mc="http://schemas.openxmlformats.org/markup-compatibility/2006">
          <mc:Choice Requires="x14">
            <control shapeId="101413" r:id="rId14" name="Check Box 37">
              <controlPr defaultSize="0" autoFill="0" autoLine="0" autoPict="0">
                <anchor moveWithCells="1">
                  <from>
                    <xdr:col>2</xdr:col>
                    <xdr:colOff>247650</xdr:colOff>
                    <xdr:row>31</xdr:row>
                    <xdr:rowOff>12700</xdr:rowOff>
                  </from>
                  <to>
                    <xdr:col>3</xdr:col>
                    <xdr:colOff>184150</xdr:colOff>
                    <xdr:row>32</xdr:row>
                    <xdr:rowOff>69850</xdr:rowOff>
                  </to>
                </anchor>
              </controlPr>
            </control>
          </mc:Choice>
        </mc:AlternateContent>
        <mc:AlternateContent xmlns:mc="http://schemas.openxmlformats.org/markup-compatibility/2006">
          <mc:Choice Requires="x14">
            <control shapeId="101414" r:id="rId15" name="Check Box 38">
              <controlPr defaultSize="0" autoFill="0" autoLine="0" autoPict="0">
                <anchor moveWithCells="1">
                  <from>
                    <xdr:col>3</xdr:col>
                    <xdr:colOff>247650</xdr:colOff>
                    <xdr:row>31</xdr:row>
                    <xdr:rowOff>12700</xdr:rowOff>
                  </from>
                  <to>
                    <xdr:col>4</xdr:col>
                    <xdr:colOff>184150</xdr:colOff>
                    <xdr:row>32</xdr:row>
                    <xdr:rowOff>69850</xdr:rowOff>
                  </to>
                </anchor>
              </controlPr>
            </control>
          </mc:Choice>
        </mc:AlternateContent>
        <mc:AlternateContent xmlns:mc="http://schemas.openxmlformats.org/markup-compatibility/2006">
          <mc:Choice Requires="x14">
            <control shapeId="101415" r:id="rId16" name="Check Box 39">
              <controlPr defaultSize="0" autoFill="0" autoLine="0" autoPict="0">
                <anchor moveWithCells="1">
                  <from>
                    <xdr:col>2</xdr:col>
                    <xdr:colOff>247650</xdr:colOff>
                    <xdr:row>40</xdr:row>
                    <xdr:rowOff>12700</xdr:rowOff>
                  </from>
                  <to>
                    <xdr:col>3</xdr:col>
                    <xdr:colOff>184150</xdr:colOff>
                    <xdr:row>41</xdr:row>
                    <xdr:rowOff>0</xdr:rowOff>
                  </to>
                </anchor>
              </controlPr>
            </control>
          </mc:Choice>
        </mc:AlternateContent>
        <mc:AlternateContent xmlns:mc="http://schemas.openxmlformats.org/markup-compatibility/2006">
          <mc:Choice Requires="x14">
            <control shapeId="101416" r:id="rId17" name="Check Box 40">
              <controlPr defaultSize="0" autoFill="0" autoLine="0" autoPict="0">
                <anchor moveWithCells="1">
                  <from>
                    <xdr:col>3</xdr:col>
                    <xdr:colOff>247650</xdr:colOff>
                    <xdr:row>40</xdr:row>
                    <xdr:rowOff>12700</xdr:rowOff>
                  </from>
                  <to>
                    <xdr:col>4</xdr:col>
                    <xdr:colOff>184150</xdr:colOff>
                    <xdr:row>41</xdr:row>
                    <xdr:rowOff>0</xdr:rowOff>
                  </to>
                </anchor>
              </controlPr>
            </control>
          </mc:Choice>
        </mc:AlternateContent>
        <mc:AlternateContent xmlns:mc="http://schemas.openxmlformats.org/markup-compatibility/2006">
          <mc:Choice Requires="x14">
            <control shapeId="101419" r:id="rId18" name="Check Box 43">
              <controlPr defaultSize="0" autoFill="0" autoLine="0" autoPict="0">
                <anchor moveWithCells="1">
                  <from>
                    <xdr:col>2</xdr:col>
                    <xdr:colOff>241300</xdr:colOff>
                    <xdr:row>45</xdr:row>
                    <xdr:rowOff>222250</xdr:rowOff>
                  </from>
                  <to>
                    <xdr:col>3</xdr:col>
                    <xdr:colOff>171450</xdr:colOff>
                    <xdr:row>45</xdr:row>
                    <xdr:rowOff>457200</xdr:rowOff>
                  </to>
                </anchor>
              </controlPr>
            </control>
          </mc:Choice>
        </mc:AlternateContent>
        <mc:AlternateContent xmlns:mc="http://schemas.openxmlformats.org/markup-compatibility/2006">
          <mc:Choice Requires="x14">
            <control shapeId="101420" r:id="rId19" name="Check Box 44">
              <controlPr defaultSize="0" autoFill="0" autoLine="0" autoPict="0">
                <anchor moveWithCells="1">
                  <from>
                    <xdr:col>3</xdr:col>
                    <xdr:colOff>241300</xdr:colOff>
                    <xdr:row>45</xdr:row>
                    <xdr:rowOff>222250</xdr:rowOff>
                  </from>
                  <to>
                    <xdr:col>4</xdr:col>
                    <xdr:colOff>171450</xdr:colOff>
                    <xdr:row>45</xdr:row>
                    <xdr:rowOff>457200</xdr:rowOff>
                  </to>
                </anchor>
              </controlPr>
            </control>
          </mc:Choice>
        </mc:AlternateContent>
        <mc:AlternateContent xmlns:mc="http://schemas.openxmlformats.org/markup-compatibility/2006">
          <mc:Choice Requires="x14">
            <control shapeId="101421" r:id="rId20" name="Check Box 45">
              <controlPr defaultSize="0" autoFill="0" autoLine="0" autoPict="0">
                <anchor moveWithCells="1">
                  <from>
                    <xdr:col>2</xdr:col>
                    <xdr:colOff>260350</xdr:colOff>
                    <xdr:row>43</xdr:row>
                    <xdr:rowOff>209550</xdr:rowOff>
                  </from>
                  <to>
                    <xdr:col>3</xdr:col>
                    <xdr:colOff>190500</xdr:colOff>
                    <xdr:row>43</xdr:row>
                    <xdr:rowOff>450850</xdr:rowOff>
                  </to>
                </anchor>
              </controlPr>
            </control>
          </mc:Choice>
        </mc:AlternateContent>
        <mc:AlternateContent xmlns:mc="http://schemas.openxmlformats.org/markup-compatibility/2006">
          <mc:Choice Requires="x14">
            <control shapeId="101422" r:id="rId21" name="Check Box 46">
              <controlPr defaultSize="0" autoFill="0" autoLine="0" autoPict="0">
                <anchor moveWithCells="1">
                  <from>
                    <xdr:col>3</xdr:col>
                    <xdr:colOff>260350</xdr:colOff>
                    <xdr:row>43</xdr:row>
                    <xdr:rowOff>209550</xdr:rowOff>
                  </from>
                  <to>
                    <xdr:col>4</xdr:col>
                    <xdr:colOff>190500</xdr:colOff>
                    <xdr:row>43</xdr:row>
                    <xdr:rowOff>450850</xdr:rowOff>
                  </to>
                </anchor>
              </controlPr>
            </control>
          </mc:Choice>
        </mc:AlternateContent>
        <mc:AlternateContent xmlns:mc="http://schemas.openxmlformats.org/markup-compatibility/2006">
          <mc:Choice Requires="x14">
            <control shapeId="101423" r:id="rId22" name="Check Box 47">
              <controlPr defaultSize="0" autoFill="0" autoLine="0" autoPict="0">
                <anchor moveWithCells="1">
                  <from>
                    <xdr:col>2</xdr:col>
                    <xdr:colOff>260350</xdr:colOff>
                    <xdr:row>44</xdr:row>
                    <xdr:rowOff>209550</xdr:rowOff>
                  </from>
                  <to>
                    <xdr:col>3</xdr:col>
                    <xdr:colOff>190500</xdr:colOff>
                    <xdr:row>44</xdr:row>
                    <xdr:rowOff>450850</xdr:rowOff>
                  </to>
                </anchor>
              </controlPr>
            </control>
          </mc:Choice>
        </mc:AlternateContent>
        <mc:AlternateContent xmlns:mc="http://schemas.openxmlformats.org/markup-compatibility/2006">
          <mc:Choice Requires="x14">
            <control shapeId="101424" r:id="rId23" name="Check Box 48">
              <controlPr defaultSize="0" autoFill="0" autoLine="0" autoPict="0">
                <anchor moveWithCells="1">
                  <from>
                    <xdr:col>3</xdr:col>
                    <xdr:colOff>260350</xdr:colOff>
                    <xdr:row>44</xdr:row>
                    <xdr:rowOff>209550</xdr:rowOff>
                  </from>
                  <to>
                    <xdr:col>4</xdr:col>
                    <xdr:colOff>190500</xdr:colOff>
                    <xdr:row>44</xdr:row>
                    <xdr:rowOff>450850</xdr:rowOff>
                  </to>
                </anchor>
              </controlPr>
            </control>
          </mc:Choice>
        </mc:AlternateContent>
        <mc:AlternateContent xmlns:mc="http://schemas.openxmlformats.org/markup-compatibility/2006">
          <mc:Choice Requires="x14">
            <control shapeId="101425" r:id="rId24" name="Check Box 49">
              <controlPr defaultSize="0" autoFill="0" autoLine="0" autoPict="0">
                <anchor moveWithCells="1">
                  <from>
                    <xdr:col>2</xdr:col>
                    <xdr:colOff>247650</xdr:colOff>
                    <xdr:row>46</xdr:row>
                    <xdr:rowOff>12700</xdr:rowOff>
                  </from>
                  <to>
                    <xdr:col>3</xdr:col>
                    <xdr:colOff>184150</xdr:colOff>
                    <xdr:row>47</xdr:row>
                    <xdr:rowOff>0</xdr:rowOff>
                  </to>
                </anchor>
              </controlPr>
            </control>
          </mc:Choice>
        </mc:AlternateContent>
        <mc:AlternateContent xmlns:mc="http://schemas.openxmlformats.org/markup-compatibility/2006">
          <mc:Choice Requires="x14">
            <control shapeId="101426" r:id="rId25" name="Check Box 50">
              <controlPr defaultSize="0" autoFill="0" autoLine="0" autoPict="0">
                <anchor moveWithCells="1">
                  <from>
                    <xdr:col>3</xdr:col>
                    <xdr:colOff>247650</xdr:colOff>
                    <xdr:row>46</xdr:row>
                    <xdr:rowOff>12700</xdr:rowOff>
                  </from>
                  <to>
                    <xdr:col>4</xdr:col>
                    <xdr:colOff>184150</xdr:colOff>
                    <xdr:row>47</xdr:row>
                    <xdr:rowOff>0</xdr:rowOff>
                  </to>
                </anchor>
              </controlPr>
            </control>
          </mc:Choice>
        </mc:AlternateContent>
        <mc:AlternateContent xmlns:mc="http://schemas.openxmlformats.org/markup-compatibility/2006">
          <mc:Choice Requires="x14">
            <control shapeId="101427" r:id="rId26" name="Check Box 51">
              <controlPr defaultSize="0" autoFill="0" autoLine="0" autoPict="0">
                <anchor moveWithCells="1">
                  <from>
                    <xdr:col>2</xdr:col>
                    <xdr:colOff>247650</xdr:colOff>
                    <xdr:row>46</xdr:row>
                    <xdr:rowOff>12700</xdr:rowOff>
                  </from>
                  <to>
                    <xdr:col>3</xdr:col>
                    <xdr:colOff>184150</xdr:colOff>
                    <xdr:row>47</xdr:row>
                    <xdr:rowOff>0</xdr:rowOff>
                  </to>
                </anchor>
              </controlPr>
            </control>
          </mc:Choice>
        </mc:AlternateContent>
        <mc:AlternateContent xmlns:mc="http://schemas.openxmlformats.org/markup-compatibility/2006">
          <mc:Choice Requires="x14">
            <control shapeId="101428" r:id="rId27" name="Check Box 52">
              <controlPr defaultSize="0" autoFill="0" autoLine="0" autoPict="0">
                <anchor moveWithCells="1">
                  <from>
                    <xdr:col>3</xdr:col>
                    <xdr:colOff>247650</xdr:colOff>
                    <xdr:row>46</xdr:row>
                    <xdr:rowOff>12700</xdr:rowOff>
                  </from>
                  <to>
                    <xdr:col>4</xdr:col>
                    <xdr:colOff>184150</xdr:colOff>
                    <xdr:row>47</xdr:row>
                    <xdr:rowOff>0</xdr:rowOff>
                  </to>
                </anchor>
              </controlPr>
            </control>
          </mc:Choice>
        </mc:AlternateContent>
        <mc:AlternateContent xmlns:mc="http://schemas.openxmlformats.org/markup-compatibility/2006">
          <mc:Choice Requires="x14">
            <control shapeId="101429" r:id="rId28" name="Check Box 53">
              <controlPr defaultSize="0" autoFill="0" autoLine="0" autoPict="0">
                <anchor moveWithCells="1">
                  <from>
                    <xdr:col>2</xdr:col>
                    <xdr:colOff>247650</xdr:colOff>
                    <xdr:row>48</xdr:row>
                    <xdr:rowOff>12700</xdr:rowOff>
                  </from>
                  <to>
                    <xdr:col>3</xdr:col>
                    <xdr:colOff>184150</xdr:colOff>
                    <xdr:row>49</xdr:row>
                    <xdr:rowOff>0</xdr:rowOff>
                  </to>
                </anchor>
              </controlPr>
            </control>
          </mc:Choice>
        </mc:AlternateContent>
        <mc:AlternateContent xmlns:mc="http://schemas.openxmlformats.org/markup-compatibility/2006">
          <mc:Choice Requires="x14">
            <control shapeId="101430" r:id="rId29" name="Check Box 54">
              <controlPr defaultSize="0" autoFill="0" autoLine="0" autoPict="0">
                <anchor moveWithCells="1">
                  <from>
                    <xdr:col>3</xdr:col>
                    <xdr:colOff>247650</xdr:colOff>
                    <xdr:row>48</xdr:row>
                    <xdr:rowOff>12700</xdr:rowOff>
                  </from>
                  <to>
                    <xdr:col>4</xdr:col>
                    <xdr:colOff>184150</xdr:colOff>
                    <xdr:row>49</xdr:row>
                    <xdr:rowOff>0</xdr:rowOff>
                  </to>
                </anchor>
              </controlPr>
            </control>
          </mc:Choice>
        </mc:AlternateContent>
        <mc:AlternateContent xmlns:mc="http://schemas.openxmlformats.org/markup-compatibility/2006">
          <mc:Choice Requires="x14">
            <control shapeId="101463" r:id="rId30" name="Check Box 87">
              <controlPr defaultSize="0" autoFill="0" autoLine="0" autoPict="0">
                <anchor moveWithCells="1">
                  <from>
                    <xdr:col>2</xdr:col>
                    <xdr:colOff>241300</xdr:colOff>
                    <xdr:row>29</xdr:row>
                    <xdr:rowOff>184150</xdr:rowOff>
                  </from>
                  <to>
                    <xdr:col>3</xdr:col>
                    <xdr:colOff>171450</xdr:colOff>
                    <xdr:row>29</xdr:row>
                    <xdr:rowOff>419100</xdr:rowOff>
                  </to>
                </anchor>
              </controlPr>
            </control>
          </mc:Choice>
        </mc:AlternateContent>
        <mc:AlternateContent xmlns:mc="http://schemas.openxmlformats.org/markup-compatibility/2006">
          <mc:Choice Requires="x14">
            <control shapeId="101464" r:id="rId31" name="Check Box 88">
              <controlPr defaultSize="0" autoFill="0" autoLine="0" autoPict="0">
                <anchor moveWithCells="1">
                  <from>
                    <xdr:col>3</xdr:col>
                    <xdr:colOff>260350</xdr:colOff>
                    <xdr:row>29</xdr:row>
                    <xdr:rowOff>190500</xdr:rowOff>
                  </from>
                  <to>
                    <xdr:col>4</xdr:col>
                    <xdr:colOff>190500</xdr:colOff>
                    <xdr:row>29</xdr:row>
                    <xdr:rowOff>431800</xdr:rowOff>
                  </to>
                </anchor>
              </controlPr>
            </control>
          </mc:Choice>
        </mc:AlternateContent>
        <mc:AlternateContent xmlns:mc="http://schemas.openxmlformats.org/markup-compatibility/2006">
          <mc:Choice Requires="x14">
            <control shapeId="101475" r:id="rId32" name="Check Box 99">
              <controlPr defaultSize="0" autoFill="0" autoLine="0" autoPict="0">
                <anchor moveWithCells="1">
                  <from>
                    <xdr:col>2</xdr:col>
                    <xdr:colOff>247650</xdr:colOff>
                    <xdr:row>20</xdr:row>
                    <xdr:rowOff>190500</xdr:rowOff>
                  </from>
                  <to>
                    <xdr:col>3</xdr:col>
                    <xdr:colOff>184150</xdr:colOff>
                    <xdr:row>20</xdr:row>
                    <xdr:rowOff>431800</xdr:rowOff>
                  </to>
                </anchor>
              </controlPr>
            </control>
          </mc:Choice>
        </mc:AlternateContent>
        <mc:AlternateContent xmlns:mc="http://schemas.openxmlformats.org/markup-compatibility/2006">
          <mc:Choice Requires="x14">
            <control shapeId="101476" r:id="rId33" name="Check Box 100">
              <controlPr defaultSize="0" autoFill="0" autoLine="0" autoPict="0">
                <anchor moveWithCells="1">
                  <from>
                    <xdr:col>3</xdr:col>
                    <xdr:colOff>247650</xdr:colOff>
                    <xdr:row>20</xdr:row>
                    <xdr:rowOff>190500</xdr:rowOff>
                  </from>
                  <to>
                    <xdr:col>4</xdr:col>
                    <xdr:colOff>184150</xdr:colOff>
                    <xdr:row>20</xdr:row>
                    <xdr:rowOff>431800</xdr:rowOff>
                  </to>
                </anchor>
              </controlPr>
            </control>
          </mc:Choice>
        </mc:AlternateContent>
        <mc:AlternateContent xmlns:mc="http://schemas.openxmlformats.org/markup-compatibility/2006">
          <mc:Choice Requires="x14">
            <control shapeId="101479" r:id="rId34" name="Check Box 103">
              <controlPr defaultSize="0" autoFill="0" autoLine="0" autoPict="0">
                <anchor moveWithCells="1">
                  <from>
                    <xdr:col>2</xdr:col>
                    <xdr:colOff>247650</xdr:colOff>
                    <xdr:row>21</xdr:row>
                    <xdr:rowOff>190500</xdr:rowOff>
                  </from>
                  <to>
                    <xdr:col>3</xdr:col>
                    <xdr:colOff>184150</xdr:colOff>
                    <xdr:row>21</xdr:row>
                    <xdr:rowOff>431800</xdr:rowOff>
                  </to>
                </anchor>
              </controlPr>
            </control>
          </mc:Choice>
        </mc:AlternateContent>
        <mc:AlternateContent xmlns:mc="http://schemas.openxmlformats.org/markup-compatibility/2006">
          <mc:Choice Requires="x14">
            <control shapeId="101480" r:id="rId35" name="Check Box 104">
              <controlPr defaultSize="0" autoFill="0" autoLine="0" autoPict="0">
                <anchor moveWithCells="1">
                  <from>
                    <xdr:col>3</xdr:col>
                    <xdr:colOff>247650</xdr:colOff>
                    <xdr:row>21</xdr:row>
                    <xdr:rowOff>190500</xdr:rowOff>
                  </from>
                  <to>
                    <xdr:col>4</xdr:col>
                    <xdr:colOff>184150</xdr:colOff>
                    <xdr:row>21</xdr:row>
                    <xdr:rowOff>431800</xdr:rowOff>
                  </to>
                </anchor>
              </controlPr>
            </control>
          </mc:Choice>
        </mc:AlternateContent>
        <mc:AlternateContent xmlns:mc="http://schemas.openxmlformats.org/markup-compatibility/2006">
          <mc:Choice Requires="x14">
            <control shapeId="101481" r:id="rId36" name="Check Box 105">
              <controlPr defaultSize="0" autoFill="0" autoLine="0" autoPict="0">
                <anchor moveWithCells="1">
                  <from>
                    <xdr:col>2</xdr:col>
                    <xdr:colOff>260350</xdr:colOff>
                    <xdr:row>25</xdr:row>
                    <xdr:rowOff>209550</xdr:rowOff>
                  </from>
                  <to>
                    <xdr:col>3</xdr:col>
                    <xdr:colOff>190500</xdr:colOff>
                    <xdr:row>25</xdr:row>
                    <xdr:rowOff>450850</xdr:rowOff>
                  </to>
                </anchor>
              </controlPr>
            </control>
          </mc:Choice>
        </mc:AlternateContent>
        <mc:AlternateContent xmlns:mc="http://schemas.openxmlformats.org/markup-compatibility/2006">
          <mc:Choice Requires="x14">
            <control shapeId="101482" r:id="rId37" name="Check Box 106">
              <controlPr defaultSize="0" autoFill="0" autoLine="0" autoPict="0">
                <anchor moveWithCells="1">
                  <from>
                    <xdr:col>3</xdr:col>
                    <xdr:colOff>260350</xdr:colOff>
                    <xdr:row>25</xdr:row>
                    <xdr:rowOff>209550</xdr:rowOff>
                  </from>
                  <to>
                    <xdr:col>4</xdr:col>
                    <xdr:colOff>190500</xdr:colOff>
                    <xdr:row>25</xdr:row>
                    <xdr:rowOff>450850</xdr:rowOff>
                  </to>
                </anchor>
              </controlPr>
            </control>
          </mc:Choice>
        </mc:AlternateContent>
        <mc:AlternateContent xmlns:mc="http://schemas.openxmlformats.org/markup-compatibility/2006">
          <mc:Choice Requires="x14">
            <control shapeId="101487" r:id="rId38" name="Check Box 111">
              <controlPr defaultSize="0" autoFill="0" autoLine="0" autoPict="0">
                <anchor moveWithCells="1">
                  <from>
                    <xdr:col>2</xdr:col>
                    <xdr:colOff>247650</xdr:colOff>
                    <xdr:row>27</xdr:row>
                    <xdr:rowOff>190500</xdr:rowOff>
                  </from>
                  <to>
                    <xdr:col>3</xdr:col>
                    <xdr:colOff>184150</xdr:colOff>
                    <xdr:row>27</xdr:row>
                    <xdr:rowOff>431800</xdr:rowOff>
                  </to>
                </anchor>
              </controlPr>
            </control>
          </mc:Choice>
        </mc:AlternateContent>
        <mc:AlternateContent xmlns:mc="http://schemas.openxmlformats.org/markup-compatibility/2006">
          <mc:Choice Requires="x14">
            <control shapeId="101488" r:id="rId39" name="Check Box 112">
              <controlPr defaultSize="0" autoFill="0" autoLine="0" autoPict="0">
                <anchor moveWithCells="1">
                  <from>
                    <xdr:col>3</xdr:col>
                    <xdr:colOff>247650</xdr:colOff>
                    <xdr:row>27</xdr:row>
                    <xdr:rowOff>190500</xdr:rowOff>
                  </from>
                  <to>
                    <xdr:col>4</xdr:col>
                    <xdr:colOff>184150</xdr:colOff>
                    <xdr:row>27</xdr:row>
                    <xdr:rowOff>431800</xdr:rowOff>
                  </to>
                </anchor>
              </controlPr>
            </control>
          </mc:Choice>
        </mc:AlternateContent>
        <mc:AlternateContent xmlns:mc="http://schemas.openxmlformats.org/markup-compatibility/2006">
          <mc:Choice Requires="x14">
            <control shapeId="101497" r:id="rId40" name="Check Box 121">
              <controlPr defaultSize="0" autoFill="0" autoLine="0" autoPict="0">
                <anchor moveWithCells="1">
                  <from>
                    <xdr:col>2</xdr:col>
                    <xdr:colOff>247650</xdr:colOff>
                    <xdr:row>41</xdr:row>
                    <xdr:rowOff>203200</xdr:rowOff>
                  </from>
                  <to>
                    <xdr:col>3</xdr:col>
                    <xdr:colOff>184150</xdr:colOff>
                    <xdr:row>41</xdr:row>
                    <xdr:rowOff>438150</xdr:rowOff>
                  </to>
                </anchor>
              </controlPr>
            </control>
          </mc:Choice>
        </mc:AlternateContent>
        <mc:AlternateContent xmlns:mc="http://schemas.openxmlformats.org/markup-compatibility/2006">
          <mc:Choice Requires="x14">
            <control shapeId="101498" r:id="rId41" name="Check Box 122">
              <controlPr defaultSize="0" autoFill="0" autoLine="0" autoPict="0">
                <anchor moveWithCells="1">
                  <from>
                    <xdr:col>3</xdr:col>
                    <xdr:colOff>247650</xdr:colOff>
                    <xdr:row>41</xdr:row>
                    <xdr:rowOff>203200</xdr:rowOff>
                  </from>
                  <to>
                    <xdr:col>4</xdr:col>
                    <xdr:colOff>184150</xdr:colOff>
                    <xdr:row>41</xdr:row>
                    <xdr:rowOff>438150</xdr:rowOff>
                  </to>
                </anchor>
              </controlPr>
            </control>
          </mc:Choice>
        </mc:AlternateContent>
        <mc:AlternateContent xmlns:mc="http://schemas.openxmlformats.org/markup-compatibility/2006">
          <mc:Choice Requires="x14">
            <control shapeId="101505" r:id="rId42" name="Check Box 129">
              <controlPr defaultSize="0" autoFill="0" autoLine="0" autoPict="0">
                <anchor moveWithCells="1">
                  <from>
                    <xdr:col>2</xdr:col>
                    <xdr:colOff>260350</xdr:colOff>
                    <xdr:row>47</xdr:row>
                    <xdr:rowOff>184150</xdr:rowOff>
                  </from>
                  <to>
                    <xdr:col>3</xdr:col>
                    <xdr:colOff>190500</xdr:colOff>
                    <xdr:row>47</xdr:row>
                    <xdr:rowOff>419100</xdr:rowOff>
                  </to>
                </anchor>
              </controlPr>
            </control>
          </mc:Choice>
        </mc:AlternateContent>
        <mc:AlternateContent xmlns:mc="http://schemas.openxmlformats.org/markup-compatibility/2006">
          <mc:Choice Requires="x14">
            <control shapeId="101506" r:id="rId43" name="Check Box 130">
              <controlPr defaultSize="0" autoFill="0" autoLine="0" autoPict="0">
                <anchor moveWithCells="1">
                  <from>
                    <xdr:col>3</xdr:col>
                    <xdr:colOff>260350</xdr:colOff>
                    <xdr:row>47</xdr:row>
                    <xdr:rowOff>184150</xdr:rowOff>
                  </from>
                  <to>
                    <xdr:col>4</xdr:col>
                    <xdr:colOff>190500</xdr:colOff>
                    <xdr:row>47</xdr:row>
                    <xdr:rowOff>419100</xdr:rowOff>
                  </to>
                </anchor>
              </controlPr>
            </control>
          </mc:Choice>
        </mc:AlternateContent>
        <mc:AlternateContent xmlns:mc="http://schemas.openxmlformats.org/markup-compatibility/2006">
          <mc:Choice Requires="x14">
            <control shapeId="101521" r:id="rId44" name="Check Box 145">
              <controlPr defaultSize="0" autoFill="0" autoLine="0" autoPict="0">
                <anchor moveWithCells="1">
                  <from>
                    <xdr:col>2</xdr:col>
                    <xdr:colOff>241300</xdr:colOff>
                    <xdr:row>30</xdr:row>
                    <xdr:rowOff>222250</xdr:rowOff>
                  </from>
                  <to>
                    <xdr:col>3</xdr:col>
                    <xdr:colOff>171450</xdr:colOff>
                    <xdr:row>30</xdr:row>
                    <xdr:rowOff>457200</xdr:rowOff>
                  </to>
                </anchor>
              </controlPr>
            </control>
          </mc:Choice>
        </mc:AlternateContent>
        <mc:AlternateContent xmlns:mc="http://schemas.openxmlformats.org/markup-compatibility/2006">
          <mc:Choice Requires="x14">
            <control shapeId="101522" r:id="rId45" name="Check Box 146">
              <controlPr defaultSize="0" autoFill="0" autoLine="0" autoPict="0">
                <anchor moveWithCells="1">
                  <from>
                    <xdr:col>3</xdr:col>
                    <xdr:colOff>241300</xdr:colOff>
                    <xdr:row>30</xdr:row>
                    <xdr:rowOff>222250</xdr:rowOff>
                  </from>
                  <to>
                    <xdr:col>4</xdr:col>
                    <xdr:colOff>171450</xdr:colOff>
                    <xdr:row>30</xdr:row>
                    <xdr:rowOff>457200</xdr:rowOff>
                  </to>
                </anchor>
              </controlPr>
            </control>
          </mc:Choice>
        </mc:AlternateContent>
        <mc:AlternateContent xmlns:mc="http://schemas.openxmlformats.org/markup-compatibility/2006">
          <mc:Choice Requires="x14">
            <control shapeId="101525" r:id="rId46" name="Check Box 149">
              <controlPr defaultSize="0" autoFill="0" autoLine="0" autoPict="0">
                <anchor moveWithCells="1">
                  <from>
                    <xdr:col>2</xdr:col>
                    <xdr:colOff>247650</xdr:colOff>
                    <xdr:row>14</xdr:row>
                    <xdr:rowOff>203200</xdr:rowOff>
                  </from>
                  <to>
                    <xdr:col>3</xdr:col>
                    <xdr:colOff>184150</xdr:colOff>
                    <xdr:row>14</xdr:row>
                    <xdr:rowOff>438150</xdr:rowOff>
                  </to>
                </anchor>
              </controlPr>
            </control>
          </mc:Choice>
        </mc:AlternateContent>
        <mc:AlternateContent xmlns:mc="http://schemas.openxmlformats.org/markup-compatibility/2006">
          <mc:Choice Requires="x14">
            <control shapeId="101526" r:id="rId47" name="Check Box 150">
              <controlPr defaultSize="0" autoFill="0" autoLine="0" autoPict="0">
                <anchor moveWithCells="1">
                  <from>
                    <xdr:col>3</xdr:col>
                    <xdr:colOff>247650</xdr:colOff>
                    <xdr:row>14</xdr:row>
                    <xdr:rowOff>203200</xdr:rowOff>
                  </from>
                  <to>
                    <xdr:col>4</xdr:col>
                    <xdr:colOff>184150</xdr:colOff>
                    <xdr:row>14</xdr:row>
                    <xdr:rowOff>438150</xdr:rowOff>
                  </to>
                </anchor>
              </controlPr>
            </control>
          </mc:Choice>
        </mc:AlternateContent>
        <mc:AlternateContent xmlns:mc="http://schemas.openxmlformats.org/markup-compatibility/2006">
          <mc:Choice Requires="x14">
            <control shapeId="101529" r:id="rId48" name="Check Box 153">
              <controlPr defaultSize="0" autoFill="0" autoLine="0" autoPict="0">
                <anchor moveWithCells="1">
                  <from>
                    <xdr:col>2</xdr:col>
                    <xdr:colOff>247650</xdr:colOff>
                    <xdr:row>15</xdr:row>
                    <xdr:rowOff>209550</xdr:rowOff>
                  </from>
                  <to>
                    <xdr:col>3</xdr:col>
                    <xdr:colOff>184150</xdr:colOff>
                    <xdr:row>15</xdr:row>
                    <xdr:rowOff>450850</xdr:rowOff>
                  </to>
                </anchor>
              </controlPr>
            </control>
          </mc:Choice>
        </mc:AlternateContent>
        <mc:AlternateContent xmlns:mc="http://schemas.openxmlformats.org/markup-compatibility/2006">
          <mc:Choice Requires="x14">
            <control shapeId="101530" r:id="rId49" name="Check Box 154">
              <controlPr defaultSize="0" autoFill="0" autoLine="0" autoPict="0">
                <anchor moveWithCells="1">
                  <from>
                    <xdr:col>3</xdr:col>
                    <xdr:colOff>247650</xdr:colOff>
                    <xdr:row>15</xdr:row>
                    <xdr:rowOff>209550</xdr:rowOff>
                  </from>
                  <to>
                    <xdr:col>4</xdr:col>
                    <xdr:colOff>184150</xdr:colOff>
                    <xdr:row>15</xdr:row>
                    <xdr:rowOff>450850</xdr:rowOff>
                  </to>
                </anchor>
              </controlPr>
            </control>
          </mc:Choice>
        </mc:AlternateContent>
        <mc:AlternateContent xmlns:mc="http://schemas.openxmlformats.org/markup-compatibility/2006">
          <mc:Choice Requires="x14">
            <control shapeId="101533" r:id="rId50" name="Check Box 157">
              <controlPr defaultSize="0" autoFill="0" autoLine="0" autoPict="0">
                <anchor moveWithCells="1">
                  <from>
                    <xdr:col>2</xdr:col>
                    <xdr:colOff>247650</xdr:colOff>
                    <xdr:row>16</xdr:row>
                    <xdr:rowOff>209550</xdr:rowOff>
                  </from>
                  <to>
                    <xdr:col>3</xdr:col>
                    <xdr:colOff>184150</xdr:colOff>
                    <xdr:row>16</xdr:row>
                    <xdr:rowOff>450850</xdr:rowOff>
                  </to>
                </anchor>
              </controlPr>
            </control>
          </mc:Choice>
        </mc:AlternateContent>
        <mc:AlternateContent xmlns:mc="http://schemas.openxmlformats.org/markup-compatibility/2006">
          <mc:Choice Requires="x14">
            <control shapeId="101534" r:id="rId51" name="Check Box 158">
              <controlPr defaultSize="0" autoFill="0" autoLine="0" autoPict="0">
                <anchor moveWithCells="1">
                  <from>
                    <xdr:col>3</xdr:col>
                    <xdr:colOff>247650</xdr:colOff>
                    <xdr:row>16</xdr:row>
                    <xdr:rowOff>209550</xdr:rowOff>
                  </from>
                  <to>
                    <xdr:col>4</xdr:col>
                    <xdr:colOff>184150</xdr:colOff>
                    <xdr:row>16</xdr:row>
                    <xdr:rowOff>450850</xdr:rowOff>
                  </to>
                </anchor>
              </controlPr>
            </control>
          </mc:Choice>
        </mc:AlternateContent>
        <mc:AlternateContent xmlns:mc="http://schemas.openxmlformats.org/markup-compatibility/2006">
          <mc:Choice Requires="x14">
            <control shapeId="101537" r:id="rId52" name="Check Box 161">
              <controlPr defaultSize="0" autoFill="0" autoLine="0" autoPict="0">
                <anchor moveWithCells="1">
                  <from>
                    <xdr:col>2</xdr:col>
                    <xdr:colOff>260350</xdr:colOff>
                    <xdr:row>17</xdr:row>
                    <xdr:rowOff>228600</xdr:rowOff>
                  </from>
                  <to>
                    <xdr:col>3</xdr:col>
                    <xdr:colOff>190500</xdr:colOff>
                    <xdr:row>17</xdr:row>
                    <xdr:rowOff>469900</xdr:rowOff>
                  </to>
                </anchor>
              </controlPr>
            </control>
          </mc:Choice>
        </mc:AlternateContent>
        <mc:AlternateContent xmlns:mc="http://schemas.openxmlformats.org/markup-compatibility/2006">
          <mc:Choice Requires="x14">
            <control shapeId="101538" r:id="rId53" name="Check Box 162">
              <controlPr defaultSize="0" autoFill="0" autoLine="0" autoPict="0">
                <anchor moveWithCells="1">
                  <from>
                    <xdr:col>3</xdr:col>
                    <xdr:colOff>260350</xdr:colOff>
                    <xdr:row>17</xdr:row>
                    <xdr:rowOff>228600</xdr:rowOff>
                  </from>
                  <to>
                    <xdr:col>4</xdr:col>
                    <xdr:colOff>190500</xdr:colOff>
                    <xdr:row>17</xdr:row>
                    <xdr:rowOff>469900</xdr:rowOff>
                  </to>
                </anchor>
              </controlPr>
            </control>
          </mc:Choice>
        </mc:AlternateContent>
        <mc:AlternateContent xmlns:mc="http://schemas.openxmlformats.org/markup-compatibility/2006">
          <mc:Choice Requires="x14">
            <control shapeId="101541" r:id="rId54" name="Check Box 165">
              <controlPr defaultSize="0" autoFill="0" autoLine="0" autoPict="0">
                <anchor moveWithCells="1">
                  <from>
                    <xdr:col>2</xdr:col>
                    <xdr:colOff>247650</xdr:colOff>
                    <xdr:row>18</xdr:row>
                    <xdr:rowOff>190500</xdr:rowOff>
                  </from>
                  <to>
                    <xdr:col>3</xdr:col>
                    <xdr:colOff>184150</xdr:colOff>
                    <xdr:row>18</xdr:row>
                    <xdr:rowOff>431800</xdr:rowOff>
                  </to>
                </anchor>
              </controlPr>
            </control>
          </mc:Choice>
        </mc:AlternateContent>
        <mc:AlternateContent xmlns:mc="http://schemas.openxmlformats.org/markup-compatibility/2006">
          <mc:Choice Requires="x14">
            <control shapeId="101542" r:id="rId55" name="Check Box 166">
              <controlPr defaultSize="0" autoFill="0" autoLine="0" autoPict="0">
                <anchor moveWithCells="1">
                  <from>
                    <xdr:col>3</xdr:col>
                    <xdr:colOff>247650</xdr:colOff>
                    <xdr:row>18</xdr:row>
                    <xdr:rowOff>190500</xdr:rowOff>
                  </from>
                  <to>
                    <xdr:col>4</xdr:col>
                    <xdr:colOff>184150</xdr:colOff>
                    <xdr:row>18</xdr:row>
                    <xdr:rowOff>431800</xdr:rowOff>
                  </to>
                </anchor>
              </controlPr>
            </control>
          </mc:Choice>
        </mc:AlternateContent>
        <mc:AlternateContent xmlns:mc="http://schemas.openxmlformats.org/markup-compatibility/2006">
          <mc:Choice Requires="x14">
            <control shapeId="101545" r:id="rId56" name="Check Box 169">
              <controlPr defaultSize="0" autoFill="0" autoLine="0" autoPict="0">
                <anchor moveWithCells="1">
                  <from>
                    <xdr:col>2</xdr:col>
                    <xdr:colOff>247650</xdr:colOff>
                    <xdr:row>22</xdr:row>
                    <xdr:rowOff>209550</xdr:rowOff>
                  </from>
                  <to>
                    <xdr:col>3</xdr:col>
                    <xdr:colOff>184150</xdr:colOff>
                    <xdr:row>22</xdr:row>
                    <xdr:rowOff>450850</xdr:rowOff>
                  </to>
                </anchor>
              </controlPr>
            </control>
          </mc:Choice>
        </mc:AlternateContent>
        <mc:AlternateContent xmlns:mc="http://schemas.openxmlformats.org/markup-compatibility/2006">
          <mc:Choice Requires="x14">
            <control shapeId="101546" r:id="rId57" name="Check Box 170">
              <controlPr defaultSize="0" autoFill="0" autoLine="0" autoPict="0">
                <anchor moveWithCells="1">
                  <from>
                    <xdr:col>3</xdr:col>
                    <xdr:colOff>247650</xdr:colOff>
                    <xdr:row>22</xdr:row>
                    <xdr:rowOff>209550</xdr:rowOff>
                  </from>
                  <to>
                    <xdr:col>4</xdr:col>
                    <xdr:colOff>184150</xdr:colOff>
                    <xdr:row>22</xdr:row>
                    <xdr:rowOff>450850</xdr:rowOff>
                  </to>
                </anchor>
              </controlPr>
            </control>
          </mc:Choice>
        </mc:AlternateContent>
        <mc:AlternateContent xmlns:mc="http://schemas.openxmlformats.org/markup-compatibility/2006">
          <mc:Choice Requires="x14">
            <control shapeId="101549" r:id="rId58" name="Check Box 173">
              <controlPr defaultSize="0" autoFill="0" autoLine="0" autoPict="0">
                <anchor moveWithCells="1">
                  <from>
                    <xdr:col>2</xdr:col>
                    <xdr:colOff>247650</xdr:colOff>
                    <xdr:row>23</xdr:row>
                    <xdr:rowOff>228600</xdr:rowOff>
                  </from>
                  <to>
                    <xdr:col>3</xdr:col>
                    <xdr:colOff>184150</xdr:colOff>
                    <xdr:row>23</xdr:row>
                    <xdr:rowOff>469900</xdr:rowOff>
                  </to>
                </anchor>
              </controlPr>
            </control>
          </mc:Choice>
        </mc:AlternateContent>
        <mc:AlternateContent xmlns:mc="http://schemas.openxmlformats.org/markup-compatibility/2006">
          <mc:Choice Requires="x14">
            <control shapeId="101550" r:id="rId59" name="Check Box 174">
              <controlPr defaultSize="0" autoFill="0" autoLine="0" autoPict="0">
                <anchor moveWithCells="1">
                  <from>
                    <xdr:col>3</xdr:col>
                    <xdr:colOff>247650</xdr:colOff>
                    <xdr:row>23</xdr:row>
                    <xdr:rowOff>228600</xdr:rowOff>
                  </from>
                  <to>
                    <xdr:col>4</xdr:col>
                    <xdr:colOff>184150</xdr:colOff>
                    <xdr:row>23</xdr:row>
                    <xdr:rowOff>469900</xdr:rowOff>
                  </to>
                </anchor>
              </controlPr>
            </control>
          </mc:Choice>
        </mc:AlternateContent>
        <mc:AlternateContent xmlns:mc="http://schemas.openxmlformats.org/markup-compatibility/2006">
          <mc:Choice Requires="x14">
            <control shapeId="101571" r:id="rId60" name="Check Box 195">
              <controlPr defaultSize="0" autoFill="0" autoLine="0" autoPict="0">
                <anchor moveWithCells="1">
                  <from>
                    <xdr:col>2</xdr:col>
                    <xdr:colOff>241300</xdr:colOff>
                    <xdr:row>34</xdr:row>
                    <xdr:rowOff>584200</xdr:rowOff>
                  </from>
                  <to>
                    <xdr:col>3</xdr:col>
                    <xdr:colOff>171450</xdr:colOff>
                    <xdr:row>36</xdr:row>
                    <xdr:rowOff>12700</xdr:rowOff>
                  </to>
                </anchor>
              </controlPr>
            </control>
          </mc:Choice>
        </mc:AlternateContent>
        <mc:AlternateContent xmlns:mc="http://schemas.openxmlformats.org/markup-compatibility/2006">
          <mc:Choice Requires="x14">
            <control shapeId="101572" r:id="rId61" name="Check Box 196">
              <controlPr defaultSize="0" autoFill="0" autoLine="0" autoPict="0">
                <anchor moveWithCells="1">
                  <from>
                    <xdr:col>3</xdr:col>
                    <xdr:colOff>241300</xdr:colOff>
                    <xdr:row>34</xdr:row>
                    <xdr:rowOff>584200</xdr:rowOff>
                  </from>
                  <to>
                    <xdr:col>4</xdr:col>
                    <xdr:colOff>171450</xdr:colOff>
                    <xdr:row>36</xdr:row>
                    <xdr:rowOff>12700</xdr:rowOff>
                  </to>
                </anchor>
              </controlPr>
            </control>
          </mc:Choice>
        </mc:AlternateContent>
        <mc:AlternateContent xmlns:mc="http://schemas.openxmlformats.org/markup-compatibility/2006">
          <mc:Choice Requires="x14">
            <control shapeId="101573" r:id="rId62" name="Check Box 197">
              <controlPr defaultSize="0" autoFill="0" autoLine="0" autoPict="0">
                <anchor moveWithCells="1">
                  <from>
                    <xdr:col>2</xdr:col>
                    <xdr:colOff>241300</xdr:colOff>
                    <xdr:row>33</xdr:row>
                    <xdr:rowOff>190500</xdr:rowOff>
                  </from>
                  <to>
                    <xdr:col>3</xdr:col>
                    <xdr:colOff>171450</xdr:colOff>
                    <xdr:row>33</xdr:row>
                    <xdr:rowOff>431800</xdr:rowOff>
                  </to>
                </anchor>
              </controlPr>
            </control>
          </mc:Choice>
        </mc:AlternateContent>
        <mc:AlternateContent xmlns:mc="http://schemas.openxmlformats.org/markup-compatibility/2006">
          <mc:Choice Requires="x14">
            <control shapeId="101574" r:id="rId63" name="Check Box 198">
              <controlPr defaultSize="0" autoFill="0" autoLine="0" autoPict="0">
                <anchor moveWithCells="1">
                  <from>
                    <xdr:col>3</xdr:col>
                    <xdr:colOff>241300</xdr:colOff>
                    <xdr:row>33</xdr:row>
                    <xdr:rowOff>190500</xdr:rowOff>
                  </from>
                  <to>
                    <xdr:col>4</xdr:col>
                    <xdr:colOff>171450</xdr:colOff>
                    <xdr:row>33</xdr:row>
                    <xdr:rowOff>431800</xdr:rowOff>
                  </to>
                </anchor>
              </controlPr>
            </control>
          </mc:Choice>
        </mc:AlternateContent>
        <mc:AlternateContent xmlns:mc="http://schemas.openxmlformats.org/markup-compatibility/2006">
          <mc:Choice Requires="x14">
            <control shapeId="101575" r:id="rId64" name="Check Box 199">
              <controlPr defaultSize="0" autoFill="0" autoLine="0" autoPict="0">
                <anchor moveWithCells="1">
                  <from>
                    <xdr:col>2</xdr:col>
                    <xdr:colOff>247650</xdr:colOff>
                    <xdr:row>34</xdr:row>
                    <xdr:rowOff>222250</xdr:rowOff>
                  </from>
                  <to>
                    <xdr:col>3</xdr:col>
                    <xdr:colOff>184150</xdr:colOff>
                    <xdr:row>34</xdr:row>
                    <xdr:rowOff>457200</xdr:rowOff>
                  </to>
                </anchor>
              </controlPr>
            </control>
          </mc:Choice>
        </mc:AlternateContent>
        <mc:AlternateContent xmlns:mc="http://schemas.openxmlformats.org/markup-compatibility/2006">
          <mc:Choice Requires="x14">
            <control shapeId="101576" r:id="rId65" name="Check Box 200">
              <controlPr defaultSize="0" autoFill="0" autoLine="0" autoPict="0">
                <anchor moveWithCells="1">
                  <from>
                    <xdr:col>3</xdr:col>
                    <xdr:colOff>247650</xdr:colOff>
                    <xdr:row>34</xdr:row>
                    <xdr:rowOff>222250</xdr:rowOff>
                  </from>
                  <to>
                    <xdr:col>4</xdr:col>
                    <xdr:colOff>184150</xdr:colOff>
                    <xdr:row>34</xdr:row>
                    <xdr:rowOff>457200</xdr:rowOff>
                  </to>
                </anchor>
              </controlPr>
            </control>
          </mc:Choice>
        </mc:AlternateContent>
        <mc:AlternateContent xmlns:mc="http://schemas.openxmlformats.org/markup-compatibility/2006">
          <mc:Choice Requires="x14">
            <control shapeId="101577" r:id="rId66" name="Check Box 201">
              <controlPr defaultSize="0" autoFill="0" autoLine="0" autoPict="0">
                <anchor moveWithCells="1">
                  <from>
                    <xdr:col>2</xdr:col>
                    <xdr:colOff>222250</xdr:colOff>
                    <xdr:row>49</xdr:row>
                    <xdr:rowOff>203200</xdr:rowOff>
                  </from>
                  <to>
                    <xdr:col>3</xdr:col>
                    <xdr:colOff>152400</xdr:colOff>
                    <xdr:row>49</xdr:row>
                    <xdr:rowOff>438150</xdr:rowOff>
                  </to>
                </anchor>
              </controlPr>
            </control>
          </mc:Choice>
        </mc:AlternateContent>
        <mc:AlternateContent xmlns:mc="http://schemas.openxmlformats.org/markup-compatibility/2006">
          <mc:Choice Requires="x14">
            <control shapeId="101578" r:id="rId67" name="Check Box 202">
              <controlPr defaultSize="0" autoFill="0" autoLine="0" autoPict="0">
                <anchor moveWithCells="1">
                  <from>
                    <xdr:col>3</xdr:col>
                    <xdr:colOff>247650</xdr:colOff>
                    <xdr:row>49</xdr:row>
                    <xdr:rowOff>209550</xdr:rowOff>
                  </from>
                  <to>
                    <xdr:col>4</xdr:col>
                    <xdr:colOff>184150</xdr:colOff>
                    <xdr:row>49</xdr:row>
                    <xdr:rowOff>450850</xdr:rowOff>
                  </to>
                </anchor>
              </controlPr>
            </control>
          </mc:Choice>
        </mc:AlternateContent>
        <mc:AlternateContent xmlns:mc="http://schemas.openxmlformats.org/markup-compatibility/2006">
          <mc:Choice Requires="x14">
            <control shapeId="101579" r:id="rId68" name="Check Box 203">
              <controlPr defaultSize="0" autoFill="0" autoLine="0" autoPict="0">
                <anchor moveWithCells="1">
                  <from>
                    <xdr:col>2</xdr:col>
                    <xdr:colOff>247650</xdr:colOff>
                    <xdr:row>42</xdr:row>
                    <xdr:rowOff>203200</xdr:rowOff>
                  </from>
                  <to>
                    <xdr:col>3</xdr:col>
                    <xdr:colOff>184150</xdr:colOff>
                    <xdr:row>42</xdr:row>
                    <xdr:rowOff>438150</xdr:rowOff>
                  </to>
                </anchor>
              </controlPr>
            </control>
          </mc:Choice>
        </mc:AlternateContent>
        <mc:AlternateContent xmlns:mc="http://schemas.openxmlformats.org/markup-compatibility/2006">
          <mc:Choice Requires="x14">
            <control shapeId="101580" r:id="rId69" name="Check Box 204">
              <controlPr defaultSize="0" autoFill="0" autoLine="0" autoPict="0">
                <anchor moveWithCells="1">
                  <from>
                    <xdr:col>3</xdr:col>
                    <xdr:colOff>247650</xdr:colOff>
                    <xdr:row>42</xdr:row>
                    <xdr:rowOff>203200</xdr:rowOff>
                  </from>
                  <to>
                    <xdr:col>4</xdr:col>
                    <xdr:colOff>184150</xdr:colOff>
                    <xdr:row>42</xdr:row>
                    <xdr:rowOff>438150</xdr:rowOff>
                  </to>
                </anchor>
              </controlPr>
            </control>
          </mc:Choice>
        </mc:AlternateContent>
        <mc:AlternateContent xmlns:mc="http://schemas.openxmlformats.org/markup-compatibility/2006">
          <mc:Choice Requires="x14">
            <control shapeId="101581" r:id="rId70" name="Check Box 205">
              <controlPr defaultSize="0" autoFill="0" autoLine="0" autoPict="0">
                <anchor moveWithCells="1">
                  <from>
                    <xdr:col>2</xdr:col>
                    <xdr:colOff>222250</xdr:colOff>
                    <xdr:row>50</xdr:row>
                    <xdr:rowOff>203200</xdr:rowOff>
                  </from>
                  <to>
                    <xdr:col>3</xdr:col>
                    <xdr:colOff>152400</xdr:colOff>
                    <xdr:row>50</xdr:row>
                    <xdr:rowOff>438150</xdr:rowOff>
                  </to>
                </anchor>
              </controlPr>
            </control>
          </mc:Choice>
        </mc:AlternateContent>
        <mc:AlternateContent xmlns:mc="http://schemas.openxmlformats.org/markup-compatibility/2006">
          <mc:Choice Requires="x14">
            <control shapeId="101582" r:id="rId71" name="Check Box 206">
              <controlPr defaultSize="0" autoFill="0" autoLine="0" autoPict="0">
                <anchor moveWithCells="1">
                  <from>
                    <xdr:col>3</xdr:col>
                    <xdr:colOff>247650</xdr:colOff>
                    <xdr:row>50</xdr:row>
                    <xdr:rowOff>209550</xdr:rowOff>
                  </from>
                  <to>
                    <xdr:col>4</xdr:col>
                    <xdr:colOff>184150</xdr:colOff>
                    <xdr:row>50</xdr:row>
                    <xdr:rowOff>450850</xdr:rowOff>
                  </to>
                </anchor>
              </controlPr>
            </control>
          </mc:Choice>
        </mc:AlternateContent>
        <mc:AlternateContent xmlns:mc="http://schemas.openxmlformats.org/markup-compatibility/2006">
          <mc:Choice Requires="x14">
            <control shapeId="101583" r:id="rId72" name="Check Box 207">
              <controlPr defaultSize="0" autoFill="0" autoLine="0" autoPict="0">
                <anchor moveWithCells="1">
                  <from>
                    <xdr:col>2</xdr:col>
                    <xdr:colOff>247650</xdr:colOff>
                    <xdr:row>36</xdr:row>
                    <xdr:rowOff>190500</xdr:rowOff>
                  </from>
                  <to>
                    <xdr:col>3</xdr:col>
                    <xdr:colOff>184150</xdr:colOff>
                    <xdr:row>36</xdr:row>
                    <xdr:rowOff>431800</xdr:rowOff>
                  </to>
                </anchor>
              </controlPr>
            </control>
          </mc:Choice>
        </mc:AlternateContent>
        <mc:AlternateContent xmlns:mc="http://schemas.openxmlformats.org/markup-compatibility/2006">
          <mc:Choice Requires="x14">
            <control shapeId="101584" r:id="rId73" name="Check Box 208">
              <controlPr defaultSize="0" autoFill="0" autoLine="0" autoPict="0">
                <anchor moveWithCells="1">
                  <from>
                    <xdr:col>3</xdr:col>
                    <xdr:colOff>247650</xdr:colOff>
                    <xdr:row>36</xdr:row>
                    <xdr:rowOff>190500</xdr:rowOff>
                  </from>
                  <to>
                    <xdr:col>4</xdr:col>
                    <xdr:colOff>184150</xdr:colOff>
                    <xdr:row>36</xdr:row>
                    <xdr:rowOff>431800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0205-FDF0-4390-AAF9-41CC58D1B923}">
  <sheetPr>
    <tabColor rgb="FF00B0F0"/>
    <pageSetUpPr fitToPage="1"/>
  </sheetPr>
  <dimension ref="A1:N41"/>
  <sheetViews>
    <sheetView view="pageBreakPreview" zoomScale="130" zoomScaleNormal="100" zoomScaleSheetLayoutView="130" workbookViewId="0">
      <selection activeCell="E13" sqref="E13:G13"/>
    </sheetView>
  </sheetViews>
  <sheetFormatPr defaultColWidth="9" defaultRowHeight="18"/>
  <cols>
    <col min="1" max="2" width="8.6328125" style="153" customWidth="1"/>
    <col min="3" max="3" width="9.7265625" style="153" customWidth="1"/>
    <col min="4" max="4" width="10" style="153" customWidth="1"/>
    <col min="5" max="7" width="8.6328125" style="153" customWidth="1"/>
    <col min="8" max="9" width="9" style="153"/>
    <col min="10" max="16384" width="9" style="94"/>
  </cols>
  <sheetData>
    <row r="1" spans="1:14" ht="22.5">
      <c r="A1" s="825" t="s">
        <v>391</v>
      </c>
      <c r="B1" s="825"/>
      <c r="C1" s="825"/>
      <c r="D1" s="825"/>
      <c r="E1" s="825"/>
      <c r="F1" s="825"/>
      <c r="G1" s="825"/>
      <c r="H1" s="825"/>
      <c r="I1" s="825"/>
      <c r="M1" s="95"/>
    </row>
    <row r="2" spans="1:14">
      <c r="N2" s="96"/>
    </row>
    <row r="3" spans="1:14" ht="18" customHeight="1">
      <c r="A3" s="826" t="s">
        <v>392</v>
      </c>
      <c r="B3" s="827"/>
      <c r="C3" s="822" t="s">
        <v>657</v>
      </c>
      <c r="D3" s="823"/>
      <c r="E3" s="823"/>
      <c r="F3" s="823"/>
      <c r="G3" s="824"/>
    </row>
    <row r="4" spans="1:14" ht="18" customHeight="1">
      <c r="A4" s="826" t="s">
        <v>393</v>
      </c>
      <c r="B4" s="827"/>
      <c r="C4" s="822" t="s">
        <v>658</v>
      </c>
      <c r="D4" s="823"/>
      <c r="E4" s="823"/>
      <c r="F4" s="823"/>
      <c r="G4" s="824"/>
    </row>
    <row r="5" spans="1:14" ht="36" customHeight="1">
      <c r="A5" s="820" t="s">
        <v>682</v>
      </c>
      <c r="B5" s="821"/>
      <c r="C5" s="822">
        <v>330</v>
      </c>
      <c r="D5" s="823"/>
      <c r="E5" s="823"/>
      <c r="F5" s="824"/>
      <c r="G5" s="291" t="s">
        <v>683</v>
      </c>
    </row>
    <row r="6" spans="1:14" ht="18" customHeight="1">
      <c r="A6" s="826" t="s">
        <v>394</v>
      </c>
      <c r="B6" s="827"/>
      <c r="C6" s="822" t="s">
        <v>659</v>
      </c>
      <c r="D6" s="823"/>
      <c r="E6" s="823"/>
      <c r="F6" s="823"/>
      <c r="G6" s="824"/>
    </row>
    <row r="8" spans="1:14" ht="21" customHeight="1">
      <c r="A8" s="826" t="s">
        <v>395</v>
      </c>
      <c r="B8" s="827"/>
      <c r="C8" s="828" t="s">
        <v>660</v>
      </c>
      <c r="D8" s="828"/>
      <c r="E8" s="828"/>
      <c r="F8" s="828"/>
      <c r="G8" s="828"/>
    </row>
    <row r="9" spans="1:14" ht="21" customHeight="1">
      <c r="A9" s="826" t="s">
        <v>396</v>
      </c>
      <c r="B9" s="827"/>
      <c r="C9" s="828" t="s">
        <v>661</v>
      </c>
      <c r="D9" s="828"/>
      <c r="E9" s="828"/>
      <c r="F9" s="828"/>
      <c r="G9" s="828"/>
    </row>
    <row r="11" spans="1:14">
      <c r="A11" s="153" t="s">
        <v>397</v>
      </c>
      <c r="I11" s="154"/>
    </row>
    <row r="12" spans="1:14" ht="20.25" customHeight="1">
      <c r="A12" s="826"/>
      <c r="B12" s="827"/>
      <c r="C12" s="826" t="s">
        <v>696</v>
      </c>
      <c r="D12" s="827"/>
      <c r="E12" s="830" t="s">
        <v>398</v>
      </c>
      <c r="F12" s="830"/>
      <c r="G12" s="830"/>
    </row>
    <row r="13" spans="1:14" ht="20.25" customHeight="1">
      <c r="A13" s="826" t="s">
        <v>399</v>
      </c>
      <c r="B13" s="827"/>
      <c r="C13" s="835">
        <v>100</v>
      </c>
      <c r="D13" s="836"/>
      <c r="E13" s="837">
        <f>+C13-E15</f>
        <v>70</v>
      </c>
      <c r="F13" s="837"/>
      <c r="G13" s="837"/>
    </row>
    <row r="14" spans="1:14" ht="20.25" customHeight="1">
      <c r="A14" s="826" t="s">
        <v>400</v>
      </c>
      <c r="B14" s="827"/>
      <c r="C14" s="838" t="s">
        <v>401</v>
      </c>
      <c r="D14" s="839"/>
      <c r="E14" s="840">
        <v>0.3</v>
      </c>
      <c r="F14" s="840"/>
      <c r="G14" s="840"/>
    </row>
    <row r="15" spans="1:14" ht="20.25" customHeight="1">
      <c r="A15" s="826" t="s">
        <v>402</v>
      </c>
      <c r="B15" s="827"/>
      <c r="C15" s="838" t="s">
        <v>401</v>
      </c>
      <c r="D15" s="839"/>
      <c r="E15" s="837">
        <f>+C13*E14</f>
        <v>30</v>
      </c>
      <c r="F15" s="837"/>
      <c r="G15" s="837"/>
    </row>
    <row r="16" spans="1:14">
      <c r="C16" s="153" t="s">
        <v>697</v>
      </c>
      <c r="E16" s="154"/>
      <c r="F16" s="154"/>
    </row>
    <row r="17" spans="1:9">
      <c r="C17" s="153" t="s">
        <v>544</v>
      </c>
      <c r="E17" s="154"/>
      <c r="F17" s="154"/>
    </row>
    <row r="18" spans="1:9">
      <c r="C18" s="153" t="s">
        <v>403</v>
      </c>
      <c r="E18" s="154"/>
      <c r="F18" s="154"/>
    </row>
    <row r="19" spans="1:9">
      <c r="E19" s="154"/>
      <c r="F19" s="154"/>
    </row>
    <row r="20" spans="1:9">
      <c r="A20" s="153" t="s">
        <v>404</v>
      </c>
    </row>
    <row r="21" spans="1:9" ht="13.5" customHeight="1">
      <c r="A21" s="841" t="s">
        <v>405</v>
      </c>
      <c r="B21" s="842"/>
      <c r="C21" s="841" t="s">
        <v>404</v>
      </c>
      <c r="D21" s="845"/>
      <c r="E21" s="845"/>
      <c r="F21" s="845"/>
      <c r="G21" s="845"/>
      <c r="H21" s="831" t="s">
        <v>406</v>
      </c>
      <c r="I21" s="832"/>
    </row>
    <row r="22" spans="1:9" ht="13.5" customHeight="1">
      <c r="A22" s="843"/>
      <c r="B22" s="844"/>
      <c r="C22" s="843"/>
      <c r="D22" s="846"/>
      <c r="E22" s="846"/>
      <c r="F22" s="846"/>
      <c r="G22" s="846"/>
      <c r="H22" s="833"/>
      <c r="I22" s="834"/>
    </row>
    <row r="23" spans="1:9" ht="16.5" customHeight="1">
      <c r="A23" s="847" t="s">
        <v>407</v>
      </c>
      <c r="B23" s="848"/>
      <c r="C23" s="828" t="s">
        <v>662</v>
      </c>
      <c r="D23" s="828"/>
      <c r="E23" s="828"/>
      <c r="F23" s="828"/>
      <c r="G23" s="828"/>
      <c r="H23" s="829" t="s">
        <v>670</v>
      </c>
      <c r="I23" s="829"/>
    </row>
    <row r="24" spans="1:9" ht="16.5" customHeight="1">
      <c r="A24" s="849"/>
      <c r="B24" s="850"/>
      <c r="C24" s="828" t="s">
        <v>663</v>
      </c>
      <c r="D24" s="828"/>
      <c r="E24" s="828"/>
      <c r="F24" s="828"/>
      <c r="G24" s="828"/>
      <c r="H24" s="829" t="s">
        <v>670</v>
      </c>
      <c r="I24" s="829"/>
    </row>
    <row r="25" spans="1:9" ht="16.5" customHeight="1">
      <c r="A25" s="849"/>
      <c r="B25" s="850"/>
      <c r="C25" s="828" t="s">
        <v>664</v>
      </c>
      <c r="D25" s="828"/>
      <c r="E25" s="828"/>
      <c r="F25" s="828"/>
      <c r="G25" s="828"/>
      <c r="H25" s="829" t="s">
        <v>670</v>
      </c>
      <c r="I25" s="829"/>
    </row>
    <row r="26" spans="1:9" ht="16.5" customHeight="1">
      <c r="A26" s="849"/>
      <c r="B26" s="850"/>
      <c r="C26" s="828" t="s">
        <v>665</v>
      </c>
      <c r="D26" s="828"/>
      <c r="E26" s="828"/>
      <c r="F26" s="828"/>
      <c r="G26" s="828"/>
      <c r="H26" s="829" t="s">
        <v>699</v>
      </c>
      <c r="I26" s="829"/>
    </row>
    <row r="27" spans="1:9" ht="16.5" customHeight="1">
      <c r="A27" s="849"/>
      <c r="B27" s="850"/>
      <c r="C27" s="828" t="s">
        <v>656</v>
      </c>
      <c r="D27" s="828"/>
      <c r="E27" s="828"/>
      <c r="F27" s="828"/>
      <c r="G27" s="828"/>
      <c r="H27" s="829" t="s">
        <v>670</v>
      </c>
      <c r="I27" s="829"/>
    </row>
    <row r="28" spans="1:9" ht="16.5" customHeight="1">
      <c r="A28" s="849"/>
      <c r="B28" s="850"/>
      <c r="C28" s="828" t="s">
        <v>666</v>
      </c>
      <c r="D28" s="828"/>
      <c r="E28" s="828"/>
      <c r="F28" s="828"/>
      <c r="G28" s="828"/>
      <c r="H28" s="829" t="s">
        <v>670</v>
      </c>
      <c r="I28" s="829"/>
    </row>
    <row r="29" spans="1:9" ht="16.5" customHeight="1">
      <c r="A29" s="849"/>
      <c r="B29" s="850"/>
      <c r="C29" s="828" t="s">
        <v>667</v>
      </c>
      <c r="D29" s="828"/>
      <c r="E29" s="828"/>
      <c r="F29" s="828"/>
      <c r="G29" s="828"/>
      <c r="H29" s="829" t="s">
        <v>671</v>
      </c>
      <c r="I29" s="829"/>
    </row>
    <row r="30" spans="1:9" ht="16.5" customHeight="1">
      <c r="A30" s="851"/>
      <c r="B30" s="852"/>
      <c r="C30" s="828"/>
      <c r="D30" s="828"/>
      <c r="E30" s="828"/>
      <c r="F30" s="828"/>
      <c r="G30" s="828"/>
      <c r="H30" s="829"/>
      <c r="I30" s="829"/>
    </row>
    <row r="31" spans="1:9" ht="16.5" customHeight="1">
      <c r="A31" s="841" t="s">
        <v>408</v>
      </c>
      <c r="B31" s="842"/>
      <c r="C31" s="828" t="s">
        <v>668</v>
      </c>
      <c r="D31" s="828"/>
      <c r="E31" s="828"/>
      <c r="F31" s="828"/>
      <c r="G31" s="828"/>
      <c r="H31" s="829" t="s">
        <v>671</v>
      </c>
      <c r="I31" s="829"/>
    </row>
    <row r="32" spans="1:9" ht="16.5" customHeight="1">
      <c r="A32" s="843"/>
      <c r="B32" s="844"/>
      <c r="C32" s="828"/>
      <c r="D32" s="828"/>
      <c r="E32" s="828"/>
      <c r="F32" s="828"/>
      <c r="G32" s="828"/>
      <c r="H32" s="829"/>
      <c r="I32" s="829"/>
    </row>
    <row r="33" spans="1:9" ht="16.5" customHeight="1">
      <c r="A33" s="841" t="s">
        <v>409</v>
      </c>
      <c r="B33" s="842"/>
      <c r="C33" s="828" t="s">
        <v>669</v>
      </c>
      <c r="D33" s="828"/>
      <c r="E33" s="828"/>
      <c r="F33" s="828"/>
      <c r="G33" s="828"/>
      <c r="H33" s="829" t="s">
        <v>671</v>
      </c>
      <c r="I33" s="829"/>
    </row>
    <row r="34" spans="1:9" ht="16.5" customHeight="1">
      <c r="A34" s="843"/>
      <c r="B34" s="844"/>
      <c r="C34" s="828"/>
      <c r="D34" s="828"/>
      <c r="E34" s="828"/>
      <c r="F34" s="828"/>
      <c r="G34" s="828"/>
      <c r="H34" s="829"/>
      <c r="I34" s="829"/>
    </row>
    <row r="35" spans="1:9">
      <c r="C35" s="863" t="s">
        <v>698</v>
      </c>
      <c r="D35" s="863"/>
      <c r="E35" s="863"/>
      <c r="F35" s="863"/>
      <c r="G35" s="863"/>
      <c r="H35" s="863"/>
      <c r="I35" s="863"/>
    </row>
    <row r="36" spans="1:9">
      <c r="C36" s="153" t="s">
        <v>410</v>
      </c>
      <c r="H36" s="155"/>
      <c r="I36" s="155"/>
    </row>
    <row r="37" spans="1:9" ht="48.75" customHeight="1">
      <c r="A37" s="820" t="s">
        <v>553</v>
      </c>
      <c r="B37" s="859"/>
      <c r="C37" s="860" t="s">
        <v>702</v>
      </c>
      <c r="D37" s="861"/>
      <c r="E37" s="861"/>
      <c r="F37" s="861"/>
      <c r="G37" s="861"/>
      <c r="H37" s="861"/>
      <c r="I37" s="862"/>
    </row>
    <row r="38" spans="1:9">
      <c r="H38" s="155"/>
      <c r="I38" s="155"/>
    </row>
    <row r="39" spans="1:9" ht="48.75" customHeight="1">
      <c r="A39" s="853" t="s">
        <v>411</v>
      </c>
      <c r="B39" s="854"/>
      <c r="C39" s="854"/>
      <c r="D39" s="855"/>
      <c r="E39" s="856"/>
      <c r="F39" s="857"/>
      <c r="G39" s="857"/>
      <c r="H39" s="857"/>
      <c r="I39" s="858"/>
    </row>
    <row r="40" spans="1:9">
      <c r="H40" s="155"/>
    </row>
    <row r="41" spans="1:9">
      <c r="H41" s="155"/>
    </row>
  </sheetData>
  <sheetProtection algorithmName="SHA-512" hashValue="dncdddyYKapLDvifE9X43qsUeTfoItUfSxIaERbsHh+dxqsS27+GZdS4ip0Kbkgq5CuX99bmXxUAl7YAjGijwA==" saltValue="bPrfYq/VQcxBSCScVqw+Ig==" spinCount="100000" sheet="1" objects="1" scenarios="1"/>
  <mergeCells count="60">
    <mergeCell ref="C35:I35"/>
    <mergeCell ref="A37:B37"/>
    <mergeCell ref="C37:I37"/>
    <mergeCell ref="A39:D39"/>
    <mergeCell ref="E39:I39"/>
    <mergeCell ref="C30:G30"/>
    <mergeCell ref="H30:I30"/>
    <mergeCell ref="A23:B30"/>
    <mergeCell ref="C23:G23"/>
    <mergeCell ref="H23:I23"/>
    <mergeCell ref="C24:G24"/>
    <mergeCell ref="H24:I24"/>
    <mergeCell ref="C25:G25"/>
    <mergeCell ref="H25:I25"/>
    <mergeCell ref="C26:G26"/>
    <mergeCell ref="H26:I26"/>
    <mergeCell ref="C27:G27"/>
    <mergeCell ref="H27:I27"/>
    <mergeCell ref="C28:G28"/>
    <mergeCell ref="H28:I28"/>
    <mergeCell ref="C29:G29"/>
    <mergeCell ref="A31:B32"/>
    <mergeCell ref="C31:G31"/>
    <mergeCell ref="H31:I31"/>
    <mergeCell ref="C32:G32"/>
    <mergeCell ref="H32:I32"/>
    <mergeCell ref="A33:B34"/>
    <mergeCell ref="C33:G33"/>
    <mergeCell ref="H33:I33"/>
    <mergeCell ref="C34:G34"/>
    <mergeCell ref="H34:I34"/>
    <mergeCell ref="H29:I29"/>
    <mergeCell ref="H21:I22"/>
    <mergeCell ref="A13:B13"/>
    <mergeCell ref="C13:D13"/>
    <mergeCell ref="E13:G13"/>
    <mergeCell ref="A14:B14"/>
    <mergeCell ref="C14:D14"/>
    <mergeCell ref="E14:G14"/>
    <mergeCell ref="A15:B15"/>
    <mergeCell ref="C15:D15"/>
    <mergeCell ref="E15:G15"/>
    <mergeCell ref="A21:B22"/>
    <mergeCell ref="C21:G22"/>
    <mergeCell ref="A8:B8"/>
    <mergeCell ref="C8:G8"/>
    <mergeCell ref="A9:B9"/>
    <mergeCell ref="C9:G9"/>
    <mergeCell ref="A12:B12"/>
    <mergeCell ref="C12:D12"/>
    <mergeCell ref="E12:G12"/>
    <mergeCell ref="A6:B6"/>
    <mergeCell ref="C6:G6"/>
    <mergeCell ref="A1:I1"/>
    <mergeCell ref="A3:B3"/>
    <mergeCell ref="C3:G3"/>
    <mergeCell ref="A4:B4"/>
    <mergeCell ref="C4:G4"/>
    <mergeCell ref="A5:B5"/>
    <mergeCell ref="C5:F5"/>
  </mergeCells>
  <phoneticPr fontId="22"/>
  <dataValidations disablePrompts="1" count="1">
    <dataValidation type="list" allowBlank="1" showInputMessage="1" showErrorMessage="1" sqref="H23:I34" xr:uid="{3C2132CF-9801-46A3-B11F-964C6F698E64}">
      <formula1>"実施済み,2026年度実施,今後予定"</formula1>
    </dataValidation>
  </dataValidations>
  <printOptions horizontalCentered="1" verticalCentered="1"/>
  <pageMargins left="0.70866141732283472" right="0.70866141732283472" top="0.55118110236220474" bottom="0.55118110236220474" header="0.31496062992125984" footer="0.31496062992125984"/>
  <pageSetup paperSize="9" fitToHeight="0" orientation="portrait" r:id="rId1"/>
  <rowBreaks count="1" manualBreakCount="1">
    <brk id="4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Check Box 1">
              <controlPr defaultSize="0" autoFill="0" autoLine="0" autoPict="0">
                <anchor moveWithCells="1">
                  <from>
                    <xdr:col>2</xdr:col>
                    <xdr:colOff>152400</xdr:colOff>
                    <xdr:row>36</xdr:row>
                    <xdr:rowOff>184150</xdr:rowOff>
                  </from>
                  <to>
                    <xdr:col>3</xdr:col>
                    <xdr:colOff>31750</xdr:colOff>
                    <xdr:row>36</xdr:row>
                    <xdr:rowOff>419100</xdr:rowOff>
                  </to>
                </anchor>
              </controlPr>
            </control>
          </mc:Choice>
        </mc:AlternateContent>
        <mc:AlternateContent xmlns:mc="http://schemas.openxmlformats.org/markup-compatibility/2006">
          <mc:Choice Requires="x14">
            <control shapeId="120834" r:id="rId5" name="Check Box 2">
              <controlPr defaultSize="0" autoFill="0" autoLine="0" autoPict="0">
                <anchor moveWithCells="1">
                  <from>
                    <xdr:col>5</xdr:col>
                    <xdr:colOff>247650</xdr:colOff>
                    <xdr:row>36</xdr:row>
                    <xdr:rowOff>184150</xdr:rowOff>
                  </from>
                  <to>
                    <xdr:col>6</xdr:col>
                    <xdr:colOff>209550</xdr:colOff>
                    <xdr:row>36</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EF94-BED3-4FDC-92F3-715952D978AB}">
  <sheetPr>
    <pageSetUpPr fitToPage="1"/>
  </sheetPr>
  <dimension ref="A1:AM25"/>
  <sheetViews>
    <sheetView zoomScaleNormal="100" zoomScaleSheetLayoutView="70" workbookViewId="0">
      <selection sqref="A1:C1"/>
    </sheetView>
  </sheetViews>
  <sheetFormatPr defaultColWidth="8.7265625" defaultRowHeight="18"/>
  <cols>
    <col min="1" max="1" width="3.453125" style="100" customWidth="1"/>
    <col min="2" max="2" width="81.08984375" style="100" customWidth="1"/>
    <col min="3" max="3" width="11.26953125" style="100" bestFit="1" customWidth="1"/>
    <col min="4" max="16384" width="8.7265625" style="108"/>
  </cols>
  <sheetData>
    <row r="1" spans="1:39" ht="21">
      <c r="A1" s="387" t="s">
        <v>693</v>
      </c>
      <c r="B1" s="387"/>
      <c r="C1" s="387"/>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row>
    <row r="2" spans="1:39" ht="20">
      <c r="A2" s="387" t="s">
        <v>694</v>
      </c>
      <c r="B2" s="387"/>
      <c r="C2" s="387"/>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row>
    <row r="3" spans="1:39">
      <c r="A3" s="141"/>
    </row>
    <row r="4" spans="1:39">
      <c r="B4" s="106" t="s">
        <v>569</v>
      </c>
    </row>
    <row r="5" spans="1:39">
      <c r="B5" s="396" t="s">
        <v>655</v>
      </c>
      <c r="C5" s="397"/>
    </row>
    <row r="6" spans="1:39">
      <c r="B6" s="398" t="s">
        <v>640</v>
      </c>
      <c r="C6" s="399"/>
    </row>
    <row r="8" spans="1:39">
      <c r="A8" s="106" t="s">
        <v>565</v>
      </c>
    </row>
    <row r="9" spans="1:39">
      <c r="A9" s="106"/>
    </row>
    <row r="10" spans="1:39">
      <c r="A10" s="106" t="s">
        <v>564</v>
      </c>
    </row>
    <row r="11" spans="1:39" s="109" customFormat="1">
      <c r="A11" s="283" t="s">
        <v>560</v>
      </c>
      <c r="B11" s="277" t="s">
        <v>561</v>
      </c>
      <c r="C11" s="277" t="s">
        <v>563</v>
      </c>
    </row>
    <row r="12" spans="1:39" ht="36.75" customHeight="1">
      <c r="A12" s="142">
        <v>1</v>
      </c>
      <c r="B12" s="143" t="s">
        <v>566</v>
      </c>
      <c r="C12" s="280"/>
    </row>
    <row r="13" spans="1:39" ht="42" customHeight="1">
      <c r="A13" s="142">
        <v>2</v>
      </c>
      <c r="B13" s="143" t="s">
        <v>574</v>
      </c>
      <c r="C13" s="280"/>
    </row>
    <row r="14" spans="1:39" ht="26.25" customHeight="1">
      <c r="A14" s="142">
        <v>3</v>
      </c>
      <c r="B14" s="143" t="s">
        <v>567</v>
      </c>
      <c r="C14" s="280"/>
    </row>
    <row r="15" spans="1:39" ht="54">
      <c r="A15" s="142">
        <v>4</v>
      </c>
      <c r="B15" s="143" t="s">
        <v>677</v>
      </c>
      <c r="C15" s="280"/>
    </row>
    <row r="16" spans="1:39" ht="41.25" customHeight="1">
      <c r="A16" s="142">
        <v>5</v>
      </c>
      <c r="B16" s="143" t="s">
        <v>568</v>
      </c>
      <c r="C16" s="280"/>
    </row>
    <row r="17" spans="1:3" ht="26.5" customHeight="1">
      <c r="A17" s="142">
        <v>6</v>
      </c>
      <c r="B17" s="143" t="s">
        <v>559</v>
      </c>
      <c r="C17" s="280"/>
    </row>
    <row r="18" spans="1:3" ht="72">
      <c r="A18" s="142">
        <v>7</v>
      </c>
      <c r="B18" s="143" t="s">
        <v>558</v>
      </c>
      <c r="C18" s="280"/>
    </row>
    <row r="19" spans="1:3" ht="38.25" customHeight="1">
      <c r="A19" s="142">
        <v>8</v>
      </c>
      <c r="B19" s="143" t="s">
        <v>575</v>
      </c>
      <c r="C19" s="280"/>
    </row>
    <row r="20" spans="1:3" ht="38.25" customHeight="1">
      <c r="A20" s="142">
        <v>9</v>
      </c>
      <c r="B20" s="143" t="s">
        <v>605</v>
      </c>
      <c r="C20" s="280"/>
    </row>
    <row r="21" spans="1:3" ht="39.75" customHeight="1">
      <c r="A21" s="142">
        <v>10</v>
      </c>
      <c r="B21" s="144" t="s">
        <v>562</v>
      </c>
      <c r="C21" s="280"/>
    </row>
    <row r="22" spans="1:3" ht="54">
      <c r="A22" s="142">
        <v>11</v>
      </c>
      <c r="B22" s="143" t="s">
        <v>576</v>
      </c>
      <c r="C22" s="280"/>
    </row>
    <row r="23" spans="1:3" ht="36">
      <c r="A23" s="142">
        <v>12</v>
      </c>
      <c r="B23" s="143" t="s">
        <v>695</v>
      </c>
      <c r="C23" s="280"/>
    </row>
    <row r="24" spans="1:3" ht="90">
      <c r="A24" s="142">
        <v>13</v>
      </c>
      <c r="B24" s="143" t="s">
        <v>684</v>
      </c>
      <c r="C24" s="280"/>
    </row>
    <row r="25" spans="1:3" ht="39.75" customHeight="1">
      <c r="A25" s="142">
        <v>14</v>
      </c>
      <c r="B25" s="143" t="s">
        <v>685</v>
      </c>
      <c r="C25" s="280"/>
    </row>
  </sheetData>
  <sheetProtection algorithmName="SHA-512" hashValue="gha0WrKBoktAZ0ndIN+Cydhm4MuuJm6S34w4Fl6gmd/6XinKUegSwY5EVoEHG9zJANavahKKOU7JJQGeSBw40A==" saltValue="O34RbB015iOltUhFHm256w==" spinCount="100000" sheet="1" objects="1" scenarios="1"/>
  <mergeCells count="4">
    <mergeCell ref="B5:C5"/>
    <mergeCell ref="B6:C6"/>
    <mergeCell ref="A1:C1"/>
    <mergeCell ref="A2:C2"/>
  </mergeCells>
  <phoneticPr fontId="22"/>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96" r:id="rId4" name="Check Box 4">
              <controlPr defaultSize="0" autoFill="0" autoLine="0" autoPict="0">
                <anchor moveWithCells="1">
                  <from>
                    <xdr:col>2</xdr:col>
                    <xdr:colOff>336550</xdr:colOff>
                    <xdr:row>11</xdr:row>
                    <xdr:rowOff>69850</xdr:rowOff>
                  </from>
                  <to>
                    <xdr:col>3</xdr:col>
                    <xdr:colOff>241300</xdr:colOff>
                    <xdr:row>11</xdr:row>
                    <xdr:rowOff>400050</xdr:rowOff>
                  </to>
                </anchor>
              </controlPr>
            </control>
          </mc:Choice>
        </mc:AlternateContent>
        <mc:AlternateContent xmlns:mc="http://schemas.openxmlformats.org/markup-compatibility/2006">
          <mc:Choice Requires="x14">
            <control shapeId="110597" r:id="rId5" name="Check Box 5">
              <controlPr defaultSize="0" autoFill="0" autoLine="0" autoPict="0">
                <anchor moveWithCells="1">
                  <from>
                    <xdr:col>2</xdr:col>
                    <xdr:colOff>336550</xdr:colOff>
                    <xdr:row>12</xdr:row>
                    <xdr:rowOff>69850</xdr:rowOff>
                  </from>
                  <to>
                    <xdr:col>3</xdr:col>
                    <xdr:colOff>241300</xdr:colOff>
                    <xdr:row>12</xdr:row>
                    <xdr:rowOff>400050</xdr:rowOff>
                  </to>
                </anchor>
              </controlPr>
            </control>
          </mc:Choice>
        </mc:AlternateContent>
        <mc:AlternateContent xmlns:mc="http://schemas.openxmlformats.org/markup-compatibility/2006">
          <mc:Choice Requires="x14">
            <control shapeId="110598" r:id="rId6" name="Check Box 6">
              <controlPr defaultSize="0" autoFill="0" autoLine="0" autoPict="0">
                <anchor moveWithCells="1">
                  <from>
                    <xdr:col>2</xdr:col>
                    <xdr:colOff>336550</xdr:colOff>
                    <xdr:row>13</xdr:row>
                    <xdr:rowOff>0</xdr:rowOff>
                  </from>
                  <to>
                    <xdr:col>3</xdr:col>
                    <xdr:colOff>241300</xdr:colOff>
                    <xdr:row>14</xdr:row>
                    <xdr:rowOff>0</xdr:rowOff>
                  </to>
                </anchor>
              </controlPr>
            </control>
          </mc:Choice>
        </mc:AlternateContent>
        <mc:AlternateContent xmlns:mc="http://schemas.openxmlformats.org/markup-compatibility/2006">
          <mc:Choice Requires="x14">
            <control shapeId="110600" r:id="rId7" name="Check Box 8">
              <controlPr defaultSize="0" autoFill="0" autoLine="0" autoPict="0">
                <anchor moveWithCells="1">
                  <from>
                    <xdr:col>2</xdr:col>
                    <xdr:colOff>336550</xdr:colOff>
                    <xdr:row>15</xdr:row>
                    <xdr:rowOff>69850</xdr:rowOff>
                  </from>
                  <to>
                    <xdr:col>3</xdr:col>
                    <xdr:colOff>241300</xdr:colOff>
                    <xdr:row>15</xdr:row>
                    <xdr:rowOff>400050</xdr:rowOff>
                  </to>
                </anchor>
              </controlPr>
            </control>
          </mc:Choice>
        </mc:AlternateContent>
        <mc:AlternateContent xmlns:mc="http://schemas.openxmlformats.org/markup-compatibility/2006">
          <mc:Choice Requires="x14">
            <control shapeId="110601" r:id="rId8" name="Check Box 9">
              <controlPr defaultSize="0" autoFill="0" autoLine="0" autoPict="0">
                <anchor moveWithCells="1">
                  <from>
                    <xdr:col>2</xdr:col>
                    <xdr:colOff>336550</xdr:colOff>
                    <xdr:row>16</xdr:row>
                    <xdr:rowOff>19050</xdr:rowOff>
                  </from>
                  <to>
                    <xdr:col>3</xdr:col>
                    <xdr:colOff>241300</xdr:colOff>
                    <xdr:row>17</xdr:row>
                    <xdr:rowOff>19050</xdr:rowOff>
                  </to>
                </anchor>
              </controlPr>
            </control>
          </mc:Choice>
        </mc:AlternateContent>
        <mc:AlternateContent xmlns:mc="http://schemas.openxmlformats.org/markup-compatibility/2006">
          <mc:Choice Requires="x14">
            <control shapeId="110603" r:id="rId9" name="Check Box 11">
              <controlPr defaultSize="0" autoFill="0" autoLine="0" autoPict="0">
                <anchor moveWithCells="1">
                  <from>
                    <xdr:col>2</xdr:col>
                    <xdr:colOff>336550</xdr:colOff>
                    <xdr:row>18</xdr:row>
                    <xdr:rowOff>69850</xdr:rowOff>
                  </from>
                  <to>
                    <xdr:col>3</xdr:col>
                    <xdr:colOff>241300</xdr:colOff>
                    <xdr:row>18</xdr:row>
                    <xdr:rowOff>400050</xdr:rowOff>
                  </to>
                </anchor>
              </controlPr>
            </control>
          </mc:Choice>
        </mc:AlternateContent>
        <mc:AlternateContent xmlns:mc="http://schemas.openxmlformats.org/markup-compatibility/2006">
          <mc:Choice Requires="x14">
            <control shapeId="110604" r:id="rId10" name="Check Box 12">
              <controlPr defaultSize="0" autoFill="0" autoLine="0" autoPict="0">
                <anchor moveWithCells="1">
                  <from>
                    <xdr:col>2</xdr:col>
                    <xdr:colOff>336550</xdr:colOff>
                    <xdr:row>19</xdr:row>
                    <xdr:rowOff>69850</xdr:rowOff>
                  </from>
                  <to>
                    <xdr:col>3</xdr:col>
                    <xdr:colOff>241300</xdr:colOff>
                    <xdr:row>19</xdr:row>
                    <xdr:rowOff>400050</xdr:rowOff>
                  </to>
                </anchor>
              </controlPr>
            </control>
          </mc:Choice>
        </mc:AlternateContent>
        <mc:AlternateContent xmlns:mc="http://schemas.openxmlformats.org/markup-compatibility/2006">
          <mc:Choice Requires="x14">
            <control shapeId="110605" r:id="rId11" name="Check Box 13">
              <controlPr defaultSize="0" autoFill="0" autoLine="0" autoPict="0">
                <anchor moveWithCells="1">
                  <from>
                    <xdr:col>2</xdr:col>
                    <xdr:colOff>336550</xdr:colOff>
                    <xdr:row>20</xdr:row>
                    <xdr:rowOff>69850</xdr:rowOff>
                  </from>
                  <to>
                    <xdr:col>3</xdr:col>
                    <xdr:colOff>241300</xdr:colOff>
                    <xdr:row>20</xdr:row>
                    <xdr:rowOff>400050</xdr:rowOff>
                  </to>
                </anchor>
              </controlPr>
            </control>
          </mc:Choice>
        </mc:AlternateContent>
        <mc:AlternateContent xmlns:mc="http://schemas.openxmlformats.org/markup-compatibility/2006">
          <mc:Choice Requires="x14">
            <control shapeId="110606" r:id="rId12" name="Check Box 14">
              <controlPr defaultSize="0" autoFill="0" autoLine="0" autoPict="0">
                <anchor moveWithCells="1">
                  <from>
                    <xdr:col>2</xdr:col>
                    <xdr:colOff>336550</xdr:colOff>
                    <xdr:row>21</xdr:row>
                    <xdr:rowOff>190500</xdr:rowOff>
                  </from>
                  <to>
                    <xdr:col>3</xdr:col>
                    <xdr:colOff>241300</xdr:colOff>
                    <xdr:row>21</xdr:row>
                    <xdr:rowOff>527050</xdr:rowOff>
                  </to>
                </anchor>
              </controlPr>
            </control>
          </mc:Choice>
        </mc:AlternateContent>
        <mc:AlternateContent xmlns:mc="http://schemas.openxmlformats.org/markup-compatibility/2006">
          <mc:Choice Requires="x14">
            <control shapeId="110608" r:id="rId13" name="Check Box 16">
              <controlPr defaultSize="0" autoFill="0" autoLine="0" autoPict="0">
                <anchor moveWithCells="1">
                  <from>
                    <xdr:col>2</xdr:col>
                    <xdr:colOff>336550</xdr:colOff>
                    <xdr:row>12</xdr:row>
                    <xdr:rowOff>69850</xdr:rowOff>
                  </from>
                  <to>
                    <xdr:col>3</xdr:col>
                    <xdr:colOff>241300</xdr:colOff>
                    <xdr:row>12</xdr:row>
                    <xdr:rowOff>400050</xdr:rowOff>
                  </to>
                </anchor>
              </controlPr>
            </control>
          </mc:Choice>
        </mc:AlternateContent>
        <mc:AlternateContent xmlns:mc="http://schemas.openxmlformats.org/markup-compatibility/2006">
          <mc:Choice Requires="x14">
            <control shapeId="110610" r:id="rId14" name="Check Box 18">
              <controlPr defaultSize="0" autoFill="0" autoLine="0" autoPict="0">
                <anchor moveWithCells="1">
                  <from>
                    <xdr:col>2</xdr:col>
                    <xdr:colOff>336550</xdr:colOff>
                    <xdr:row>14</xdr:row>
                    <xdr:rowOff>209550</xdr:rowOff>
                  </from>
                  <to>
                    <xdr:col>3</xdr:col>
                    <xdr:colOff>241300</xdr:colOff>
                    <xdr:row>14</xdr:row>
                    <xdr:rowOff>546100</xdr:rowOff>
                  </to>
                </anchor>
              </controlPr>
            </control>
          </mc:Choice>
        </mc:AlternateContent>
        <mc:AlternateContent xmlns:mc="http://schemas.openxmlformats.org/markup-compatibility/2006">
          <mc:Choice Requires="x14">
            <control shapeId="110611" r:id="rId15" name="Check Box 19">
              <controlPr defaultSize="0" autoFill="0" autoLine="0" autoPict="0">
                <anchor moveWithCells="1">
                  <from>
                    <xdr:col>2</xdr:col>
                    <xdr:colOff>336550</xdr:colOff>
                    <xdr:row>15</xdr:row>
                    <xdr:rowOff>69850</xdr:rowOff>
                  </from>
                  <to>
                    <xdr:col>3</xdr:col>
                    <xdr:colOff>241300</xdr:colOff>
                    <xdr:row>15</xdr:row>
                    <xdr:rowOff>400050</xdr:rowOff>
                  </to>
                </anchor>
              </controlPr>
            </control>
          </mc:Choice>
        </mc:AlternateContent>
        <mc:AlternateContent xmlns:mc="http://schemas.openxmlformats.org/markup-compatibility/2006">
          <mc:Choice Requires="x14">
            <control shapeId="110614" r:id="rId16" name="Check Box 22">
              <controlPr defaultSize="0" autoFill="0" autoLine="0" autoPict="0">
                <anchor moveWithCells="1">
                  <from>
                    <xdr:col>2</xdr:col>
                    <xdr:colOff>336550</xdr:colOff>
                    <xdr:row>18</xdr:row>
                    <xdr:rowOff>69850</xdr:rowOff>
                  </from>
                  <to>
                    <xdr:col>3</xdr:col>
                    <xdr:colOff>241300</xdr:colOff>
                    <xdr:row>18</xdr:row>
                    <xdr:rowOff>400050</xdr:rowOff>
                  </to>
                </anchor>
              </controlPr>
            </control>
          </mc:Choice>
        </mc:AlternateContent>
        <mc:AlternateContent xmlns:mc="http://schemas.openxmlformats.org/markup-compatibility/2006">
          <mc:Choice Requires="x14">
            <control shapeId="110615" r:id="rId17" name="Check Box 23">
              <controlPr defaultSize="0" autoFill="0" autoLine="0" autoPict="0">
                <anchor moveWithCells="1">
                  <from>
                    <xdr:col>2</xdr:col>
                    <xdr:colOff>336550</xdr:colOff>
                    <xdr:row>19</xdr:row>
                    <xdr:rowOff>69850</xdr:rowOff>
                  </from>
                  <to>
                    <xdr:col>3</xdr:col>
                    <xdr:colOff>241300</xdr:colOff>
                    <xdr:row>19</xdr:row>
                    <xdr:rowOff>400050</xdr:rowOff>
                  </to>
                </anchor>
              </controlPr>
            </control>
          </mc:Choice>
        </mc:AlternateContent>
        <mc:AlternateContent xmlns:mc="http://schemas.openxmlformats.org/markup-compatibility/2006">
          <mc:Choice Requires="x14">
            <control shapeId="110616" r:id="rId18" name="Check Box 24">
              <controlPr defaultSize="0" autoFill="0" autoLine="0" autoPict="0">
                <anchor moveWithCells="1">
                  <from>
                    <xdr:col>2</xdr:col>
                    <xdr:colOff>336550</xdr:colOff>
                    <xdr:row>20</xdr:row>
                    <xdr:rowOff>69850</xdr:rowOff>
                  </from>
                  <to>
                    <xdr:col>3</xdr:col>
                    <xdr:colOff>241300</xdr:colOff>
                    <xdr:row>20</xdr:row>
                    <xdr:rowOff>400050</xdr:rowOff>
                  </to>
                </anchor>
              </controlPr>
            </control>
          </mc:Choice>
        </mc:AlternateContent>
        <mc:AlternateContent xmlns:mc="http://schemas.openxmlformats.org/markup-compatibility/2006">
          <mc:Choice Requires="x14">
            <control shapeId="110618" r:id="rId19" name="Check Box 26">
              <controlPr defaultSize="0" autoFill="0" autoLine="0" autoPict="0">
                <anchor moveWithCells="1">
                  <from>
                    <xdr:col>2</xdr:col>
                    <xdr:colOff>323850</xdr:colOff>
                    <xdr:row>22</xdr:row>
                    <xdr:rowOff>63500</xdr:rowOff>
                  </from>
                  <to>
                    <xdr:col>3</xdr:col>
                    <xdr:colOff>228600</xdr:colOff>
                    <xdr:row>22</xdr:row>
                    <xdr:rowOff>400050</xdr:rowOff>
                  </to>
                </anchor>
              </controlPr>
            </control>
          </mc:Choice>
        </mc:AlternateContent>
        <mc:AlternateContent xmlns:mc="http://schemas.openxmlformats.org/markup-compatibility/2006">
          <mc:Choice Requires="x14">
            <control shapeId="110619" r:id="rId20" name="Check Box 27">
              <controlPr defaultSize="0" autoFill="0" autoLine="0" autoPict="0">
                <anchor moveWithCells="1">
                  <from>
                    <xdr:col>2</xdr:col>
                    <xdr:colOff>323850</xdr:colOff>
                    <xdr:row>17</xdr:row>
                    <xdr:rowOff>381000</xdr:rowOff>
                  </from>
                  <to>
                    <xdr:col>3</xdr:col>
                    <xdr:colOff>152400</xdr:colOff>
                    <xdr:row>17</xdr:row>
                    <xdr:rowOff>622300</xdr:rowOff>
                  </to>
                </anchor>
              </controlPr>
            </control>
          </mc:Choice>
        </mc:AlternateContent>
        <mc:AlternateContent xmlns:mc="http://schemas.openxmlformats.org/markup-compatibility/2006">
          <mc:Choice Requires="x14">
            <control shapeId="110620" r:id="rId21" name="Check Box 28">
              <controlPr defaultSize="0" autoFill="0" autoLine="0" autoPict="0">
                <anchor moveWithCells="1">
                  <from>
                    <xdr:col>2</xdr:col>
                    <xdr:colOff>323850</xdr:colOff>
                    <xdr:row>23</xdr:row>
                    <xdr:rowOff>381000</xdr:rowOff>
                  </from>
                  <to>
                    <xdr:col>3</xdr:col>
                    <xdr:colOff>228600</xdr:colOff>
                    <xdr:row>23</xdr:row>
                    <xdr:rowOff>711200</xdr:rowOff>
                  </to>
                </anchor>
              </controlPr>
            </control>
          </mc:Choice>
        </mc:AlternateContent>
        <mc:AlternateContent xmlns:mc="http://schemas.openxmlformats.org/markup-compatibility/2006">
          <mc:Choice Requires="x14">
            <control shapeId="110622" r:id="rId22" name="Check Box 30">
              <controlPr defaultSize="0" autoFill="0" autoLine="0" autoPict="0">
                <anchor moveWithCells="1">
                  <from>
                    <xdr:col>2</xdr:col>
                    <xdr:colOff>336550</xdr:colOff>
                    <xdr:row>24</xdr:row>
                    <xdr:rowOff>69850</xdr:rowOff>
                  </from>
                  <to>
                    <xdr:col>3</xdr:col>
                    <xdr:colOff>241300</xdr:colOff>
                    <xdr:row>24</xdr:row>
                    <xdr:rowOff>400050</xdr:rowOff>
                  </to>
                </anchor>
              </controlPr>
            </control>
          </mc:Choice>
        </mc:AlternateContent>
        <mc:AlternateContent xmlns:mc="http://schemas.openxmlformats.org/markup-compatibility/2006">
          <mc:Choice Requires="x14">
            <control shapeId="110623" r:id="rId23" name="Check Box 31">
              <controlPr defaultSize="0" autoFill="0" autoLine="0" autoPict="0">
                <anchor moveWithCells="1">
                  <from>
                    <xdr:col>2</xdr:col>
                    <xdr:colOff>336550</xdr:colOff>
                    <xdr:row>24</xdr:row>
                    <xdr:rowOff>69850</xdr:rowOff>
                  </from>
                  <to>
                    <xdr:col>3</xdr:col>
                    <xdr:colOff>241300</xdr:colOff>
                    <xdr:row>24</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AL90"/>
  <sheetViews>
    <sheetView view="pageBreakPreview" zoomScaleNormal="100" zoomScaleSheetLayoutView="100" workbookViewId="0">
      <selection activeCell="S1" sqref="S1"/>
    </sheetView>
  </sheetViews>
  <sheetFormatPr defaultColWidth="9" defaultRowHeight="18"/>
  <cols>
    <col min="1" max="34" width="2.6328125" style="99" customWidth="1"/>
    <col min="35" max="36" width="2.6328125" style="3" customWidth="1"/>
    <col min="37" max="37" width="9" style="3"/>
    <col min="38" max="38" width="14.6328125" style="3" hidden="1" customWidth="1"/>
    <col min="39" max="39" width="14.6328125" style="3" bestFit="1" customWidth="1"/>
    <col min="40" max="40" width="16.7265625" style="3" bestFit="1" customWidth="1"/>
    <col min="41" max="41" width="19.90625" style="3" bestFit="1" customWidth="1"/>
    <col min="42" max="42" width="12.453125" style="3" bestFit="1" customWidth="1"/>
    <col min="43" max="43" width="7.90625" style="3" bestFit="1" customWidth="1"/>
    <col min="44" max="44" width="12.453125" style="3" bestFit="1" customWidth="1"/>
    <col min="45" max="16384" width="9" style="3"/>
  </cols>
  <sheetData>
    <row r="2" spans="1:34">
      <c r="A2" s="131" t="s">
        <v>0</v>
      </c>
    </row>
    <row r="3" spans="1:34" ht="18" customHeight="1">
      <c r="A3" s="413" t="s">
        <v>2</v>
      </c>
      <c r="B3" s="414"/>
      <c r="C3" s="414"/>
      <c r="D3" s="415"/>
      <c r="E3" s="431" t="s">
        <v>36</v>
      </c>
      <c r="F3" s="432"/>
      <c r="G3" s="432"/>
      <c r="H3" s="432"/>
      <c r="I3" s="433"/>
      <c r="J3" s="447"/>
      <c r="K3" s="448"/>
      <c r="L3" s="448"/>
      <c r="M3" s="448"/>
      <c r="N3" s="448"/>
      <c r="O3" s="448"/>
      <c r="P3" s="448"/>
      <c r="Q3" s="448"/>
      <c r="R3" s="448"/>
      <c r="S3" s="448"/>
      <c r="T3" s="448"/>
      <c r="U3" s="448"/>
      <c r="V3" s="449"/>
      <c r="W3" s="403" t="s">
        <v>678</v>
      </c>
      <c r="X3" s="403"/>
      <c r="Y3" s="403"/>
      <c r="Z3" s="450"/>
      <c r="AA3" s="451"/>
      <c r="AB3" s="451"/>
      <c r="AC3" s="451"/>
      <c r="AD3" s="451"/>
      <c r="AE3" s="451"/>
      <c r="AF3" s="451"/>
      <c r="AG3" s="451"/>
      <c r="AH3" s="452"/>
    </row>
    <row r="4" spans="1:34" ht="18" customHeight="1">
      <c r="A4" s="453"/>
      <c r="B4" s="454"/>
      <c r="C4" s="454"/>
      <c r="D4" s="455"/>
      <c r="E4" s="431" t="s">
        <v>34</v>
      </c>
      <c r="F4" s="432"/>
      <c r="G4" s="432"/>
      <c r="H4" s="432"/>
      <c r="I4" s="433"/>
      <c r="J4" s="431" t="s">
        <v>163</v>
      </c>
      <c r="K4" s="432"/>
      <c r="L4" s="432"/>
      <c r="M4" s="434"/>
      <c r="N4" s="419"/>
      <c r="O4" s="419"/>
      <c r="P4" s="419"/>
      <c r="Q4" s="419"/>
      <c r="R4" s="419"/>
      <c r="S4" s="432" t="s">
        <v>164</v>
      </c>
      <c r="T4" s="432"/>
      <c r="U4" s="432"/>
      <c r="V4" s="432"/>
      <c r="W4" s="434"/>
      <c r="X4" s="419"/>
      <c r="Y4" s="419"/>
      <c r="Z4" s="419"/>
      <c r="AA4" s="419"/>
      <c r="AB4" s="419"/>
      <c r="AC4" s="419"/>
      <c r="AD4" s="419"/>
      <c r="AE4" s="419"/>
      <c r="AF4" s="419"/>
      <c r="AG4" s="419"/>
      <c r="AH4" s="420"/>
    </row>
    <row r="5" spans="1:34" ht="16.5">
      <c r="A5" s="453"/>
      <c r="B5" s="454"/>
      <c r="C5" s="454"/>
      <c r="D5" s="455"/>
      <c r="E5" s="443" t="s">
        <v>35</v>
      </c>
      <c r="F5" s="444"/>
      <c r="G5" s="444"/>
      <c r="H5" s="444"/>
      <c r="I5" s="456"/>
      <c r="J5" s="111" t="s">
        <v>153</v>
      </c>
      <c r="K5" s="419"/>
      <c r="L5" s="419"/>
      <c r="M5" s="419"/>
      <c r="N5" s="419"/>
      <c r="O5" s="419"/>
      <c r="P5" s="419"/>
      <c r="Q5" s="419"/>
      <c r="R5" s="419"/>
      <c r="S5" s="419"/>
      <c r="T5" s="419"/>
      <c r="U5" s="419"/>
      <c r="V5" s="419"/>
      <c r="W5" s="419"/>
      <c r="X5" s="419"/>
      <c r="Y5" s="419"/>
      <c r="Z5" s="419"/>
      <c r="AA5" s="419"/>
      <c r="AB5" s="419"/>
      <c r="AC5" s="419"/>
      <c r="AD5" s="419"/>
      <c r="AE5" s="419"/>
      <c r="AF5" s="419"/>
      <c r="AG5" s="419"/>
      <c r="AH5" s="420"/>
    </row>
    <row r="6" spans="1:34" ht="27" customHeight="1">
      <c r="A6" s="453"/>
      <c r="B6" s="454"/>
      <c r="C6" s="454"/>
      <c r="D6" s="455"/>
      <c r="E6" s="445"/>
      <c r="F6" s="446"/>
      <c r="G6" s="446"/>
      <c r="H6" s="446"/>
      <c r="I6" s="457"/>
      <c r="J6" s="458"/>
      <c r="K6" s="459"/>
      <c r="L6" s="459"/>
      <c r="M6" s="459"/>
      <c r="N6" s="459"/>
      <c r="O6" s="459"/>
      <c r="P6" s="459"/>
      <c r="Q6" s="459"/>
      <c r="R6" s="459"/>
      <c r="S6" s="459"/>
      <c r="T6" s="459"/>
      <c r="U6" s="459"/>
      <c r="V6" s="459"/>
      <c r="W6" s="459"/>
      <c r="X6" s="459"/>
      <c r="Y6" s="459"/>
      <c r="Z6" s="459"/>
      <c r="AA6" s="459"/>
      <c r="AB6" s="459"/>
      <c r="AC6" s="459"/>
      <c r="AD6" s="459"/>
      <c r="AE6" s="459"/>
      <c r="AF6" s="459"/>
      <c r="AG6" s="459"/>
      <c r="AH6" s="460"/>
    </row>
    <row r="7" spans="1:34" ht="27" customHeight="1">
      <c r="A7" s="453"/>
      <c r="B7" s="454"/>
      <c r="C7" s="454"/>
      <c r="D7" s="455"/>
      <c r="E7" s="461" t="s">
        <v>142</v>
      </c>
      <c r="F7" s="462"/>
      <c r="G7" s="422" t="s">
        <v>40</v>
      </c>
      <c r="H7" s="422"/>
      <c r="I7" s="423"/>
      <c r="J7" s="400"/>
      <c r="K7" s="401"/>
      <c r="L7" s="401"/>
      <c r="M7" s="401"/>
      <c r="N7" s="401"/>
      <c r="O7" s="401"/>
      <c r="P7" s="401"/>
      <c r="Q7" s="401"/>
      <c r="R7" s="401"/>
      <c r="S7" s="401"/>
      <c r="T7" s="438" t="s">
        <v>546</v>
      </c>
      <c r="U7" s="439"/>
      <c r="V7" s="439"/>
      <c r="W7" s="439"/>
      <c r="X7" s="440"/>
      <c r="Y7" s="424"/>
      <c r="Z7" s="425"/>
      <c r="AA7" s="425"/>
      <c r="AB7" s="425"/>
      <c r="AC7" s="425"/>
      <c r="AD7" s="425"/>
      <c r="AE7" s="425"/>
      <c r="AF7" s="425"/>
      <c r="AG7" s="436" t="s">
        <v>38</v>
      </c>
      <c r="AH7" s="437"/>
    </row>
    <row r="8" spans="1:34" ht="27" customHeight="1">
      <c r="A8" s="416"/>
      <c r="B8" s="417"/>
      <c r="C8" s="417"/>
      <c r="D8" s="418"/>
      <c r="E8" s="463"/>
      <c r="F8" s="464"/>
      <c r="G8" s="422" t="s">
        <v>41</v>
      </c>
      <c r="H8" s="422"/>
      <c r="I8" s="423"/>
      <c r="J8" s="400"/>
      <c r="K8" s="401"/>
      <c r="L8" s="401"/>
      <c r="M8" s="401"/>
      <c r="N8" s="401"/>
      <c r="O8" s="401"/>
      <c r="P8" s="401"/>
      <c r="Q8" s="401"/>
      <c r="R8" s="401"/>
      <c r="S8" s="401"/>
      <c r="T8" s="438" t="s">
        <v>162</v>
      </c>
      <c r="U8" s="439"/>
      <c r="V8" s="439"/>
      <c r="W8" s="439"/>
      <c r="X8" s="440"/>
      <c r="Y8" s="424"/>
      <c r="Z8" s="425"/>
      <c r="AA8" s="425"/>
      <c r="AB8" s="425"/>
      <c r="AC8" s="425"/>
      <c r="AD8" s="425"/>
      <c r="AE8" s="425"/>
      <c r="AF8" s="425"/>
      <c r="AG8" s="436" t="s">
        <v>37</v>
      </c>
      <c r="AH8" s="437"/>
    </row>
    <row r="9" spans="1:34" ht="20.149999999999999" customHeight="1">
      <c r="A9" s="421" t="s">
        <v>1</v>
      </c>
      <c r="B9" s="421"/>
      <c r="C9" s="421"/>
      <c r="D9" s="421"/>
      <c r="E9" s="431" t="s">
        <v>3</v>
      </c>
      <c r="F9" s="432"/>
      <c r="G9" s="432"/>
      <c r="H9" s="432"/>
      <c r="I9" s="433"/>
      <c r="J9" s="434"/>
      <c r="K9" s="419"/>
      <c r="L9" s="419"/>
      <c r="M9" s="419"/>
      <c r="N9" s="419"/>
      <c r="O9" s="419"/>
      <c r="P9" s="419"/>
      <c r="Q9" s="419"/>
      <c r="R9" s="419"/>
      <c r="S9" s="419"/>
      <c r="T9" s="419"/>
      <c r="U9" s="419"/>
      <c r="V9" s="419"/>
      <c r="W9" s="419"/>
      <c r="X9" s="419"/>
      <c r="Y9" s="419"/>
      <c r="Z9" s="419"/>
      <c r="AA9" s="419"/>
      <c r="AB9" s="435"/>
      <c r="AC9" s="426" t="s">
        <v>172</v>
      </c>
      <c r="AD9" s="427"/>
      <c r="AE9" s="428"/>
      <c r="AF9" s="429"/>
      <c r="AG9" s="429"/>
      <c r="AH9" s="430"/>
    </row>
    <row r="10" spans="1:34" ht="16.5">
      <c r="A10" s="421"/>
      <c r="B10" s="421"/>
      <c r="C10" s="421"/>
      <c r="D10" s="421"/>
      <c r="E10" s="413" t="s">
        <v>4</v>
      </c>
      <c r="F10" s="414"/>
      <c r="G10" s="414"/>
      <c r="H10" s="414"/>
      <c r="I10" s="415"/>
      <c r="J10" s="112" t="s">
        <v>152</v>
      </c>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ht="27" customHeight="1">
      <c r="A11" s="421"/>
      <c r="B11" s="421"/>
      <c r="C11" s="421"/>
      <c r="D11" s="421"/>
      <c r="E11" s="416"/>
      <c r="F11" s="417"/>
      <c r="G11" s="417"/>
      <c r="H11" s="417"/>
      <c r="I11" s="418"/>
      <c r="J11" s="400"/>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2"/>
    </row>
    <row r="12" spans="1:34" ht="18" customHeight="1">
      <c r="A12" s="442" t="s">
        <v>165</v>
      </c>
      <c r="B12" s="421"/>
      <c r="C12" s="421"/>
      <c r="D12" s="421"/>
      <c r="E12" s="403" t="s">
        <v>6</v>
      </c>
      <c r="F12" s="403"/>
      <c r="G12" s="403"/>
      <c r="H12" s="410"/>
      <c r="I12" s="411"/>
      <c r="J12" s="411"/>
      <c r="K12" s="411"/>
      <c r="L12" s="411"/>
      <c r="M12" s="411"/>
      <c r="N12" s="411"/>
      <c r="O12" s="411"/>
      <c r="P12" s="411"/>
      <c r="Q12" s="411"/>
      <c r="R12" s="411"/>
      <c r="S12" s="412"/>
      <c r="T12" s="403" t="s">
        <v>5</v>
      </c>
      <c r="U12" s="403"/>
      <c r="V12" s="403"/>
      <c r="W12" s="404"/>
      <c r="X12" s="405"/>
      <c r="Y12" s="405"/>
      <c r="Z12" s="405"/>
      <c r="AA12" s="405"/>
      <c r="AB12" s="405"/>
      <c r="AC12" s="405"/>
      <c r="AD12" s="405"/>
      <c r="AE12" s="405"/>
      <c r="AF12" s="405"/>
      <c r="AG12" s="405"/>
      <c r="AH12" s="406"/>
    </row>
    <row r="13" spans="1:34" ht="18" customHeight="1">
      <c r="A13" s="421"/>
      <c r="B13" s="421"/>
      <c r="C13" s="421"/>
      <c r="D13" s="421"/>
      <c r="E13" s="421" t="s">
        <v>7</v>
      </c>
      <c r="F13" s="421"/>
      <c r="G13" s="421"/>
      <c r="H13" s="410"/>
      <c r="I13" s="411"/>
      <c r="J13" s="411"/>
      <c r="K13" s="411"/>
      <c r="L13" s="411"/>
      <c r="M13" s="411"/>
      <c r="N13" s="411"/>
      <c r="O13" s="411"/>
      <c r="P13" s="411"/>
      <c r="Q13" s="411"/>
      <c r="R13" s="411"/>
      <c r="S13" s="412"/>
      <c r="T13" s="403" t="s">
        <v>32</v>
      </c>
      <c r="U13" s="403"/>
      <c r="V13" s="403"/>
      <c r="W13" s="404"/>
      <c r="X13" s="405"/>
      <c r="Y13" s="405"/>
      <c r="Z13" s="405"/>
      <c r="AA13" s="405"/>
      <c r="AB13" s="405"/>
      <c r="AC13" s="405"/>
      <c r="AD13" s="405"/>
      <c r="AE13" s="405"/>
      <c r="AF13" s="405"/>
      <c r="AG13" s="405"/>
      <c r="AH13" s="406"/>
    </row>
    <row r="14" spans="1:34" ht="18" customHeight="1">
      <c r="A14" s="421"/>
      <c r="B14" s="421"/>
      <c r="C14" s="421"/>
      <c r="D14" s="421"/>
      <c r="E14" s="421" t="s">
        <v>173</v>
      </c>
      <c r="F14" s="421"/>
      <c r="G14" s="421"/>
      <c r="H14" s="410"/>
      <c r="I14" s="411"/>
      <c r="J14" s="411"/>
      <c r="K14" s="411"/>
      <c r="L14" s="411"/>
      <c r="M14" s="411"/>
      <c r="N14" s="411"/>
      <c r="O14" s="411"/>
      <c r="P14" s="411"/>
      <c r="Q14" s="411"/>
      <c r="R14" s="411"/>
      <c r="S14" s="412"/>
      <c r="T14" s="403" t="s">
        <v>174</v>
      </c>
      <c r="U14" s="403"/>
      <c r="V14" s="403"/>
      <c r="W14" s="407"/>
      <c r="X14" s="408"/>
      <c r="Y14" s="408"/>
      <c r="Z14" s="408"/>
      <c r="AA14" s="408"/>
      <c r="AB14" s="408"/>
      <c r="AC14" s="408"/>
      <c r="AD14" s="408"/>
      <c r="AE14" s="408"/>
      <c r="AF14" s="408"/>
      <c r="AG14" s="408"/>
      <c r="AH14" s="409"/>
    </row>
    <row r="15" spans="1:34" ht="16.5">
      <c r="A15" s="421"/>
      <c r="B15" s="421"/>
      <c r="C15" s="421"/>
      <c r="D15" s="421"/>
      <c r="E15" s="443" t="s">
        <v>9</v>
      </c>
      <c r="F15" s="444"/>
      <c r="G15" s="444"/>
      <c r="H15" s="444"/>
      <c r="I15" s="444"/>
      <c r="J15" s="111" t="s">
        <v>153</v>
      </c>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2"/>
    </row>
    <row r="16" spans="1:34" ht="27" customHeight="1">
      <c r="A16" s="421"/>
      <c r="B16" s="421"/>
      <c r="C16" s="421"/>
      <c r="D16" s="421"/>
      <c r="E16" s="445"/>
      <c r="F16" s="446"/>
      <c r="G16" s="446"/>
      <c r="H16" s="446"/>
      <c r="I16" s="446"/>
      <c r="J16" s="400"/>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2"/>
    </row>
    <row r="17" spans="1:35" ht="6" customHeight="1"/>
    <row r="18" spans="1:35">
      <c r="A18" s="441" t="s">
        <v>577</v>
      </c>
      <c r="B18" s="441"/>
      <c r="C18" s="441"/>
      <c r="D18" s="441"/>
      <c r="E18" s="441"/>
      <c r="F18" s="441"/>
      <c r="G18" s="441"/>
      <c r="H18" s="441"/>
      <c r="I18" s="441"/>
      <c r="J18" s="441"/>
      <c r="K18" s="441"/>
      <c r="L18" s="441"/>
      <c r="M18" s="441"/>
      <c r="N18" s="441"/>
      <c r="O18" s="441"/>
      <c r="P18" s="441"/>
      <c r="Q18" s="441"/>
      <c r="R18" s="441"/>
      <c r="S18" s="441"/>
      <c r="T18" s="441"/>
      <c r="U18" s="441"/>
    </row>
    <row r="19" spans="1:35" ht="18" customHeight="1">
      <c r="A19" s="421" t="s">
        <v>33</v>
      </c>
      <c r="B19" s="421"/>
      <c r="C19" s="421"/>
      <c r="D19" s="421"/>
      <c r="E19" s="431" t="s">
        <v>36</v>
      </c>
      <c r="F19" s="432"/>
      <c r="G19" s="432"/>
      <c r="H19" s="432"/>
      <c r="I19" s="433"/>
      <c r="J19" s="434"/>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20"/>
    </row>
    <row r="20" spans="1:35" ht="18" customHeight="1">
      <c r="A20" s="421"/>
      <c r="B20" s="421"/>
      <c r="C20" s="421"/>
      <c r="D20" s="421"/>
      <c r="E20" s="431" t="s">
        <v>34</v>
      </c>
      <c r="F20" s="432"/>
      <c r="G20" s="432"/>
      <c r="H20" s="432"/>
      <c r="I20" s="433"/>
      <c r="J20" s="431" t="s">
        <v>163</v>
      </c>
      <c r="K20" s="432"/>
      <c r="L20" s="432"/>
      <c r="M20" s="429"/>
      <c r="N20" s="429"/>
      <c r="O20" s="429"/>
      <c r="P20" s="429"/>
      <c r="Q20" s="429"/>
      <c r="R20" s="429"/>
      <c r="S20" s="432" t="s">
        <v>164</v>
      </c>
      <c r="T20" s="432"/>
      <c r="U20" s="432"/>
      <c r="V20" s="432"/>
      <c r="W20" s="470"/>
      <c r="X20" s="470"/>
      <c r="Y20" s="470"/>
      <c r="Z20" s="470"/>
      <c r="AA20" s="470"/>
      <c r="AB20" s="470"/>
      <c r="AC20" s="470"/>
      <c r="AD20" s="470"/>
      <c r="AE20" s="470"/>
      <c r="AF20" s="470"/>
      <c r="AG20" s="470"/>
      <c r="AH20" s="471"/>
    </row>
    <row r="21" spans="1:35" ht="13" customHeight="1">
      <c r="A21" s="421"/>
      <c r="B21" s="421"/>
      <c r="C21" s="421"/>
      <c r="D21" s="421"/>
      <c r="E21" s="443" t="s">
        <v>35</v>
      </c>
      <c r="F21" s="444"/>
      <c r="G21" s="444"/>
      <c r="H21" s="444"/>
      <c r="I21" s="456"/>
      <c r="J21" s="111" t="s">
        <v>153</v>
      </c>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2"/>
    </row>
    <row r="22" spans="1:35" ht="27" customHeight="1">
      <c r="A22" s="421"/>
      <c r="B22" s="421"/>
      <c r="C22" s="421"/>
      <c r="D22" s="421"/>
      <c r="E22" s="445"/>
      <c r="F22" s="446"/>
      <c r="G22" s="446"/>
      <c r="H22" s="446"/>
      <c r="I22" s="457"/>
      <c r="J22" s="400"/>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2"/>
    </row>
    <row r="23" spans="1:35" ht="18" customHeight="1">
      <c r="A23" s="442" t="s">
        <v>165</v>
      </c>
      <c r="B23" s="421"/>
      <c r="C23" s="421"/>
      <c r="D23" s="421"/>
      <c r="E23" s="403" t="s">
        <v>6</v>
      </c>
      <c r="F23" s="403"/>
      <c r="G23" s="403"/>
      <c r="H23" s="410"/>
      <c r="I23" s="411"/>
      <c r="J23" s="411"/>
      <c r="K23" s="411"/>
      <c r="L23" s="411"/>
      <c r="M23" s="411"/>
      <c r="N23" s="411"/>
      <c r="O23" s="411"/>
      <c r="P23" s="411"/>
      <c r="Q23" s="411"/>
      <c r="R23" s="411"/>
      <c r="S23" s="412"/>
      <c r="T23" s="403" t="s">
        <v>5</v>
      </c>
      <c r="U23" s="403"/>
      <c r="V23" s="403"/>
      <c r="W23" s="465"/>
      <c r="X23" s="466"/>
      <c r="Y23" s="466"/>
      <c r="Z23" s="466"/>
      <c r="AA23" s="466"/>
      <c r="AB23" s="466"/>
      <c r="AC23" s="466"/>
      <c r="AD23" s="466"/>
      <c r="AE23" s="466"/>
      <c r="AF23" s="466"/>
      <c r="AG23" s="466"/>
      <c r="AH23" s="467"/>
      <c r="AI23" s="92"/>
    </row>
    <row r="24" spans="1:35" ht="18" customHeight="1">
      <c r="A24" s="421"/>
      <c r="B24" s="421"/>
      <c r="C24" s="421"/>
      <c r="D24" s="421"/>
      <c r="E24" s="403" t="s">
        <v>7</v>
      </c>
      <c r="F24" s="403"/>
      <c r="G24" s="403"/>
      <c r="H24" s="410"/>
      <c r="I24" s="411"/>
      <c r="J24" s="411"/>
      <c r="K24" s="411"/>
      <c r="L24" s="411"/>
      <c r="M24" s="411"/>
      <c r="N24" s="411"/>
      <c r="O24" s="411"/>
      <c r="P24" s="411"/>
      <c r="Q24" s="411"/>
      <c r="R24" s="411"/>
      <c r="S24" s="412"/>
      <c r="T24" s="403" t="s">
        <v>32</v>
      </c>
      <c r="U24" s="403"/>
      <c r="V24" s="403"/>
      <c r="W24" s="465"/>
      <c r="X24" s="466"/>
      <c r="Y24" s="466"/>
      <c r="Z24" s="466"/>
      <c r="AA24" s="466"/>
      <c r="AB24" s="466"/>
      <c r="AC24" s="466"/>
      <c r="AD24" s="466"/>
      <c r="AE24" s="466"/>
      <c r="AF24" s="466"/>
      <c r="AG24" s="466"/>
      <c r="AH24" s="467"/>
      <c r="AI24" s="92"/>
    </row>
    <row r="25" spans="1:35" ht="18" customHeight="1">
      <c r="A25" s="421"/>
      <c r="B25" s="421"/>
      <c r="C25" s="421"/>
      <c r="D25" s="421"/>
      <c r="E25" s="421" t="s">
        <v>8</v>
      </c>
      <c r="F25" s="421"/>
      <c r="G25" s="421"/>
      <c r="H25" s="410"/>
      <c r="I25" s="411"/>
      <c r="J25" s="411"/>
      <c r="K25" s="411"/>
      <c r="L25" s="411"/>
      <c r="M25" s="411"/>
      <c r="N25" s="411"/>
      <c r="O25" s="411"/>
      <c r="P25" s="411"/>
      <c r="Q25" s="411"/>
      <c r="R25" s="411"/>
      <c r="S25" s="412"/>
      <c r="T25" s="403" t="s">
        <v>39</v>
      </c>
      <c r="U25" s="403"/>
      <c r="V25" s="403"/>
      <c r="W25" s="410"/>
      <c r="X25" s="411"/>
      <c r="Y25" s="411"/>
      <c r="Z25" s="411"/>
      <c r="AA25" s="411"/>
      <c r="AB25" s="411"/>
      <c r="AC25" s="411"/>
      <c r="AD25" s="411"/>
      <c r="AE25" s="411"/>
      <c r="AF25" s="411"/>
      <c r="AG25" s="411"/>
      <c r="AH25" s="412"/>
      <c r="AI25" s="92"/>
    </row>
    <row r="26" spans="1:35" ht="13" customHeight="1">
      <c r="A26" s="421"/>
      <c r="B26" s="421"/>
      <c r="C26" s="421"/>
      <c r="D26" s="421"/>
      <c r="E26" s="443" t="s">
        <v>9</v>
      </c>
      <c r="F26" s="444"/>
      <c r="G26" s="444"/>
      <c r="H26" s="444"/>
      <c r="I26" s="444"/>
      <c r="J26" s="111" t="s">
        <v>153</v>
      </c>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2"/>
      <c r="AI26" s="36"/>
    </row>
    <row r="27" spans="1:35" ht="30" customHeight="1">
      <c r="A27" s="421"/>
      <c r="B27" s="421"/>
      <c r="C27" s="421"/>
      <c r="D27" s="421"/>
      <c r="E27" s="445"/>
      <c r="F27" s="446"/>
      <c r="G27" s="446"/>
      <c r="H27" s="446"/>
      <c r="I27" s="446"/>
      <c r="J27" s="400"/>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2"/>
    </row>
    <row r="28" spans="1:35" ht="6.65" customHeight="1">
      <c r="A28" s="113"/>
      <c r="B28" s="113"/>
      <c r="C28" s="113"/>
      <c r="D28" s="113"/>
      <c r="E28" s="114"/>
      <c r="F28" s="114"/>
      <c r="G28" s="114"/>
      <c r="H28" s="114"/>
      <c r="I28" s="114"/>
      <c r="J28" s="114"/>
      <c r="K28" s="102"/>
      <c r="L28" s="102"/>
      <c r="M28" s="102"/>
      <c r="N28" s="102"/>
      <c r="O28" s="102"/>
      <c r="P28" s="102"/>
      <c r="Q28" s="102"/>
      <c r="R28" s="102"/>
      <c r="S28" s="102"/>
      <c r="T28" s="102"/>
      <c r="U28" s="114"/>
      <c r="V28" s="114"/>
      <c r="W28" s="114"/>
      <c r="X28" s="114"/>
      <c r="Y28" s="102"/>
      <c r="Z28" s="102"/>
      <c r="AA28" s="102"/>
      <c r="AB28" s="102"/>
      <c r="AC28" s="102"/>
      <c r="AD28" s="102"/>
      <c r="AE28" s="102"/>
      <c r="AF28" s="102"/>
      <c r="AG28" s="102"/>
      <c r="AH28" s="102"/>
    </row>
    <row r="29" spans="1:35">
      <c r="A29" s="131" t="s">
        <v>10</v>
      </c>
    </row>
    <row r="30" spans="1:35" ht="20.25" customHeight="1">
      <c r="A30" s="494" t="s">
        <v>176</v>
      </c>
      <c r="B30" s="469"/>
      <c r="C30" s="469"/>
      <c r="D30" s="495"/>
      <c r="E30" s="115" t="s">
        <v>177</v>
      </c>
      <c r="F30" s="116"/>
      <c r="G30" s="468"/>
      <c r="H30" s="468"/>
      <c r="I30" s="116" t="s">
        <v>178</v>
      </c>
      <c r="J30" s="468"/>
      <c r="K30" s="468"/>
      <c r="L30" s="116" t="s">
        <v>175</v>
      </c>
      <c r="M30" s="116"/>
      <c r="N30" s="469" t="s">
        <v>179</v>
      </c>
      <c r="O30" s="469"/>
      <c r="P30" s="469" t="s">
        <v>177</v>
      </c>
      <c r="Q30" s="469"/>
      <c r="R30" s="468"/>
      <c r="S30" s="468"/>
      <c r="T30" s="116" t="s">
        <v>178</v>
      </c>
      <c r="U30" s="468"/>
      <c r="V30" s="468"/>
      <c r="W30" s="117" t="s">
        <v>175</v>
      </c>
    </row>
    <row r="31" spans="1:35" ht="31" customHeight="1">
      <c r="A31" s="472" t="s">
        <v>390</v>
      </c>
      <c r="B31" s="473"/>
      <c r="C31" s="473"/>
      <c r="D31" s="474"/>
      <c r="E31" s="490"/>
      <c r="F31" s="491"/>
      <c r="G31" s="481" t="s">
        <v>646</v>
      </c>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3"/>
    </row>
    <row r="32" spans="1:35" ht="31" customHeight="1">
      <c r="A32" s="475"/>
      <c r="B32" s="476"/>
      <c r="C32" s="476"/>
      <c r="D32" s="477"/>
      <c r="E32" s="490"/>
      <c r="F32" s="491"/>
      <c r="G32" s="484" t="s">
        <v>647</v>
      </c>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6"/>
    </row>
    <row r="33" spans="1:34" ht="31" customHeight="1">
      <c r="A33" s="478"/>
      <c r="B33" s="479"/>
      <c r="C33" s="479"/>
      <c r="D33" s="480"/>
      <c r="E33" s="492"/>
      <c r="F33" s="493"/>
      <c r="G33" s="487" t="s">
        <v>648</v>
      </c>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9"/>
    </row>
    <row r="34" spans="1:34" ht="20.149999999999999" customHeight="1">
      <c r="G34" s="101"/>
      <c r="H34" s="102"/>
      <c r="I34" s="102"/>
      <c r="J34" s="102"/>
      <c r="Q34" s="101"/>
      <c r="R34" s="101"/>
      <c r="S34" s="101"/>
      <c r="T34" s="101"/>
      <c r="AA34" s="103"/>
      <c r="AB34" s="102"/>
      <c r="AC34" s="102"/>
      <c r="AD34" s="102"/>
    </row>
    <row r="35" spans="1:34" ht="20.149999999999999" customHeight="1">
      <c r="G35" s="101"/>
      <c r="H35" s="102"/>
      <c r="I35" s="102"/>
      <c r="J35" s="102"/>
      <c r="Q35" s="101"/>
      <c r="R35" s="101"/>
      <c r="S35" s="101"/>
      <c r="T35" s="101"/>
      <c r="AA35" s="103"/>
      <c r="AB35" s="102"/>
      <c r="AC35" s="102"/>
      <c r="AD35" s="102"/>
    </row>
    <row r="36" spans="1:34" ht="20.149999999999999" customHeight="1">
      <c r="G36" s="101"/>
      <c r="H36" s="102"/>
      <c r="I36" s="102"/>
      <c r="J36" s="102"/>
      <c r="Q36" s="101"/>
      <c r="R36" s="101"/>
      <c r="S36" s="101"/>
      <c r="T36" s="101"/>
      <c r="AA36" s="103"/>
      <c r="AB36" s="102"/>
      <c r="AC36" s="102"/>
      <c r="AD36" s="102"/>
    </row>
    <row r="37" spans="1:34" ht="20.149999999999999" customHeight="1">
      <c r="G37" s="101"/>
      <c r="H37" s="102"/>
      <c r="I37" s="102"/>
      <c r="J37" s="102"/>
      <c r="Q37" s="101"/>
      <c r="R37" s="101"/>
      <c r="S37" s="101"/>
      <c r="T37" s="101"/>
      <c r="AA37" s="103"/>
      <c r="AB37" s="102"/>
      <c r="AC37" s="102"/>
      <c r="AD37" s="102"/>
    </row>
    <row r="38" spans="1:34" ht="20.149999999999999" customHeight="1">
      <c r="G38" s="101"/>
      <c r="H38" s="102"/>
      <c r="I38" s="102"/>
      <c r="J38" s="102"/>
      <c r="Q38" s="101"/>
      <c r="R38" s="101"/>
      <c r="S38" s="101"/>
      <c r="T38" s="101"/>
      <c r="AA38" s="103"/>
      <c r="AB38" s="102"/>
      <c r="AC38" s="102"/>
      <c r="AD38" s="102"/>
    </row>
    <row r="39" spans="1:34" ht="20.149999999999999" customHeight="1">
      <c r="G39" s="101"/>
      <c r="H39" s="102"/>
      <c r="I39" s="102"/>
      <c r="J39" s="102"/>
      <c r="Q39" s="101"/>
      <c r="R39" s="101"/>
      <c r="S39" s="101"/>
      <c r="T39" s="101"/>
      <c r="AA39" s="103"/>
      <c r="AB39" s="102"/>
      <c r="AC39" s="102"/>
      <c r="AD39" s="102"/>
    </row>
    <row r="40" spans="1:34" ht="20.149999999999999" customHeight="1">
      <c r="G40" s="101"/>
      <c r="H40" s="102"/>
      <c r="I40" s="102"/>
      <c r="J40" s="102"/>
      <c r="Q40" s="101"/>
      <c r="R40" s="101"/>
      <c r="S40" s="101"/>
      <c r="T40" s="101"/>
      <c r="AA40" s="103"/>
      <c r="AB40" s="102"/>
      <c r="AC40" s="102"/>
      <c r="AD40" s="102"/>
    </row>
    <row r="41" spans="1:34" ht="20.149999999999999" customHeight="1">
      <c r="G41" s="101"/>
      <c r="H41" s="102"/>
      <c r="I41" s="102"/>
      <c r="J41" s="102"/>
      <c r="Q41" s="101"/>
      <c r="R41" s="101"/>
      <c r="S41" s="101"/>
      <c r="T41" s="101"/>
      <c r="AA41" s="103"/>
      <c r="AB41" s="102"/>
      <c r="AC41" s="102"/>
      <c r="AD41" s="102"/>
    </row>
    <row r="42" spans="1:34" ht="20.149999999999999" customHeight="1">
      <c r="G42" s="101"/>
      <c r="H42" s="102"/>
      <c r="I42" s="102"/>
      <c r="J42" s="102"/>
      <c r="Q42" s="101"/>
      <c r="R42" s="101"/>
      <c r="S42" s="101"/>
      <c r="T42" s="101"/>
      <c r="AA42" s="103"/>
      <c r="AB42" s="102"/>
      <c r="AC42" s="102"/>
      <c r="AD42" s="102"/>
    </row>
    <row r="43" spans="1:34" ht="20.149999999999999" customHeight="1">
      <c r="G43" s="101"/>
      <c r="H43" s="102"/>
      <c r="I43" s="102"/>
      <c r="J43" s="102"/>
      <c r="Q43" s="101"/>
      <c r="R43" s="101"/>
      <c r="S43" s="101"/>
      <c r="T43" s="101"/>
      <c r="AA43" s="103"/>
      <c r="AB43" s="102"/>
      <c r="AC43" s="102"/>
      <c r="AD43" s="102"/>
    </row>
    <row r="44" spans="1:34" ht="20.149999999999999" customHeight="1">
      <c r="G44" s="101"/>
      <c r="H44" s="102"/>
      <c r="I44" s="102"/>
      <c r="J44" s="102"/>
      <c r="Q44" s="101"/>
      <c r="R44" s="101"/>
      <c r="S44" s="101"/>
      <c r="T44" s="101"/>
      <c r="AA44" s="103"/>
      <c r="AB44" s="102"/>
      <c r="AC44" s="102"/>
      <c r="AD44" s="102"/>
    </row>
    <row r="45" spans="1:34" ht="20.149999999999999" customHeight="1">
      <c r="G45" s="101"/>
      <c r="H45" s="102"/>
      <c r="I45" s="102"/>
      <c r="J45" s="102"/>
      <c r="Q45" s="101"/>
      <c r="R45" s="101"/>
      <c r="S45" s="101"/>
      <c r="T45" s="101"/>
      <c r="AA45" s="103"/>
      <c r="AB45" s="102"/>
      <c r="AC45" s="102"/>
      <c r="AD45" s="102"/>
    </row>
    <row r="46" spans="1:34" ht="20.149999999999999" customHeight="1">
      <c r="G46" s="101"/>
      <c r="H46" s="102"/>
      <c r="I46" s="102"/>
      <c r="J46" s="102"/>
      <c r="Q46" s="101"/>
      <c r="R46" s="101"/>
      <c r="S46" s="101"/>
      <c r="T46" s="101"/>
      <c r="AA46" s="103"/>
      <c r="AB46" s="102"/>
      <c r="AC46" s="102"/>
      <c r="AD46" s="102"/>
    </row>
    <row r="47" spans="1:34" ht="20.149999999999999" customHeight="1">
      <c r="G47" s="101"/>
      <c r="H47" s="102"/>
      <c r="I47" s="102"/>
      <c r="J47" s="102"/>
      <c r="Q47" s="101"/>
      <c r="R47" s="101"/>
      <c r="S47" s="101"/>
      <c r="T47" s="101"/>
      <c r="AA47" s="103"/>
      <c r="AB47" s="102"/>
      <c r="AC47" s="102"/>
      <c r="AD47" s="102"/>
    </row>
    <row r="48" spans="1:34" ht="20.149999999999999" customHeight="1">
      <c r="G48" s="101"/>
      <c r="H48" s="102"/>
      <c r="I48" s="102"/>
      <c r="J48" s="102"/>
      <c r="Q48" s="101"/>
      <c r="R48" s="101"/>
      <c r="S48" s="101"/>
      <c r="T48" s="101"/>
      <c r="AA48" s="103"/>
      <c r="AB48" s="102"/>
      <c r="AC48" s="102"/>
      <c r="AD48" s="102"/>
    </row>
    <row r="49" spans="7:30" ht="20.149999999999999" customHeight="1">
      <c r="G49" s="101"/>
      <c r="H49" s="102"/>
      <c r="I49" s="102"/>
      <c r="J49" s="102"/>
      <c r="Q49" s="101"/>
      <c r="R49" s="101"/>
      <c r="S49" s="101"/>
      <c r="T49" s="101"/>
      <c r="AA49" s="103"/>
      <c r="AB49" s="102"/>
      <c r="AC49" s="102"/>
      <c r="AD49" s="102"/>
    </row>
    <row r="50" spans="7:30" ht="20.149999999999999" customHeight="1">
      <c r="G50" s="101"/>
      <c r="H50" s="102"/>
      <c r="I50" s="102"/>
      <c r="J50" s="102"/>
      <c r="Q50" s="101"/>
      <c r="R50" s="101"/>
      <c r="S50" s="101"/>
      <c r="T50" s="101"/>
      <c r="AA50" s="103"/>
      <c r="AB50" s="102"/>
      <c r="AC50" s="102"/>
      <c r="AD50" s="102"/>
    </row>
    <row r="51" spans="7:30" ht="20.149999999999999" customHeight="1">
      <c r="G51" s="101"/>
      <c r="H51" s="102"/>
      <c r="I51" s="102"/>
      <c r="J51" s="102"/>
      <c r="Q51" s="101"/>
      <c r="R51" s="101"/>
      <c r="S51" s="101"/>
      <c r="T51" s="101"/>
      <c r="AA51" s="103"/>
      <c r="AB51" s="102"/>
      <c r="AC51" s="102"/>
      <c r="AD51" s="102"/>
    </row>
    <row r="52" spans="7:30" ht="20.149999999999999" customHeight="1">
      <c r="G52" s="101"/>
      <c r="H52" s="102"/>
      <c r="I52" s="102"/>
      <c r="J52" s="102"/>
      <c r="Q52" s="101"/>
      <c r="R52" s="101"/>
      <c r="S52" s="101"/>
      <c r="T52" s="101"/>
      <c r="AA52" s="103"/>
      <c r="AB52" s="102"/>
      <c r="AC52" s="102"/>
      <c r="AD52" s="102"/>
    </row>
    <row r="53" spans="7:30" ht="20.149999999999999" customHeight="1">
      <c r="G53" s="101"/>
      <c r="H53" s="102"/>
      <c r="I53" s="102"/>
      <c r="J53" s="102"/>
      <c r="Q53" s="101"/>
      <c r="R53" s="101"/>
      <c r="S53" s="101"/>
      <c r="T53" s="101"/>
      <c r="AA53" s="103"/>
      <c r="AB53" s="102"/>
      <c r="AC53" s="102"/>
      <c r="AD53" s="102"/>
    </row>
    <row r="54" spans="7:30" ht="20.149999999999999" customHeight="1">
      <c r="G54" s="101"/>
      <c r="H54" s="102"/>
      <c r="I54" s="102"/>
      <c r="J54" s="102"/>
      <c r="Q54" s="101"/>
      <c r="R54" s="101"/>
      <c r="S54" s="101"/>
      <c r="T54" s="101"/>
      <c r="AA54" s="103"/>
      <c r="AB54" s="102"/>
      <c r="AC54" s="102"/>
      <c r="AD54" s="102"/>
    </row>
    <row r="55" spans="7:30" ht="20.149999999999999" customHeight="1">
      <c r="G55" s="101"/>
      <c r="H55" s="102"/>
      <c r="I55" s="102"/>
      <c r="J55" s="102"/>
      <c r="Q55" s="101"/>
      <c r="R55" s="101"/>
      <c r="S55" s="101"/>
      <c r="T55" s="101"/>
      <c r="AA55" s="103"/>
      <c r="AB55" s="102"/>
      <c r="AC55" s="102"/>
      <c r="AD55" s="102"/>
    </row>
    <row r="56" spans="7:30" ht="20.149999999999999" customHeight="1">
      <c r="G56" s="101"/>
      <c r="H56" s="102"/>
      <c r="I56" s="102"/>
      <c r="J56" s="102"/>
      <c r="Q56" s="101"/>
      <c r="R56" s="101"/>
      <c r="S56" s="101"/>
      <c r="T56" s="101"/>
      <c r="AA56" s="103"/>
      <c r="AB56" s="102"/>
      <c r="AC56" s="102"/>
      <c r="AD56" s="102"/>
    </row>
    <row r="57" spans="7:30" ht="20.149999999999999" customHeight="1">
      <c r="G57" s="101"/>
      <c r="H57" s="102"/>
      <c r="I57" s="102"/>
      <c r="J57" s="102"/>
      <c r="Q57" s="101"/>
      <c r="R57" s="101"/>
      <c r="S57" s="101"/>
      <c r="T57" s="101"/>
      <c r="AA57" s="103"/>
      <c r="AB57" s="102"/>
      <c r="AC57" s="102"/>
      <c r="AD57" s="102"/>
    </row>
    <row r="58" spans="7:30" ht="20.149999999999999" customHeight="1">
      <c r="G58" s="101"/>
      <c r="H58" s="102"/>
      <c r="I58" s="102"/>
      <c r="J58" s="102"/>
      <c r="Q58" s="101"/>
      <c r="R58" s="101"/>
      <c r="S58" s="101"/>
      <c r="T58" s="101"/>
      <c r="AA58" s="103"/>
      <c r="AB58" s="102"/>
      <c r="AC58" s="102"/>
      <c r="AD58" s="102"/>
    </row>
    <row r="59" spans="7:30" ht="20.149999999999999" customHeight="1">
      <c r="G59" s="101"/>
      <c r="H59" s="102"/>
      <c r="I59" s="102"/>
      <c r="J59" s="102"/>
      <c r="Q59" s="101"/>
      <c r="R59" s="101"/>
      <c r="S59" s="101"/>
      <c r="T59" s="101"/>
      <c r="AA59" s="103"/>
      <c r="AB59" s="102"/>
      <c r="AC59" s="102"/>
      <c r="AD59" s="102"/>
    </row>
    <row r="60" spans="7:30" ht="20.149999999999999" customHeight="1"/>
    <row r="61" spans="7:30" ht="20.149999999999999" customHeight="1"/>
    <row r="62" spans="7:30" ht="20.149999999999999" customHeight="1"/>
    <row r="65" spans="1:38" ht="13.5" customHeight="1"/>
    <row r="66" spans="1:38" s="93" customFormat="1" ht="13" hidden="1" customHeight="1" thickBot="1">
      <c r="A66" s="118" t="s">
        <v>143</v>
      </c>
      <c r="B66" s="118" t="s">
        <v>42</v>
      </c>
      <c r="C66" s="118" t="s">
        <v>144</v>
      </c>
      <c r="D66" s="118" t="s">
        <v>44</v>
      </c>
      <c r="E66" s="118" t="s">
        <v>45</v>
      </c>
      <c r="F66" s="118" t="s">
        <v>46</v>
      </c>
      <c r="G66" s="118" t="s">
        <v>47</v>
      </c>
      <c r="H66" s="119" t="s">
        <v>145</v>
      </c>
      <c r="I66" s="119" t="s">
        <v>48</v>
      </c>
      <c r="J66" s="118" t="s">
        <v>49</v>
      </c>
      <c r="K66" s="118" t="s">
        <v>146</v>
      </c>
      <c r="L66" s="119" t="s">
        <v>147</v>
      </c>
      <c r="M66" s="120" t="s">
        <v>148</v>
      </c>
      <c r="N66" s="118" t="s">
        <v>149</v>
      </c>
      <c r="O66" s="118" t="s">
        <v>150</v>
      </c>
      <c r="P66" s="118" t="s">
        <v>151</v>
      </c>
      <c r="Q66" s="118" t="s">
        <v>50</v>
      </c>
      <c r="R66" s="118" t="s">
        <v>51</v>
      </c>
      <c r="S66" s="121"/>
      <c r="T66" s="121"/>
      <c r="U66" s="121"/>
      <c r="V66" s="121"/>
      <c r="W66" s="121"/>
      <c r="X66" s="121"/>
      <c r="Y66" s="121"/>
      <c r="Z66" s="121"/>
      <c r="AA66" s="121" t="s">
        <v>154</v>
      </c>
      <c r="AB66" s="121" t="s">
        <v>161</v>
      </c>
      <c r="AC66" s="121"/>
      <c r="AD66" s="121"/>
      <c r="AE66" s="121"/>
      <c r="AF66" s="121"/>
      <c r="AG66" s="121"/>
      <c r="AH66" s="121"/>
      <c r="AL66" s="93" t="s">
        <v>167</v>
      </c>
    </row>
    <row r="67" spans="1:38" ht="13" hidden="1" customHeight="1" thickTop="1">
      <c r="A67" s="122" t="s">
        <v>52</v>
      </c>
      <c r="B67" s="122" t="s">
        <v>42</v>
      </c>
      <c r="C67" s="122" t="s">
        <v>43</v>
      </c>
      <c r="D67" s="123" t="s">
        <v>55</v>
      </c>
      <c r="E67" s="124" t="s">
        <v>58</v>
      </c>
      <c r="F67" s="122" t="s">
        <v>82</v>
      </c>
      <c r="G67" s="122" t="s">
        <v>86</v>
      </c>
      <c r="H67" s="123" t="s">
        <v>91</v>
      </c>
      <c r="I67" s="123" t="s">
        <v>99</v>
      </c>
      <c r="J67" s="122" t="s">
        <v>111</v>
      </c>
      <c r="K67" s="122" t="s">
        <v>117</v>
      </c>
      <c r="L67" s="123" t="s">
        <v>120</v>
      </c>
      <c r="M67" s="125" t="s">
        <v>124</v>
      </c>
      <c r="N67" s="122" t="s">
        <v>127</v>
      </c>
      <c r="O67" s="122" t="s">
        <v>130</v>
      </c>
      <c r="P67" s="122" t="s">
        <v>132</v>
      </c>
      <c r="Q67" s="122" t="s">
        <v>135</v>
      </c>
      <c r="R67" s="122" t="s">
        <v>137</v>
      </c>
      <c r="AA67" s="99" t="s">
        <v>155</v>
      </c>
      <c r="AB67" s="121" t="s">
        <v>161</v>
      </c>
      <c r="AC67" s="121"/>
      <c r="AD67" s="121"/>
      <c r="AL67" s="3" t="s">
        <v>168</v>
      </c>
    </row>
    <row r="68" spans="1:38" ht="13" hidden="1" customHeight="1">
      <c r="A68" s="126" t="s">
        <v>53</v>
      </c>
      <c r="B68" s="127" t="s">
        <v>54</v>
      </c>
      <c r="D68" s="127" t="s">
        <v>56</v>
      </c>
      <c r="E68" s="128" t="s">
        <v>59</v>
      </c>
      <c r="F68" s="126" t="s">
        <v>83</v>
      </c>
      <c r="G68" s="126" t="s">
        <v>87</v>
      </c>
      <c r="H68" s="127" t="s">
        <v>92</v>
      </c>
      <c r="I68" s="127" t="s">
        <v>100</v>
      </c>
      <c r="J68" s="126" t="s">
        <v>112</v>
      </c>
      <c r="K68" s="126" t="s">
        <v>118</v>
      </c>
      <c r="L68" s="127" t="s">
        <v>121</v>
      </c>
      <c r="M68" s="129" t="s">
        <v>125</v>
      </c>
      <c r="N68" s="126" t="s">
        <v>128</v>
      </c>
      <c r="O68" s="126" t="s">
        <v>131</v>
      </c>
      <c r="P68" s="126" t="s">
        <v>133</v>
      </c>
      <c r="Q68" s="126" t="s">
        <v>136</v>
      </c>
      <c r="R68" s="126" t="s">
        <v>138</v>
      </c>
      <c r="AA68" s="99" t="s">
        <v>156</v>
      </c>
      <c r="AB68" s="121" t="s">
        <v>166</v>
      </c>
      <c r="AD68" s="121"/>
      <c r="AL68" s="3" t="s">
        <v>169</v>
      </c>
    </row>
    <row r="69" spans="1:38" ht="13" hidden="1" customHeight="1">
      <c r="D69" s="127" t="s">
        <v>57</v>
      </c>
      <c r="E69" s="128" t="s">
        <v>60</v>
      </c>
      <c r="F69" s="126" t="s">
        <v>84</v>
      </c>
      <c r="G69" s="127" t="s">
        <v>88</v>
      </c>
      <c r="H69" s="127" t="s">
        <v>93</v>
      </c>
      <c r="I69" s="127" t="s">
        <v>101</v>
      </c>
      <c r="J69" s="127" t="s">
        <v>113</v>
      </c>
      <c r="K69" s="126" t="s">
        <v>119</v>
      </c>
      <c r="L69" s="127" t="s">
        <v>122</v>
      </c>
      <c r="M69" s="130" t="s">
        <v>126</v>
      </c>
      <c r="N69" s="126" t="s">
        <v>129</v>
      </c>
      <c r="P69" s="127" t="s">
        <v>134</v>
      </c>
      <c r="R69" s="126" t="s">
        <v>139</v>
      </c>
      <c r="AA69" s="99" t="s">
        <v>157</v>
      </c>
      <c r="AB69" s="121" t="s">
        <v>166</v>
      </c>
      <c r="AD69" s="121"/>
      <c r="AL69" s="3" t="s">
        <v>170</v>
      </c>
    </row>
    <row r="70" spans="1:38" ht="13" hidden="1" customHeight="1">
      <c r="E70" s="128" t="s">
        <v>61</v>
      </c>
      <c r="F70" s="126" t="s">
        <v>85</v>
      </c>
      <c r="G70" s="127" t="s">
        <v>89</v>
      </c>
      <c r="H70" s="127" t="s">
        <v>94</v>
      </c>
      <c r="I70" s="127" t="s">
        <v>102</v>
      </c>
      <c r="J70" s="127" t="s">
        <v>114</v>
      </c>
      <c r="L70" s="127" t="s">
        <v>123</v>
      </c>
      <c r="R70" s="127" t="s">
        <v>140</v>
      </c>
      <c r="AA70" s="99" t="s">
        <v>158</v>
      </c>
      <c r="AB70" s="121" t="s">
        <v>161</v>
      </c>
      <c r="AC70" s="121"/>
      <c r="AD70" s="121"/>
    </row>
    <row r="71" spans="1:38" ht="13" hidden="1" customHeight="1">
      <c r="E71" s="128" t="s">
        <v>62</v>
      </c>
      <c r="G71" s="127" t="s">
        <v>90</v>
      </c>
      <c r="H71" s="127" t="s">
        <v>95</v>
      </c>
      <c r="I71" s="127" t="s">
        <v>103</v>
      </c>
      <c r="J71" s="127" t="s">
        <v>115</v>
      </c>
      <c r="R71" s="127" t="s">
        <v>141</v>
      </c>
      <c r="AA71" s="99" t="s">
        <v>159</v>
      </c>
      <c r="AB71" s="121" t="s">
        <v>161</v>
      </c>
      <c r="AC71" s="121"/>
      <c r="AD71" s="121"/>
    </row>
    <row r="72" spans="1:38" ht="13" hidden="1" customHeight="1">
      <c r="E72" s="128" t="s">
        <v>63</v>
      </c>
      <c r="H72" s="127" t="s">
        <v>96</v>
      </c>
      <c r="I72" s="127" t="s">
        <v>104</v>
      </c>
      <c r="J72" s="126" t="s">
        <v>116</v>
      </c>
      <c r="AA72" s="99" t="s">
        <v>160</v>
      </c>
      <c r="AD72" s="121"/>
    </row>
    <row r="73" spans="1:38" ht="13" hidden="1" customHeight="1">
      <c r="E73" s="128" t="s">
        <v>64</v>
      </c>
      <c r="H73" s="127" t="s">
        <v>97</v>
      </c>
      <c r="I73" s="127" t="s">
        <v>105</v>
      </c>
      <c r="AA73" s="99" t="s">
        <v>171</v>
      </c>
      <c r="AD73" s="121"/>
    </row>
    <row r="74" spans="1:38" ht="13" hidden="1" customHeight="1">
      <c r="E74" s="128" t="s">
        <v>65</v>
      </c>
      <c r="H74" s="127" t="s">
        <v>98</v>
      </c>
      <c r="I74" s="127" t="s">
        <v>106</v>
      </c>
    </row>
    <row r="75" spans="1:38" ht="13" hidden="1" customHeight="1">
      <c r="E75" s="128" t="s">
        <v>66</v>
      </c>
      <c r="I75" s="127" t="s">
        <v>107</v>
      </c>
    </row>
    <row r="76" spans="1:38" ht="13" hidden="1" customHeight="1">
      <c r="E76" s="128" t="s">
        <v>67</v>
      </c>
      <c r="I76" s="127" t="s">
        <v>108</v>
      </c>
    </row>
    <row r="77" spans="1:38" ht="13" hidden="1" customHeight="1">
      <c r="E77" s="128" t="s">
        <v>68</v>
      </c>
      <c r="I77" s="127" t="s">
        <v>109</v>
      </c>
    </row>
    <row r="78" spans="1:38" ht="13" hidden="1" customHeight="1">
      <c r="E78" s="128" t="s">
        <v>69</v>
      </c>
      <c r="I78" s="127" t="s">
        <v>110</v>
      </c>
    </row>
    <row r="79" spans="1:38" ht="13" hidden="1" customHeight="1">
      <c r="E79" s="128" t="s">
        <v>70</v>
      </c>
    </row>
    <row r="80" spans="1:38" ht="13" hidden="1" customHeight="1">
      <c r="E80" s="128" t="s">
        <v>71</v>
      </c>
    </row>
    <row r="81" spans="5:5" ht="13" hidden="1" customHeight="1">
      <c r="E81" s="128" t="s">
        <v>72</v>
      </c>
    </row>
    <row r="82" spans="5:5" ht="13" hidden="1" customHeight="1">
      <c r="E82" s="128" t="s">
        <v>73</v>
      </c>
    </row>
    <row r="83" spans="5:5" ht="13" hidden="1" customHeight="1">
      <c r="E83" s="128" t="s">
        <v>74</v>
      </c>
    </row>
    <row r="84" spans="5:5" ht="13" hidden="1" customHeight="1">
      <c r="E84" s="128" t="s">
        <v>75</v>
      </c>
    </row>
    <row r="85" spans="5:5" ht="13" hidden="1" customHeight="1">
      <c r="E85" s="128" t="s">
        <v>76</v>
      </c>
    </row>
    <row r="86" spans="5:5" ht="13" hidden="1" customHeight="1">
      <c r="E86" s="128" t="s">
        <v>77</v>
      </c>
    </row>
    <row r="87" spans="5:5" ht="13" hidden="1" customHeight="1">
      <c r="E87" s="128" t="s">
        <v>78</v>
      </c>
    </row>
    <row r="88" spans="5:5" ht="13" hidden="1" customHeight="1">
      <c r="E88" s="128" t="s">
        <v>79</v>
      </c>
    </row>
    <row r="89" spans="5:5" ht="13" hidden="1" customHeight="1">
      <c r="E89" s="128" t="s">
        <v>80</v>
      </c>
    </row>
    <row r="90" spans="5:5" ht="13" hidden="1" customHeight="1">
      <c r="E90" s="128" t="s">
        <v>81</v>
      </c>
    </row>
  </sheetData>
  <sheetProtection algorithmName="SHA-512" hashValue="wOXe5ENxgO02rMjNjfpTZ3I+9As1oxipYC00deqCz6JnzrMmJrOxxeLmASWjhs4QEK6fhlqGfBXSGDJZmO9GQg==" saltValue="qHSFa3ruD8NFe/UwxDxorw==" spinCount="100000" sheet="1" formatCells="0"/>
  <mergeCells count="90">
    <mergeCell ref="A31:D33"/>
    <mergeCell ref="H25:S25"/>
    <mergeCell ref="G31:AH31"/>
    <mergeCell ref="G32:AH32"/>
    <mergeCell ref="G33:AH33"/>
    <mergeCell ref="E31:F31"/>
    <mergeCell ref="E32:F32"/>
    <mergeCell ref="E33:F33"/>
    <mergeCell ref="A30:D30"/>
    <mergeCell ref="A23:D27"/>
    <mergeCell ref="P30:Q30"/>
    <mergeCell ref="G30:H30"/>
    <mergeCell ref="R30:S30"/>
    <mergeCell ref="U30:V30"/>
    <mergeCell ref="E23:G23"/>
    <mergeCell ref="T23:V23"/>
    <mergeCell ref="J19:AH19"/>
    <mergeCell ref="E21:I22"/>
    <mergeCell ref="K21:AH21"/>
    <mergeCell ref="J22:AH22"/>
    <mergeCell ref="E19:I19"/>
    <mergeCell ref="E20:I20"/>
    <mergeCell ref="J20:L20"/>
    <mergeCell ref="M20:R20"/>
    <mergeCell ref="S20:V20"/>
    <mergeCell ref="W20:AH20"/>
    <mergeCell ref="K26:AH26"/>
    <mergeCell ref="W24:AH24"/>
    <mergeCell ref="J30:K30"/>
    <mergeCell ref="E26:I27"/>
    <mergeCell ref="H23:S23"/>
    <mergeCell ref="E24:G24"/>
    <mergeCell ref="T24:V24"/>
    <mergeCell ref="H24:S24"/>
    <mergeCell ref="N30:O30"/>
    <mergeCell ref="J27:AH27"/>
    <mergeCell ref="W25:AH25"/>
    <mergeCell ref="W23:AH23"/>
    <mergeCell ref="T25:V25"/>
    <mergeCell ref="E25:G25"/>
    <mergeCell ref="W4:AH4"/>
    <mergeCell ref="W3:Y3"/>
    <mergeCell ref="J3:V3"/>
    <mergeCell ref="Z3:AH3"/>
    <mergeCell ref="A3:D8"/>
    <mergeCell ref="E3:I3"/>
    <mergeCell ref="E4:I4"/>
    <mergeCell ref="J4:L4"/>
    <mergeCell ref="M4:R4"/>
    <mergeCell ref="S4:V4"/>
    <mergeCell ref="E5:I6"/>
    <mergeCell ref="K5:AH5"/>
    <mergeCell ref="J6:AH6"/>
    <mergeCell ref="J7:S7"/>
    <mergeCell ref="AG7:AH7"/>
    <mergeCell ref="E7:F8"/>
    <mergeCell ref="A18:U18"/>
    <mergeCell ref="T13:V13"/>
    <mergeCell ref="J16:AH16"/>
    <mergeCell ref="A12:D16"/>
    <mergeCell ref="E12:G12"/>
    <mergeCell ref="E13:G13"/>
    <mergeCell ref="H14:S14"/>
    <mergeCell ref="E14:G14"/>
    <mergeCell ref="T14:V14"/>
    <mergeCell ref="E15:I16"/>
    <mergeCell ref="A9:D11"/>
    <mergeCell ref="A19:D22"/>
    <mergeCell ref="G7:I7"/>
    <mergeCell ref="Y7:AF7"/>
    <mergeCell ref="Y8:AF8"/>
    <mergeCell ref="AC9:AD9"/>
    <mergeCell ref="AE9:AH9"/>
    <mergeCell ref="E9:I9"/>
    <mergeCell ref="J9:AB9"/>
    <mergeCell ref="G8:I8"/>
    <mergeCell ref="AG8:AH8"/>
    <mergeCell ref="T7:X7"/>
    <mergeCell ref="J8:S8"/>
    <mergeCell ref="T8:X8"/>
    <mergeCell ref="K15:AH15"/>
    <mergeCell ref="H12:S12"/>
    <mergeCell ref="J11:AH11"/>
    <mergeCell ref="T12:V12"/>
    <mergeCell ref="W12:AH12"/>
    <mergeCell ref="W14:AH14"/>
    <mergeCell ref="H13:S13"/>
    <mergeCell ref="W13:AH13"/>
    <mergeCell ref="E10:I11"/>
    <mergeCell ref="K10:AH10"/>
  </mergeCells>
  <phoneticPr fontId="6"/>
  <conditionalFormatting sqref="G31:G33">
    <cfRule type="containsBlanks" dxfId="40" priority="2">
      <formula>LEN(TRIM(G31))=0</formula>
    </cfRule>
  </conditionalFormatting>
  <conditionalFormatting sqref="J3 Z3 K5:AH5 J6:AH6 Y7:AF8 J9:AB9 K10:AH10 J11:AH11 H12:S14 W12:AH14 K15:AH15 J16:AH16 G30:H30 J30:K30 R30:S30 U30:V30">
    <cfRule type="containsBlanks" dxfId="39" priority="13">
      <formula>LEN(TRIM(G3))=0</formula>
    </cfRule>
  </conditionalFormatting>
  <conditionalFormatting sqref="J7:S8">
    <cfRule type="containsBlanks" dxfId="38" priority="11">
      <formula>LEN(TRIM(J7))=0</formula>
    </cfRule>
  </conditionalFormatting>
  <conditionalFormatting sqref="J19:AH19 M20:R20 W20 K21:AH21 J22:AH22 H23:S25 W23:AH25 K26:AH26 J27:AH27">
    <cfRule type="containsBlanks" dxfId="37" priority="5">
      <formula>LEN(TRIM(H19))=0</formula>
    </cfRule>
  </conditionalFormatting>
  <conditionalFormatting sqref="M4:R4">
    <cfRule type="containsBlanks" dxfId="36" priority="10">
      <formula>LEN(TRIM(M4))=0</formula>
    </cfRule>
  </conditionalFormatting>
  <conditionalFormatting sqref="W4:AH4">
    <cfRule type="containsBlanks" dxfId="35" priority="9">
      <formula>LEN(TRIM(W4))=0</formula>
    </cfRule>
  </conditionalFormatting>
  <conditionalFormatting sqref="AE9:AH9">
    <cfRule type="containsBlanks" dxfId="34" priority="12">
      <formula>LEN(TRIM(AE9))=0</formula>
    </cfRule>
  </conditionalFormatting>
  <dataValidations count="5">
    <dataValidation type="list" allowBlank="1" showInputMessage="1" showErrorMessage="1" sqref="J7:S7" xr:uid="{00000000-0002-0000-0000-000000000000}">
      <formula1>大分類</formula1>
    </dataValidation>
    <dataValidation type="list" allowBlank="1" showInputMessage="1" showErrorMessage="1" sqref="J8:S8" xr:uid="{00000000-0002-0000-0000-000001000000}">
      <formula1>INDIRECT($J$7)</formula1>
    </dataValidation>
    <dataValidation type="list" allowBlank="1" showInputMessage="1" showErrorMessage="1" sqref="AE9:AH9" xr:uid="{00000000-0002-0000-0000-000002000000}">
      <formula1>"自己所有,賃貸,転貸借"</formula1>
    </dataValidation>
    <dataValidation imeMode="on" allowBlank="1" showInputMessage="1" showErrorMessage="1" sqref="J6:AH6 W20 M4:R4 W4:AH4 J9:AB9 J27:AH27 J16:AH16 H12:S14 J19:AH19 M20:R20 J11:AH11 J22:AH22 H23:S25 J3 Z3" xr:uid="{00000000-0002-0000-0000-000003000000}"/>
    <dataValidation imeMode="off" allowBlank="1" showInputMessage="1" showErrorMessage="1" sqref="K5:AH5 K10:AH10 K15:AH15 W23:AH25" xr:uid="{00000000-0002-0000-0000-000004000000}"/>
  </dataValidations>
  <printOptions horizontalCentered="1" verticalCentered="1"/>
  <pageMargins left="0.59055118110236227" right="0.59055118110236227" top="0.35433070866141736" bottom="0"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1620" r:id="rId4" name="Check Box 4">
              <controlPr defaultSize="0" autoFill="0" autoLine="0" autoPict="0">
                <anchor moveWithCells="1">
                  <from>
                    <xdr:col>4</xdr:col>
                    <xdr:colOff>95250</xdr:colOff>
                    <xdr:row>30</xdr:row>
                    <xdr:rowOff>95250</xdr:rowOff>
                  </from>
                  <to>
                    <xdr:col>7</xdr:col>
                    <xdr:colOff>114300</xdr:colOff>
                    <xdr:row>30</xdr:row>
                    <xdr:rowOff>336550</xdr:rowOff>
                  </to>
                </anchor>
              </controlPr>
            </control>
          </mc:Choice>
        </mc:AlternateContent>
        <mc:AlternateContent xmlns:mc="http://schemas.openxmlformats.org/markup-compatibility/2006">
          <mc:Choice Requires="x14">
            <control shapeId="111621" r:id="rId5" name="Check Box 5">
              <controlPr defaultSize="0" autoFill="0" autoLine="0" autoPict="0">
                <anchor moveWithCells="1">
                  <from>
                    <xdr:col>4</xdr:col>
                    <xdr:colOff>95250</xdr:colOff>
                    <xdr:row>31</xdr:row>
                    <xdr:rowOff>95250</xdr:rowOff>
                  </from>
                  <to>
                    <xdr:col>7</xdr:col>
                    <xdr:colOff>114300</xdr:colOff>
                    <xdr:row>31</xdr:row>
                    <xdr:rowOff>336550</xdr:rowOff>
                  </to>
                </anchor>
              </controlPr>
            </control>
          </mc:Choice>
        </mc:AlternateContent>
        <mc:AlternateContent xmlns:mc="http://schemas.openxmlformats.org/markup-compatibility/2006">
          <mc:Choice Requires="x14">
            <control shapeId="111622" r:id="rId6" name="Check Box 6">
              <controlPr defaultSize="0" autoFill="0" autoLine="0" autoPict="0">
                <anchor moveWithCells="1">
                  <from>
                    <xdr:col>4</xdr:col>
                    <xdr:colOff>95250</xdr:colOff>
                    <xdr:row>32</xdr:row>
                    <xdr:rowOff>95250</xdr:rowOff>
                  </from>
                  <to>
                    <xdr:col>7</xdr:col>
                    <xdr:colOff>114300</xdr:colOff>
                    <xdr:row>32</xdr:row>
                    <xdr:rowOff>336550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H38"/>
  <sheetViews>
    <sheetView showZeros="0" view="pageBreakPreview" zoomScale="106" zoomScaleNormal="100" zoomScaleSheetLayoutView="106" workbookViewId="0">
      <selection activeCell="L6" sqref="L6:P6"/>
    </sheetView>
  </sheetViews>
  <sheetFormatPr defaultColWidth="9" defaultRowHeight="19.5" customHeight="1"/>
  <cols>
    <col min="1" max="34" width="2.6328125" style="99" customWidth="1"/>
    <col min="35" max="59" width="2.6328125" style="3" customWidth="1"/>
    <col min="60" max="16384" width="9" style="3"/>
  </cols>
  <sheetData>
    <row r="1" spans="1:34" ht="19.5" customHeight="1" thickBot="1">
      <c r="A1" s="131" t="s">
        <v>556</v>
      </c>
      <c r="L1" s="132"/>
      <c r="M1" s="132"/>
      <c r="N1" s="132"/>
      <c r="O1" s="132"/>
      <c r="P1" s="132"/>
      <c r="Q1" s="132"/>
      <c r="R1" s="132"/>
      <c r="S1" s="132"/>
      <c r="T1" s="132"/>
      <c r="U1" s="132"/>
      <c r="V1" s="132"/>
      <c r="W1" s="132"/>
      <c r="X1" s="132"/>
      <c r="Y1" s="132"/>
      <c r="Z1" s="132"/>
      <c r="AA1" s="132"/>
      <c r="AB1" s="132"/>
      <c r="AH1" s="133" t="s">
        <v>367</v>
      </c>
    </row>
    <row r="2" spans="1:34" ht="19.5" customHeight="1">
      <c r="A2" s="558" t="s">
        <v>23</v>
      </c>
      <c r="B2" s="559"/>
      <c r="C2" s="559"/>
      <c r="D2" s="559"/>
      <c r="E2" s="559"/>
      <c r="F2" s="559"/>
      <c r="G2" s="559"/>
      <c r="H2" s="559"/>
      <c r="I2" s="559"/>
      <c r="J2" s="559"/>
      <c r="K2" s="560"/>
      <c r="L2" s="564" t="s">
        <v>368</v>
      </c>
      <c r="M2" s="565"/>
      <c r="N2" s="565"/>
      <c r="O2" s="565"/>
      <c r="P2" s="565"/>
      <c r="Q2" s="565"/>
      <c r="R2" s="565"/>
      <c r="S2" s="565"/>
      <c r="T2" s="565"/>
      <c r="U2" s="565"/>
      <c r="V2" s="565"/>
      <c r="W2" s="565"/>
      <c r="X2" s="564" t="s">
        <v>369</v>
      </c>
      <c r="Y2" s="565"/>
      <c r="Z2" s="565"/>
      <c r="AA2" s="565"/>
      <c r="AB2" s="567"/>
      <c r="AC2" s="565" t="s">
        <v>29</v>
      </c>
      <c r="AD2" s="565"/>
      <c r="AE2" s="565"/>
      <c r="AF2" s="565"/>
      <c r="AG2" s="565"/>
      <c r="AH2" s="571"/>
    </row>
    <row r="3" spans="1:34" ht="19.5" customHeight="1" thickBot="1">
      <c r="A3" s="561"/>
      <c r="B3" s="562"/>
      <c r="C3" s="562"/>
      <c r="D3" s="562"/>
      <c r="E3" s="562"/>
      <c r="F3" s="562"/>
      <c r="G3" s="562"/>
      <c r="H3" s="562"/>
      <c r="I3" s="562"/>
      <c r="J3" s="562"/>
      <c r="K3" s="563"/>
      <c r="L3" s="566" t="s">
        <v>370</v>
      </c>
      <c r="M3" s="566"/>
      <c r="N3" s="566"/>
      <c r="O3" s="566"/>
      <c r="P3" s="566"/>
      <c r="Q3" s="566" t="s">
        <v>371</v>
      </c>
      <c r="R3" s="566"/>
      <c r="S3" s="566" t="s">
        <v>31</v>
      </c>
      <c r="T3" s="566"/>
      <c r="U3" s="566"/>
      <c r="V3" s="566"/>
      <c r="W3" s="573"/>
      <c r="X3" s="568"/>
      <c r="Y3" s="569"/>
      <c r="Z3" s="569"/>
      <c r="AA3" s="569"/>
      <c r="AB3" s="570"/>
      <c r="AC3" s="569"/>
      <c r="AD3" s="569"/>
      <c r="AE3" s="569"/>
      <c r="AF3" s="569"/>
      <c r="AG3" s="569"/>
      <c r="AH3" s="572"/>
    </row>
    <row r="4" spans="1:34" ht="19.5" customHeight="1">
      <c r="A4" s="508" t="s">
        <v>554</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10"/>
    </row>
    <row r="5" spans="1:34" ht="19.5" customHeight="1">
      <c r="A5" s="511" t="s">
        <v>703</v>
      </c>
      <c r="B5" s="512"/>
      <c r="C5" s="512"/>
      <c r="D5" s="512"/>
      <c r="E5" s="512"/>
      <c r="F5" s="512"/>
      <c r="G5" s="512"/>
      <c r="H5" s="512"/>
      <c r="I5" s="512"/>
      <c r="J5" s="512"/>
      <c r="K5" s="513"/>
      <c r="L5" s="550"/>
      <c r="M5" s="550"/>
      <c r="N5" s="550"/>
      <c r="O5" s="550"/>
      <c r="P5" s="550"/>
      <c r="Q5" s="551"/>
      <c r="R5" s="551"/>
      <c r="S5" s="555">
        <f t="shared" ref="S5:S11" si="0">ROUND(L5*Q5,0)</f>
        <v>0</v>
      </c>
      <c r="T5" s="556"/>
      <c r="U5" s="556"/>
      <c r="V5" s="556"/>
      <c r="W5" s="557"/>
      <c r="X5" s="550"/>
      <c r="Y5" s="550"/>
      <c r="Z5" s="550"/>
      <c r="AA5" s="550"/>
      <c r="AB5" s="550"/>
      <c r="AC5" s="553">
        <f>S5+X5</f>
        <v>0</v>
      </c>
      <c r="AD5" s="553"/>
      <c r="AE5" s="553"/>
      <c r="AF5" s="553"/>
      <c r="AG5" s="553"/>
      <c r="AH5" s="554"/>
    </row>
    <row r="6" spans="1:34" ht="19.5" customHeight="1">
      <c r="A6" s="514" t="s">
        <v>704</v>
      </c>
      <c r="B6" s="515"/>
      <c r="C6" s="515"/>
      <c r="D6" s="515"/>
      <c r="E6" s="515"/>
      <c r="F6" s="515"/>
      <c r="G6" s="515"/>
      <c r="H6" s="515"/>
      <c r="I6" s="515"/>
      <c r="J6" s="515"/>
      <c r="K6" s="516"/>
      <c r="L6" s="550"/>
      <c r="M6" s="550"/>
      <c r="N6" s="550"/>
      <c r="O6" s="550"/>
      <c r="P6" s="550"/>
      <c r="Q6" s="551"/>
      <c r="R6" s="551"/>
      <c r="S6" s="536">
        <f t="shared" si="0"/>
        <v>0</v>
      </c>
      <c r="T6" s="536"/>
      <c r="U6" s="536"/>
      <c r="V6" s="536"/>
      <c r="W6" s="536"/>
      <c r="X6" s="550"/>
      <c r="Y6" s="550"/>
      <c r="Z6" s="550"/>
      <c r="AA6" s="550"/>
      <c r="AB6" s="550"/>
      <c r="AC6" s="536">
        <f t="shared" ref="AC6:AC11" si="1">S6+X6</f>
        <v>0</v>
      </c>
      <c r="AD6" s="536"/>
      <c r="AE6" s="536"/>
      <c r="AF6" s="536"/>
      <c r="AG6" s="536"/>
      <c r="AH6" s="537"/>
    </row>
    <row r="7" spans="1:34" ht="19.5" customHeight="1">
      <c r="A7" s="517"/>
      <c r="B7" s="419"/>
      <c r="C7" s="419"/>
      <c r="D7" s="419"/>
      <c r="E7" s="419"/>
      <c r="F7" s="419"/>
      <c r="G7" s="419"/>
      <c r="H7" s="419"/>
      <c r="I7" s="419"/>
      <c r="J7" s="419"/>
      <c r="K7" s="420"/>
      <c r="L7" s="550"/>
      <c r="M7" s="550"/>
      <c r="N7" s="550"/>
      <c r="O7" s="550"/>
      <c r="P7" s="550"/>
      <c r="Q7" s="545"/>
      <c r="R7" s="546"/>
      <c r="S7" s="536">
        <f t="shared" si="0"/>
        <v>0</v>
      </c>
      <c r="T7" s="536"/>
      <c r="U7" s="536"/>
      <c r="V7" s="536"/>
      <c r="W7" s="536"/>
      <c r="X7" s="550"/>
      <c r="Y7" s="550"/>
      <c r="Z7" s="550"/>
      <c r="AA7" s="550"/>
      <c r="AB7" s="550"/>
      <c r="AC7" s="536">
        <f t="shared" si="1"/>
        <v>0</v>
      </c>
      <c r="AD7" s="536"/>
      <c r="AE7" s="536"/>
      <c r="AF7" s="536"/>
      <c r="AG7" s="536"/>
      <c r="AH7" s="537"/>
    </row>
    <row r="8" spans="1:34" ht="19.5" customHeight="1">
      <c r="A8" s="514"/>
      <c r="B8" s="515"/>
      <c r="C8" s="515"/>
      <c r="D8" s="515"/>
      <c r="E8" s="515"/>
      <c r="F8" s="515"/>
      <c r="G8" s="515"/>
      <c r="H8" s="515"/>
      <c r="I8" s="515"/>
      <c r="J8" s="515"/>
      <c r="K8" s="516"/>
      <c r="L8" s="550"/>
      <c r="M8" s="550"/>
      <c r="N8" s="550"/>
      <c r="O8" s="550"/>
      <c r="P8" s="550"/>
      <c r="Q8" s="545"/>
      <c r="R8" s="546"/>
      <c r="S8" s="553">
        <f t="shared" si="0"/>
        <v>0</v>
      </c>
      <c r="T8" s="553"/>
      <c r="U8" s="553"/>
      <c r="V8" s="553"/>
      <c r="W8" s="553"/>
      <c r="X8" s="550"/>
      <c r="Y8" s="550"/>
      <c r="Z8" s="550"/>
      <c r="AA8" s="550"/>
      <c r="AB8" s="550"/>
      <c r="AC8" s="536">
        <f t="shared" si="1"/>
        <v>0</v>
      </c>
      <c r="AD8" s="536"/>
      <c r="AE8" s="536"/>
      <c r="AF8" s="536"/>
      <c r="AG8" s="536"/>
      <c r="AH8" s="537"/>
    </row>
    <row r="9" spans="1:34" ht="19.5" customHeight="1">
      <c r="A9" s="514"/>
      <c r="B9" s="515"/>
      <c r="C9" s="515"/>
      <c r="D9" s="515"/>
      <c r="E9" s="515"/>
      <c r="F9" s="515"/>
      <c r="G9" s="515"/>
      <c r="H9" s="515"/>
      <c r="I9" s="515"/>
      <c r="J9" s="515"/>
      <c r="K9" s="516"/>
      <c r="L9" s="550"/>
      <c r="M9" s="550"/>
      <c r="N9" s="550"/>
      <c r="O9" s="550"/>
      <c r="P9" s="550"/>
      <c r="Q9" s="545"/>
      <c r="R9" s="546"/>
      <c r="S9" s="536">
        <f t="shared" si="0"/>
        <v>0</v>
      </c>
      <c r="T9" s="536"/>
      <c r="U9" s="536"/>
      <c r="V9" s="536"/>
      <c r="W9" s="536"/>
      <c r="X9" s="550"/>
      <c r="Y9" s="550"/>
      <c r="Z9" s="550"/>
      <c r="AA9" s="550"/>
      <c r="AB9" s="550"/>
      <c r="AC9" s="536">
        <f t="shared" si="1"/>
        <v>0</v>
      </c>
      <c r="AD9" s="536"/>
      <c r="AE9" s="536"/>
      <c r="AF9" s="536"/>
      <c r="AG9" s="536"/>
      <c r="AH9" s="537"/>
    </row>
    <row r="10" spans="1:34" ht="19.5" customHeight="1">
      <c r="A10" s="514"/>
      <c r="B10" s="515"/>
      <c r="C10" s="515"/>
      <c r="D10" s="515"/>
      <c r="E10" s="515"/>
      <c r="F10" s="515"/>
      <c r="G10" s="515"/>
      <c r="H10" s="515"/>
      <c r="I10" s="515"/>
      <c r="J10" s="515"/>
      <c r="K10" s="516"/>
      <c r="L10" s="550"/>
      <c r="M10" s="550"/>
      <c r="N10" s="550"/>
      <c r="O10" s="550"/>
      <c r="P10" s="550"/>
      <c r="Q10" s="545"/>
      <c r="R10" s="546"/>
      <c r="S10" s="536">
        <f t="shared" si="0"/>
        <v>0</v>
      </c>
      <c r="T10" s="536"/>
      <c r="U10" s="536"/>
      <c r="V10" s="536"/>
      <c r="W10" s="536"/>
      <c r="X10" s="550"/>
      <c r="Y10" s="550"/>
      <c r="Z10" s="550"/>
      <c r="AA10" s="550"/>
      <c r="AB10" s="550"/>
      <c r="AC10" s="536">
        <f t="shared" si="1"/>
        <v>0</v>
      </c>
      <c r="AD10" s="536"/>
      <c r="AE10" s="536"/>
      <c r="AF10" s="536"/>
      <c r="AG10" s="536"/>
      <c r="AH10" s="537"/>
    </row>
    <row r="11" spans="1:34" ht="19.5" customHeight="1" thickBot="1">
      <c r="A11" s="518"/>
      <c r="B11" s="519"/>
      <c r="C11" s="519"/>
      <c r="D11" s="519"/>
      <c r="E11" s="519"/>
      <c r="F11" s="519"/>
      <c r="G11" s="519"/>
      <c r="H11" s="519"/>
      <c r="I11" s="519"/>
      <c r="J11" s="519"/>
      <c r="K11" s="520"/>
      <c r="L11" s="540"/>
      <c r="M11" s="540"/>
      <c r="N11" s="540"/>
      <c r="O11" s="540"/>
      <c r="P11" s="540"/>
      <c r="Q11" s="576"/>
      <c r="R11" s="577"/>
      <c r="S11" s="547">
        <f t="shared" si="0"/>
        <v>0</v>
      </c>
      <c r="T11" s="547"/>
      <c r="U11" s="547"/>
      <c r="V11" s="547"/>
      <c r="W11" s="547"/>
      <c r="X11" s="540"/>
      <c r="Y11" s="540"/>
      <c r="Z11" s="540"/>
      <c r="AA11" s="540"/>
      <c r="AB11" s="540"/>
      <c r="AC11" s="579">
        <f t="shared" si="1"/>
        <v>0</v>
      </c>
      <c r="AD11" s="580"/>
      <c r="AE11" s="580"/>
      <c r="AF11" s="580"/>
      <c r="AG11" s="580"/>
      <c r="AH11" s="581"/>
    </row>
    <row r="12" spans="1:34" ht="19.5" customHeight="1" thickTop="1" thickBot="1">
      <c r="A12" s="523" t="s">
        <v>389</v>
      </c>
      <c r="B12" s="524"/>
      <c r="C12" s="524"/>
      <c r="D12" s="524"/>
      <c r="E12" s="524"/>
      <c r="F12" s="524"/>
      <c r="G12" s="524"/>
      <c r="H12" s="524"/>
      <c r="I12" s="524"/>
      <c r="J12" s="524"/>
      <c r="K12" s="525"/>
      <c r="L12" s="568"/>
      <c r="M12" s="569"/>
      <c r="N12" s="569"/>
      <c r="O12" s="569"/>
      <c r="P12" s="570"/>
      <c r="Q12" s="568"/>
      <c r="R12" s="570"/>
      <c r="S12" s="574">
        <f>SUM(S5:W11)</f>
        <v>0</v>
      </c>
      <c r="T12" s="574"/>
      <c r="U12" s="574"/>
      <c r="V12" s="574"/>
      <c r="W12" s="574"/>
      <c r="X12" s="574">
        <f>SUM(X5:AB11)</f>
        <v>0</v>
      </c>
      <c r="Y12" s="574"/>
      <c r="Z12" s="574"/>
      <c r="AA12" s="574"/>
      <c r="AB12" s="574"/>
      <c r="AC12" s="574">
        <f>SUM(AC5:AH11)</f>
        <v>0</v>
      </c>
      <c r="AD12" s="574"/>
      <c r="AE12" s="574"/>
      <c r="AF12" s="574"/>
      <c r="AG12" s="574"/>
      <c r="AH12" s="575"/>
    </row>
    <row r="13" spans="1:34" ht="19.5" customHeight="1">
      <c r="A13" s="508" t="s">
        <v>555</v>
      </c>
      <c r="B13" s="509"/>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10"/>
    </row>
    <row r="14" spans="1:34" ht="19.5" customHeight="1">
      <c r="A14" s="521" t="s">
        <v>372</v>
      </c>
      <c r="B14" s="441"/>
      <c r="C14" s="441"/>
      <c r="D14" s="441"/>
      <c r="E14" s="441"/>
      <c r="F14" s="441"/>
      <c r="G14" s="441"/>
      <c r="H14" s="441"/>
      <c r="I14" s="441"/>
      <c r="J14" s="441"/>
      <c r="K14" s="522"/>
      <c r="L14" s="550"/>
      <c r="M14" s="550"/>
      <c r="N14" s="550"/>
      <c r="O14" s="550"/>
      <c r="P14" s="550"/>
      <c r="Q14" s="551"/>
      <c r="R14" s="551"/>
      <c r="S14" s="552">
        <f>ROUND(L14*Q14,0)</f>
        <v>0</v>
      </c>
      <c r="T14" s="552"/>
      <c r="U14" s="552"/>
      <c r="V14" s="552"/>
      <c r="W14" s="552"/>
      <c r="X14" s="550"/>
      <c r="Y14" s="550"/>
      <c r="Z14" s="550"/>
      <c r="AA14" s="550"/>
      <c r="AB14" s="550"/>
      <c r="AC14" s="553">
        <f t="shared" ref="AC14:AC20" si="2">S14+X14</f>
        <v>0</v>
      </c>
      <c r="AD14" s="553"/>
      <c r="AE14" s="553"/>
      <c r="AF14" s="553"/>
      <c r="AG14" s="553"/>
      <c r="AH14" s="554"/>
    </row>
    <row r="15" spans="1:34" ht="19.5" customHeight="1">
      <c r="A15" s="526" t="s">
        <v>373</v>
      </c>
      <c r="B15" s="527"/>
      <c r="C15" s="527"/>
      <c r="D15" s="527"/>
      <c r="E15" s="527"/>
      <c r="F15" s="527"/>
      <c r="G15" s="527"/>
      <c r="H15" s="527"/>
      <c r="I15" s="527"/>
      <c r="J15" s="527"/>
      <c r="K15" s="528"/>
      <c r="L15" s="550"/>
      <c r="M15" s="550"/>
      <c r="N15" s="550"/>
      <c r="O15" s="550"/>
      <c r="P15" s="550"/>
      <c r="Q15" s="551"/>
      <c r="R15" s="551"/>
      <c r="S15" s="553">
        <f t="shared" ref="S15:S20" si="3">ROUND(L15*Q15,0)</f>
        <v>0</v>
      </c>
      <c r="T15" s="553"/>
      <c r="U15" s="553"/>
      <c r="V15" s="553"/>
      <c r="W15" s="553"/>
      <c r="X15" s="535"/>
      <c r="Y15" s="535"/>
      <c r="Z15" s="535"/>
      <c r="AA15" s="535"/>
      <c r="AB15" s="535"/>
      <c r="AC15" s="536">
        <f t="shared" si="2"/>
        <v>0</v>
      </c>
      <c r="AD15" s="536"/>
      <c r="AE15" s="536"/>
      <c r="AF15" s="536"/>
      <c r="AG15" s="536"/>
      <c r="AH15" s="537"/>
    </row>
    <row r="16" spans="1:34" ht="19.5" customHeight="1">
      <c r="A16" s="529" t="s">
        <v>548</v>
      </c>
      <c r="B16" s="530"/>
      <c r="C16" s="530"/>
      <c r="D16" s="530"/>
      <c r="E16" s="530"/>
      <c r="F16" s="530"/>
      <c r="G16" s="530"/>
      <c r="H16" s="530"/>
      <c r="I16" s="530"/>
      <c r="J16" s="530"/>
      <c r="K16" s="531"/>
      <c r="L16" s="550"/>
      <c r="M16" s="550"/>
      <c r="N16" s="550"/>
      <c r="O16" s="550"/>
      <c r="P16" s="550"/>
      <c r="Q16" s="545"/>
      <c r="R16" s="546"/>
      <c r="S16" s="536">
        <f t="shared" si="3"/>
        <v>0</v>
      </c>
      <c r="T16" s="536"/>
      <c r="U16" s="536"/>
      <c r="V16" s="536"/>
      <c r="W16" s="536"/>
      <c r="X16" s="535"/>
      <c r="Y16" s="535"/>
      <c r="Z16" s="535"/>
      <c r="AA16" s="535"/>
      <c r="AB16" s="535"/>
      <c r="AC16" s="536">
        <f t="shared" si="2"/>
        <v>0</v>
      </c>
      <c r="AD16" s="536"/>
      <c r="AE16" s="536"/>
      <c r="AF16" s="536"/>
      <c r="AG16" s="536"/>
      <c r="AH16" s="537"/>
    </row>
    <row r="17" spans="1:34" ht="19.5" customHeight="1">
      <c r="A17" s="532" t="s">
        <v>572</v>
      </c>
      <c r="B17" s="533"/>
      <c r="C17" s="533"/>
      <c r="D17" s="533"/>
      <c r="E17" s="533"/>
      <c r="F17" s="533"/>
      <c r="G17" s="533"/>
      <c r="H17" s="533"/>
      <c r="I17" s="533"/>
      <c r="J17" s="533"/>
      <c r="K17" s="534"/>
      <c r="L17" s="550"/>
      <c r="M17" s="550"/>
      <c r="N17" s="550"/>
      <c r="O17" s="550"/>
      <c r="P17" s="550"/>
      <c r="Q17" s="545"/>
      <c r="R17" s="546"/>
      <c r="S17" s="536">
        <f t="shared" si="3"/>
        <v>0</v>
      </c>
      <c r="T17" s="536"/>
      <c r="U17" s="536"/>
      <c r="V17" s="536"/>
      <c r="W17" s="536"/>
      <c r="X17" s="535"/>
      <c r="Y17" s="535"/>
      <c r="Z17" s="535"/>
      <c r="AA17" s="535"/>
      <c r="AB17" s="535"/>
      <c r="AC17" s="536">
        <f t="shared" si="2"/>
        <v>0</v>
      </c>
      <c r="AD17" s="536"/>
      <c r="AE17" s="536"/>
      <c r="AF17" s="536"/>
      <c r="AG17" s="536"/>
      <c r="AH17" s="537"/>
    </row>
    <row r="18" spans="1:34" ht="19.5" customHeight="1">
      <c r="A18" s="514"/>
      <c r="B18" s="515"/>
      <c r="C18" s="515"/>
      <c r="D18" s="515"/>
      <c r="E18" s="515"/>
      <c r="F18" s="515"/>
      <c r="G18" s="515"/>
      <c r="H18" s="515"/>
      <c r="I18" s="515"/>
      <c r="J18" s="515"/>
      <c r="K18" s="516"/>
      <c r="L18" s="542"/>
      <c r="M18" s="543"/>
      <c r="N18" s="543"/>
      <c r="O18" s="543"/>
      <c r="P18" s="544"/>
      <c r="Q18" s="545"/>
      <c r="R18" s="546"/>
      <c r="S18" s="536">
        <f>ROUND(L18*Q18,0)</f>
        <v>0</v>
      </c>
      <c r="T18" s="536"/>
      <c r="U18" s="536"/>
      <c r="V18" s="536"/>
      <c r="W18" s="536"/>
      <c r="X18" s="535"/>
      <c r="Y18" s="535"/>
      <c r="Z18" s="535"/>
      <c r="AA18" s="535"/>
      <c r="AB18" s="535"/>
      <c r="AC18" s="536">
        <f t="shared" si="2"/>
        <v>0</v>
      </c>
      <c r="AD18" s="536"/>
      <c r="AE18" s="536"/>
      <c r="AF18" s="536"/>
      <c r="AG18" s="536"/>
      <c r="AH18" s="537"/>
    </row>
    <row r="19" spans="1:34" ht="19.5" customHeight="1">
      <c r="A19" s="514"/>
      <c r="B19" s="515"/>
      <c r="C19" s="515"/>
      <c r="D19" s="515"/>
      <c r="E19" s="515"/>
      <c r="F19" s="515"/>
      <c r="G19" s="515"/>
      <c r="H19" s="515"/>
      <c r="I19" s="515"/>
      <c r="J19" s="515"/>
      <c r="K19" s="516"/>
      <c r="L19" s="542"/>
      <c r="M19" s="543"/>
      <c r="N19" s="543"/>
      <c r="O19" s="543"/>
      <c r="P19" s="544"/>
      <c r="Q19" s="545"/>
      <c r="R19" s="546"/>
      <c r="S19" s="536">
        <f>ROUND(L19*Q19,0)</f>
        <v>0</v>
      </c>
      <c r="T19" s="536"/>
      <c r="U19" s="536"/>
      <c r="V19" s="536"/>
      <c r="W19" s="536"/>
      <c r="X19" s="535"/>
      <c r="Y19" s="535"/>
      <c r="Z19" s="535"/>
      <c r="AA19" s="535"/>
      <c r="AB19" s="535"/>
      <c r="AC19" s="536">
        <f t="shared" si="2"/>
        <v>0</v>
      </c>
      <c r="AD19" s="536"/>
      <c r="AE19" s="536"/>
      <c r="AF19" s="536"/>
      <c r="AG19" s="536"/>
      <c r="AH19" s="537"/>
    </row>
    <row r="20" spans="1:34" ht="19.5" customHeight="1" thickBot="1">
      <c r="A20" s="518"/>
      <c r="B20" s="519"/>
      <c r="C20" s="519"/>
      <c r="D20" s="519"/>
      <c r="E20" s="519"/>
      <c r="F20" s="519"/>
      <c r="G20" s="519"/>
      <c r="H20" s="519"/>
      <c r="I20" s="519"/>
      <c r="J20" s="519"/>
      <c r="K20" s="520"/>
      <c r="L20" s="540"/>
      <c r="M20" s="540"/>
      <c r="N20" s="540"/>
      <c r="O20" s="540"/>
      <c r="P20" s="540"/>
      <c r="Q20" s="576"/>
      <c r="R20" s="577"/>
      <c r="S20" s="578">
        <f t="shared" si="3"/>
        <v>0</v>
      </c>
      <c r="T20" s="578"/>
      <c r="U20" s="578"/>
      <c r="V20" s="578"/>
      <c r="W20" s="578"/>
      <c r="X20" s="540"/>
      <c r="Y20" s="540"/>
      <c r="Z20" s="540"/>
      <c r="AA20" s="540"/>
      <c r="AB20" s="540"/>
      <c r="AC20" s="547">
        <f t="shared" si="2"/>
        <v>0</v>
      </c>
      <c r="AD20" s="547"/>
      <c r="AE20" s="547"/>
      <c r="AF20" s="547"/>
      <c r="AG20" s="547"/>
      <c r="AH20" s="548"/>
    </row>
    <row r="21" spans="1:34" ht="19.5" customHeight="1" thickTop="1" thickBot="1">
      <c r="A21" s="523" t="s">
        <v>389</v>
      </c>
      <c r="B21" s="524"/>
      <c r="C21" s="524"/>
      <c r="D21" s="524"/>
      <c r="E21" s="524"/>
      <c r="F21" s="524"/>
      <c r="G21" s="524"/>
      <c r="H21" s="524"/>
      <c r="I21" s="524"/>
      <c r="J21" s="524"/>
      <c r="K21" s="525"/>
      <c r="L21" s="549"/>
      <c r="M21" s="549"/>
      <c r="N21" s="549"/>
      <c r="O21" s="549"/>
      <c r="P21" s="549"/>
      <c r="Q21" s="538"/>
      <c r="R21" s="538"/>
      <c r="S21" s="539">
        <f>SUM(S14:W20)</f>
        <v>0</v>
      </c>
      <c r="T21" s="539"/>
      <c r="U21" s="539"/>
      <c r="V21" s="539"/>
      <c r="W21" s="539"/>
      <c r="X21" s="539">
        <f>SUM(X14:AB20)</f>
        <v>0</v>
      </c>
      <c r="Y21" s="539"/>
      <c r="Z21" s="539"/>
      <c r="AA21" s="539"/>
      <c r="AB21" s="539"/>
      <c r="AC21" s="539">
        <f>SUM(AC14:AH20)</f>
        <v>0</v>
      </c>
      <c r="AD21" s="539"/>
      <c r="AE21" s="539"/>
      <c r="AF21" s="539"/>
      <c r="AG21" s="539"/>
      <c r="AH21" s="541"/>
    </row>
    <row r="22" spans="1:34" ht="19.5" customHeight="1">
      <c r="A22" s="589" t="s">
        <v>25</v>
      </c>
      <c r="B22" s="590"/>
      <c r="C22" s="590"/>
      <c r="D22" s="590"/>
      <c r="E22" s="590"/>
      <c r="F22" s="590"/>
      <c r="G22" s="590"/>
      <c r="H22" s="590"/>
      <c r="I22" s="590"/>
      <c r="J22" s="590"/>
      <c r="K22" s="590"/>
      <c r="L22" s="597" t="s">
        <v>374</v>
      </c>
      <c r="M22" s="598"/>
      <c r="N22" s="598"/>
      <c r="O22" s="598"/>
      <c r="P22" s="598"/>
      <c r="Q22" s="598"/>
      <c r="R22" s="598"/>
      <c r="S22" s="598"/>
      <c r="T22" s="598"/>
      <c r="U22" s="598"/>
      <c r="V22" s="598"/>
      <c r="W22" s="598"/>
      <c r="X22" s="598"/>
      <c r="Y22" s="598"/>
      <c r="Z22" s="598"/>
      <c r="AA22" s="598"/>
      <c r="AB22" s="599"/>
      <c r="AC22" s="600">
        <f>+AC12+AC21</f>
        <v>0</v>
      </c>
      <c r="AD22" s="600"/>
      <c r="AE22" s="600"/>
      <c r="AF22" s="600"/>
      <c r="AG22" s="600"/>
      <c r="AH22" s="601"/>
    </row>
    <row r="23" spans="1:34" ht="19.5" customHeight="1" thickBot="1">
      <c r="A23" s="602" t="s">
        <v>24</v>
      </c>
      <c r="B23" s="469"/>
      <c r="C23" s="469"/>
      <c r="D23" s="469"/>
      <c r="E23" s="469"/>
      <c r="F23" s="469"/>
      <c r="G23" s="469"/>
      <c r="H23" s="469"/>
      <c r="I23" s="469"/>
      <c r="J23" s="469"/>
      <c r="K23" s="469"/>
      <c r="L23" s="592"/>
      <c r="M23" s="593"/>
      <c r="N23" s="593"/>
      <c r="O23" s="593"/>
      <c r="P23" s="593"/>
      <c r="Q23" s="593"/>
      <c r="R23" s="593"/>
      <c r="S23" s="593"/>
      <c r="T23" s="593"/>
      <c r="U23" s="593"/>
      <c r="V23" s="593"/>
      <c r="W23" s="593"/>
      <c r="X23" s="593"/>
      <c r="Y23" s="593"/>
      <c r="Z23" s="593"/>
      <c r="AA23" s="593"/>
      <c r="AB23" s="594"/>
      <c r="AC23" s="595">
        <f>ROUNDDOWN(AC22*0.1,0)</f>
        <v>0</v>
      </c>
      <c r="AD23" s="595"/>
      <c r="AE23" s="595"/>
      <c r="AF23" s="595"/>
      <c r="AG23" s="595"/>
      <c r="AH23" s="596"/>
    </row>
    <row r="24" spans="1:34" ht="19.5" customHeight="1" thickBot="1">
      <c r="A24" s="608" t="s">
        <v>15</v>
      </c>
      <c r="B24" s="609"/>
      <c r="C24" s="609"/>
      <c r="D24" s="609"/>
      <c r="E24" s="609"/>
      <c r="F24" s="609"/>
      <c r="G24" s="609"/>
      <c r="H24" s="609"/>
      <c r="I24" s="609"/>
      <c r="J24" s="609"/>
      <c r="K24" s="609"/>
      <c r="L24" s="605" t="s">
        <v>375</v>
      </c>
      <c r="M24" s="606"/>
      <c r="N24" s="606"/>
      <c r="O24" s="606"/>
      <c r="P24" s="606"/>
      <c r="Q24" s="606"/>
      <c r="R24" s="606"/>
      <c r="S24" s="606"/>
      <c r="T24" s="606"/>
      <c r="U24" s="606"/>
      <c r="V24" s="606"/>
      <c r="W24" s="606"/>
      <c r="X24" s="606"/>
      <c r="Y24" s="606"/>
      <c r="Z24" s="606"/>
      <c r="AA24" s="606"/>
      <c r="AB24" s="607"/>
      <c r="AC24" s="603">
        <f>AC22+AC23</f>
        <v>0</v>
      </c>
      <c r="AD24" s="603"/>
      <c r="AE24" s="603"/>
      <c r="AF24" s="603"/>
      <c r="AG24" s="603"/>
      <c r="AH24" s="604"/>
    </row>
    <row r="25" spans="1:34" ht="19.5" customHeight="1">
      <c r="A25" s="454" t="s">
        <v>376</v>
      </c>
      <c r="B25" s="454"/>
      <c r="C25" s="591" t="s">
        <v>578</v>
      </c>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row>
    <row r="26" spans="1:34" ht="19.5" customHeight="1">
      <c r="A26" s="113"/>
      <c r="B26" s="113"/>
      <c r="C26" s="591" t="s">
        <v>539</v>
      </c>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row>
    <row r="27" spans="1:34" ht="19.5" customHeight="1">
      <c r="A27" s="113"/>
      <c r="B27" s="113"/>
      <c r="C27" s="591" t="s">
        <v>573</v>
      </c>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row>
    <row r="28" spans="1:34" ht="19.5" customHeight="1">
      <c r="A28" s="113"/>
      <c r="B28" s="113"/>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row>
    <row r="29" spans="1:34" ht="19.5" customHeight="1">
      <c r="A29" s="131" t="s">
        <v>557</v>
      </c>
      <c r="D29" s="134"/>
    </row>
    <row r="30" spans="1:34" ht="19.5" customHeight="1">
      <c r="D30" s="134"/>
      <c r="V30" s="133" t="s">
        <v>367</v>
      </c>
      <c r="AC30" s="133"/>
    </row>
    <row r="31" spans="1:34" ht="19.5" customHeight="1">
      <c r="B31" s="403" t="s">
        <v>377</v>
      </c>
      <c r="C31" s="403"/>
      <c r="D31" s="403"/>
      <c r="E31" s="403"/>
      <c r="F31" s="403"/>
      <c r="G31" s="403"/>
      <c r="H31" s="403"/>
      <c r="I31" s="135"/>
      <c r="K31" s="431" t="s">
        <v>378</v>
      </c>
      <c r="L31" s="432"/>
      <c r="M31" s="433"/>
      <c r="P31" s="421" t="s">
        <v>379</v>
      </c>
      <c r="Q31" s="421"/>
      <c r="R31" s="421"/>
      <c r="S31" s="421"/>
      <c r="T31" s="421"/>
      <c r="U31" s="421"/>
      <c r="V31" s="421"/>
      <c r="Y31" s="100"/>
      <c r="Z31" s="421" t="s">
        <v>380</v>
      </c>
      <c r="AA31" s="421"/>
      <c r="AB31" s="421"/>
      <c r="AC31" s="421"/>
      <c r="AD31" s="421"/>
      <c r="AE31" s="421"/>
      <c r="AF31" s="421"/>
    </row>
    <row r="32" spans="1:34" ht="19.5" customHeight="1">
      <c r="B32" s="498">
        <f>AC12</f>
        <v>0</v>
      </c>
      <c r="C32" s="498"/>
      <c r="D32" s="498"/>
      <c r="E32" s="498"/>
      <c r="F32" s="498"/>
      <c r="G32" s="498"/>
      <c r="H32" s="498"/>
      <c r="I32" s="582" t="s">
        <v>381</v>
      </c>
      <c r="J32" s="582"/>
      <c r="K32" s="583">
        <v>0.5</v>
      </c>
      <c r="L32" s="584"/>
      <c r="M32" s="585"/>
      <c r="N32" s="582" t="s">
        <v>18</v>
      </c>
      <c r="O32" s="586"/>
      <c r="P32" s="587">
        <f>ROUNDDOWN(B32*1/2,-4)</f>
        <v>0</v>
      </c>
      <c r="Q32" s="587"/>
      <c r="R32" s="587"/>
      <c r="S32" s="587"/>
      <c r="T32" s="587"/>
      <c r="U32" s="587"/>
      <c r="V32" s="588"/>
      <c r="W32" s="496" t="s">
        <v>547</v>
      </c>
      <c r="X32" s="497"/>
      <c r="Y32" s="497"/>
      <c r="Z32" s="498">
        <v>5000000</v>
      </c>
      <c r="AA32" s="498"/>
      <c r="AB32" s="498"/>
      <c r="AC32" s="498"/>
      <c r="AD32" s="498"/>
      <c r="AE32" s="498"/>
      <c r="AF32" s="498"/>
    </row>
    <row r="33" spans="1:32" ht="19.5" customHeight="1">
      <c r="B33" s="498"/>
      <c r="C33" s="498"/>
      <c r="D33" s="498"/>
      <c r="E33" s="498"/>
      <c r="F33" s="498"/>
      <c r="G33" s="498"/>
      <c r="H33" s="498"/>
      <c r="I33" s="582"/>
      <c r="J33" s="582"/>
      <c r="K33" s="583"/>
      <c r="L33" s="584"/>
      <c r="M33" s="585"/>
      <c r="N33" s="582"/>
      <c r="O33" s="586"/>
      <c r="P33" s="587"/>
      <c r="Q33" s="587"/>
      <c r="R33" s="587"/>
      <c r="S33" s="587"/>
      <c r="T33" s="587"/>
      <c r="U33" s="587"/>
      <c r="V33" s="588"/>
      <c r="W33" s="496"/>
      <c r="X33" s="497"/>
      <c r="Y33" s="497"/>
      <c r="Z33" s="498"/>
      <c r="AA33" s="498"/>
      <c r="AB33" s="498"/>
      <c r="AC33" s="498"/>
      <c r="AD33" s="498"/>
      <c r="AE33" s="498"/>
      <c r="AF33" s="498"/>
    </row>
    <row r="34" spans="1:32" ht="19.5" customHeight="1" thickBot="1">
      <c r="A34" s="136"/>
      <c r="B34" s="136"/>
      <c r="C34" s="136"/>
      <c r="D34" s="136"/>
      <c r="E34" s="136"/>
      <c r="F34" s="136"/>
      <c r="G34" s="136"/>
      <c r="H34" s="136"/>
      <c r="I34" s="102"/>
      <c r="J34" s="102"/>
      <c r="K34" s="137"/>
      <c r="L34" s="137"/>
      <c r="M34" s="137"/>
      <c r="N34" s="102"/>
      <c r="O34" s="102"/>
      <c r="P34" s="138" t="s">
        <v>382</v>
      </c>
      <c r="Q34" s="136"/>
      <c r="R34" s="136"/>
      <c r="S34" s="136"/>
      <c r="T34" s="136"/>
      <c r="Z34" s="100"/>
      <c r="AA34" s="100"/>
      <c r="AB34" s="100"/>
      <c r="AC34" s="100"/>
      <c r="AD34" s="100"/>
      <c r="AE34" s="100"/>
      <c r="AF34" s="100"/>
    </row>
    <row r="35" spans="1:32" ht="19.5" customHeight="1">
      <c r="C35" s="139"/>
      <c r="D35" s="139"/>
      <c r="E35" s="139"/>
      <c r="F35" s="100"/>
      <c r="G35" s="100"/>
      <c r="H35" s="100"/>
      <c r="I35" s="100"/>
      <c r="J35" s="100"/>
      <c r="K35" s="100"/>
      <c r="L35" s="100"/>
      <c r="M35" s="100"/>
      <c r="N35" s="100"/>
      <c r="O35" s="100"/>
      <c r="P35" s="139"/>
      <c r="Q35" s="139"/>
      <c r="R35" s="138"/>
      <c r="S35" s="136"/>
      <c r="T35" s="136"/>
      <c r="U35" s="136"/>
      <c r="V35" s="136"/>
      <c r="W35" s="136"/>
      <c r="X35" s="136"/>
      <c r="Y35" s="136"/>
      <c r="Z35" s="499" t="s">
        <v>531</v>
      </c>
      <c r="AA35" s="500"/>
      <c r="AB35" s="500"/>
      <c r="AC35" s="500"/>
      <c r="AD35" s="500"/>
      <c r="AE35" s="500"/>
      <c r="AF35" s="501"/>
    </row>
    <row r="36" spans="1:32" ht="19.5" customHeight="1">
      <c r="A36" s="136"/>
      <c r="B36" s="136"/>
      <c r="C36" s="136"/>
      <c r="D36" s="136"/>
      <c r="E36" s="136"/>
      <c r="F36" s="136"/>
      <c r="G36" s="136"/>
      <c r="H36" s="136"/>
      <c r="I36" s="102"/>
      <c r="J36" s="102"/>
      <c r="K36" s="137"/>
      <c r="L36" s="137"/>
      <c r="M36" s="137"/>
      <c r="N36" s="102"/>
      <c r="O36" s="102"/>
      <c r="P36" s="138"/>
      <c r="Q36" s="136"/>
      <c r="R36" s="136"/>
      <c r="S36" s="136"/>
      <c r="T36" s="136"/>
      <c r="Z36" s="502">
        <f>IF(P32&lt;5000000,P32,5000000)</f>
        <v>0</v>
      </c>
      <c r="AA36" s="503"/>
      <c r="AB36" s="503"/>
      <c r="AC36" s="503"/>
      <c r="AD36" s="503"/>
      <c r="AE36" s="503"/>
      <c r="AF36" s="504"/>
    </row>
    <row r="37" spans="1:32" ht="19.5" customHeight="1" thickBot="1">
      <c r="A37" s="136"/>
      <c r="B37" s="136"/>
      <c r="C37" s="136"/>
      <c r="D37" s="136"/>
      <c r="E37" s="136"/>
      <c r="F37" s="136"/>
      <c r="G37" s="136"/>
      <c r="H37" s="136"/>
      <c r="I37" s="102"/>
      <c r="J37" s="102"/>
      <c r="K37" s="137"/>
      <c r="L37" s="137"/>
      <c r="M37" s="137"/>
      <c r="N37" s="102"/>
      <c r="O37" s="102"/>
      <c r="P37" s="138"/>
      <c r="Q37" s="136"/>
      <c r="R37" s="136"/>
      <c r="S37" s="136"/>
      <c r="T37" s="136"/>
      <c r="W37" s="140"/>
      <c r="X37" s="140"/>
      <c r="Y37" s="140"/>
      <c r="Z37" s="505"/>
      <c r="AA37" s="506"/>
      <c r="AB37" s="506"/>
      <c r="AC37" s="506"/>
      <c r="AD37" s="506"/>
      <c r="AE37" s="506"/>
      <c r="AF37" s="507"/>
    </row>
    <row r="38" spans="1:32" ht="19.5" customHeight="1">
      <c r="W38" s="140"/>
      <c r="X38" s="140"/>
      <c r="Y38" s="140"/>
      <c r="Z38" s="100"/>
      <c r="AA38" s="100"/>
      <c r="AB38" s="100"/>
      <c r="AC38" s="100"/>
      <c r="AD38" s="100"/>
      <c r="AE38" s="100"/>
      <c r="AF38" s="100"/>
    </row>
  </sheetData>
  <sheetProtection password="D73A" sheet="1" formatCells="0"/>
  <mergeCells count="131">
    <mergeCell ref="B32:H33"/>
    <mergeCell ref="I32:J33"/>
    <mergeCell ref="K32:M33"/>
    <mergeCell ref="N32:O33"/>
    <mergeCell ref="P32:V33"/>
    <mergeCell ref="A22:K22"/>
    <mergeCell ref="L17:P17"/>
    <mergeCell ref="C26:AH26"/>
    <mergeCell ref="L23:AB23"/>
    <mergeCell ref="AC23:AH23"/>
    <mergeCell ref="Q17:R17"/>
    <mergeCell ref="L22:AB22"/>
    <mergeCell ref="AC22:AH22"/>
    <mergeCell ref="A23:K23"/>
    <mergeCell ref="C25:AH25"/>
    <mergeCell ref="A25:B25"/>
    <mergeCell ref="B31:H31"/>
    <mergeCell ref="K31:M31"/>
    <mergeCell ref="P31:V31"/>
    <mergeCell ref="AC24:AH24"/>
    <mergeCell ref="L24:AB24"/>
    <mergeCell ref="A24:K24"/>
    <mergeCell ref="AC19:AH19"/>
    <mergeCell ref="C27:AH27"/>
    <mergeCell ref="X12:AB12"/>
    <mergeCell ref="L6:P6"/>
    <mergeCell ref="L18:P18"/>
    <mergeCell ref="L16:P16"/>
    <mergeCell ref="AC12:AH12"/>
    <mergeCell ref="L11:P11"/>
    <mergeCell ref="Q11:R11"/>
    <mergeCell ref="S11:W11"/>
    <mergeCell ref="S20:W20"/>
    <mergeCell ref="X11:AB11"/>
    <mergeCell ref="AC11:AH11"/>
    <mergeCell ref="Q15:R15"/>
    <mergeCell ref="S15:W15"/>
    <mergeCell ref="L12:P12"/>
    <mergeCell ref="Q12:R12"/>
    <mergeCell ref="S12:W12"/>
    <mergeCell ref="S17:W17"/>
    <mergeCell ref="Q20:R20"/>
    <mergeCell ref="Q18:R18"/>
    <mergeCell ref="S18:W18"/>
    <mergeCell ref="Q16:R16"/>
    <mergeCell ref="AC16:AH16"/>
    <mergeCell ref="S16:W16"/>
    <mergeCell ref="S9:W9"/>
    <mergeCell ref="X9:AB9"/>
    <mergeCell ref="AC9:AH9"/>
    <mergeCell ref="AC7:AH7"/>
    <mergeCell ref="AC8:AH8"/>
    <mergeCell ref="A2:K3"/>
    <mergeCell ref="L2:W2"/>
    <mergeCell ref="L3:P3"/>
    <mergeCell ref="Q3:R3"/>
    <mergeCell ref="S7:W7"/>
    <mergeCell ref="S8:W8"/>
    <mergeCell ref="X2:AB3"/>
    <mergeCell ref="AC2:AH3"/>
    <mergeCell ref="S3:W3"/>
    <mergeCell ref="Q6:R6"/>
    <mergeCell ref="S6:W6"/>
    <mergeCell ref="X6:AB6"/>
    <mergeCell ref="AC6:AH6"/>
    <mergeCell ref="X7:AB7"/>
    <mergeCell ref="X8:AB8"/>
    <mergeCell ref="L14:P14"/>
    <mergeCell ref="Q14:R14"/>
    <mergeCell ref="S14:W14"/>
    <mergeCell ref="L15:P15"/>
    <mergeCell ref="X14:AB14"/>
    <mergeCell ref="AC14:AH14"/>
    <mergeCell ref="X15:AB15"/>
    <mergeCell ref="AC15:AH15"/>
    <mergeCell ref="L5:P5"/>
    <mergeCell ref="Q5:R5"/>
    <mergeCell ref="X5:AB5"/>
    <mergeCell ref="AC5:AH5"/>
    <mergeCell ref="L9:P9"/>
    <mergeCell ref="L7:P7"/>
    <mergeCell ref="L8:P8"/>
    <mergeCell ref="Q7:R7"/>
    <mergeCell ref="AC10:AH10"/>
    <mergeCell ref="X10:AB10"/>
    <mergeCell ref="S5:W5"/>
    <mergeCell ref="Q9:R9"/>
    <mergeCell ref="L10:P10"/>
    <mergeCell ref="Q10:R10"/>
    <mergeCell ref="S10:W10"/>
    <mergeCell ref="Q8:R8"/>
    <mergeCell ref="AC18:AH18"/>
    <mergeCell ref="X17:AB17"/>
    <mergeCell ref="X18:AB18"/>
    <mergeCell ref="Q21:R21"/>
    <mergeCell ref="S21:W21"/>
    <mergeCell ref="X21:AB21"/>
    <mergeCell ref="L20:P20"/>
    <mergeCell ref="AC21:AH21"/>
    <mergeCell ref="AC17:AH17"/>
    <mergeCell ref="L19:P19"/>
    <mergeCell ref="Q19:R19"/>
    <mergeCell ref="S19:W19"/>
    <mergeCell ref="X19:AB19"/>
    <mergeCell ref="X20:AB20"/>
    <mergeCell ref="AC20:AH20"/>
    <mergeCell ref="L21:P21"/>
    <mergeCell ref="W32:Y33"/>
    <mergeCell ref="Z31:AF31"/>
    <mergeCell ref="Z32:AF33"/>
    <mergeCell ref="Z35:AF35"/>
    <mergeCell ref="Z36:AF37"/>
    <mergeCell ref="A4:AH4"/>
    <mergeCell ref="A5:K5"/>
    <mergeCell ref="A6:K6"/>
    <mergeCell ref="A7:K7"/>
    <mergeCell ref="A8:K8"/>
    <mergeCell ref="A9:K9"/>
    <mergeCell ref="A10:K10"/>
    <mergeCell ref="A11:K11"/>
    <mergeCell ref="A14:K14"/>
    <mergeCell ref="A12:K12"/>
    <mergeCell ref="A15:K15"/>
    <mergeCell ref="A16:K16"/>
    <mergeCell ref="A17:K17"/>
    <mergeCell ref="A18:K18"/>
    <mergeCell ref="A19:K19"/>
    <mergeCell ref="A20:K20"/>
    <mergeCell ref="A21:K21"/>
    <mergeCell ref="A13:AH13"/>
    <mergeCell ref="X16:AB16"/>
  </mergeCells>
  <phoneticPr fontId="5"/>
  <conditionalFormatting sqref="A5:A12">
    <cfRule type="containsBlanks" dxfId="33" priority="2">
      <formula>LEN(TRIM(A5))=0</formula>
    </cfRule>
  </conditionalFormatting>
  <conditionalFormatting sqref="A17:A20">
    <cfRule type="containsBlanks" dxfId="32" priority="1">
      <formula>LEN(TRIM(A17))=0</formula>
    </cfRule>
  </conditionalFormatting>
  <conditionalFormatting sqref="L18:L19">
    <cfRule type="containsBlanks" dxfId="31" priority="12">
      <formula>LEN(TRIM(L18))=0</formula>
    </cfRule>
  </conditionalFormatting>
  <conditionalFormatting sqref="L5:R11 X5:AB12">
    <cfRule type="containsBlanks" dxfId="30" priority="16">
      <formula>LEN(TRIM(L5))=0</formula>
    </cfRule>
  </conditionalFormatting>
  <conditionalFormatting sqref="L14:AB17 Q18:Q19 L20:AB20">
    <cfRule type="containsBlanks" dxfId="29" priority="11">
      <formula>LEN(TRIM(L14))=0</formula>
    </cfRule>
  </conditionalFormatting>
  <conditionalFormatting sqref="S18:AB19">
    <cfRule type="containsBlanks" dxfId="28" priority="9">
      <formula>LEN(TRIM(S18))=0</formula>
    </cfRule>
  </conditionalFormatting>
  <conditionalFormatting sqref="U33:V33">
    <cfRule type="containsBlanks" dxfId="27" priority="17">
      <formula>LEN(TRIM(U33))=0</formula>
    </cfRule>
    <cfRule type="containsBlanks" dxfId="26" priority="18">
      <formula>LEN(TRIM(U33))=0</formula>
    </cfRule>
  </conditionalFormatting>
  <printOptions horizontalCentered="1" verticalCentered="1"/>
  <pageMargins left="0.70866141732283472" right="0.70866141732283472" top="0.74803149606299213" bottom="0.47244094488188981"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A1:AZ81"/>
  <sheetViews>
    <sheetView showZeros="0" view="pageBreakPreview" zoomScaleNormal="100" zoomScaleSheetLayoutView="100" workbookViewId="0">
      <selection activeCell="A3" sqref="A3:K4"/>
    </sheetView>
  </sheetViews>
  <sheetFormatPr defaultColWidth="9" defaultRowHeight="13"/>
  <cols>
    <col min="1" max="35" width="2.6328125" style="3" customWidth="1"/>
    <col min="36" max="40" width="2.6328125" style="3" hidden="1" customWidth="1"/>
    <col min="41" max="52" width="9" style="3" hidden="1" customWidth="1"/>
    <col min="53" max="16384" width="9" style="3"/>
  </cols>
  <sheetData>
    <row r="1" spans="1:49">
      <c r="A1" s="610" t="s">
        <v>296</v>
      </c>
      <c r="B1" s="611"/>
      <c r="C1" s="611"/>
      <c r="D1" s="611"/>
      <c r="E1" s="611"/>
      <c r="F1" s="611"/>
      <c r="G1" s="611"/>
      <c r="H1" s="611"/>
      <c r="I1" s="611"/>
      <c r="J1" s="611"/>
      <c r="K1" s="612"/>
      <c r="L1" s="616"/>
      <c r="M1" s="617"/>
      <c r="N1" s="617"/>
      <c r="O1" s="617"/>
      <c r="P1" s="617"/>
      <c r="Q1" s="617"/>
      <c r="R1" s="617"/>
      <c r="S1" s="617"/>
      <c r="T1" s="617"/>
      <c r="U1" s="617"/>
      <c r="V1" s="617"/>
      <c r="W1" s="617"/>
      <c r="X1" s="617"/>
      <c r="Y1" s="617"/>
      <c r="Z1" s="617"/>
      <c r="AA1" s="618"/>
      <c r="AB1" s="622" t="s">
        <v>180</v>
      </c>
      <c r="AC1" s="623"/>
      <c r="AD1" s="626" t="str">
        <f ca="1">RIGHT(CELL("filename",AI1),LEN(CELL("filename",AI1))-FIND("]",CELL("filename",AI1)))</f>
        <v>ボイラ排出量算定（追加)</v>
      </c>
      <c r="AE1" s="627"/>
      <c r="AF1" s="627"/>
      <c r="AG1" s="627"/>
      <c r="AH1" s="627"/>
      <c r="AI1" s="628"/>
      <c r="AU1" s="3" t="s">
        <v>204</v>
      </c>
      <c r="AV1" s="3">
        <v>1</v>
      </c>
      <c r="AW1" s="25" t="s">
        <v>205</v>
      </c>
    </row>
    <row r="2" spans="1:49">
      <c r="A2" s="613"/>
      <c r="B2" s="614"/>
      <c r="C2" s="614"/>
      <c r="D2" s="614"/>
      <c r="E2" s="614"/>
      <c r="F2" s="614"/>
      <c r="G2" s="614"/>
      <c r="H2" s="614"/>
      <c r="I2" s="614"/>
      <c r="J2" s="614"/>
      <c r="K2" s="615"/>
      <c r="L2" s="619"/>
      <c r="M2" s="620"/>
      <c r="N2" s="620"/>
      <c r="O2" s="620"/>
      <c r="P2" s="620"/>
      <c r="Q2" s="620"/>
      <c r="R2" s="620"/>
      <c r="S2" s="620"/>
      <c r="T2" s="620"/>
      <c r="U2" s="620"/>
      <c r="V2" s="620"/>
      <c r="W2" s="620"/>
      <c r="X2" s="620"/>
      <c r="Y2" s="620"/>
      <c r="Z2" s="620"/>
      <c r="AA2" s="621"/>
      <c r="AB2" s="624"/>
      <c r="AC2" s="625"/>
      <c r="AD2" s="629"/>
      <c r="AE2" s="630"/>
      <c r="AF2" s="630"/>
      <c r="AG2" s="630"/>
      <c r="AH2" s="630"/>
      <c r="AI2" s="631"/>
      <c r="AU2" s="3" t="s">
        <v>206</v>
      </c>
      <c r="AV2" s="3">
        <v>0.995</v>
      </c>
      <c r="AW2" s="25" t="s">
        <v>207</v>
      </c>
    </row>
    <row r="3" spans="1:49" ht="13.5" customHeight="1">
      <c r="A3" s="632" t="s">
        <v>385</v>
      </c>
      <c r="B3" s="633"/>
      <c r="C3" s="633"/>
      <c r="D3" s="633"/>
      <c r="E3" s="633"/>
      <c r="F3" s="633"/>
      <c r="G3" s="633"/>
      <c r="H3" s="633"/>
      <c r="I3" s="636"/>
      <c r="J3" s="636"/>
      <c r="K3" s="636"/>
      <c r="L3" s="637" t="s">
        <v>285</v>
      </c>
      <c r="M3" s="638"/>
      <c r="N3" s="638"/>
      <c r="O3" s="638"/>
      <c r="P3" s="638"/>
      <c r="Q3" s="638"/>
      <c r="R3" s="638"/>
      <c r="S3" s="638"/>
      <c r="T3" s="638"/>
      <c r="U3" s="638"/>
      <c r="V3" s="639"/>
      <c r="W3" s="643"/>
      <c r="X3" s="644"/>
      <c r="Y3" s="644"/>
      <c r="Z3" s="644"/>
      <c r="AA3" s="644"/>
      <c r="AB3" s="644"/>
      <c r="AC3" s="644"/>
      <c r="AD3" s="644"/>
      <c r="AE3" s="644"/>
      <c r="AF3" s="644"/>
      <c r="AG3" s="644"/>
      <c r="AH3" s="644"/>
      <c r="AI3" s="645"/>
      <c r="AU3" s="3" t="s">
        <v>208</v>
      </c>
      <c r="AV3" s="3">
        <v>0.99</v>
      </c>
      <c r="AW3" s="25" t="s">
        <v>209</v>
      </c>
    </row>
    <row r="4" spans="1:49" ht="13.5" customHeight="1">
      <c r="A4" s="634"/>
      <c r="B4" s="635"/>
      <c r="C4" s="635"/>
      <c r="D4" s="635"/>
      <c r="E4" s="635"/>
      <c r="F4" s="635"/>
      <c r="G4" s="635"/>
      <c r="H4" s="635"/>
      <c r="I4" s="636"/>
      <c r="J4" s="636"/>
      <c r="K4" s="636"/>
      <c r="L4" s="640"/>
      <c r="M4" s="641"/>
      <c r="N4" s="641"/>
      <c r="O4" s="641"/>
      <c r="P4" s="641"/>
      <c r="Q4" s="641"/>
      <c r="R4" s="641"/>
      <c r="S4" s="641"/>
      <c r="T4" s="641"/>
      <c r="U4" s="641"/>
      <c r="V4" s="642"/>
      <c r="W4" s="646"/>
      <c r="X4" s="647"/>
      <c r="Y4" s="647"/>
      <c r="Z4" s="647"/>
      <c r="AA4" s="647"/>
      <c r="AB4" s="647"/>
      <c r="AC4" s="647"/>
      <c r="AD4" s="647"/>
      <c r="AE4" s="647"/>
      <c r="AF4" s="647"/>
      <c r="AG4" s="647"/>
      <c r="AH4" s="647"/>
      <c r="AI4" s="648"/>
      <c r="AJ4" s="4"/>
      <c r="AK4" s="7"/>
      <c r="AU4" s="3" t="s">
        <v>210</v>
      </c>
      <c r="AV4" s="3">
        <v>0.98499999999999999</v>
      </c>
      <c r="AW4" s="25" t="s">
        <v>211</v>
      </c>
    </row>
    <row r="5" spans="1:49" ht="13.5" customHeight="1">
      <c r="A5" s="649" t="s">
        <v>13</v>
      </c>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1"/>
      <c r="AJ5" s="4"/>
      <c r="AU5" s="3" t="s">
        <v>218</v>
      </c>
      <c r="AV5" s="3">
        <v>0.98</v>
      </c>
      <c r="AW5" s="25" t="s">
        <v>219</v>
      </c>
    </row>
    <row r="6" spans="1:49" ht="13.5" customHeight="1">
      <c r="A6" s="26" t="s">
        <v>283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89" t="str">
        <f>IF(AQ7=1,"",AO25)</f>
        <v/>
      </c>
      <c r="AJ6" s="4"/>
      <c r="AK6" s="7"/>
      <c r="AU6" s="3" t="s">
        <v>220</v>
      </c>
      <c r="AV6" s="3">
        <v>0.97499999999999998</v>
      </c>
      <c r="AW6" s="25" t="s">
        <v>221</v>
      </c>
    </row>
    <row r="7" spans="1:49" ht="13.5" customHeight="1">
      <c r="A7" s="6"/>
      <c r="B7" s="7" t="s">
        <v>291</v>
      </c>
      <c r="C7" s="7"/>
      <c r="D7" s="7"/>
      <c r="E7" s="7"/>
      <c r="F7" s="4"/>
      <c r="G7" s="4"/>
      <c r="H7" s="4"/>
      <c r="J7" s="7"/>
      <c r="M7" s="4"/>
      <c r="Q7" s="7"/>
      <c r="R7" s="7"/>
      <c r="S7" s="7"/>
      <c r="T7" s="7"/>
      <c r="U7" s="7"/>
      <c r="V7" s="7"/>
      <c r="W7" s="7"/>
      <c r="X7" s="7"/>
      <c r="Y7" s="7"/>
      <c r="Z7" s="7"/>
      <c r="AA7" s="7"/>
      <c r="AB7" s="7"/>
      <c r="AC7" s="7"/>
      <c r="AD7" s="7"/>
      <c r="AE7" s="7"/>
      <c r="AF7" s="7"/>
      <c r="AG7" s="7"/>
      <c r="AH7" s="7"/>
      <c r="AI7" s="8"/>
      <c r="AQ7" s="54">
        <v>1</v>
      </c>
      <c r="AU7" s="3" t="s">
        <v>222</v>
      </c>
      <c r="AV7" s="3">
        <v>0.97</v>
      </c>
      <c r="AW7" s="25" t="s">
        <v>223</v>
      </c>
    </row>
    <row r="8" spans="1:49" ht="13.5" customHeight="1">
      <c r="A8" s="6"/>
      <c r="B8" s="7" t="s">
        <v>290</v>
      </c>
      <c r="C8" s="7"/>
      <c r="D8" s="7"/>
      <c r="E8" s="7"/>
      <c r="F8" s="7"/>
      <c r="G8" s="7"/>
      <c r="H8" s="7"/>
      <c r="Q8" s="7"/>
      <c r="R8" s="7"/>
      <c r="S8" s="7"/>
      <c r="T8" s="7"/>
      <c r="U8" s="7"/>
      <c r="V8" s="7"/>
      <c r="W8" s="7"/>
      <c r="X8" s="7"/>
      <c r="Y8" s="7"/>
      <c r="Z8" s="7"/>
      <c r="AA8" s="7"/>
      <c r="AB8" s="7"/>
      <c r="AC8" s="7"/>
      <c r="AD8" s="7"/>
      <c r="AE8" s="7"/>
      <c r="AF8" s="7"/>
      <c r="AG8" s="7"/>
      <c r="AH8" s="7"/>
      <c r="AI8" s="8"/>
      <c r="AO8" s="652"/>
      <c r="AP8" s="652"/>
      <c r="AQ8" s="652"/>
      <c r="AU8" s="3" t="s">
        <v>224</v>
      </c>
      <c r="AV8" s="3">
        <v>0.96499999999999997</v>
      </c>
      <c r="AW8" s="25" t="s">
        <v>225</v>
      </c>
    </row>
    <row r="9" spans="1:49" ht="13.5" customHeight="1">
      <c r="A9" s="6"/>
      <c r="B9" s="653"/>
      <c r="C9" s="655" t="s">
        <v>286</v>
      </c>
      <c r="D9" s="655"/>
      <c r="E9" s="655"/>
      <c r="F9" s="655"/>
      <c r="G9" s="655"/>
      <c r="H9" s="655"/>
      <c r="I9" s="656"/>
      <c r="J9" s="659" t="s">
        <v>287</v>
      </c>
      <c r="K9" s="660"/>
      <c r="L9" s="660"/>
      <c r="M9" s="663" t="s">
        <v>289</v>
      </c>
      <c r="N9" s="664"/>
      <c r="O9" s="667" t="s">
        <v>288</v>
      </c>
      <c r="P9" s="667"/>
      <c r="Q9" s="667"/>
      <c r="R9" s="653"/>
      <c r="S9" s="669" t="s">
        <v>286</v>
      </c>
      <c r="T9" s="655"/>
      <c r="U9" s="655"/>
      <c r="V9" s="655"/>
      <c r="W9" s="655"/>
      <c r="X9" s="655"/>
      <c r="Y9" s="656"/>
      <c r="Z9" s="659" t="s">
        <v>287</v>
      </c>
      <c r="AA9" s="660"/>
      <c r="AB9" s="660"/>
      <c r="AC9" s="663" t="s">
        <v>289</v>
      </c>
      <c r="AD9" s="664"/>
      <c r="AE9" s="667" t="s">
        <v>288</v>
      </c>
      <c r="AF9" s="667"/>
      <c r="AG9" s="667"/>
      <c r="AH9" s="28"/>
      <c r="AI9" s="8"/>
      <c r="AU9" s="3" t="s">
        <v>226</v>
      </c>
      <c r="AV9" s="3">
        <v>0.96</v>
      </c>
      <c r="AW9" s="25" t="s">
        <v>181</v>
      </c>
    </row>
    <row r="10" spans="1:49" ht="13.5" customHeight="1">
      <c r="A10" s="6"/>
      <c r="B10" s="654"/>
      <c r="C10" s="657"/>
      <c r="D10" s="657"/>
      <c r="E10" s="657"/>
      <c r="F10" s="657"/>
      <c r="G10" s="657"/>
      <c r="H10" s="657"/>
      <c r="I10" s="658"/>
      <c r="J10" s="661"/>
      <c r="K10" s="662"/>
      <c r="L10" s="662"/>
      <c r="M10" s="665"/>
      <c r="N10" s="666"/>
      <c r="O10" s="668"/>
      <c r="P10" s="668"/>
      <c r="Q10" s="668"/>
      <c r="R10" s="654"/>
      <c r="S10" s="670"/>
      <c r="T10" s="657"/>
      <c r="U10" s="657"/>
      <c r="V10" s="657"/>
      <c r="W10" s="657"/>
      <c r="X10" s="657"/>
      <c r="Y10" s="658"/>
      <c r="Z10" s="661"/>
      <c r="AA10" s="662"/>
      <c r="AB10" s="662"/>
      <c r="AC10" s="671"/>
      <c r="AD10" s="672"/>
      <c r="AE10" s="668"/>
      <c r="AF10" s="668"/>
      <c r="AG10" s="668"/>
      <c r="AH10" s="28"/>
      <c r="AI10" s="8"/>
      <c r="AU10" s="3" t="s">
        <v>227</v>
      </c>
      <c r="AV10" s="3">
        <v>0.95499999999999996</v>
      </c>
    </row>
    <row r="11" spans="1:49" ht="13.5" customHeight="1">
      <c r="A11" s="6"/>
      <c r="B11" s="20">
        <v>1</v>
      </c>
      <c r="C11" s="673"/>
      <c r="D11" s="674"/>
      <c r="E11" s="674"/>
      <c r="F11" s="674"/>
      <c r="G11" s="674"/>
      <c r="H11" s="674"/>
      <c r="I11" s="675"/>
      <c r="J11" s="676"/>
      <c r="K11" s="677"/>
      <c r="L11" s="677"/>
      <c r="M11" s="677"/>
      <c r="N11" s="678"/>
      <c r="O11" s="673"/>
      <c r="P11" s="674"/>
      <c r="Q11" s="675"/>
      <c r="R11" s="19">
        <v>5</v>
      </c>
      <c r="S11" s="673"/>
      <c r="T11" s="674"/>
      <c r="U11" s="674"/>
      <c r="V11" s="674"/>
      <c r="W11" s="674"/>
      <c r="X11" s="674"/>
      <c r="Y11" s="675"/>
      <c r="Z11" s="676"/>
      <c r="AA11" s="677"/>
      <c r="AB11" s="677"/>
      <c r="AC11" s="677"/>
      <c r="AD11" s="678"/>
      <c r="AE11" s="673"/>
      <c r="AF11" s="674"/>
      <c r="AG11" s="675"/>
      <c r="AH11" s="29"/>
      <c r="AI11" s="8"/>
      <c r="AU11" s="3" t="s">
        <v>228</v>
      </c>
      <c r="AV11" s="3">
        <v>0.95</v>
      </c>
    </row>
    <row r="12" spans="1:49" ht="13.5" customHeight="1">
      <c r="A12" s="6"/>
      <c r="B12" s="20">
        <v>2</v>
      </c>
      <c r="C12" s="673"/>
      <c r="D12" s="674"/>
      <c r="E12" s="674"/>
      <c r="F12" s="674"/>
      <c r="G12" s="674"/>
      <c r="H12" s="674"/>
      <c r="I12" s="675"/>
      <c r="J12" s="676"/>
      <c r="K12" s="677"/>
      <c r="L12" s="677"/>
      <c r="M12" s="677"/>
      <c r="N12" s="678"/>
      <c r="O12" s="673"/>
      <c r="P12" s="674"/>
      <c r="Q12" s="675"/>
      <c r="R12" s="19">
        <v>6</v>
      </c>
      <c r="S12" s="673"/>
      <c r="T12" s="674"/>
      <c r="U12" s="674"/>
      <c r="V12" s="674"/>
      <c r="W12" s="674"/>
      <c r="X12" s="674"/>
      <c r="Y12" s="675"/>
      <c r="Z12" s="676"/>
      <c r="AA12" s="677"/>
      <c r="AB12" s="677"/>
      <c r="AC12" s="677"/>
      <c r="AD12" s="678"/>
      <c r="AE12" s="673"/>
      <c r="AF12" s="674"/>
      <c r="AG12" s="675"/>
      <c r="AH12" s="29"/>
      <c r="AI12" s="8"/>
      <c r="AU12" s="3" t="s">
        <v>229</v>
      </c>
      <c r="AV12" s="3">
        <v>0.94499999999999995</v>
      </c>
    </row>
    <row r="13" spans="1:49" ht="13.5" customHeight="1">
      <c r="A13" s="6"/>
      <c r="B13" s="20">
        <v>3</v>
      </c>
      <c r="C13" s="673"/>
      <c r="D13" s="674"/>
      <c r="E13" s="674"/>
      <c r="F13" s="674"/>
      <c r="G13" s="674"/>
      <c r="H13" s="674"/>
      <c r="I13" s="675"/>
      <c r="J13" s="676"/>
      <c r="K13" s="677"/>
      <c r="L13" s="677"/>
      <c r="M13" s="677"/>
      <c r="N13" s="678"/>
      <c r="O13" s="673"/>
      <c r="P13" s="674"/>
      <c r="Q13" s="675"/>
      <c r="R13" s="19">
        <v>7</v>
      </c>
      <c r="S13" s="673"/>
      <c r="T13" s="674"/>
      <c r="U13" s="674"/>
      <c r="V13" s="674"/>
      <c r="W13" s="674"/>
      <c r="X13" s="674"/>
      <c r="Y13" s="675"/>
      <c r="Z13" s="676"/>
      <c r="AA13" s="677"/>
      <c r="AB13" s="677"/>
      <c r="AC13" s="677"/>
      <c r="AD13" s="678"/>
      <c r="AE13" s="673"/>
      <c r="AF13" s="674"/>
      <c r="AG13" s="675"/>
      <c r="AH13" s="29"/>
      <c r="AI13" s="8"/>
      <c r="AU13" s="3" t="s">
        <v>230</v>
      </c>
      <c r="AV13" s="3">
        <v>0.94</v>
      </c>
    </row>
    <row r="14" spans="1:49" ht="13.5" customHeight="1">
      <c r="A14" s="6"/>
      <c r="B14" s="20">
        <v>4</v>
      </c>
      <c r="C14" s="673"/>
      <c r="D14" s="674"/>
      <c r="E14" s="674"/>
      <c r="F14" s="674"/>
      <c r="G14" s="674"/>
      <c r="H14" s="674"/>
      <c r="I14" s="675"/>
      <c r="J14" s="676"/>
      <c r="K14" s="677"/>
      <c r="L14" s="677"/>
      <c r="M14" s="677"/>
      <c r="N14" s="678"/>
      <c r="O14" s="673"/>
      <c r="P14" s="674"/>
      <c r="Q14" s="675"/>
      <c r="R14" s="19">
        <v>8</v>
      </c>
      <c r="S14" s="673"/>
      <c r="T14" s="674"/>
      <c r="U14" s="674"/>
      <c r="V14" s="674"/>
      <c r="W14" s="674"/>
      <c r="X14" s="674"/>
      <c r="Y14" s="675"/>
      <c r="Z14" s="676"/>
      <c r="AA14" s="677"/>
      <c r="AB14" s="677"/>
      <c r="AC14" s="677"/>
      <c r="AD14" s="678"/>
      <c r="AE14" s="673"/>
      <c r="AF14" s="674"/>
      <c r="AG14" s="675"/>
      <c r="AH14" s="29"/>
      <c r="AI14" s="8"/>
      <c r="AU14" s="3" t="s">
        <v>231</v>
      </c>
      <c r="AV14" s="3">
        <v>0.93500000000000005</v>
      </c>
    </row>
    <row r="15" spans="1:49">
      <c r="A15" s="6"/>
      <c r="B15" s="18"/>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8"/>
      <c r="AK15" s="7"/>
      <c r="AL15" s="7"/>
      <c r="AU15" s="3" t="s">
        <v>232</v>
      </c>
      <c r="AV15" s="3">
        <v>0.93</v>
      </c>
    </row>
    <row r="16" spans="1:49">
      <c r="A16" s="6"/>
      <c r="B16" s="7" t="s">
        <v>292</v>
      </c>
      <c r="C16" s="7"/>
      <c r="D16" s="7"/>
      <c r="E16" s="7"/>
      <c r="F16" s="7"/>
      <c r="G16" s="7"/>
      <c r="H16" s="7"/>
      <c r="Q16" s="7"/>
      <c r="R16" s="7"/>
      <c r="S16" s="7"/>
      <c r="T16" s="7"/>
      <c r="U16" s="7"/>
      <c r="V16" s="7"/>
      <c r="W16" s="7"/>
      <c r="X16" s="7"/>
      <c r="Y16" s="7"/>
      <c r="Z16" s="7"/>
      <c r="AA16" s="7"/>
      <c r="AB16" s="7"/>
      <c r="AC16" s="7"/>
      <c r="AD16" s="7"/>
      <c r="AE16" s="7"/>
      <c r="AF16" s="7"/>
      <c r="AG16" s="7"/>
      <c r="AH16" s="7"/>
      <c r="AI16" s="8"/>
      <c r="AU16" s="3" t="s">
        <v>233</v>
      </c>
      <c r="AV16" s="3">
        <v>0.92500000000000004</v>
      </c>
    </row>
    <row r="17" spans="1:48">
      <c r="A17" s="6"/>
      <c r="B17" s="653"/>
      <c r="C17" s="679" t="s">
        <v>212</v>
      </c>
      <c r="D17" s="680"/>
      <c r="E17" s="680"/>
      <c r="F17" s="680"/>
      <c r="G17" s="680"/>
      <c r="H17" s="680"/>
      <c r="I17" s="680"/>
      <c r="J17" s="681"/>
      <c r="K17" s="679" t="s">
        <v>213</v>
      </c>
      <c r="L17" s="680"/>
      <c r="M17" s="680"/>
      <c r="N17" s="681"/>
      <c r="O17" s="685" t="s">
        <v>214</v>
      </c>
      <c r="P17" s="686"/>
      <c r="Q17" s="669" t="s">
        <v>182</v>
      </c>
      <c r="R17" s="655"/>
      <c r="S17" s="655"/>
      <c r="T17" s="656"/>
      <c r="U17" s="679" t="s">
        <v>183</v>
      </c>
      <c r="V17" s="681"/>
      <c r="W17" s="689" t="s">
        <v>215</v>
      </c>
      <c r="X17" s="690"/>
      <c r="Y17" s="690"/>
      <c r="Z17" s="690"/>
      <c r="AA17" s="690"/>
      <c r="AB17" s="691"/>
      <c r="AC17" s="689" t="s">
        <v>216</v>
      </c>
      <c r="AD17" s="691"/>
      <c r="AE17" s="695" t="s">
        <v>217</v>
      </c>
      <c r="AF17" s="695"/>
      <c r="AG17" s="695"/>
      <c r="AH17" s="695"/>
      <c r="AI17" s="9"/>
      <c r="AK17" s="7"/>
      <c r="AU17" s="3" t="s">
        <v>234</v>
      </c>
      <c r="AV17" s="3">
        <v>0.92</v>
      </c>
    </row>
    <row r="18" spans="1:48">
      <c r="A18" s="6"/>
      <c r="B18" s="654"/>
      <c r="C18" s="682"/>
      <c r="D18" s="683"/>
      <c r="E18" s="683"/>
      <c r="F18" s="683"/>
      <c r="G18" s="683"/>
      <c r="H18" s="683"/>
      <c r="I18" s="683"/>
      <c r="J18" s="684"/>
      <c r="K18" s="682"/>
      <c r="L18" s="683"/>
      <c r="M18" s="683"/>
      <c r="N18" s="684"/>
      <c r="O18" s="687"/>
      <c r="P18" s="688"/>
      <c r="Q18" s="670"/>
      <c r="R18" s="657"/>
      <c r="S18" s="657"/>
      <c r="T18" s="658"/>
      <c r="U18" s="682"/>
      <c r="V18" s="684"/>
      <c r="W18" s="692"/>
      <c r="X18" s="693"/>
      <c r="Y18" s="693"/>
      <c r="Z18" s="693"/>
      <c r="AA18" s="693"/>
      <c r="AB18" s="694"/>
      <c r="AC18" s="692"/>
      <c r="AD18" s="694"/>
      <c r="AE18" s="695"/>
      <c r="AF18" s="695"/>
      <c r="AG18" s="695"/>
      <c r="AH18" s="695"/>
      <c r="AI18" s="9"/>
      <c r="AK18" s="7"/>
      <c r="AR18" s="3" t="s">
        <v>282</v>
      </c>
      <c r="AU18" s="3" t="s">
        <v>235</v>
      </c>
      <c r="AV18" s="3">
        <v>0.91500000000000004</v>
      </c>
    </row>
    <row r="19" spans="1:48" ht="13.5" customHeight="1">
      <c r="A19" s="29"/>
      <c r="B19" s="19">
        <v>1</v>
      </c>
      <c r="C19" s="673"/>
      <c r="D19" s="674"/>
      <c r="E19" s="674"/>
      <c r="F19" s="674"/>
      <c r="G19" s="674"/>
      <c r="H19" s="674"/>
      <c r="I19" s="674"/>
      <c r="J19" s="675"/>
      <c r="K19" s="700"/>
      <c r="L19" s="701"/>
      <c r="M19" s="701"/>
      <c r="N19" s="702"/>
      <c r="O19" s="703"/>
      <c r="P19" s="704"/>
      <c r="Q19" s="705"/>
      <c r="R19" s="706"/>
      <c r="S19" s="706"/>
      <c r="T19" s="707"/>
      <c r="U19" s="708"/>
      <c r="V19" s="709"/>
      <c r="W19" s="710"/>
      <c r="X19" s="710"/>
      <c r="Y19" s="710"/>
      <c r="Z19" s="711"/>
      <c r="AA19" s="712" t="str">
        <f>IF(Q19="","",VLOOKUP(Q19,$B$71:$Y$80,10,FALSE))</f>
        <v/>
      </c>
      <c r="AB19" s="713"/>
      <c r="AC19" s="696"/>
      <c r="AD19" s="697"/>
      <c r="AE19" s="698" t="str">
        <f>IF(Q19="","",W19*AL19*AP19*44/12)</f>
        <v/>
      </c>
      <c r="AF19" s="698"/>
      <c r="AG19" s="698"/>
      <c r="AH19" s="698"/>
      <c r="AI19" s="30"/>
      <c r="AK19" s="7"/>
      <c r="AL19" s="3" t="e">
        <f>VLOOKUP(Q19,$B$71:$Y$80,13,FALSE)</f>
        <v>#N/A</v>
      </c>
      <c r="AM19" s="699" t="e">
        <f>VLOOKUP(Q19,$B$71:$Y$80,17,FALSE)</f>
        <v>#N/A</v>
      </c>
      <c r="AN19" s="699"/>
      <c r="AO19" s="699"/>
      <c r="AP19" s="31" t="e">
        <f>VLOOKUP(Q19,$B$71:$Y$80,21,FALSE)</f>
        <v>#N/A</v>
      </c>
      <c r="AQ19" s="31">
        <f>Q19</f>
        <v>0</v>
      </c>
      <c r="AR19" s="32" t="e">
        <f>IF(W19="","",W19*AM19)*AC19</f>
        <v>#VALUE!</v>
      </c>
      <c r="AT19" s="3" t="e">
        <f>VLOOKUP(O19,$AU$1:$AV$60,2,FALSE)</f>
        <v>#N/A</v>
      </c>
      <c r="AU19" s="3" t="s">
        <v>236</v>
      </c>
      <c r="AV19" s="3">
        <v>0.91</v>
      </c>
    </row>
    <row r="20" spans="1:48" ht="13.5" customHeight="1">
      <c r="A20" s="6"/>
      <c r="B20" s="19">
        <v>2</v>
      </c>
      <c r="C20" s="673"/>
      <c r="D20" s="674"/>
      <c r="E20" s="674"/>
      <c r="F20" s="674"/>
      <c r="G20" s="674"/>
      <c r="H20" s="674"/>
      <c r="I20" s="674"/>
      <c r="J20" s="675"/>
      <c r="K20" s="700"/>
      <c r="L20" s="701"/>
      <c r="M20" s="701"/>
      <c r="N20" s="702"/>
      <c r="O20" s="703"/>
      <c r="P20" s="704"/>
      <c r="Q20" s="705"/>
      <c r="R20" s="706"/>
      <c r="S20" s="706"/>
      <c r="T20" s="707"/>
      <c r="U20" s="708"/>
      <c r="V20" s="709"/>
      <c r="W20" s="710"/>
      <c r="X20" s="710"/>
      <c r="Y20" s="710"/>
      <c r="Z20" s="711"/>
      <c r="AA20" s="712" t="str">
        <f>IF(Q20="","",VLOOKUP(Q20,$B$71:$Y$80,10,FALSE))</f>
        <v/>
      </c>
      <c r="AB20" s="713"/>
      <c r="AC20" s="696"/>
      <c r="AD20" s="697"/>
      <c r="AE20" s="698" t="str">
        <f>IF(Q20="","",W20*AL20*AP20*44/12)</f>
        <v/>
      </c>
      <c r="AF20" s="698"/>
      <c r="AG20" s="698"/>
      <c r="AH20" s="698"/>
      <c r="AI20" s="30"/>
      <c r="AL20" s="3" t="e">
        <f>VLOOKUP(Q20,$B$71:$Y$80,13,FALSE)</f>
        <v>#N/A</v>
      </c>
      <c r="AM20" s="699" t="e">
        <f>VLOOKUP(Q20,$B$71:$Y$80,17,FALSE)</f>
        <v>#N/A</v>
      </c>
      <c r="AN20" s="699"/>
      <c r="AO20" s="699"/>
      <c r="AP20" s="31" t="e">
        <f>VLOOKUP(Q20,$B$71:$Y$80,21,FALSE)</f>
        <v>#N/A</v>
      </c>
      <c r="AR20" s="32" t="e">
        <f>IF(W20="","",W20*AM20)*AC20</f>
        <v>#VALUE!</v>
      </c>
      <c r="AT20" s="3" t="e">
        <f>VLOOKUP(O20,$AU$1:$AV$60,2,FALSE)</f>
        <v>#N/A</v>
      </c>
      <c r="AU20" s="3" t="s">
        <v>237</v>
      </c>
      <c r="AV20" s="3">
        <v>0.90500000000000003</v>
      </c>
    </row>
    <row r="21" spans="1:48" ht="13.5" customHeight="1">
      <c r="A21" s="6"/>
      <c r="B21" s="19">
        <v>3</v>
      </c>
      <c r="C21" s="673"/>
      <c r="D21" s="674"/>
      <c r="E21" s="674"/>
      <c r="F21" s="674"/>
      <c r="G21" s="674"/>
      <c r="H21" s="674"/>
      <c r="I21" s="674"/>
      <c r="J21" s="675"/>
      <c r="K21" s="734"/>
      <c r="L21" s="735"/>
      <c r="M21" s="735"/>
      <c r="N21" s="736"/>
      <c r="O21" s="703"/>
      <c r="P21" s="704"/>
      <c r="Q21" s="705"/>
      <c r="R21" s="706"/>
      <c r="S21" s="706"/>
      <c r="T21" s="707"/>
      <c r="U21" s="708"/>
      <c r="V21" s="709"/>
      <c r="W21" s="710"/>
      <c r="X21" s="710"/>
      <c r="Y21" s="710"/>
      <c r="Z21" s="711"/>
      <c r="AA21" s="712" t="str">
        <f>IF(Q21="","",VLOOKUP(Q21,$B$71:$Y$80,10,FALSE))</f>
        <v/>
      </c>
      <c r="AB21" s="713"/>
      <c r="AC21" s="696"/>
      <c r="AD21" s="697"/>
      <c r="AE21" s="698" t="str">
        <f>IF(Q21="","",W21*AL21*AP21*44/12)</f>
        <v/>
      </c>
      <c r="AF21" s="698"/>
      <c r="AG21" s="698"/>
      <c r="AH21" s="698"/>
      <c r="AI21" s="30"/>
      <c r="AL21" s="3" t="e">
        <f>VLOOKUP(Q21,$B$71:$Y$80,13,FALSE)</f>
        <v>#N/A</v>
      </c>
      <c r="AM21" s="699" t="e">
        <f>VLOOKUP(Q21,$B$71:$Y$80,17,FALSE)</f>
        <v>#N/A</v>
      </c>
      <c r="AN21" s="699"/>
      <c r="AO21" s="699"/>
      <c r="AP21" s="31" t="e">
        <f>VLOOKUP(Q21,$B$71:$Y$80,21,FALSE)</f>
        <v>#N/A</v>
      </c>
      <c r="AR21" s="32" t="e">
        <f>IF(W21="","",W21*AM21)*AC21</f>
        <v>#VALUE!</v>
      </c>
      <c r="AT21" s="3" t="e">
        <f>VLOOKUP(O21,$AU$1:$AV$60,2,FALSE)</f>
        <v>#N/A</v>
      </c>
      <c r="AU21" s="3" t="s">
        <v>238</v>
      </c>
      <c r="AV21" s="3">
        <v>0.9</v>
      </c>
    </row>
    <row r="22" spans="1:48" ht="13.5" customHeight="1" thickBot="1">
      <c r="A22" s="6"/>
      <c r="B22" s="19">
        <v>4</v>
      </c>
      <c r="C22" s="673"/>
      <c r="D22" s="674"/>
      <c r="E22" s="674"/>
      <c r="F22" s="674"/>
      <c r="G22" s="674"/>
      <c r="H22" s="674"/>
      <c r="I22" s="674"/>
      <c r="J22" s="675"/>
      <c r="K22" s="700"/>
      <c r="L22" s="701"/>
      <c r="M22" s="701"/>
      <c r="N22" s="702"/>
      <c r="O22" s="703"/>
      <c r="P22" s="704"/>
      <c r="Q22" s="705"/>
      <c r="R22" s="706"/>
      <c r="S22" s="706"/>
      <c r="T22" s="707"/>
      <c r="U22" s="708"/>
      <c r="V22" s="709"/>
      <c r="W22" s="710"/>
      <c r="X22" s="710"/>
      <c r="Y22" s="710"/>
      <c r="Z22" s="711"/>
      <c r="AA22" s="712" t="str">
        <f>IF(Q22="","",VLOOKUP(Q22,$B$71:$Y$80,10,FALSE))</f>
        <v/>
      </c>
      <c r="AB22" s="713"/>
      <c r="AC22" s="696"/>
      <c r="AD22" s="697"/>
      <c r="AE22" s="698" t="str">
        <f>IF(Q22="","",W22*AL22*AP22*44/12)</f>
        <v/>
      </c>
      <c r="AF22" s="698"/>
      <c r="AG22" s="698"/>
      <c r="AH22" s="698"/>
      <c r="AI22" s="30"/>
      <c r="AL22" s="3" t="e">
        <f>VLOOKUP(Q22,$B$71:$Y$80,13,FALSE)</f>
        <v>#N/A</v>
      </c>
      <c r="AM22" s="699" t="e">
        <f>VLOOKUP(Q22,$B$71:$Y$80,17,FALSE)</f>
        <v>#N/A</v>
      </c>
      <c r="AN22" s="699"/>
      <c r="AO22" s="699"/>
      <c r="AP22" s="31" t="e">
        <f>VLOOKUP(Q22,$B$71:$Y$80,21,FALSE)</f>
        <v>#N/A</v>
      </c>
      <c r="AR22" s="32" t="e">
        <f>IF(W22="","",W22*AM22)*AC22</f>
        <v>#VALUE!</v>
      </c>
      <c r="AT22" s="3" t="e">
        <f>VLOOKUP(O22,$AU$1:$AV$60,2,FALSE)</f>
        <v>#N/A</v>
      </c>
      <c r="AU22" s="3" t="s">
        <v>239</v>
      </c>
      <c r="AV22" s="3">
        <v>0.89500000000000002</v>
      </c>
    </row>
    <row r="23" spans="1:48" ht="13.5" customHeight="1" thickBot="1">
      <c r="A23" s="6"/>
      <c r="B23" s="7"/>
      <c r="C23" s="7"/>
      <c r="D23" s="7"/>
      <c r="E23" s="7"/>
      <c r="F23" s="7"/>
      <c r="G23" s="7"/>
      <c r="H23" s="7"/>
      <c r="I23" s="7"/>
      <c r="J23" s="7"/>
      <c r="K23" s="7"/>
      <c r="L23" s="7"/>
      <c r="M23" s="7"/>
      <c r="N23" s="7"/>
      <c r="O23" s="7"/>
      <c r="Q23" s="33"/>
      <c r="R23" s="33"/>
      <c r="S23" s="33"/>
      <c r="T23" s="33"/>
      <c r="U23" s="90"/>
      <c r="V23" s="27"/>
      <c r="W23" s="90"/>
      <c r="X23" s="90"/>
      <c r="Y23" s="90"/>
      <c r="AA23" s="7"/>
      <c r="AB23" s="7"/>
      <c r="AC23" s="7"/>
      <c r="AD23" s="7"/>
      <c r="AE23" s="7"/>
      <c r="AF23" s="7"/>
      <c r="AG23" s="7"/>
      <c r="AH23" s="7"/>
      <c r="AI23" s="8"/>
      <c r="AR23" s="34">
        <f>_xlfn.AGGREGATE(9,7,AR19:AR22)</f>
        <v>0</v>
      </c>
      <c r="AU23" s="3" t="s">
        <v>240</v>
      </c>
      <c r="AV23" s="3">
        <v>0.89</v>
      </c>
    </row>
    <row r="24" spans="1:48" ht="13.5" customHeight="1">
      <c r="A24" s="6"/>
      <c r="B24" s="7"/>
      <c r="D24" s="7"/>
      <c r="E24" s="7"/>
      <c r="F24" s="7"/>
      <c r="H24" s="7"/>
      <c r="K24" s="35" t="str">
        <f>IF(COUNTIF(K19:K22,"その他")&gt;=1,"ボイラ方式がその他の場合の説明を記載→","")</f>
        <v/>
      </c>
      <c r="L24" s="91"/>
      <c r="M24" s="91"/>
      <c r="N24" s="91"/>
      <c r="O24" s="91"/>
      <c r="P24" s="91"/>
      <c r="Q24" s="91"/>
      <c r="R24" s="91"/>
      <c r="S24" s="91"/>
      <c r="T24" s="91"/>
      <c r="U24" s="91"/>
      <c r="V24" s="91"/>
      <c r="W24" s="91"/>
      <c r="X24" s="91"/>
      <c r="Y24" s="91"/>
      <c r="Z24" s="91"/>
      <c r="AA24" s="7"/>
      <c r="AB24" s="7"/>
      <c r="AC24" s="7"/>
      <c r="AD24" s="7"/>
      <c r="AE24" s="7"/>
      <c r="AF24" s="7"/>
      <c r="AG24" s="7"/>
      <c r="AH24" s="7"/>
      <c r="AI24" s="8"/>
      <c r="AU24" s="3" t="s">
        <v>241</v>
      </c>
      <c r="AV24" s="3">
        <v>0.88500000000000001</v>
      </c>
    </row>
    <row r="25" spans="1:48" ht="13.5" customHeight="1">
      <c r="A25" s="6"/>
      <c r="D25" s="7"/>
      <c r="E25" s="7"/>
      <c r="F25" s="4"/>
      <c r="H25" s="7"/>
      <c r="I25" s="7"/>
      <c r="J25" s="4"/>
      <c r="L25" s="7"/>
      <c r="M25" s="7"/>
      <c r="N25" s="7"/>
      <c r="O25" s="7"/>
      <c r="P25" s="4"/>
      <c r="R25" s="36" t="s">
        <v>22</v>
      </c>
      <c r="S25" s="714" t="s">
        <v>30</v>
      </c>
      <c r="T25" s="714"/>
      <c r="U25" s="714"/>
      <c r="V25" s="714"/>
      <c r="W25" s="714"/>
      <c r="X25" s="714"/>
      <c r="Y25" s="714"/>
      <c r="Z25" s="714"/>
      <c r="AA25" s="714"/>
      <c r="AB25" s="714"/>
      <c r="AC25" s="714"/>
      <c r="AD25" s="714"/>
      <c r="AE25" s="714"/>
      <c r="AF25" s="714"/>
      <c r="AG25" s="714"/>
      <c r="AH25" s="714"/>
      <c r="AI25" s="715"/>
      <c r="AO25" s="3" t="s">
        <v>366</v>
      </c>
      <c r="AU25" s="3" t="s">
        <v>242</v>
      </c>
      <c r="AV25" s="3">
        <v>0.88</v>
      </c>
    </row>
    <row r="26" spans="1:48" ht="13.5" customHeight="1">
      <c r="A26" s="10"/>
      <c r="B26" s="11"/>
      <c r="C26" s="11"/>
      <c r="D26" s="11"/>
      <c r="E26" s="11"/>
      <c r="F26" s="11"/>
      <c r="G26" s="11"/>
      <c r="H26" s="11"/>
      <c r="I26" s="11"/>
      <c r="J26" s="11"/>
      <c r="K26" s="11"/>
      <c r="L26" s="11"/>
      <c r="M26" s="11"/>
      <c r="N26" s="11"/>
      <c r="O26" s="11"/>
      <c r="P26" s="37" t="str">
        <f>IF(AQ7=1,"",AO26)</f>
        <v/>
      </c>
      <c r="Q26" s="11"/>
      <c r="R26" s="12"/>
      <c r="S26" s="716"/>
      <c r="T26" s="716"/>
      <c r="U26" s="716"/>
      <c r="V26" s="716"/>
      <c r="W26" s="716"/>
      <c r="X26" s="716"/>
      <c r="Y26" s="716"/>
      <c r="Z26" s="716"/>
      <c r="AA26" s="716"/>
      <c r="AB26" s="716"/>
      <c r="AC26" s="716"/>
      <c r="AD26" s="716"/>
      <c r="AE26" s="716"/>
      <c r="AF26" s="716"/>
      <c r="AG26" s="716"/>
      <c r="AH26" s="716"/>
      <c r="AI26" s="717"/>
      <c r="AO26" s="3" t="s">
        <v>365</v>
      </c>
      <c r="AU26" s="3" t="s">
        <v>243</v>
      </c>
      <c r="AV26" s="3">
        <v>0.875</v>
      </c>
    </row>
    <row r="27" spans="1:48" ht="13.5" customHeight="1">
      <c r="A27" s="38"/>
      <c r="B27" s="13"/>
      <c r="H27" s="718" t="s">
        <v>19</v>
      </c>
      <c r="I27" s="718"/>
      <c r="J27" s="718"/>
      <c r="K27" s="718"/>
      <c r="L27" s="718"/>
      <c r="M27" s="718"/>
      <c r="N27" s="718"/>
      <c r="O27" s="718"/>
      <c r="P27" s="720"/>
      <c r="Q27" s="721"/>
      <c r="R27" s="721"/>
      <c r="S27" s="721"/>
      <c r="T27" s="721"/>
      <c r="U27" s="721"/>
      <c r="V27" s="724" t="s">
        <v>16</v>
      </c>
      <c r="W27" s="724"/>
      <c r="X27" s="724"/>
      <c r="Y27" s="725"/>
      <c r="Z27" s="728">
        <f>SUM(AE19:AG22)</f>
        <v>0</v>
      </c>
      <c r="AA27" s="729"/>
      <c r="AB27" s="729"/>
      <c r="AC27" s="729"/>
      <c r="AD27" s="729"/>
      <c r="AE27" s="729"/>
      <c r="AF27" s="732" t="s">
        <v>16</v>
      </c>
      <c r="AG27" s="732"/>
      <c r="AH27" s="732"/>
      <c r="AI27" s="733"/>
      <c r="AU27" s="3" t="s">
        <v>244</v>
      </c>
      <c r="AV27" s="3">
        <v>0.87</v>
      </c>
    </row>
    <row r="28" spans="1:48" ht="13.5" customHeight="1">
      <c r="A28" s="38"/>
      <c r="B28" s="13"/>
      <c r="H28" s="719"/>
      <c r="I28" s="719"/>
      <c r="J28" s="719"/>
      <c r="K28" s="719"/>
      <c r="L28" s="719"/>
      <c r="M28" s="719"/>
      <c r="N28" s="719"/>
      <c r="O28" s="719"/>
      <c r="P28" s="722"/>
      <c r="Q28" s="723"/>
      <c r="R28" s="723"/>
      <c r="S28" s="723"/>
      <c r="T28" s="723"/>
      <c r="U28" s="723"/>
      <c r="V28" s="726"/>
      <c r="W28" s="726"/>
      <c r="X28" s="726"/>
      <c r="Y28" s="727"/>
      <c r="Z28" s="730"/>
      <c r="AA28" s="731"/>
      <c r="AB28" s="731"/>
      <c r="AC28" s="731"/>
      <c r="AD28" s="731"/>
      <c r="AE28" s="731"/>
      <c r="AF28" s="726"/>
      <c r="AG28" s="726"/>
      <c r="AH28" s="726"/>
      <c r="AI28" s="727"/>
      <c r="AU28" s="3" t="s">
        <v>245</v>
      </c>
      <c r="AV28" s="3">
        <v>0.86499999999999999</v>
      </c>
    </row>
    <row r="29" spans="1:48" ht="13.5" customHeight="1">
      <c r="AU29" s="3" t="s">
        <v>246</v>
      </c>
      <c r="AV29" s="3">
        <v>0.86</v>
      </c>
    </row>
    <row r="30" spans="1:48" ht="13.5" customHeight="1">
      <c r="A30" s="649" t="s">
        <v>14</v>
      </c>
      <c r="B30" s="650"/>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1"/>
      <c r="AU30" s="3" t="s">
        <v>247</v>
      </c>
      <c r="AV30" s="3">
        <v>0.85499999999999998</v>
      </c>
    </row>
    <row r="31" spans="1:48" ht="13.5" customHeight="1">
      <c r="A31" s="26" t="s">
        <v>284</v>
      </c>
      <c r="B31" s="2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39"/>
      <c r="AU31" s="3" t="s">
        <v>248</v>
      </c>
      <c r="AV31" s="3">
        <v>0.85</v>
      </c>
    </row>
    <row r="32" spans="1:48" ht="13.5" customHeight="1">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8"/>
      <c r="AU32" s="3" t="s">
        <v>249</v>
      </c>
      <c r="AV32" s="3">
        <v>0.84499999999999997</v>
      </c>
    </row>
    <row r="33" spans="1:48" ht="13.5" customHeight="1">
      <c r="A33" s="6"/>
      <c r="B33" s="7" t="s">
        <v>185</v>
      </c>
      <c r="C33" s="7"/>
      <c r="D33" s="7"/>
      <c r="E33" s="7"/>
      <c r="F33" s="7"/>
      <c r="G33" s="7"/>
      <c r="H33" s="7"/>
      <c r="I33" s="737"/>
      <c r="J33" s="738"/>
      <c r="K33" s="738"/>
      <c r="L33" s="738"/>
      <c r="M33" s="738"/>
      <c r="N33" s="738"/>
      <c r="O33" s="738"/>
      <c r="P33" s="739"/>
      <c r="Q33" s="4"/>
      <c r="R33" s="7"/>
      <c r="S33" s="40"/>
      <c r="T33" s="40"/>
      <c r="U33" s="7"/>
      <c r="V33" s="7"/>
      <c r="W33" s="7"/>
      <c r="X33" s="7"/>
      <c r="Y33" s="41"/>
      <c r="Z33" s="41"/>
      <c r="AA33" s="41"/>
      <c r="AB33" s="41"/>
      <c r="AC33" s="7"/>
      <c r="AD33" s="7"/>
      <c r="AE33" s="7"/>
      <c r="AF33" s="7"/>
      <c r="AG33" s="4"/>
      <c r="AI33" s="8"/>
      <c r="AU33" s="3" t="s">
        <v>250</v>
      </c>
      <c r="AV33" s="3">
        <v>0.84</v>
      </c>
    </row>
    <row r="34" spans="1:48" ht="13.5" customHeight="1">
      <c r="A34" s="6"/>
      <c r="B34" s="7" t="s">
        <v>11</v>
      </c>
      <c r="C34" s="7"/>
      <c r="D34" s="7"/>
      <c r="E34" s="7"/>
      <c r="F34" s="7"/>
      <c r="G34" s="7"/>
      <c r="H34" s="7"/>
      <c r="I34" s="740"/>
      <c r="J34" s="741"/>
      <c r="K34" s="741"/>
      <c r="L34" s="741"/>
      <c r="M34" s="741"/>
      <c r="N34" s="741"/>
      <c r="O34" s="741"/>
      <c r="P34" s="742"/>
      <c r="Q34" s="7" t="s">
        <v>293</v>
      </c>
      <c r="R34" s="7"/>
      <c r="S34" s="7"/>
      <c r="T34" s="7"/>
      <c r="U34" s="7"/>
      <c r="V34" s="7"/>
      <c r="W34" s="7"/>
      <c r="X34" s="7"/>
      <c r="Y34" s="7"/>
      <c r="Z34" s="7"/>
      <c r="AA34" s="7"/>
      <c r="AB34" s="7"/>
      <c r="AC34" s="7"/>
      <c r="AD34" s="7"/>
      <c r="AE34" s="7"/>
      <c r="AF34" s="7"/>
      <c r="AG34" s="7"/>
      <c r="AH34" s="7"/>
      <c r="AI34" s="8"/>
      <c r="AU34" s="3" t="s">
        <v>251</v>
      </c>
      <c r="AV34" s="3">
        <v>0.83499999999999996</v>
      </c>
    </row>
    <row r="35" spans="1:48" ht="13.5" customHeight="1">
      <c r="A35" s="6"/>
      <c r="B35" s="7" t="s">
        <v>182</v>
      </c>
      <c r="C35" s="7"/>
      <c r="D35" s="7"/>
      <c r="E35" s="7"/>
      <c r="F35" s="7"/>
      <c r="G35" s="7"/>
      <c r="H35" s="7"/>
      <c r="I35" s="705"/>
      <c r="J35" s="706"/>
      <c r="K35" s="706"/>
      <c r="L35" s="706"/>
      <c r="M35" s="706"/>
      <c r="N35" s="706"/>
      <c r="O35" s="706"/>
      <c r="P35" s="707"/>
      <c r="Q35" s="7"/>
      <c r="R35" s="7"/>
      <c r="S35" s="7"/>
      <c r="T35" s="7"/>
      <c r="U35" s="7"/>
      <c r="V35" s="7"/>
      <c r="W35" s="7"/>
      <c r="X35" s="7"/>
      <c r="Y35" s="7"/>
      <c r="Z35" s="7"/>
      <c r="AA35" s="7"/>
      <c r="AB35" s="7"/>
      <c r="AC35" s="7"/>
      <c r="AD35" s="7"/>
      <c r="AE35" s="7"/>
      <c r="AF35" s="7"/>
      <c r="AG35" s="7"/>
      <c r="AH35" s="7"/>
      <c r="AI35" s="8"/>
      <c r="AU35" s="3" t="s">
        <v>252</v>
      </c>
      <c r="AV35" s="3">
        <v>0.83</v>
      </c>
    </row>
    <row r="36" spans="1:48" ht="13.5" customHeight="1">
      <c r="A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8"/>
      <c r="AU36" s="3" t="s">
        <v>253</v>
      </c>
      <c r="AV36" s="3">
        <v>0.82499999999999996</v>
      </c>
    </row>
    <row r="37" spans="1:48" ht="13.5" customHeight="1">
      <c r="A37" s="6"/>
      <c r="B37" s="4"/>
      <c r="C37" s="4"/>
      <c r="D37" s="4"/>
      <c r="E37" s="7"/>
      <c r="F37" s="7"/>
      <c r="G37" s="4"/>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8"/>
      <c r="AU37" s="3" t="s">
        <v>254</v>
      </c>
      <c r="AV37" s="3">
        <v>0.82</v>
      </c>
    </row>
    <row r="38" spans="1:48" ht="13.5" customHeight="1">
      <c r="A38" s="6"/>
      <c r="B38" s="7"/>
      <c r="C38" s="7"/>
      <c r="D38" s="7"/>
      <c r="E38" s="7"/>
      <c r="F38" s="7"/>
      <c r="G38" s="7"/>
      <c r="H38" s="7"/>
      <c r="I38" s="7"/>
      <c r="J38" s="7"/>
      <c r="K38" s="7"/>
      <c r="L38" s="7"/>
      <c r="M38" s="7"/>
      <c r="N38" s="7" t="s">
        <v>294</v>
      </c>
      <c r="O38" s="7"/>
      <c r="P38" s="7"/>
      <c r="Q38" s="7"/>
      <c r="R38" s="7"/>
      <c r="S38" s="7"/>
      <c r="T38" s="7"/>
      <c r="U38" s="7"/>
      <c r="V38" s="7"/>
      <c r="W38" s="7"/>
      <c r="X38" s="7"/>
      <c r="Y38" s="7"/>
      <c r="Z38" s="7"/>
      <c r="AA38" s="7"/>
      <c r="AB38" s="7"/>
      <c r="AC38" s="7"/>
      <c r="AD38" s="7"/>
      <c r="AE38" s="7"/>
      <c r="AF38" s="7"/>
      <c r="AG38" s="7"/>
      <c r="AH38" s="7"/>
      <c r="AI38" s="8"/>
      <c r="AU38" s="3" t="s">
        <v>255</v>
      </c>
      <c r="AV38" s="3">
        <v>0.81499999999999995</v>
      </c>
    </row>
    <row r="39" spans="1:48" ht="13.5" customHeight="1">
      <c r="A39" s="6"/>
      <c r="B39" s="653"/>
      <c r="C39" s="743" t="s">
        <v>212</v>
      </c>
      <c r="D39" s="744"/>
      <c r="E39" s="744"/>
      <c r="F39" s="744"/>
      <c r="G39" s="744"/>
      <c r="H39" s="744"/>
      <c r="I39" s="744"/>
      <c r="J39" s="744"/>
      <c r="K39" s="745"/>
      <c r="L39" s="679" t="s">
        <v>213</v>
      </c>
      <c r="M39" s="680"/>
      <c r="N39" s="680"/>
      <c r="O39" s="681"/>
      <c r="P39" s="749" t="s">
        <v>276</v>
      </c>
      <c r="Q39" s="725"/>
      <c r="R39" s="689" t="s">
        <v>216</v>
      </c>
      <c r="S39" s="691"/>
      <c r="T39" s="669" t="s">
        <v>279</v>
      </c>
      <c r="U39" s="655"/>
      <c r="V39" s="656"/>
      <c r="W39" s="689" t="s">
        <v>281</v>
      </c>
      <c r="X39" s="690"/>
      <c r="Y39" s="690"/>
      <c r="Z39" s="690"/>
      <c r="AA39" s="690"/>
      <c r="AB39" s="691"/>
      <c r="AC39" s="695" t="s">
        <v>217</v>
      </c>
      <c r="AD39" s="695"/>
      <c r="AE39" s="695"/>
      <c r="AF39" s="695"/>
      <c r="AG39" s="4"/>
      <c r="AH39" s="7"/>
      <c r="AI39" s="8"/>
      <c r="AU39" s="3" t="s">
        <v>256</v>
      </c>
      <c r="AV39" s="3">
        <v>0.81</v>
      </c>
    </row>
    <row r="40" spans="1:48" ht="13.5" customHeight="1">
      <c r="A40" s="6"/>
      <c r="B40" s="654"/>
      <c r="C40" s="746"/>
      <c r="D40" s="747"/>
      <c r="E40" s="747"/>
      <c r="F40" s="747"/>
      <c r="G40" s="747"/>
      <c r="H40" s="747"/>
      <c r="I40" s="747"/>
      <c r="J40" s="747"/>
      <c r="K40" s="748"/>
      <c r="L40" s="682"/>
      <c r="M40" s="683"/>
      <c r="N40" s="683"/>
      <c r="O40" s="684"/>
      <c r="P40" s="750"/>
      <c r="Q40" s="727"/>
      <c r="R40" s="692"/>
      <c r="S40" s="694"/>
      <c r="T40" s="670"/>
      <c r="U40" s="657"/>
      <c r="V40" s="658"/>
      <c r="W40" s="692"/>
      <c r="X40" s="693"/>
      <c r="Y40" s="693"/>
      <c r="Z40" s="693"/>
      <c r="AA40" s="693"/>
      <c r="AB40" s="694"/>
      <c r="AC40" s="695"/>
      <c r="AD40" s="695"/>
      <c r="AE40" s="695"/>
      <c r="AF40" s="695"/>
      <c r="AG40" s="4"/>
      <c r="AI40" s="30"/>
      <c r="AU40" s="3" t="s">
        <v>257</v>
      </c>
      <c r="AV40" s="3">
        <v>0.80500000000000005</v>
      </c>
    </row>
    <row r="41" spans="1:48" ht="13.5" customHeight="1">
      <c r="A41" s="6"/>
      <c r="B41" s="42">
        <v>1</v>
      </c>
      <c r="C41" s="673"/>
      <c r="D41" s="674"/>
      <c r="E41" s="674"/>
      <c r="F41" s="674"/>
      <c r="G41" s="674"/>
      <c r="H41" s="674"/>
      <c r="I41" s="674"/>
      <c r="J41" s="674"/>
      <c r="K41" s="675"/>
      <c r="L41" s="700"/>
      <c r="M41" s="701"/>
      <c r="N41" s="701"/>
      <c r="O41" s="702"/>
      <c r="P41" s="673"/>
      <c r="Q41" s="675"/>
      <c r="R41" s="751"/>
      <c r="S41" s="752"/>
      <c r="T41" s="753"/>
      <c r="U41" s="754"/>
      <c r="V41" s="755"/>
      <c r="W41" s="759">
        <f>AR45</f>
        <v>0</v>
      </c>
      <c r="X41" s="760"/>
      <c r="Y41" s="760"/>
      <c r="Z41" s="760"/>
      <c r="AA41" s="761" t="str">
        <f>IF(I35="","",VLOOKUP(I35,$B$71:$Y$80,10,FALSE))</f>
        <v/>
      </c>
      <c r="AB41" s="762"/>
      <c r="AC41" s="763" t="str">
        <f>IF(I35="","",W41*AL41*AP41*44/12)</f>
        <v/>
      </c>
      <c r="AD41" s="764"/>
      <c r="AE41" s="764"/>
      <c r="AF41" s="765"/>
      <c r="AI41" s="8"/>
      <c r="AL41" s="3" t="e">
        <f>VLOOKUP(I35,$B$71:$Y$80,13,FALSE)</f>
        <v>#N/A</v>
      </c>
      <c r="AM41" s="699" t="e">
        <f>VLOOKUP(I35,$B$71:$Y$80,17,FALSE)</f>
        <v>#N/A</v>
      </c>
      <c r="AN41" s="699"/>
      <c r="AO41" s="699"/>
      <c r="AP41" s="31" t="e">
        <f>VLOOKUP(I35,$B$71:$Y$80,21,FALSE)</f>
        <v>#N/A</v>
      </c>
      <c r="AR41" s="3" t="e">
        <f>$AR$23*T41/R41/AM41</f>
        <v>#DIV/0!</v>
      </c>
      <c r="AU41" s="3" t="s">
        <v>258</v>
      </c>
      <c r="AV41" s="3">
        <v>0.8</v>
      </c>
    </row>
    <row r="42" spans="1:48" ht="13.5" customHeight="1">
      <c r="A42" s="6"/>
      <c r="B42" s="42">
        <v>2</v>
      </c>
      <c r="C42" s="673"/>
      <c r="D42" s="674"/>
      <c r="E42" s="674"/>
      <c r="F42" s="674"/>
      <c r="G42" s="674"/>
      <c r="H42" s="674"/>
      <c r="I42" s="674"/>
      <c r="J42" s="674"/>
      <c r="K42" s="675"/>
      <c r="L42" s="700"/>
      <c r="M42" s="701"/>
      <c r="N42" s="701"/>
      <c r="O42" s="702"/>
      <c r="P42" s="673"/>
      <c r="Q42" s="675"/>
      <c r="R42" s="751"/>
      <c r="S42" s="752"/>
      <c r="T42" s="753"/>
      <c r="U42" s="754"/>
      <c r="V42" s="755"/>
      <c r="W42" s="756" t="s">
        <v>297</v>
      </c>
      <c r="X42" s="757"/>
      <c r="Y42" s="757"/>
      <c r="Z42" s="757"/>
      <c r="AA42" s="757"/>
      <c r="AB42" s="757"/>
      <c r="AC42" s="757"/>
      <c r="AD42" s="757"/>
      <c r="AE42" s="757"/>
      <c r="AF42" s="757"/>
      <c r="AH42" s="7"/>
      <c r="AI42" s="8"/>
      <c r="AM42" s="699" t="e">
        <f>VLOOKUP(IF(C42="","",I$35),$B$71:$Y$80,17,FALSE)</f>
        <v>#N/A</v>
      </c>
      <c r="AN42" s="699"/>
      <c r="AO42" s="699"/>
      <c r="AP42" s="31" t="e">
        <f>VLOOKUP(IF(C42="","",I$35),$B$71:$Y$80,21,FALSE)</f>
        <v>#N/A</v>
      </c>
      <c r="AR42" s="3" t="e">
        <f>$AR$23*T42/R42/AM42</f>
        <v>#DIV/0!</v>
      </c>
      <c r="AU42" s="3" t="s">
        <v>259</v>
      </c>
      <c r="AV42" s="3">
        <v>0.79500000000000004</v>
      </c>
    </row>
    <row r="43" spans="1:48" ht="13.5" customHeight="1">
      <c r="A43" s="6"/>
      <c r="B43" s="42">
        <v>3</v>
      </c>
      <c r="C43" s="673"/>
      <c r="D43" s="674"/>
      <c r="E43" s="674"/>
      <c r="F43" s="674"/>
      <c r="G43" s="674"/>
      <c r="H43" s="674"/>
      <c r="I43" s="674"/>
      <c r="J43" s="674"/>
      <c r="K43" s="675"/>
      <c r="L43" s="700"/>
      <c r="M43" s="701"/>
      <c r="N43" s="701"/>
      <c r="O43" s="702"/>
      <c r="P43" s="673"/>
      <c r="Q43" s="675"/>
      <c r="R43" s="751"/>
      <c r="S43" s="752"/>
      <c r="T43" s="753"/>
      <c r="U43" s="754"/>
      <c r="V43" s="755"/>
      <c r="W43" s="758"/>
      <c r="X43" s="714"/>
      <c r="Y43" s="714"/>
      <c r="Z43" s="714"/>
      <c r="AA43" s="714"/>
      <c r="AB43" s="714"/>
      <c r="AC43" s="714"/>
      <c r="AD43" s="714"/>
      <c r="AE43" s="714"/>
      <c r="AF43" s="714"/>
      <c r="AH43" s="7"/>
      <c r="AI43" s="8"/>
      <c r="AM43" s="699" t="e">
        <f>VLOOKUP(IF(C43="","",I$35),$B$71:$Y$80,17,FALSE)</f>
        <v>#N/A</v>
      </c>
      <c r="AN43" s="699"/>
      <c r="AO43" s="699"/>
      <c r="AP43" s="31" t="e">
        <f>VLOOKUP(IF(C43="","",I$35),$B$71:$Y$80,21,FALSE)</f>
        <v>#N/A</v>
      </c>
      <c r="AR43" s="3" t="e">
        <f>$AR$23*T43/R43/AM43</f>
        <v>#DIV/0!</v>
      </c>
      <c r="AU43" s="3" t="s">
        <v>260</v>
      </c>
      <c r="AV43" s="3">
        <v>0.79</v>
      </c>
    </row>
    <row r="44" spans="1:48" ht="13.5" customHeight="1" thickBot="1">
      <c r="A44" s="6"/>
      <c r="B44" s="42">
        <v>4</v>
      </c>
      <c r="C44" s="673"/>
      <c r="D44" s="674"/>
      <c r="E44" s="674"/>
      <c r="F44" s="674"/>
      <c r="G44" s="674"/>
      <c r="H44" s="674"/>
      <c r="I44" s="674"/>
      <c r="J44" s="674"/>
      <c r="K44" s="675"/>
      <c r="L44" s="700"/>
      <c r="M44" s="701"/>
      <c r="N44" s="701"/>
      <c r="O44" s="702"/>
      <c r="P44" s="673"/>
      <c r="Q44" s="675"/>
      <c r="R44" s="751"/>
      <c r="S44" s="752"/>
      <c r="T44" s="753"/>
      <c r="U44" s="754"/>
      <c r="V44" s="755"/>
      <c r="W44" s="7"/>
      <c r="X44" s="7"/>
      <c r="Y44" s="7"/>
      <c r="Z44" s="7"/>
      <c r="AA44" s="7"/>
      <c r="AB44" s="7"/>
      <c r="AC44" s="7"/>
      <c r="AD44" s="7"/>
      <c r="AE44" s="7"/>
      <c r="AF44" s="7"/>
      <c r="AH44" s="7"/>
      <c r="AI44" s="8"/>
      <c r="AM44" s="699" t="e">
        <f>VLOOKUP(IF(C44="","",I$35),$B$71:$Y$80,17,FALSE)</f>
        <v>#N/A</v>
      </c>
      <c r="AN44" s="699"/>
      <c r="AO44" s="699"/>
      <c r="AP44" s="31" t="e">
        <f>VLOOKUP(IF(C44="","",I$35),$B$71:$Y$80,21,FALSE)</f>
        <v>#N/A</v>
      </c>
      <c r="AR44" s="3" t="e">
        <f>$AR$23*T44/R44/AM44</f>
        <v>#DIV/0!</v>
      </c>
      <c r="AU44" s="3" t="s">
        <v>261</v>
      </c>
      <c r="AV44" s="3">
        <v>0.78500000000000003</v>
      </c>
    </row>
    <row r="45" spans="1:48" ht="13.5" customHeight="1" thickBot="1">
      <c r="A45" s="6"/>
      <c r="B45" s="7"/>
      <c r="C45" s="7"/>
      <c r="D45" s="7"/>
      <c r="E45" s="7"/>
      <c r="F45" s="7"/>
      <c r="G45" s="7"/>
      <c r="H45" s="7"/>
      <c r="I45" s="7"/>
      <c r="J45" s="7"/>
      <c r="K45" s="7"/>
      <c r="L45" s="7"/>
      <c r="M45" s="7"/>
      <c r="N45" s="7"/>
      <c r="O45" s="7"/>
      <c r="P45" s="7"/>
      <c r="Q45" s="7"/>
      <c r="R45" s="7"/>
      <c r="S45" s="43" t="s">
        <v>280</v>
      </c>
      <c r="T45" s="649">
        <f>SUM(T41:U44)</f>
        <v>0</v>
      </c>
      <c r="U45" s="650"/>
      <c r="V45" s="651"/>
      <c r="W45" s="44" t="s">
        <v>295</v>
      </c>
      <c r="X45" s="7"/>
      <c r="Y45" s="7"/>
      <c r="Z45" s="7"/>
      <c r="AA45" s="7"/>
      <c r="AB45" s="7"/>
      <c r="AC45" s="7"/>
      <c r="AD45" s="7"/>
      <c r="AE45" s="7"/>
      <c r="AF45" s="7"/>
      <c r="AH45" s="7"/>
      <c r="AI45" s="8"/>
      <c r="AR45" s="34">
        <f>_xlfn.AGGREGATE(9,7,AR41:AR44)</f>
        <v>0</v>
      </c>
      <c r="AU45" s="3" t="s">
        <v>262</v>
      </c>
      <c r="AV45" s="3">
        <v>0.78</v>
      </c>
    </row>
    <row r="46" spans="1:48" ht="13.5" customHeight="1">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8"/>
      <c r="AU46" s="3" t="s">
        <v>263</v>
      </c>
      <c r="AV46" s="3">
        <v>0.77500000000000002</v>
      </c>
    </row>
    <row r="47" spans="1:48" ht="13.5" customHeight="1">
      <c r="A47" s="6"/>
      <c r="D47" s="7"/>
      <c r="F47" s="7"/>
      <c r="G47" s="7"/>
      <c r="H47" s="7"/>
      <c r="I47" s="7"/>
      <c r="J47" s="7"/>
      <c r="K47" s="7"/>
      <c r="L47" s="7"/>
      <c r="M47" s="7"/>
      <c r="N47" s="7"/>
      <c r="O47" s="7"/>
      <c r="P47" s="7"/>
      <c r="Q47" s="7"/>
      <c r="R47" s="7"/>
      <c r="S47" s="7"/>
      <c r="T47" s="7"/>
      <c r="U47" s="7"/>
      <c r="V47" s="7"/>
      <c r="W47" s="7"/>
      <c r="AA47" s="7"/>
      <c r="AB47" s="45"/>
      <c r="AC47" s="45"/>
      <c r="AD47" s="45"/>
      <c r="AE47" s="45"/>
      <c r="AF47" s="7"/>
      <c r="AG47" s="4"/>
      <c r="AH47" s="7"/>
      <c r="AI47" s="8"/>
      <c r="AU47" s="3" t="s">
        <v>264</v>
      </c>
      <c r="AV47" s="3">
        <v>0.77</v>
      </c>
    </row>
    <row r="48" spans="1:48" ht="13.5" customHeight="1">
      <c r="A48" s="6"/>
      <c r="B48" s="16"/>
      <c r="C48" s="16"/>
      <c r="D48" s="16"/>
      <c r="E48" s="16"/>
      <c r="F48" s="16"/>
      <c r="G48" s="16"/>
      <c r="H48" s="16"/>
      <c r="I48" s="16"/>
      <c r="J48" s="16"/>
      <c r="K48" s="16"/>
      <c r="L48" s="16"/>
      <c r="M48" s="16"/>
      <c r="N48" s="16"/>
      <c r="O48" s="16"/>
      <c r="P48" s="4"/>
      <c r="R48" s="36" t="s">
        <v>22</v>
      </c>
      <c r="S48" s="714" t="s">
        <v>30</v>
      </c>
      <c r="T48" s="714"/>
      <c r="U48" s="714"/>
      <c r="V48" s="714"/>
      <c r="W48" s="714"/>
      <c r="X48" s="714"/>
      <c r="Y48" s="714"/>
      <c r="Z48" s="714"/>
      <c r="AA48" s="714"/>
      <c r="AB48" s="714"/>
      <c r="AC48" s="714"/>
      <c r="AD48" s="714"/>
      <c r="AE48" s="714"/>
      <c r="AF48" s="714"/>
      <c r="AG48" s="714"/>
      <c r="AH48" s="714"/>
      <c r="AI48" s="715"/>
      <c r="AU48" s="3" t="s">
        <v>242</v>
      </c>
      <c r="AV48" s="3">
        <v>0.88</v>
      </c>
    </row>
    <row r="49" spans="1:48">
      <c r="A49" s="46"/>
      <c r="B49" s="47"/>
      <c r="C49" s="47"/>
      <c r="D49" s="47"/>
      <c r="E49" s="47"/>
      <c r="F49" s="47"/>
      <c r="G49" s="47"/>
      <c r="H49" s="47"/>
      <c r="I49" s="47"/>
      <c r="J49" s="47"/>
      <c r="K49" s="47"/>
      <c r="L49" s="47"/>
      <c r="M49" s="47"/>
      <c r="N49" s="47"/>
      <c r="O49" s="47"/>
      <c r="P49" s="37" t="str">
        <f>IF(AQ7=1,"",AO49)</f>
        <v/>
      </c>
      <c r="Q49" s="11"/>
      <c r="R49" s="12"/>
      <c r="S49" s="716"/>
      <c r="T49" s="716"/>
      <c r="U49" s="716"/>
      <c r="V49" s="716"/>
      <c r="W49" s="716"/>
      <c r="X49" s="716"/>
      <c r="Y49" s="716"/>
      <c r="Z49" s="716"/>
      <c r="AA49" s="716"/>
      <c r="AB49" s="716"/>
      <c r="AC49" s="716"/>
      <c r="AD49" s="716"/>
      <c r="AE49" s="716"/>
      <c r="AF49" s="716"/>
      <c r="AG49" s="716"/>
      <c r="AH49" s="716"/>
      <c r="AI49" s="717"/>
      <c r="AO49" s="3" t="s">
        <v>365</v>
      </c>
      <c r="AU49" s="3" t="s">
        <v>243</v>
      </c>
      <c r="AV49" s="3">
        <v>0.875</v>
      </c>
    </row>
    <row r="50" spans="1:48">
      <c r="A50" s="38"/>
      <c r="H50" s="718" t="s">
        <v>20</v>
      </c>
      <c r="I50" s="718"/>
      <c r="J50" s="718"/>
      <c r="K50" s="718"/>
      <c r="L50" s="718"/>
      <c r="M50" s="718"/>
      <c r="N50" s="718"/>
      <c r="O50" s="718"/>
      <c r="P50" s="720"/>
      <c r="Q50" s="721"/>
      <c r="R50" s="721"/>
      <c r="S50" s="721"/>
      <c r="T50" s="721"/>
      <c r="U50" s="721"/>
      <c r="V50" s="724" t="s">
        <v>16</v>
      </c>
      <c r="W50" s="724"/>
      <c r="X50" s="724"/>
      <c r="Y50" s="725"/>
      <c r="Z50" s="766" t="str">
        <f>AC41</f>
        <v/>
      </c>
      <c r="AA50" s="767"/>
      <c r="AB50" s="767"/>
      <c r="AC50" s="767"/>
      <c r="AD50" s="767"/>
      <c r="AE50" s="767"/>
      <c r="AF50" s="724" t="s">
        <v>16</v>
      </c>
      <c r="AG50" s="724"/>
      <c r="AH50" s="724"/>
      <c r="AI50" s="725"/>
      <c r="AU50" s="3" t="s">
        <v>265</v>
      </c>
      <c r="AV50" s="3">
        <v>0.755</v>
      </c>
    </row>
    <row r="51" spans="1:48">
      <c r="A51" s="38"/>
      <c r="B51" s="13"/>
      <c r="H51" s="719"/>
      <c r="I51" s="719"/>
      <c r="J51" s="719"/>
      <c r="K51" s="719"/>
      <c r="L51" s="719"/>
      <c r="M51" s="719"/>
      <c r="N51" s="719"/>
      <c r="O51" s="719"/>
      <c r="P51" s="722"/>
      <c r="Q51" s="723"/>
      <c r="R51" s="723"/>
      <c r="S51" s="723"/>
      <c r="T51" s="723"/>
      <c r="U51" s="723"/>
      <c r="V51" s="726"/>
      <c r="W51" s="726"/>
      <c r="X51" s="726"/>
      <c r="Y51" s="727"/>
      <c r="Z51" s="730"/>
      <c r="AA51" s="731"/>
      <c r="AB51" s="731"/>
      <c r="AC51" s="731"/>
      <c r="AD51" s="731"/>
      <c r="AE51" s="731"/>
      <c r="AF51" s="726"/>
      <c r="AG51" s="726"/>
      <c r="AH51" s="726"/>
      <c r="AI51" s="727"/>
      <c r="AU51" s="3" t="s">
        <v>266</v>
      </c>
      <c r="AV51" s="3">
        <v>0.75</v>
      </c>
    </row>
    <row r="52" spans="1:48" ht="13.5" thickBot="1">
      <c r="AU52" s="3" t="s">
        <v>267</v>
      </c>
      <c r="AV52" s="3">
        <v>0.745</v>
      </c>
    </row>
    <row r="53" spans="1:48" ht="13.5" thickTop="1">
      <c r="B53" s="791" t="s">
        <v>19</v>
      </c>
      <c r="C53" s="792"/>
      <c r="D53" s="792"/>
      <c r="E53" s="792"/>
      <c r="F53" s="792"/>
      <c r="G53" s="792"/>
      <c r="H53" s="792"/>
      <c r="I53" s="792"/>
      <c r="J53" s="792"/>
      <c r="K53" s="793"/>
      <c r="N53" s="791" t="s">
        <v>20</v>
      </c>
      <c r="O53" s="792"/>
      <c r="P53" s="792"/>
      <c r="Q53" s="792"/>
      <c r="R53" s="792"/>
      <c r="S53" s="792"/>
      <c r="T53" s="792"/>
      <c r="U53" s="792"/>
      <c r="V53" s="792"/>
      <c r="W53" s="793"/>
      <c r="Z53" s="774" t="s">
        <v>17</v>
      </c>
      <c r="AA53" s="775"/>
      <c r="AB53" s="775"/>
      <c r="AC53" s="775"/>
      <c r="AD53" s="775"/>
      <c r="AE53" s="775"/>
      <c r="AF53" s="775"/>
      <c r="AG53" s="775"/>
      <c r="AH53" s="775"/>
      <c r="AI53" s="776"/>
      <c r="AU53" s="3" t="s">
        <v>268</v>
      </c>
      <c r="AV53" s="3">
        <v>0.74</v>
      </c>
    </row>
    <row r="54" spans="1:48" ht="13.5" customHeight="1">
      <c r="B54" s="794">
        <f>IF($AQ$7=2,P27,Z27)</f>
        <v>0</v>
      </c>
      <c r="C54" s="795"/>
      <c r="D54" s="795"/>
      <c r="E54" s="795"/>
      <c r="F54" s="795"/>
      <c r="G54" s="795"/>
      <c r="H54" s="724" t="s">
        <v>16</v>
      </c>
      <c r="I54" s="724"/>
      <c r="J54" s="724"/>
      <c r="K54" s="725"/>
      <c r="L54" s="796" t="s">
        <v>21</v>
      </c>
      <c r="M54" s="733"/>
      <c r="N54" s="797" t="str">
        <f>IF(AQ7=2,P50,Z50)</f>
        <v/>
      </c>
      <c r="O54" s="798"/>
      <c r="P54" s="798"/>
      <c r="Q54" s="798"/>
      <c r="R54" s="798"/>
      <c r="S54" s="798"/>
      <c r="T54" s="724" t="s">
        <v>16</v>
      </c>
      <c r="U54" s="724"/>
      <c r="V54" s="724"/>
      <c r="W54" s="725"/>
      <c r="X54" s="796" t="s">
        <v>18</v>
      </c>
      <c r="Y54" s="732"/>
      <c r="Z54" s="783" t="str">
        <f>IFERROR(B54-N54,"")</f>
        <v/>
      </c>
      <c r="AA54" s="778"/>
      <c r="AB54" s="778"/>
      <c r="AC54" s="778"/>
      <c r="AD54" s="778"/>
      <c r="AE54" s="778"/>
      <c r="AF54" s="724" t="s">
        <v>16</v>
      </c>
      <c r="AG54" s="724"/>
      <c r="AH54" s="724"/>
      <c r="AI54" s="768"/>
      <c r="AU54" s="3" t="s">
        <v>269</v>
      </c>
      <c r="AV54" s="3">
        <v>0.73499999999999999</v>
      </c>
    </row>
    <row r="55" spans="1:48" ht="14.25" customHeight="1" thickBot="1">
      <c r="A55" s="14"/>
      <c r="B55" s="794"/>
      <c r="C55" s="795"/>
      <c r="D55" s="795"/>
      <c r="E55" s="795"/>
      <c r="F55" s="795"/>
      <c r="G55" s="795"/>
      <c r="H55" s="726"/>
      <c r="I55" s="726"/>
      <c r="J55" s="726"/>
      <c r="K55" s="727"/>
      <c r="L55" s="796"/>
      <c r="M55" s="733"/>
      <c r="N55" s="799"/>
      <c r="O55" s="800"/>
      <c r="P55" s="800"/>
      <c r="Q55" s="800"/>
      <c r="R55" s="800"/>
      <c r="S55" s="800"/>
      <c r="T55" s="726"/>
      <c r="U55" s="726"/>
      <c r="V55" s="726"/>
      <c r="W55" s="727"/>
      <c r="X55" s="796"/>
      <c r="Y55" s="732"/>
      <c r="Z55" s="784"/>
      <c r="AA55" s="785"/>
      <c r="AB55" s="785"/>
      <c r="AC55" s="785"/>
      <c r="AD55" s="785"/>
      <c r="AE55" s="785"/>
      <c r="AF55" s="769"/>
      <c r="AG55" s="769"/>
      <c r="AH55" s="769"/>
      <c r="AI55" s="770"/>
      <c r="AU55" s="3" t="s">
        <v>270</v>
      </c>
      <c r="AV55" s="3">
        <v>0.73</v>
      </c>
    </row>
    <row r="56" spans="1:48" ht="14" thickTop="1" thickBot="1">
      <c r="AU56" s="3" t="s">
        <v>271</v>
      </c>
      <c r="AV56" s="3">
        <v>0.72499999999999998</v>
      </c>
    </row>
    <row r="57" spans="1:48" ht="13.5" customHeight="1" thickTop="1">
      <c r="N57" s="771" t="s">
        <v>383</v>
      </c>
      <c r="O57" s="772"/>
      <c r="P57" s="772"/>
      <c r="Q57" s="772"/>
      <c r="R57" s="772"/>
      <c r="S57" s="772"/>
      <c r="T57" s="773"/>
      <c r="Z57" s="774" t="s">
        <v>388</v>
      </c>
      <c r="AA57" s="775"/>
      <c r="AB57" s="775"/>
      <c r="AC57" s="775"/>
      <c r="AD57" s="775"/>
      <c r="AE57" s="775"/>
      <c r="AF57" s="775"/>
      <c r="AG57" s="775"/>
      <c r="AH57" s="775"/>
      <c r="AI57" s="776"/>
      <c r="AU57" s="3" t="s">
        <v>272</v>
      </c>
      <c r="AV57" s="3">
        <v>0.72</v>
      </c>
    </row>
    <row r="58" spans="1:48" ht="13.5" customHeight="1">
      <c r="N58" s="777">
        <f>I3</f>
        <v>0</v>
      </c>
      <c r="O58" s="778"/>
      <c r="P58" s="778"/>
      <c r="Q58" s="778"/>
      <c r="R58" s="779"/>
      <c r="S58" s="749" t="s">
        <v>12</v>
      </c>
      <c r="T58" s="725"/>
      <c r="Z58" s="783" t="str">
        <f>IFERROR(Z54*N58,"")</f>
        <v/>
      </c>
      <c r="AA58" s="778"/>
      <c r="AB58" s="778"/>
      <c r="AC58" s="778"/>
      <c r="AD58" s="778"/>
      <c r="AE58" s="778"/>
      <c r="AF58" s="786" t="s">
        <v>384</v>
      </c>
      <c r="AG58" s="787"/>
      <c r="AH58" s="787"/>
      <c r="AI58" s="788"/>
      <c r="AU58" s="3" t="s">
        <v>273</v>
      </c>
      <c r="AV58" s="3">
        <v>0.71499999999999997</v>
      </c>
    </row>
    <row r="59" spans="1:48" ht="14.25" customHeight="1" thickBot="1">
      <c r="N59" s="780"/>
      <c r="O59" s="781"/>
      <c r="P59" s="781"/>
      <c r="Q59" s="781"/>
      <c r="R59" s="782"/>
      <c r="S59" s="750"/>
      <c r="T59" s="727"/>
      <c r="Z59" s="784"/>
      <c r="AA59" s="785"/>
      <c r="AB59" s="785"/>
      <c r="AC59" s="785"/>
      <c r="AD59" s="785"/>
      <c r="AE59" s="785"/>
      <c r="AF59" s="789"/>
      <c r="AG59" s="789"/>
      <c r="AH59" s="789"/>
      <c r="AI59" s="790"/>
      <c r="AU59" s="3" t="s">
        <v>274</v>
      </c>
      <c r="AV59" s="3">
        <v>0.71</v>
      </c>
    </row>
    <row r="60" spans="1:48" ht="14.5" thickTop="1">
      <c r="P60" s="15"/>
      <c r="AU60" s="3" t="s">
        <v>275</v>
      </c>
      <c r="AV60" s="3">
        <v>0.70499999999999996</v>
      </c>
    </row>
    <row r="61" spans="1:48" ht="13.5" customHeight="1"/>
    <row r="62" spans="1:48" ht="14.25" customHeight="1">
      <c r="B62" s="3" t="s">
        <v>386</v>
      </c>
      <c r="C62" s="3" t="s">
        <v>387</v>
      </c>
    </row>
    <row r="66" spans="2:36" hidden="1"/>
    <row r="67" spans="2:36" hidden="1"/>
    <row r="68" spans="2:36" hidden="1"/>
    <row r="69" spans="2:36" hidden="1"/>
    <row r="70" spans="2:36" hidden="1">
      <c r="B70" s="803" t="s">
        <v>182</v>
      </c>
      <c r="C70" s="803"/>
      <c r="D70" s="803"/>
      <c r="E70" s="803"/>
      <c r="F70" s="803"/>
      <c r="G70" s="803"/>
      <c r="H70" s="803"/>
      <c r="I70" s="803"/>
      <c r="J70" s="803"/>
      <c r="K70" s="803" t="s">
        <v>26</v>
      </c>
      <c r="L70" s="803"/>
      <c r="M70" s="803"/>
      <c r="N70" s="48" t="s">
        <v>277</v>
      </c>
      <c r="O70" s="49"/>
      <c r="P70" s="49"/>
      <c r="Q70" s="50"/>
      <c r="R70" s="804" t="s">
        <v>278</v>
      </c>
      <c r="S70" s="805"/>
      <c r="T70" s="805"/>
      <c r="U70" s="806"/>
      <c r="V70" s="803" t="s">
        <v>184</v>
      </c>
      <c r="W70" s="803"/>
      <c r="X70" s="803"/>
      <c r="Y70" s="803"/>
      <c r="AA70" s="51" t="s">
        <v>185</v>
      </c>
      <c r="AB70" s="51"/>
      <c r="AC70" s="51"/>
      <c r="AD70" s="51"/>
      <c r="AE70" s="51"/>
      <c r="AF70" s="51"/>
      <c r="AG70" s="51"/>
      <c r="AH70" s="51"/>
      <c r="AI70" s="51"/>
      <c r="AJ70" s="51"/>
    </row>
    <row r="71" spans="2:36" hidden="1">
      <c r="B71" s="762" t="s">
        <v>28</v>
      </c>
      <c r="C71" s="762"/>
      <c r="D71" s="762"/>
      <c r="E71" s="762"/>
      <c r="F71" s="762"/>
      <c r="G71" s="762"/>
      <c r="H71" s="762"/>
      <c r="I71" s="762"/>
      <c r="J71" s="762"/>
      <c r="K71" s="762" t="s">
        <v>27</v>
      </c>
      <c r="L71" s="762"/>
      <c r="M71" s="762"/>
      <c r="N71" s="52">
        <v>36.700000000000003</v>
      </c>
      <c r="O71" s="52"/>
      <c r="P71" s="52"/>
      <c r="Q71" s="52"/>
      <c r="R71" s="801">
        <v>34.200000000000003</v>
      </c>
      <c r="S71" s="802"/>
      <c r="T71" s="802"/>
      <c r="U71" s="761"/>
      <c r="V71" s="762">
        <v>1.8499999999999999E-2</v>
      </c>
      <c r="W71" s="762"/>
      <c r="X71" s="762"/>
      <c r="Y71" s="762"/>
      <c r="AA71" s="52" t="s">
        <v>186</v>
      </c>
      <c r="AB71" s="52"/>
      <c r="AC71" s="52"/>
      <c r="AD71" s="52"/>
      <c r="AE71" s="52"/>
      <c r="AF71" s="52"/>
      <c r="AG71" s="52"/>
      <c r="AH71" s="52"/>
      <c r="AI71" s="52"/>
      <c r="AJ71" s="52"/>
    </row>
    <row r="72" spans="2:36" hidden="1">
      <c r="B72" s="762" t="s">
        <v>187</v>
      </c>
      <c r="C72" s="762"/>
      <c r="D72" s="762"/>
      <c r="E72" s="762"/>
      <c r="F72" s="762"/>
      <c r="G72" s="762"/>
      <c r="H72" s="762"/>
      <c r="I72" s="762"/>
      <c r="J72" s="762"/>
      <c r="K72" s="762" t="s">
        <v>27</v>
      </c>
      <c r="L72" s="762"/>
      <c r="M72" s="762"/>
      <c r="N72" s="52">
        <v>39.1</v>
      </c>
      <c r="O72" s="52"/>
      <c r="P72" s="52"/>
      <c r="Q72" s="52"/>
      <c r="R72" s="801">
        <v>36.6</v>
      </c>
      <c r="S72" s="802"/>
      <c r="T72" s="802"/>
      <c r="U72" s="761"/>
      <c r="V72" s="762">
        <v>1.89E-2</v>
      </c>
      <c r="W72" s="762"/>
      <c r="X72" s="762"/>
      <c r="Y72" s="762"/>
      <c r="AA72" s="52" t="s">
        <v>188</v>
      </c>
      <c r="AB72" s="52"/>
      <c r="AC72" s="52"/>
      <c r="AD72" s="52"/>
      <c r="AE72" s="52"/>
      <c r="AF72" s="52"/>
      <c r="AG72" s="52"/>
      <c r="AH72" s="52"/>
      <c r="AI72" s="52"/>
      <c r="AJ72" s="52"/>
    </row>
    <row r="73" spans="2:36" hidden="1">
      <c r="B73" s="762" t="s">
        <v>189</v>
      </c>
      <c r="C73" s="762"/>
      <c r="D73" s="762"/>
      <c r="E73" s="762"/>
      <c r="F73" s="762"/>
      <c r="G73" s="762"/>
      <c r="H73" s="762"/>
      <c r="I73" s="762"/>
      <c r="J73" s="762"/>
      <c r="K73" s="762" t="s">
        <v>27</v>
      </c>
      <c r="L73" s="762"/>
      <c r="M73" s="762"/>
      <c r="N73" s="52">
        <v>41.9</v>
      </c>
      <c r="O73" s="52"/>
      <c r="P73" s="52"/>
      <c r="Q73" s="52"/>
      <c r="R73" s="801">
        <v>39.4</v>
      </c>
      <c r="S73" s="802"/>
      <c r="T73" s="802"/>
      <c r="U73" s="761"/>
      <c r="V73" s="762">
        <v>1.95E-2</v>
      </c>
      <c r="W73" s="762"/>
      <c r="X73" s="762"/>
      <c r="Y73" s="762"/>
      <c r="AA73" s="52" t="s">
        <v>190</v>
      </c>
      <c r="AB73" s="52"/>
      <c r="AC73" s="52"/>
      <c r="AD73" s="52"/>
      <c r="AE73" s="52"/>
      <c r="AF73" s="52"/>
      <c r="AG73" s="52"/>
      <c r="AH73" s="52"/>
      <c r="AI73" s="52"/>
      <c r="AJ73" s="52"/>
    </row>
    <row r="74" spans="2:36" hidden="1">
      <c r="B74" s="762" t="s">
        <v>191</v>
      </c>
      <c r="C74" s="762"/>
      <c r="D74" s="762"/>
      <c r="E74" s="762"/>
      <c r="F74" s="762"/>
      <c r="G74" s="762"/>
      <c r="H74" s="762"/>
      <c r="I74" s="762"/>
      <c r="J74" s="762"/>
      <c r="K74" s="762" t="s">
        <v>192</v>
      </c>
      <c r="L74" s="762"/>
      <c r="M74" s="762"/>
      <c r="N74" s="52">
        <v>50.8</v>
      </c>
      <c r="O74" s="52"/>
      <c r="P74" s="52"/>
      <c r="Q74" s="52"/>
      <c r="R74" s="801">
        <v>45.8</v>
      </c>
      <c r="S74" s="802"/>
      <c r="T74" s="802"/>
      <c r="U74" s="761"/>
      <c r="V74" s="762">
        <v>1.61E-2</v>
      </c>
      <c r="W74" s="762"/>
      <c r="X74" s="762"/>
      <c r="Y74" s="762"/>
      <c r="AA74" s="53"/>
      <c r="AB74" s="53"/>
      <c r="AC74" s="53"/>
      <c r="AD74" s="53"/>
      <c r="AE74" s="53"/>
      <c r="AF74" s="53"/>
      <c r="AG74" s="53"/>
      <c r="AH74" s="53"/>
      <c r="AI74" s="53"/>
      <c r="AJ74" s="53"/>
    </row>
    <row r="75" spans="2:36" hidden="1">
      <c r="B75" s="762" t="s">
        <v>193</v>
      </c>
      <c r="C75" s="762"/>
      <c r="D75" s="762"/>
      <c r="E75" s="762"/>
      <c r="F75" s="762"/>
      <c r="G75" s="762"/>
      <c r="H75" s="762"/>
      <c r="I75" s="762"/>
      <c r="J75" s="762"/>
      <c r="K75" s="762" t="s">
        <v>192</v>
      </c>
      <c r="L75" s="762"/>
      <c r="M75" s="762"/>
      <c r="N75" s="52">
        <v>54.6</v>
      </c>
      <c r="O75" s="52"/>
      <c r="P75" s="52"/>
      <c r="Q75" s="52"/>
      <c r="R75" s="801">
        <v>49.2</v>
      </c>
      <c r="S75" s="802"/>
      <c r="T75" s="802"/>
      <c r="U75" s="761"/>
      <c r="V75" s="762">
        <v>1.35E-2</v>
      </c>
      <c r="W75" s="762"/>
      <c r="X75" s="762"/>
      <c r="Y75" s="762"/>
      <c r="AA75" s="51" t="s">
        <v>11</v>
      </c>
      <c r="AB75" s="51"/>
      <c r="AC75" s="51"/>
      <c r="AD75" s="51"/>
      <c r="AE75" s="51"/>
      <c r="AF75" s="51"/>
      <c r="AG75" s="51"/>
      <c r="AH75" s="51"/>
      <c r="AI75" s="51"/>
      <c r="AJ75" s="51"/>
    </row>
    <row r="76" spans="2:36" hidden="1">
      <c r="B76" s="762" t="s">
        <v>194</v>
      </c>
      <c r="C76" s="762"/>
      <c r="D76" s="762"/>
      <c r="E76" s="762"/>
      <c r="F76" s="762"/>
      <c r="G76" s="762"/>
      <c r="H76" s="762"/>
      <c r="I76" s="762"/>
      <c r="J76" s="762"/>
      <c r="K76" s="762" t="s">
        <v>195</v>
      </c>
      <c r="L76" s="762"/>
      <c r="M76" s="762"/>
      <c r="N76" s="52">
        <v>45</v>
      </c>
      <c r="O76" s="52"/>
      <c r="P76" s="52"/>
      <c r="Q76" s="52"/>
      <c r="R76" s="801">
        <v>40.6</v>
      </c>
      <c r="S76" s="802"/>
      <c r="T76" s="802"/>
      <c r="U76" s="761"/>
      <c r="V76" s="762">
        <v>1.3599999999999999E-2</v>
      </c>
      <c r="W76" s="762"/>
      <c r="X76" s="762"/>
      <c r="Y76" s="762"/>
      <c r="AA76" s="52" t="s">
        <v>196</v>
      </c>
      <c r="AB76" s="52"/>
      <c r="AC76" s="52"/>
      <c r="AD76" s="52"/>
      <c r="AE76" s="52"/>
      <c r="AF76" s="52"/>
      <c r="AG76" s="52"/>
      <c r="AH76" s="52"/>
      <c r="AI76" s="52"/>
      <c r="AJ76" s="52"/>
    </row>
    <row r="77" spans="2:36" hidden="1">
      <c r="B77" s="762" t="s">
        <v>197</v>
      </c>
      <c r="C77" s="762"/>
      <c r="D77" s="762"/>
      <c r="E77" s="762"/>
      <c r="F77" s="762"/>
      <c r="G77" s="762"/>
      <c r="H77" s="762"/>
      <c r="I77" s="762"/>
      <c r="J77" s="762"/>
      <c r="K77" s="762" t="s">
        <v>195</v>
      </c>
      <c r="L77" s="762"/>
      <c r="M77" s="762"/>
      <c r="N77" s="52">
        <v>43.12</v>
      </c>
      <c r="O77" s="52"/>
      <c r="P77" s="52"/>
      <c r="Q77" s="52"/>
      <c r="R77" s="807">
        <f>N77*0.902</f>
        <v>38.894239999999996</v>
      </c>
      <c r="S77" s="808"/>
      <c r="T77" s="808"/>
      <c r="U77" s="809"/>
      <c r="V77" s="762">
        <v>1.3599999999999999E-2</v>
      </c>
      <c r="W77" s="762"/>
      <c r="X77" s="762"/>
      <c r="Y77" s="762"/>
      <c r="AA77" s="52" t="s">
        <v>198</v>
      </c>
      <c r="AB77" s="52"/>
      <c r="AC77" s="52"/>
      <c r="AD77" s="52"/>
      <c r="AE77" s="52"/>
      <c r="AF77" s="52"/>
      <c r="AG77" s="52"/>
      <c r="AH77" s="52"/>
      <c r="AI77" s="52"/>
      <c r="AJ77" s="52"/>
    </row>
    <row r="78" spans="2:36" hidden="1">
      <c r="B78" s="762" t="s">
        <v>199</v>
      </c>
      <c r="C78" s="762"/>
      <c r="D78" s="762"/>
      <c r="E78" s="762"/>
      <c r="F78" s="762"/>
      <c r="G78" s="762"/>
      <c r="H78" s="762"/>
      <c r="I78" s="762"/>
      <c r="J78" s="762"/>
      <c r="K78" s="762" t="s">
        <v>195</v>
      </c>
      <c r="L78" s="762"/>
      <c r="M78" s="762"/>
      <c r="N78" s="52">
        <v>46.04</v>
      </c>
      <c r="O78" s="52"/>
      <c r="P78" s="52"/>
      <c r="Q78" s="52"/>
      <c r="R78" s="807">
        <f>N78*0.902</f>
        <v>41.528080000000003</v>
      </c>
      <c r="S78" s="808"/>
      <c r="T78" s="808"/>
      <c r="U78" s="809"/>
      <c r="V78" s="762">
        <v>1.3599999999999999E-2</v>
      </c>
      <c r="W78" s="762"/>
      <c r="X78" s="762"/>
      <c r="Y78" s="762"/>
      <c r="AA78" s="52" t="s">
        <v>200</v>
      </c>
      <c r="AB78" s="52"/>
      <c r="AC78" s="52"/>
      <c r="AD78" s="52"/>
      <c r="AE78" s="52"/>
      <c r="AF78" s="52"/>
      <c r="AG78" s="52"/>
      <c r="AH78" s="52"/>
      <c r="AI78" s="52"/>
      <c r="AJ78" s="52"/>
    </row>
    <row r="79" spans="2:36" hidden="1">
      <c r="B79" s="762" t="s">
        <v>201</v>
      </c>
      <c r="C79" s="762"/>
      <c r="D79" s="762"/>
      <c r="E79" s="762"/>
      <c r="F79" s="762"/>
      <c r="G79" s="762"/>
      <c r="H79" s="762"/>
      <c r="I79" s="762"/>
      <c r="J79" s="762"/>
      <c r="K79" s="762" t="s">
        <v>195</v>
      </c>
      <c r="L79" s="762"/>
      <c r="M79" s="762"/>
      <c r="N79" s="52">
        <v>41.86</v>
      </c>
      <c r="O79" s="52"/>
      <c r="P79" s="52"/>
      <c r="Q79" s="52"/>
      <c r="R79" s="807">
        <f>N79*0.902</f>
        <v>37.757719999999999</v>
      </c>
      <c r="S79" s="808"/>
      <c r="T79" s="808"/>
      <c r="U79" s="809"/>
      <c r="V79" s="762">
        <v>1.3599999999999999E-2</v>
      </c>
      <c r="W79" s="762"/>
      <c r="X79" s="762"/>
      <c r="Y79" s="762"/>
      <c r="AA79" s="52" t="s">
        <v>202</v>
      </c>
      <c r="AB79" s="52"/>
      <c r="AC79" s="52"/>
      <c r="AD79" s="52"/>
      <c r="AE79" s="52"/>
      <c r="AF79" s="52"/>
      <c r="AG79" s="52"/>
      <c r="AH79" s="52"/>
      <c r="AI79" s="52"/>
      <c r="AJ79" s="52"/>
    </row>
    <row r="80" spans="2:36" hidden="1">
      <c r="B80" s="762" t="s">
        <v>203</v>
      </c>
      <c r="C80" s="762"/>
      <c r="D80" s="762"/>
      <c r="E80" s="762"/>
      <c r="F80" s="762"/>
      <c r="G80" s="762"/>
      <c r="H80" s="762"/>
      <c r="I80" s="762"/>
      <c r="J80" s="762"/>
      <c r="K80" s="762" t="s">
        <v>195</v>
      </c>
      <c r="L80" s="762"/>
      <c r="M80" s="762"/>
      <c r="N80" s="52">
        <v>29.3</v>
      </c>
      <c r="O80" s="52"/>
      <c r="P80" s="52"/>
      <c r="Q80" s="52"/>
      <c r="R80" s="807">
        <f>N80*0.902</f>
        <v>26.428600000000003</v>
      </c>
      <c r="S80" s="808"/>
      <c r="T80" s="808"/>
      <c r="U80" s="809"/>
      <c r="V80" s="762">
        <v>1.3599999999999999E-2</v>
      </c>
      <c r="W80" s="762"/>
      <c r="X80" s="762"/>
      <c r="Y80" s="762"/>
    </row>
    <row r="81" hidden="1"/>
  </sheetData>
  <sheetProtection formatCells="0"/>
  <mergeCells count="215">
    <mergeCell ref="B80:J80"/>
    <mergeCell ref="K80:M80"/>
    <mergeCell ref="R80:U80"/>
    <mergeCell ref="V80:Y80"/>
    <mergeCell ref="B78:J78"/>
    <mergeCell ref="K78:M78"/>
    <mergeCell ref="R78:U78"/>
    <mergeCell ref="V78:Y78"/>
    <mergeCell ref="B79:J79"/>
    <mergeCell ref="K79:M79"/>
    <mergeCell ref="R79:U79"/>
    <mergeCell ref="V79:Y79"/>
    <mergeCell ref="B76:J76"/>
    <mergeCell ref="K76:M76"/>
    <mergeCell ref="R76:U76"/>
    <mergeCell ref="V76:Y76"/>
    <mergeCell ref="B77:J77"/>
    <mergeCell ref="K77:M77"/>
    <mergeCell ref="R77:U77"/>
    <mergeCell ref="V77:Y77"/>
    <mergeCell ref="B74:J74"/>
    <mergeCell ref="K74:M74"/>
    <mergeCell ref="R74:U74"/>
    <mergeCell ref="V74:Y74"/>
    <mergeCell ref="B75:J75"/>
    <mergeCell ref="K75:M75"/>
    <mergeCell ref="R75:U75"/>
    <mergeCell ref="V75:Y75"/>
    <mergeCell ref="B72:J72"/>
    <mergeCell ref="K72:M72"/>
    <mergeCell ref="R72:U72"/>
    <mergeCell ref="V72:Y72"/>
    <mergeCell ref="B73:J73"/>
    <mergeCell ref="K73:M73"/>
    <mergeCell ref="R73:U73"/>
    <mergeCell ref="V73:Y73"/>
    <mergeCell ref="B70:J70"/>
    <mergeCell ref="K70:M70"/>
    <mergeCell ref="R70:U70"/>
    <mergeCell ref="V70:Y70"/>
    <mergeCell ref="B71:J71"/>
    <mergeCell ref="K71:M71"/>
    <mergeCell ref="R71:U71"/>
    <mergeCell ref="V71:Y71"/>
    <mergeCell ref="AF54:AI55"/>
    <mergeCell ref="N57:T57"/>
    <mergeCell ref="Z57:AI57"/>
    <mergeCell ref="N58:R59"/>
    <mergeCell ref="S58:T59"/>
    <mergeCell ref="Z58:AE59"/>
    <mergeCell ref="AF58:AI59"/>
    <mergeCell ref="B53:K53"/>
    <mergeCell ref="N53:W53"/>
    <mergeCell ref="Z53:AI53"/>
    <mergeCell ref="B54:G55"/>
    <mergeCell ref="H54:K55"/>
    <mergeCell ref="L54:M55"/>
    <mergeCell ref="N54:S55"/>
    <mergeCell ref="T54:W55"/>
    <mergeCell ref="X54:Y55"/>
    <mergeCell ref="Z54:AE55"/>
    <mergeCell ref="T45:V45"/>
    <mergeCell ref="S48:AI49"/>
    <mergeCell ref="H50:O51"/>
    <mergeCell ref="P50:U51"/>
    <mergeCell ref="V50:Y51"/>
    <mergeCell ref="Z50:AE51"/>
    <mergeCell ref="AF50:AI51"/>
    <mergeCell ref="P43:Q43"/>
    <mergeCell ref="R43:S43"/>
    <mergeCell ref="T43:V43"/>
    <mergeCell ref="C44:K44"/>
    <mergeCell ref="L44:O44"/>
    <mergeCell ref="P44:Q44"/>
    <mergeCell ref="R44:S44"/>
    <mergeCell ref="T44:V44"/>
    <mergeCell ref="AM44:AO44"/>
    <mergeCell ref="AM41:AO41"/>
    <mergeCell ref="C42:K42"/>
    <mergeCell ref="L42:O42"/>
    <mergeCell ref="P42:Q42"/>
    <mergeCell ref="R42:S42"/>
    <mergeCell ref="T42:V42"/>
    <mergeCell ref="W42:AF43"/>
    <mergeCell ref="AM42:AO42"/>
    <mergeCell ref="C43:K43"/>
    <mergeCell ref="L43:O43"/>
    <mergeCell ref="C41:K41"/>
    <mergeCell ref="L41:O41"/>
    <mergeCell ref="P41:Q41"/>
    <mergeCell ref="R41:S41"/>
    <mergeCell ref="T41:V41"/>
    <mergeCell ref="W41:Z41"/>
    <mergeCell ref="AA41:AB41"/>
    <mergeCell ref="AC41:AF41"/>
    <mergeCell ref="AM43:AO43"/>
    <mergeCell ref="A30:AI30"/>
    <mergeCell ref="I33:P33"/>
    <mergeCell ref="I34:P34"/>
    <mergeCell ref="I35:P35"/>
    <mergeCell ref="B39:B40"/>
    <mergeCell ref="C39:K40"/>
    <mergeCell ref="L39:O40"/>
    <mergeCell ref="P39:Q40"/>
    <mergeCell ref="R39:S40"/>
    <mergeCell ref="T39:V40"/>
    <mergeCell ref="W39:AB40"/>
    <mergeCell ref="AC39:AF40"/>
    <mergeCell ref="AM22:AO22"/>
    <mergeCell ref="S25:AI26"/>
    <mergeCell ref="H27:O28"/>
    <mergeCell ref="P27:U28"/>
    <mergeCell ref="V27:Y28"/>
    <mergeCell ref="Z27:AE28"/>
    <mergeCell ref="AF27:AI28"/>
    <mergeCell ref="AM21:AO21"/>
    <mergeCell ref="C22:J22"/>
    <mergeCell ref="K22:N22"/>
    <mergeCell ref="O22:P22"/>
    <mergeCell ref="Q22:T22"/>
    <mergeCell ref="U22:V22"/>
    <mergeCell ref="W22:Z22"/>
    <mergeCell ref="AA22:AB22"/>
    <mergeCell ref="AC22:AD22"/>
    <mergeCell ref="AE22:AH22"/>
    <mergeCell ref="C21:J21"/>
    <mergeCell ref="K21:N21"/>
    <mergeCell ref="O21:P21"/>
    <mergeCell ref="Q21:T21"/>
    <mergeCell ref="U21:V21"/>
    <mergeCell ref="W21:Z21"/>
    <mergeCell ref="AA21:AB21"/>
    <mergeCell ref="AC21:AD21"/>
    <mergeCell ref="AE21:AH21"/>
    <mergeCell ref="AM19:AO19"/>
    <mergeCell ref="C20:J20"/>
    <mergeCell ref="K20:N20"/>
    <mergeCell ref="O20:P20"/>
    <mergeCell ref="Q20:T20"/>
    <mergeCell ref="U20:V20"/>
    <mergeCell ref="W20:Z20"/>
    <mergeCell ref="AA20:AB20"/>
    <mergeCell ref="AC20:AD20"/>
    <mergeCell ref="AE20:AH20"/>
    <mergeCell ref="AM20:AO20"/>
    <mergeCell ref="C19:J19"/>
    <mergeCell ref="K19:N19"/>
    <mergeCell ref="O19:P19"/>
    <mergeCell ref="Q19:T19"/>
    <mergeCell ref="U19:V19"/>
    <mergeCell ref="W19:Z19"/>
    <mergeCell ref="AA19:AB19"/>
    <mergeCell ref="AC19:AD19"/>
    <mergeCell ref="AE19:AH19"/>
    <mergeCell ref="AC14:AD14"/>
    <mergeCell ref="AE14:AG14"/>
    <mergeCell ref="B17:B18"/>
    <mergeCell ref="C17:J18"/>
    <mergeCell ref="K17:N18"/>
    <mergeCell ref="O17:P18"/>
    <mergeCell ref="Q17:T18"/>
    <mergeCell ref="U17:V18"/>
    <mergeCell ref="W17:AB18"/>
    <mergeCell ref="AC17:AD18"/>
    <mergeCell ref="C14:I14"/>
    <mergeCell ref="J14:L14"/>
    <mergeCell ref="M14:N14"/>
    <mergeCell ref="O14:Q14"/>
    <mergeCell ref="S14:Y14"/>
    <mergeCell ref="Z14:AB14"/>
    <mergeCell ref="AE17:AH18"/>
    <mergeCell ref="C13:I13"/>
    <mergeCell ref="J13:L13"/>
    <mergeCell ref="M13:N13"/>
    <mergeCell ref="O13:Q13"/>
    <mergeCell ref="S13:Y13"/>
    <mergeCell ref="Z13:AB13"/>
    <mergeCell ref="AC13:AD13"/>
    <mergeCell ref="AE13:AG13"/>
    <mergeCell ref="C12:I12"/>
    <mergeCell ref="J12:L12"/>
    <mergeCell ref="M12:N12"/>
    <mergeCell ref="O12:Q12"/>
    <mergeCell ref="S12:Y12"/>
    <mergeCell ref="Z12:AB12"/>
    <mergeCell ref="C11:I11"/>
    <mergeCell ref="J11:L11"/>
    <mergeCell ref="M11:N11"/>
    <mergeCell ref="O11:Q11"/>
    <mergeCell ref="S11:Y11"/>
    <mergeCell ref="Z11:AB11"/>
    <mergeCell ref="AC11:AD11"/>
    <mergeCell ref="AE11:AG11"/>
    <mergeCell ref="AC12:AD12"/>
    <mergeCell ref="AE12:AG12"/>
    <mergeCell ref="AO8:AQ8"/>
    <mergeCell ref="B9:B10"/>
    <mergeCell ref="C9:I10"/>
    <mergeCell ref="J9:L10"/>
    <mergeCell ref="M9:N10"/>
    <mergeCell ref="O9:Q10"/>
    <mergeCell ref="R9:R10"/>
    <mergeCell ref="S9:Y10"/>
    <mergeCell ref="Z9:AB10"/>
    <mergeCell ref="AC9:AD10"/>
    <mergeCell ref="AE9:AG10"/>
    <mergeCell ref="A1:K2"/>
    <mergeCell ref="L1:AA2"/>
    <mergeCell ref="AB1:AC2"/>
    <mergeCell ref="AD1:AI2"/>
    <mergeCell ref="A3:H4"/>
    <mergeCell ref="I3:K4"/>
    <mergeCell ref="L3:V4"/>
    <mergeCell ref="W3:AI4"/>
    <mergeCell ref="A5:AI5"/>
  </mergeCells>
  <phoneticPr fontId="22"/>
  <conditionalFormatting sqref="C19:C22">
    <cfRule type="containsBlanks" dxfId="25" priority="17">
      <formula>LEN(TRIM(C19))=0</formula>
    </cfRule>
  </conditionalFormatting>
  <conditionalFormatting sqref="C41:C44">
    <cfRule type="containsBlanks" dxfId="24" priority="20">
      <formula>LEN(TRIM(C41))=0</formula>
    </cfRule>
  </conditionalFormatting>
  <conditionalFormatting sqref="C11:Q14">
    <cfRule type="containsBlanks" dxfId="23" priority="10">
      <formula>LEN(TRIM(C11))=0</formula>
    </cfRule>
  </conditionalFormatting>
  <conditionalFormatting sqref="I3:K4">
    <cfRule type="containsBlanks" dxfId="22" priority="1">
      <formula>LEN(TRIM(I3))=0</formula>
    </cfRule>
  </conditionalFormatting>
  <conditionalFormatting sqref="I33:P34">
    <cfRule type="containsBlanks" dxfId="21" priority="16">
      <formula>LEN(TRIM(I33))=0</formula>
    </cfRule>
  </conditionalFormatting>
  <conditionalFormatting sqref="K19:K22">
    <cfRule type="containsBlanks" dxfId="20" priority="18">
      <formula>LEN(TRIM(K19))=0</formula>
    </cfRule>
  </conditionalFormatting>
  <conditionalFormatting sqref="L41:L44">
    <cfRule type="containsBlanks" dxfId="19" priority="2">
      <formula>LEN(TRIM(L41))=0</formula>
    </cfRule>
  </conditionalFormatting>
  <conditionalFormatting sqref="L24:Z24">
    <cfRule type="expression" dxfId="18" priority="23">
      <formula>($K$24="")</formula>
    </cfRule>
  </conditionalFormatting>
  <conditionalFormatting sqref="P41:R44">
    <cfRule type="containsBlanks" dxfId="17" priority="14">
      <formula>LEN(TRIM(P41))=0</formula>
    </cfRule>
  </conditionalFormatting>
  <conditionalFormatting sqref="P27:U28">
    <cfRule type="notContainsBlanks" dxfId="16" priority="8">
      <formula>LEN(TRIM(P27))&gt;0</formula>
    </cfRule>
    <cfRule type="expression" dxfId="15" priority="25">
      <formula>AQ7=2</formula>
    </cfRule>
  </conditionalFormatting>
  <conditionalFormatting sqref="P50:U51">
    <cfRule type="notContainsBlanks" dxfId="14" priority="5">
      <formula>LEN(TRIM(P50))&gt;0</formula>
    </cfRule>
    <cfRule type="expression" dxfId="13" priority="6">
      <formula>AQ7=2</formula>
    </cfRule>
  </conditionalFormatting>
  <conditionalFormatting sqref="Q21:T22">
    <cfRule type="containsBlanks" priority="19">
      <formula>LEN(TRIM(Q21))=0</formula>
    </cfRule>
  </conditionalFormatting>
  <conditionalFormatting sqref="Q19:V20 O19:O22 Q21:T22 I35">
    <cfRule type="containsBlanks" dxfId="12" priority="21">
      <formula>LEN(TRIM(I19))=0</formula>
    </cfRule>
  </conditionalFormatting>
  <conditionalFormatting sqref="S11:AG14">
    <cfRule type="containsBlanks" dxfId="11" priority="9">
      <formula>LEN(TRIM(S11))=0</formula>
    </cfRule>
  </conditionalFormatting>
  <conditionalFormatting sqref="T41:T44">
    <cfRule type="containsBlanks" dxfId="10" priority="13">
      <formula>LEN(TRIM(T41))=0</formula>
    </cfRule>
  </conditionalFormatting>
  <conditionalFormatting sqref="U19:Z22">
    <cfRule type="containsBlanks" dxfId="9" priority="12">
      <formula>LEN(TRIM(U19))=0</formula>
    </cfRule>
  </conditionalFormatting>
  <conditionalFormatting sqref="W45">
    <cfRule type="expression" dxfId="8" priority="24">
      <formula>$T$45=1</formula>
    </cfRule>
  </conditionalFormatting>
  <conditionalFormatting sqref="AC19:AD22">
    <cfRule type="containsBlanks" dxfId="7" priority="11">
      <formula>LEN(TRIM(AC19))=0</formula>
    </cfRule>
  </conditionalFormatting>
  <dataValidations count="6">
    <dataValidation type="list" allowBlank="1" showInputMessage="1" showErrorMessage="1" sqref="O19:O22" xr:uid="{00000000-0002-0000-0D00-000000000000}">
      <formula1>$AU$1:$AU$60</formula1>
    </dataValidation>
    <dataValidation type="list" allowBlank="1" showInputMessage="1" showErrorMessage="1" sqref="K19:K22 L41:L44" xr:uid="{00000000-0002-0000-0D00-000001000000}">
      <formula1>$AW$1:$AW$9</formula1>
    </dataValidation>
    <dataValidation type="list" allowBlank="1" showInputMessage="1" showErrorMessage="1" sqref="E33" xr:uid="{00000000-0002-0000-0D00-000002000000}">
      <formula1>"ｋL，ｔ"</formula1>
    </dataValidation>
    <dataValidation type="list" allowBlank="1" showInputMessage="1" sqref="I33:P33" xr:uid="{00000000-0002-0000-0D00-000003000000}">
      <formula1>$AA$71:$AA$73</formula1>
    </dataValidation>
    <dataValidation type="list" allowBlank="1" showInputMessage="1" sqref="I45:P45 N16:P16 I34:P34 N8:P8 I38:M38" xr:uid="{00000000-0002-0000-0D00-000004000000}">
      <formula1>$AA$76:$AA$79</formula1>
    </dataValidation>
    <dataValidation type="list" allowBlank="1" showInputMessage="1" sqref="Q19:Q22 I35 I16 I8" xr:uid="{00000000-0002-0000-0D00-000005000000}">
      <formula1>$B$71:$B$80</formula1>
    </dataValidation>
  </dataValidations>
  <printOptions horizontalCentered="1"/>
  <pageMargins left="0.51181102362204722" right="0.51181102362204722" top="0.51181102362204722" bottom="0.35433070866141736" header="0.27559055118110237" footer="0.31496062992125984"/>
  <pageSetup paperSize="9" scale="96" orientation="portrait" r:id="rId1"/>
  <headerFooter>
    <oddHeader>&amp;L&amp;"-,太字"６．CO₂排出削減量算定</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locked="0" defaultSize="0" autoFill="0" autoLine="0" autoPict="0">
                <anchor moveWithCells="1">
                  <from>
                    <xdr:col>22</xdr:col>
                    <xdr:colOff>12700</xdr:colOff>
                    <xdr:row>2</xdr:row>
                    <xdr:rowOff>50800</xdr:rowOff>
                  </from>
                  <to>
                    <xdr:col>23</xdr:col>
                    <xdr:colOff>114300</xdr:colOff>
                    <xdr:row>3</xdr:row>
                    <xdr:rowOff>127000</xdr:rowOff>
                  </to>
                </anchor>
              </controlPr>
            </control>
          </mc:Choice>
        </mc:AlternateContent>
        <mc:AlternateContent xmlns:mc="http://schemas.openxmlformats.org/markup-compatibility/2006">
          <mc:Choice Requires="x14">
            <control shapeId="91138" r:id="rId5" name="Option Button 2">
              <controlPr locked="0" defaultSize="0" autoFill="0" autoLine="0" autoPict="0">
                <anchor moveWithCells="1">
                  <from>
                    <xdr:col>28</xdr:col>
                    <xdr:colOff>31750</xdr:colOff>
                    <xdr:row>2</xdr:row>
                    <xdr:rowOff>57150</xdr:rowOff>
                  </from>
                  <to>
                    <xdr:col>29</xdr:col>
                    <xdr:colOff>133350</xdr:colOff>
                    <xdr:row>3</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B5:AA183"/>
  <sheetViews>
    <sheetView workbookViewId="0">
      <selection activeCell="BU21" sqref="BU21"/>
    </sheetView>
  </sheetViews>
  <sheetFormatPr defaultRowHeight="13"/>
  <cols>
    <col min="5" max="5" width="9.90625" bestFit="1" customWidth="1"/>
    <col min="21" max="21" width="9.90625" bestFit="1" customWidth="1"/>
    <col min="22" max="22" width="9.7265625" customWidth="1"/>
    <col min="23" max="24" width="9.90625" bestFit="1" customWidth="1"/>
  </cols>
  <sheetData>
    <row r="5" spans="6:14">
      <c r="F5" s="816"/>
      <c r="G5" s="819" t="s">
        <v>298</v>
      </c>
      <c r="H5" s="819"/>
      <c r="I5" s="819"/>
      <c r="J5" s="819"/>
      <c r="K5" s="819" t="s">
        <v>299</v>
      </c>
      <c r="L5" s="819"/>
      <c r="M5" s="819"/>
      <c r="N5" s="819"/>
    </row>
    <row r="6" spans="6:14">
      <c r="F6" s="817"/>
      <c r="G6" s="813" t="s">
        <v>301</v>
      </c>
      <c r="H6" s="815"/>
      <c r="I6" s="813" t="s">
        <v>303</v>
      </c>
      <c r="J6" s="815"/>
      <c r="K6" s="813" t="s">
        <v>301</v>
      </c>
      <c r="L6" s="815"/>
      <c r="M6" s="813" t="s">
        <v>303</v>
      </c>
      <c r="N6" s="815"/>
    </row>
    <row r="7" spans="6:14">
      <c r="F7" s="818"/>
      <c r="G7" s="23" t="s">
        <v>304</v>
      </c>
      <c r="H7" s="23" t="s">
        <v>305</v>
      </c>
      <c r="I7" s="23" t="s">
        <v>304</v>
      </c>
      <c r="J7" s="23" t="s">
        <v>305</v>
      </c>
      <c r="K7" s="23" t="s">
        <v>304</v>
      </c>
      <c r="L7" s="23" t="s">
        <v>305</v>
      </c>
      <c r="M7" s="23" t="s">
        <v>304</v>
      </c>
      <c r="N7" s="23" t="s">
        <v>305</v>
      </c>
    </row>
    <row r="8" spans="6:14">
      <c r="F8" s="55" t="s">
        <v>306</v>
      </c>
      <c r="G8" s="56">
        <v>0.14699999999999999</v>
      </c>
      <c r="H8" s="56">
        <v>0.13700000000000001</v>
      </c>
      <c r="I8" s="57">
        <v>0.20799999999999999</v>
      </c>
      <c r="J8" s="57">
        <v>0.151</v>
      </c>
      <c r="K8" s="56">
        <v>0.16400000000000001</v>
      </c>
      <c r="L8" s="56">
        <v>0.16</v>
      </c>
      <c r="M8" s="57">
        <v>0.10199999999999999</v>
      </c>
      <c r="N8" s="57">
        <v>8.7999999999999995E-2</v>
      </c>
    </row>
    <row r="9" spans="6:14">
      <c r="F9" s="23" t="s">
        <v>307</v>
      </c>
      <c r="G9" s="56">
        <v>0.248</v>
      </c>
      <c r="H9" s="56">
        <v>0.20599999999999999</v>
      </c>
      <c r="I9" s="57">
        <v>0.14399999999999999</v>
      </c>
      <c r="J9" s="57">
        <v>0.13200000000000001</v>
      </c>
      <c r="K9" s="56">
        <v>0.26800000000000002</v>
      </c>
      <c r="L9" s="56">
        <v>0.25700000000000001</v>
      </c>
      <c r="M9" s="57">
        <v>7.5999999999999998E-2</v>
      </c>
      <c r="N9" s="57">
        <v>4.4999999999999998E-2</v>
      </c>
    </row>
    <row r="10" spans="6:14">
      <c r="F10" s="23" t="s">
        <v>308</v>
      </c>
      <c r="G10" s="56">
        <v>0.30499999999999999</v>
      </c>
      <c r="H10" s="56">
        <v>0.249</v>
      </c>
      <c r="I10" s="57">
        <v>0</v>
      </c>
      <c r="J10" s="57">
        <v>0</v>
      </c>
      <c r="K10" s="56">
        <v>0.378</v>
      </c>
      <c r="L10" s="56">
        <v>0.317</v>
      </c>
      <c r="M10" s="57">
        <v>0</v>
      </c>
      <c r="N10" s="57">
        <v>0</v>
      </c>
    </row>
    <row r="11" spans="6:14">
      <c r="F11" s="23" t="s">
        <v>309</v>
      </c>
      <c r="G11" s="56">
        <v>0.54600000000000004</v>
      </c>
      <c r="H11" s="56">
        <v>0.54400000000000004</v>
      </c>
      <c r="I11" s="57">
        <v>0</v>
      </c>
      <c r="J11" s="57">
        <v>0</v>
      </c>
      <c r="K11" s="56">
        <v>0.58699999999999997</v>
      </c>
      <c r="L11" s="56">
        <v>0.57299999999999995</v>
      </c>
      <c r="M11" s="57">
        <v>0</v>
      </c>
      <c r="N11" s="57">
        <v>0</v>
      </c>
    </row>
    <row r="12" spans="6:14">
      <c r="F12" s="23" t="s">
        <v>310</v>
      </c>
      <c r="G12" s="56">
        <v>0.58699999999999997</v>
      </c>
      <c r="H12" s="56">
        <v>0.53400000000000003</v>
      </c>
      <c r="I12" s="57">
        <v>0</v>
      </c>
      <c r="J12" s="57">
        <v>0</v>
      </c>
      <c r="K12" s="56">
        <v>0.626</v>
      </c>
      <c r="L12" s="56">
        <v>0.61499999999999999</v>
      </c>
      <c r="M12" s="57">
        <v>0</v>
      </c>
      <c r="N12" s="57">
        <v>0</v>
      </c>
    </row>
    <row r="13" spans="6:14">
      <c r="F13" s="23" t="s">
        <v>311</v>
      </c>
      <c r="G13" s="56">
        <v>0.372</v>
      </c>
      <c r="H13" s="56">
        <v>0.432</v>
      </c>
      <c r="I13" s="57">
        <v>0</v>
      </c>
      <c r="J13" s="57">
        <v>0</v>
      </c>
      <c r="K13" s="56">
        <v>0.436</v>
      </c>
      <c r="L13" s="56">
        <v>0.48399999999999999</v>
      </c>
      <c r="M13" s="57">
        <v>0</v>
      </c>
      <c r="N13" s="57">
        <v>0</v>
      </c>
    </row>
    <row r="14" spans="6:14">
      <c r="F14" s="23" t="s">
        <v>312</v>
      </c>
      <c r="G14" s="56">
        <v>0.18</v>
      </c>
      <c r="H14" s="56">
        <v>0.20599999999999999</v>
      </c>
      <c r="I14" s="57">
        <v>0.14799999999999999</v>
      </c>
      <c r="J14" s="57">
        <v>6.2E-2</v>
      </c>
      <c r="K14" s="56">
        <v>0.21</v>
      </c>
      <c r="L14" s="56">
        <v>0.23499999999999999</v>
      </c>
      <c r="M14" s="57">
        <v>4.4999999999999998E-2</v>
      </c>
      <c r="N14" s="57">
        <v>0</v>
      </c>
    </row>
    <row r="15" spans="6:14">
      <c r="F15" s="23" t="s">
        <v>313</v>
      </c>
      <c r="G15" s="56">
        <v>8.5000000000000006E-2</v>
      </c>
      <c r="H15" s="56">
        <v>0.129</v>
      </c>
      <c r="I15" s="57">
        <v>0.245</v>
      </c>
      <c r="J15" s="57">
        <v>0.17100000000000001</v>
      </c>
      <c r="K15" s="56">
        <v>0.16900000000000001</v>
      </c>
      <c r="L15" s="56">
        <v>0.13600000000000001</v>
      </c>
      <c r="M15" s="57">
        <v>0.13100000000000001</v>
      </c>
      <c r="N15" s="57">
        <v>0.09</v>
      </c>
    </row>
    <row r="16" spans="6:14">
      <c r="F16" s="23" t="s">
        <v>314</v>
      </c>
      <c r="G16" s="56">
        <v>0</v>
      </c>
      <c r="H16" s="56">
        <v>0</v>
      </c>
      <c r="I16" s="57">
        <v>0.45</v>
      </c>
      <c r="J16" s="57">
        <v>0.312</v>
      </c>
      <c r="K16" s="56">
        <v>0</v>
      </c>
      <c r="L16" s="56">
        <v>0</v>
      </c>
      <c r="M16" s="57">
        <v>0.224</v>
      </c>
      <c r="N16" s="57">
        <v>0.151</v>
      </c>
    </row>
    <row r="17" spans="6:23">
      <c r="F17" s="23" t="s">
        <v>315</v>
      </c>
      <c r="G17" s="56">
        <v>0</v>
      </c>
      <c r="H17" s="56">
        <v>0</v>
      </c>
      <c r="I17" s="57">
        <v>0.56499999999999995</v>
      </c>
      <c r="J17" s="57">
        <v>0.44600000000000001</v>
      </c>
      <c r="K17" s="56">
        <v>0</v>
      </c>
      <c r="L17" s="56">
        <v>0</v>
      </c>
      <c r="M17" s="57">
        <v>0.27800000000000002</v>
      </c>
      <c r="N17" s="57">
        <v>0.19900000000000001</v>
      </c>
    </row>
    <row r="18" spans="6:23">
      <c r="F18" s="23" t="s">
        <v>316</v>
      </c>
      <c r="G18" s="56">
        <v>0</v>
      </c>
      <c r="H18" s="56">
        <v>0</v>
      </c>
      <c r="I18" s="57">
        <v>0.52900000000000003</v>
      </c>
      <c r="J18" s="57">
        <v>0.432</v>
      </c>
      <c r="K18" s="56">
        <v>0</v>
      </c>
      <c r="L18" s="56">
        <v>0</v>
      </c>
      <c r="M18" s="57">
        <v>0.25</v>
      </c>
      <c r="N18" s="57">
        <v>0.193</v>
      </c>
    </row>
    <row r="19" spans="6:23">
      <c r="F19" s="23" t="s">
        <v>317</v>
      </c>
      <c r="G19" s="56">
        <v>0</v>
      </c>
      <c r="H19" s="56">
        <v>0.107</v>
      </c>
      <c r="I19" s="57">
        <v>0.38900000000000001</v>
      </c>
      <c r="J19" s="57">
        <v>0.32500000000000001</v>
      </c>
      <c r="K19" s="56">
        <v>5.8000000000000003E-2</v>
      </c>
      <c r="L19" s="56">
        <v>0.188</v>
      </c>
      <c r="M19" s="57">
        <v>0.20100000000000001</v>
      </c>
      <c r="N19" s="57">
        <v>0.14599999999999999</v>
      </c>
    </row>
    <row r="22" spans="6:23">
      <c r="F22" t="s">
        <v>318</v>
      </c>
      <c r="G22" t="s">
        <v>298</v>
      </c>
      <c r="K22" t="s">
        <v>299</v>
      </c>
      <c r="P22" t="s">
        <v>321</v>
      </c>
      <c r="U22" t="s">
        <v>328</v>
      </c>
    </row>
    <row r="23" spans="6:23">
      <c r="G23" t="s">
        <v>301</v>
      </c>
      <c r="I23" t="s">
        <v>303</v>
      </c>
      <c r="K23" t="s">
        <v>301</v>
      </c>
      <c r="M23" t="s">
        <v>303</v>
      </c>
    </row>
    <row r="24" spans="6:23">
      <c r="G24" t="s">
        <v>304</v>
      </c>
      <c r="H24" t="s">
        <v>305</v>
      </c>
      <c r="I24" t="s">
        <v>304</v>
      </c>
      <c r="J24" t="s">
        <v>305</v>
      </c>
      <c r="K24" t="s">
        <v>304</v>
      </c>
      <c r="L24" t="s">
        <v>305</v>
      </c>
      <c r="M24" t="s">
        <v>304</v>
      </c>
      <c r="N24" t="s">
        <v>305</v>
      </c>
      <c r="P24" t="s">
        <v>298</v>
      </c>
      <c r="R24" t="s">
        <v>299</v>
      </c>
    </row>
    <row r="25" spans="6:23">
      <c r="G25">
        <v>111</v>
      </c>
      <c r="H25">
        <v>121</v>
      </c>
      <c r="I25">
        <v>112</v>
      </c>
      <c r="J25">
        <v>122</v>
      </c>
      <c r="K25">
        <v>211</v>
      </c>
      <c r="L25">
        <v>221</v>
      </c>
      <c r="M25">
        <v>212</v>
      </c>
      <c r="N25">
        <v>222</v>
      </c>
      <c r="P25" t="s">
        <v>301</v>
      </c>
      <c r="Q25" t="s">
        <v>303</v>
      </c>
      <c r="R25" t="s">
        <v>301</v>
      </c>
      <c r="S25" t="s">
        <v>303</v>
      </c>
      <c r="U25" t="s">
        <v>301</v>
      </c>
      <c r="V25" t="s">
        <v>303</v>
      </c>
      <c r="W25" t="s">
        <v>327</v>
      </c>
    </row>
    <row r="26" spans="6:23">
      <c r="F26" t="s">
        <v>306</v>
      </c>
      <c r="G26" s="58">
        <v>0.14699999999999999</v>
      </c>
      <c r="H26" s="58">
        <v>0.13700000000000001</v>
      </c>
      <c r="I26" s="59">
        <v>0.20799999999999999</v>
      </c>
      <c r="J26" s="59">
        <v>0.151</v>
      </c>
      <c r="K26" s="58">
        <v>0.16400000000000001</v>
      </c>
      <c r="L26" s="58">
        <v>0.16</v>
      </c>
      <c r="M26" s="59">
        <v>0.10199999999999999</v>
      </c>
      <c r="N26" s="59">
        <v>8.7999999999999995E-2</v>
      </c>
      <c r="P26" s="63">
        <f>(G26+H26)/2</f>
        <v>0.14200000000000002</v>
      </c>
      <c r="Q26" s="62">
        <f t="shared" ref="Q26:Q37" si="0">(I26+J26)/2</f>
        <v>0.17949999999999999</v>
      </c>
      <c r="R26" s="63">
        <f t="shared" ref="R26:R37" si="1">(K26+L26)/2</f>
        <v>0.16200000000000001</v>
      </c>
      <c r="S26" s="62">
        <f t="shared" ref="S26:S37" si="2">(M26+N26)/2</f>
        <v>9.5000000000000001E-2</v>
      </c>
      <c r="U26" s="63">
        <f>(P26+R26)/2</f>
        <v>0.15200000000000002</v>
      </c>
      <c r="V26" s="62">
        <f>(Q26+S26)/2</f>
        <v>0.13724999999999998</v>
      </c>
      <c r="W26" s="65">
        <f>MAX(U26:V26)</f>
        <v>0.15200000000000002</v>
      </c>
    </row>
    <row r="27" spans="6:23">
      <c r="F27" t="s">
        <v>307</v>
      </c>
      <c r="G27" s="58">
        <v>0.248</v>
      </c>
      <c r="H27" s="58">
        <v>0.20599999999999999</v>
      </c>
      <c r="I27" s="59">
        <v>0.14399999999999999</v>
      </c>
      <c r="J27" s="59">
        <v>0.13200000000000001</v>
      </c>
      <c r="K27" s="58">
        <v>0.26800000000000002</v>
      </c>
      <c r="L27" s="58">
        <v>0.25700000000000001</v>
      </c>
      <c r="M27" s="59">
        <v>7.5999999999999998E-2</v>
      </c>
      <c r="N27" s="59">
        <v>4.4999999999999998E-2</v>
      </c>
      <c r="P27" s="63">
        <f t="shared" ref="P27:P37" si="3">(G27+H27)/2</f>
        <v>0.22699999999999998</v>
      </c>
      <c r="Q27" s="62">
        <f t="shared" si="0"/>
        <v>0.13800000000000001</v>
      </c>
      <c r="R27" s="63">
        <f t="shared" si="1"/>
        <v>0.26250000000000001</v>
      </c>
      <c r="S27" s="62">
        <f t="shared" si="2"/>
        <v>6.0499999999999998E-2</v>
      </c>
      <c r="U27" s="63">
        <f t="shared" ref="U27:V37" si="4">(P27+R27)/2</f>
        <v>0.24475</v>
      </c>
      <c r="V27" s="62">
        <f t="shared" si="4"/>
        <v>9.9250000000000005E-2</v>
      </c>
      <c r="W27" s="65">
        <f t="shared" ref="W27:W37" si="5">MAX(U27:V27)</f>
        <v>0.24475</v>
      </c>
    </row>
    <row r="28" spans="6:23">
      <c r="F28" t="s">
        <v>308</v>
      </c>
      <c r="G28" s="58">
        <v>0.30499999999999999</v>
      </c>
      <c r="H28" s="58">
        <v>0.249</v>
      </c>
      <c r="I28" s="59">
        <v>0</v>
      </c>
      <c r="J28" s="59">
        <v>0</v>
      </c>
      <c r="K28" s="58">
        <v>0.378</v>
      </c>
      <c r="L28" s="58">
        <v>0.317</v>
      </c>
      <c r="M28" s="59">
        <v>0</v>
      </c>
      <c r="N28" s="59">
        <v>0</v>
      </c>
      <c r="P28" s="63">
        <f t="shared" si="3"/>
        <v>0.27700000000000002</v>
      </c>
      <c r="Q28" s="62">
        <f t="shared" si="0"/>
        <v>0</v>
      </c>
      <c r="R28" s="63">
        <f t="shared" si="1"/>
        <v>0.34750000000000003</v>
      </c>
      <c r="S28" s="62">
        <f t="shared" si="2"/>
        <v>0</v>
      </c>
      <c r="U28" s="63">
        <f t="shared" si="4"/>
        <v>0.31225000000000003</v>
      </c>
      <c r="V28" s="62">
        <f t="shared" si="4"/>
        <v>0</v>
      </c>
      <c r="W28" s="65">
        <f t="shared" si="5"/>
        <v>0.31225000000000003</v>
      </c>
    </row>
    <row r="29" spans="6:23">
      <c r="F29" t="s">
        <v>309</v>
      </c>
      <c r="G29" s="58">
        <v>0.54600000000000004</v>
      </c>
      <c r="H29" s="58">
        <v>0.54400000000000004</v>
      </c>
      <c r="I29" s="59">
        <v>0</v>
      </c>
      <c r="J29" s="59">
        <v>0</v>
      </c>
      <c r="K29" s="58">
        <v>0.58699999999999997</v>
      </c>
      <c r="L29" s="58">
        <v>0.57299999999999995</v>
      </c>
      <c r="M29" s="59">
        <v>0</v>
      </c>
      <c r="N29" s="59">
        <v>0</v>
      </c>
      <c r="P29" s="63">
        <f t="shared" si="3"/>
        <v>0.54500000000000004</v>
      </c>
      <c r="Q29" s="62">
        <f t="shared" si="0"/>
        <v>0</v>
      </c>
      <c r="R29" s="63">
        <f t="shared" si="1"/>
        <v>0.57999999999999996</v>
      </c>
      <c r="S29" s="62">
        <f t="shared" si="2"/>
        <v>0</v>
      </c>
      <c r="U29" s="63">
        <f t="shared" si="4"/>
        <v>0.5625</v>
      </c>
      <c r="V29" s="62">
        <f t="shared" si="4"/>
        <v>0</v>
      </c>
      <c r="W29" s="65">
        <f t="shared" si="5"/>
        <v>0.5625</v>
      </c>
    </row>
    <row r="30" spans="6:23">
      <c r="F30" t="s">
        <v>310</v>
      </c>
      <c r="G30" s="58">
        <v>0.58699999999999997</v>
      </c>
      <c r="H30" s="58">
        <v>0.53400000000000003</v>
      </c>
      <c r="I30" s="59">
        <v>0</v>
      </c>
      <c r="J30" s="59">
        <v>0</v>
      </c>
      <c r="K30" s="58">
        <v>0.626</v>
      </c>
      <c r="L30" s="58">
        <v>0.61499999999999999</v>
      </c>
      <c r="M30" s="59">
        <v>0</v>
      </c>
      <c r="N30" s="59">
        <v>0</v>
      </c>
      <c r="P30" s="63">
        <f t="shared" si="3"/>
        <v>0.5605</v>
      </c>
      <c r="Q30" s="62">
        <f t="shared" si="0"/>
        <v>0</v>
      </c>
      <c r="R30" s="63">
        <f t="shared" si="1"/>
        <v>0.62050000000000005</v>
      </c>
      <c r="S30" s="62">
        <f t="shared" si="2"/>
        <v>0</v>
      </c>
      <c r="U30" s="63">
        <f t="shared" si="4"/>
        <v>0.59050000000000002</v>
      </c>
      <c r="V30" s="62">
        <f t="shared" si="4"/>
        <v>0</v>
      </c>
      <c r="W30" s="65">
        <f t="shared" si="5"/>
        <v>0.59050000000000002</v>
      </c>
    </row>
    <row r="31" spans="6:23">
      <c r="F31" t="s">
        <v>311</v>
      </c>
      <c r="G31" s="58">
        <v>0.372</v>
      </c>
      <c r="H31" s="58">
        <v>0.432</v>
      </c>
      <c r="I31" s="59">
        <v>0</v>
      </c>
      <c r="J31" s="59">
        <v>0</v>
      </c>
      <c r="K31" s="58">
        <v>0.436</v>
      </c>
      <c r="L31" s="58">
        <v>0.48399999999999999</v>
      </c>
      <c r="M31" s="59">
        <v>0</v>
      </c>
      <c r="N31" s="59">
        <v>0</v>
      </c>
      <c r="P31" s="63">
        <f t="shared" si="3"/>
        <v>0.40200000000000002</v>
      </c>
      <c r="Q31" s="62">
        <f t="shared" si="0"/>
        <v>0</v>
      </c>
      <c r="R31" s="63">
        <f t="shared" si="1"/>
        <v>0.45999999999999996</v>
      </c>
      <c r="S31" s="62">
        <f t="shared" si="2"/>
        <v>0</v>
      </c>
      <c r="U31" s="63">
        <f t="shared" si="4"/>
        <v>0.43099999999999999</v>
      </c>
      <c r="V31" s="62">
        <f t="shared" si="4"/>
        <v>0</v>
      </c>
      <c r="W31" s="65">
        <f t="shared" si="5"/>
        <v>0.43099999999999999</v>
      </c>
    </row>
    <row r="32" spans="6:23">
      <c r="F32" t="s">
        <v>312</v>
      </c>
      <c r="G32" s="58">
        <v>0.18</v>
      </c>
      <c r="H32" s="58">
        <v>0.20599999999999999</v>
      </c>
      <c r="I32" s="59">
        <v>0.14799999999999999</v>
      </c>
      <c r="J32" s="59">
        <v>6.2E-2</v>
      </c>
      <c r="K32" s="58">
        <v>0.21</v>
      </c>
      <c r="L32" s="58">
        <v>0.23499999999999999</v>
      </c>
      <c r="M32" s="59">
        <v>4.4999999999999998E-2</v>
      </c>
      <c r="N32" s="59">
        <v>0</v>
      </c>
      <c r="P32" s="63">
        <f t="shared" si="3"/>
        <v>0.193</v>
      </c>
      <c r="Q32" s="62">
        <f t="shared" si="0"/>
        <v>0.105</v>
      </c>
      <c r="R32" s="63">
        <f t="shared" si="1"/>
        <v>0.22249999999999998</v>
      </c>
      <c r="S32" s="62">
        <f t="shared" si="2"/>
        <v>2.2499999999999999E-2</v>
      </c>
      <c r="U32" s="63">
        <f t="shared" si="4"/>
        <v>0.20774999999999999</v>
      </c>
      <c r="V32" s="62">
        <f t="shared" si="4"/>
        <v>6.3750000000000001E-2</v>
      </c>
      <c r="W32" s="65">
        <f t="shared" si="5"/>
        <v>0.20774999999999999</v>
      </c>
    </row>
    <row r="33" spans="6:27">
      <c r="F33" t="s">
        <v>313</v>
      </c>
      <c r="G33" s="58">
        <v>8.5000000000000006E-2</v>
      </c>
      <c r="H33" s="58">
        <v>0.129</v>
      </c>
      <c r="I33" s="59">
        <v>0.245</v>
      </c>
      <c r="J33" s="59">
        <v>0.17100000000000001</v>
      </c>
      <c r="K33" s="58">
        <v>0.16900000000000001</v>
      </c>
      <c r="L33" s="58">
        <v>0.13600000000000001</v>
      </c>
      <c r="M33" s="59">
        <v>0.13100000000000001</v>
      </c>
      <c r="N33" s="59">
        <v>0.09</v>
      </c>
      <c r="P33" s="63">
        <f t="shared" si="3"/>
        <v>0.10700000000000001</v>
      </c>
      <c r="Q33" s="62">
        <f t="shared" si="0"/>
        <v>0.20800000000000002</v>
      </c>
      <c r="R33" s="63">
        <f t="shared" si="1"/>
        <v>0.15250000000000002</v>
      </c>
      <c r="S33" s="62">
        <f t="shared" si="2"/>
        <v>0.1105</v>
      </c>
      <c r="U33" s="63">
        <f t="shared" si="4"/>
        <v>0.12975000000000003</v>
      </c>
      <c r="V33" s="62">
        <f t="shared" si="4"/>
        <v>0.15925</v>
      </c>
      <c r="W33" s="65">
        <f t="shared" si="5"/>
        <v>0.15925</v>
      </c>
    </row>
    <row r="34" spans="6:27">
      <c r="F34" t="s">
        <v>314</v>
      </c>
      <c r="G34" s="58">
        <v>0</v>
      </c>
      <c r="H34" s="58">
        <v>0</v>
      </c>
      <c r="I34" s="59">
        <v>0.45</v>
      </c>
      <c r="J34" s="59">
        <v>0.312</v>
      </c>
      <c r="K34" s="58">
        <v>0</v>
      </c>
      <c r="L34" s="58">
        <v>0</v>
      </c>
      <c r="M34" s="59">
        <v>0.224</v>
      </c>
      <c r="N34" s="59">
        <v>0.151</v>
      </c>
      <c r="P34" s="63">
        <f t="shared" si="3"/>
        <v>0</v>
      </c>
      <c r="Q34" s="62">
        <f t="shared" si="0"/>
        <v>0.38100000000000001</v>
      </c>
      <c r="R34" s="63">
        <f t="shared" si="1"/>
        <v>0</v>
      </c>
      <c r="S34" s="62">
        <f t="shared" si="2"/>
        <v>0.1875</v>
      </c>
      <c r="U34" s="63">
        <f t="shared" si="4"/>
        <v>0</v>
      </c>
      <c r="V34" s="62">
        <f t="shared" si="4"/>
        <v>0.28425</v>
      </c>
      <c r="W34" s="65">
        <f t="shared" si="5"/>
        <v>0.28425</v>
      </c>
    </row>
    <row r="35" spans="6:27">
      <c r="F35" t="s">
        <v>315</v>
      </c>
      <c r="G35" s="58">
        <v>0</v>
      </c>
      <c r="H35" s="58">
        <v>0</v>
      </c>
      <c r="I35" s="59">
        <v>0.56499999999999995</v>
      </c>
      <c r="J35" s="59">
        <v>0.44600000000000001</v>
      </c>
      <c r="K35" s="58">
        <v>0</v>
      </c>
      <c r="L35" s="58">
        <v>0</v>
      </c>
      <c r="M35" s="59">
        <v>0.27800000000000002</v>
      </c>
      <c r="N35" s="59">
        <v>0.19900000000000001</v>
      </c>
      <c r="P35" s="63">
        <f t="shared" si="3"/>
        <v>0</v>
      </c>
      <c r="Q35" s="62">
        <f t="shared" si="0"/>
        <v>0.50549999999999995</v>
      </c>
      <c r="R35" s="63">
        <f t="shared" si="1"/>
        <v>0</v>
      </c>
      <c r="S35" s="62">
        <f t="shared" si="2"/>
        <v>0.23850000000000002</v>
      </c>
      <c r="U35" s="63">
        <f t="shared" si="4"/>
        <v>0</v>
      </c>
      <c r="V35" s="62">
        <f t="shared" si="4"/>
        <v>0.372</v>
      </c>
      <c r="W35" s="65">
        <f t="shared" si="5"/>
        <v>0.372</v>
      </c>
    </row>
    <row r="36" spans="6:27">
      <c r="F36" t="s">
        <v>316</v>
      </c>
      <c r="G36" s="58">
        <v>0</v>
      </c>
      <c r="H36" s="58">
        <v>0</v>
      </c>
      <c r="I36" s="59">
        <v>0.52900000000000003</v>
      </c>
      <c r="J36" s="59">
        <v>0.432</v>
      </c>
      <c r="K36" s="58">
        <v>0</v>
      </c>
      <c r="L36" s="58">
        <v>0</v>
      </c>
      <c r="M36" s="59">
        <v>0.25</v>
      </c>
      <c r="N36" s="59">
        <v>0.193</v>
      </c>
      <c r="P36" s="63">
        <f t="shared" si="3"/>
        <v>0</v>
      </c>
      <c r="Q36" s="62">
        <f t="shared" si="0"/>
        <v>0.48050000000000004</v>
      </c>
      <c r="R36" s="63">
        <f t="shared" si="1"/>
        <v>0</v>
      </c>
      <c r="S36" s="62">
        <f t="shared" si="2"/>
        <v>0.2215</v>
      </c>
      <c r="U36" s="63">
        <f t="shared" si="4"/>
        <v>0</v>
      </c>
      <c r="V36" s="62">
        <f t="shared" si="4"/>
        <v>0.35100000000000003</v>
      </c>
      <c r="W36" s="65">
        <f t="shared" si="5"/>
        <v>0.35100000000000003</v>
      </c>
    </row>
    <row r="37" spans="6:27">
      <c r="F37" t="s">
        <v>317</v>
      </c>
      <c r="G37" s="58">
        <v>0</v>
      </c>
      <c r="H37" s="58">
        <v>0.107</v>
      </c>
      <c r="I37" s="59">
        <v>0.38900000000000001</v>
      </c>
      <c r="J37" s="59">
        <v>0.32500000000000001</v>
      </c>
      <c r="K37" s="58">
        <v>5.8000000000000003E-2</v>
      </c>
      <c r="L37" s="58">
        <v>0.188</v>
      </c>
      <c r="M37" s="59">
        <v>0.20100000000000001</v>
      </c>
      <c r="N37" s="59">
        <v>0.14599999999999999</v>
      </c>
      <c r="P37" s="63">
        <f t="shared" si="3"/>
        <v>5.3499999999999999E-2</v>
      </c>
      <c r="Q37" s="62">
        <f t="shared" si="0"/>
        <v>0.35699999999999998</v>
      </c>
      <c r="R37" s="63">
        <f t="shared" si="1"/>
        <v>0.123</v>
      </c>
      <c r="S37" s="62">
        <f t="shared" si="2"/>
        <v>0.17349999999999999</v>
      </c>
      <c r="U37" s="63">
        <f t="shared" si="4"/>
        <v>8.8249999999999995E-2</v>
      </c>
      <c r="V37" s="62">
        <f t="shared" si="4"/>
        <v>0.26524999999999999</v>
      </c>
      <c r="W37" s="65">
        <f t="shared" si="5"/>
        <v>0.26524999999999999</v>
      </c>
    </row>
    <row r="38" spans="6:27">
      <c r="T38" s="24" t="s">
        <v>325</v>
      </c>
      <c r="U38" s="61">
        <f>_xlfn.AGGREGATE(1,5,U26:U37)</f>
        <v>0.2265625</v>
      </c>
      <c r="V38" s="61">
        <f>_xlfn.AGGREGATE(1,5,V26:V37)</f>
        <v>0.14433333333333334</v>
      </c>
      <c r="W38" s="61">
        <f>_xlfn.AGGREGATE(1,5,W26:W37)</f>
        <v>0.32770833333333332</v>
      </c>
    </row>
    <row r="40" spans="6:27">
      <c r="F40" t="s">
        <v>319</v>
      </c>
      <c r="G40" t="s">
        <v>320</v>
      </c>
      <c r="P40" t="s">
        <v>322</v>
      </c>
    </row>
    <row r="41" spans="6:27">
      <c r="G41" t="s">
        <v>298</v>
      </c>
      <c r="I41" t="s">
        <v>299</v>
      </c>
      <c r="U41" t="s">
        <v>323</v>
      </c>
    </row>
    <row r="42" spans="6:27">
      <c r="G42" t="s">
        <v>304</v>
      </c>
      <c r="H42" t="s">
        <v>305</v>
      </c>
      <c r="I42" t="s">
        <v>304</v>
      </c>
      <c r="J42" t="s">
        <v>305</v>
      </c>
      <c r="P42" t="s">
        <v>298</v>
      </c>
      <c r="Q42" t="s">
        <v>299</v>
      </c>
      <c r="U42" t="s">
        <v>298</v>
      </c>
      <c r="W42" t="s">
        <v>299</v>
      </c>
      <c r="Y42" t="s">
        <v>329</v>
      </c>
    </row>
    <row r="43" spans="6:27">
      <c r="G43">
        <v>11</v>
      </c>
      <c r="H43">
        <v>12</v>
      </c>
      <c r="I43">
        <v>21</v>
      </c>
      <c r="J43">
        <v>22</v>
      </c>
      <c r="U43" t="s">
        <v>301</v>
      </c>
      <c r="V43" t="s">
        <v>303</v>
      </c>
      <c r="W43" t="s">
        <v>301</v>
      </c>
      <c r="X43" t="s">
        <v>303</v>
      </c>
      <c r="Y43" t="s">
        <v>301</v>
      </c>
      <c r="Z43" t="s">
        <v>303</v>
      </c>
      <c r="AA43" t="s">
        <v>330</v>
      </c>
    </row>
    <row r="44" spans="6:27">
      <c r="F44" t="s">
        <v>306</v>
      </c>
      <c r="G44" s="60">
        <v>0.36099999999999999</v>
      </c>
      <c r="H44" s="60">
        <v>0.27400000000000002</v>
      </c>
      <c r="I44" s="60">
        <v>0.32300000000000001</v>
      </c>
      <c r="J44" s="60">
        <v>0.27500000000000002</v>
      </c>
      <c r="P44" s="64">
        <f>(G44+H44)/2</f>
        <v>0.3175</v>
      </c>
      <c r="Q44" s="64">
        <f t="shared" ref="Q44:Q55" si="6">(I44+J44)/2</f>
        <v>0.29900000000000004</v>
      </c>
      <c r="U44" s="63">
        <f t="shared" ref="U44:U55" si="7">P26*P44</f>
        <v>4.5085000000000007E-2</v>
      </c>
      <c r="V44" s="62">
        <f t="shared" ref="V44:V55" si="8">Q26*P44</f>
        <v>5.699125E-2</v>
      </c>
      <c r="W44" s="63">
        <f t="shared" ref="W44:W55" si="9">R26*Q44</f>
        <v>4.8438000000000009E-2</v>
      </c>
      <c r="X44" s="62">
        <f t="shared" ref="X44:X55" si="10">S26*Q44</f>
        <v>2.8405000000000003E-2</v>
      </c>
      <c r="Y44" s="63">
        <f>(U44+W44)/2</f>
        <v>4.6761500000000011E-2</v>
      </c>
      <c r="Z44" s="62">
        <f>(V44+X44)/2</f>
        <v>4.2698125000000003E-2</v>
      </c>
      <c r="AA44" s="65">
        <f>MAX(Y44:Z44)</f>
        <v>4.6761500000000011E-2</v>
      </c>
    </row>
    <row r="45" spans="6:27">
      <c r="F45" t="s">
        <v>307</v>
      </c>
      <c r="G45" s="60">
        <v>0.45100000000000001</v>
      </c>
      <c r="H45" s="60">
        <v>0.51100000000000001</v>
      </c>
      <c r="I45" s="60">
        <v>0.77500000000000002</v>
      </c>
      <c r="J45" s="60">
        <v>0.81399999999999995</v>
      </c>
      <c r="P45" s="64">
        <f t="shared" ref="P45:P55" si="11">(G45+H45)/2</f>
        <v>0.48099999999999998</v>
      </c>
      <c r="Q45" s="64">
        <f t="shared" si="6"/>
        <v>0.79449999999999998</v>
      </c>
      <c r="U45" s="63">
        <f t="shared" si="7"/>
        <v>0.10918699999999999</v>
      </c>
      <c r="V45" s="62">
        <f t="shared" si="8"/>
        <v>6.6378000000000006E-2</v>
      </c>
      <c r="W45" s="63">
        <f t="shared" si="9"/>
        <v>0.20855625</v>
      </c>
      <c r="X45" s="62">
        <f t="shared" si="10"/>
        <v>4.8067249999999999E-2</v>
      </c>
      <c r="Y45" s="63">
        <f t="shared" ref="Y45:Y55" si="12">(U45+W45)/2</f>
        <v>0.15887162499999999</v>
      </c>
      <c r="Z45" s="62">
        <f t="shared" ref="Z45:Z55" si="13">(V45+X45)/2</f>
        <v>5.7222624999999999E-2</v>
      </c>
      <c r="AA45" s="65">
        <f t="shared" ref="AA45:AA55" si="14">MAX(Y45:Z45)</f>
        <v>0.15887162499999999</v>
      </c>
    </row>
    <row r="46" spans="6:27">
      <c r="F46" t="s">
        <v>308</v>
      </c>
      <c r="G46" s="60">
        <v>0.71699999999999997</v>
      </c>
      <c r="H46" s="60">
        <v>0.67400000000000004</v>
      </c>
      <c r="I46" s="60">
        <v>0.94499999999999995</v>
      </c>
      <c r="J46" s="60">
        <v>0.94200000000000006</v>
      </c>
      <c r="P46" s="64">
        <f t="shared" si="11"/>
        <v>0.69550000000000001</v>
      </c>
      <c r="Q46" s="64">
        <f t="shared" si="6"/>
        <v>0.94350000000000001</v>
      </c>
      <c r="U46" s="63">
        <f t="shared" si="7"/>
        <v>0.19265350000000001</v>
      </c>
      <c r="V46" s="62">
        <f t="shared" si="8"/>
        <v>0</v>
      </c>
      <c r="W46" s="63">
        <f t="shared" si="9"/>
        <v>0.32786625000000003</v>
      </c>
      <c r="X46" s="62">
        <f t="shared" si="10"/>
        <v>0</v>
      </c>
      <c r="Y46" s="63">
        <f t="shared" si="12"/>
        <v>0.26025987500000003</v>
      </c>
      <c r="Z46" s="62">
        <f t="shared" si="13"/>
        <v>0</v>
      </c>
      <c r="AA46" s="65">
        <f t="shared" si="14"/>
        <v>0.26025987500000003</v>
      </c>
    </row>
    <row r="47" spans="6:27">
      <c r="F47" t="s">
        <v>309</v>
      </c>
      <c r="G47" s="60">
        <v>0.89500000000000002</v>
      </c>
      <c r="H47" s="60">
        <v>0.88800000000000001</v>
      </c>
      <c r="I47" s="60">
        <v>1</v>
      </c>
      <c r="J47" s="60">
        <v>0.99</v>
      </c>
      <c r="P47" s="64">
        <f t="shared" si="11"/>
        <v>0.89149999999999996</v>
      </c>
      <c r="Q47" s="64">
        <f t="shared" si="6"/>
        <v>0.995</v>
      </c>
      <c r="U47" s="63">
        <f t="shared" si="7"/>
        <v>0.48586750000000001</v>
      </c>
      <c r="V47" s="62">
        <f t="shared" si="8"/>
        <v>0</v>
      </c>
      <c r="W47" s="63">
        <f t="shared" si="9"/>
        <v>0.57709999999999995</v>
      </c>
      <c r="X47" s="62">
        <f t="shared" si="10"/>
        <v>0</v>
      </c>
      <c r="Y47" s="63">
        <f t="shared" si="12"/>
        <v>0.53148375000000003</v>
      </c>
      <c r="Z47" s="62">
        <f t="shared" si="13"/>
        <v>0</v>
      </c>
      <c r="AA47" s="65">
        <f t="shared" si="14"/>
        <v>0.53148375000000003</v>
      </c>
    </row>
    <row r="48" spans="6:27">
      <c r="F48" t="s">
        <v>310</v>
      </c>
      <c r="G48" s="60">
        <v>0.92300000000000004</v>
      </c>
      <c r="H48" s="60">
        <v>0.99</v>
      </c>
      <c r="I48" s="60">
        <v>1</v>
      </c>
      <c r="J48" s="60">
        <v>1</v>
      </c>
      <c r="P48" s="64">
        <f t="shared" si="11"/>
        <v>0.95650000000000002</v>
      </c>
      <c r="Q48" s="64">
        <f t="shared" si="6"/>
        <v>1</v>
      </c>
      <c r="U48" s="63">
        <f t="shared" si="7"/>
        <v>0.53611825000000002</v>
      </c>
      <c r="V48" s="62">
        <f t="shared" si="8"/>
        <v>0</v>
      </c>
      <c r="W48" s="63">
        <f t="shared" si="9"/>
        <v>0.62050000000000005</v>
      </c>
      <c r="X48" s="62">
        <f t="shared" si="10"/>
        <v>0</v>
      </c>
      <c r="Y48" s="63">
        <f t="shared" si="12"/>
        <v>0.57830912500000009</v>
      </c>
      <c r="Z48" s="62">
        <f t="shared" si="13"/>
        <v>0</v>
      </c>
      <c r="AA48" s="65">
        <f t="shared" si="14"/>
        <v>0.57830912500000009</v>
      </c>
    </row>
    <row r="49" spans="2:27">
      <c r="F49" t="s">
        <v>311</v>
      </c>
      <c r="G49" s="60">
        <v>0.81</v>
      </c>
      <c r="H49" s="60">
        <v>0.83799999999999997</v>
      </c>
      <c r="I49" s="60">
        <v>0.99</v>
      </c>
      <c r="J49" s="60">
        <v>1</v>
      </c>
      <c r="P49" s="64">
        <f t="shared" si="11"/>
        <v>0.82400000000000007</v>
      </c>
      <c r="Q49" s="64">
        <f t="shared" si="6"/>
        <v>0.995</v>
      </c>
      <c r="U49" s="63">
        <f t="shared" si="7"/>
        <v>0.33124800000000004</v>
      </c>
      <c r="V49" s="62">
        <f t="shared" si="8"/>
        <v>0</v>
      </c>
      <c r="W49" s="63">
        <f t="shared" si="9"/>
        <v>0.45769999999999994</v>
      </c>
      <c r="X49" s="62">
        <f t="shared" si="10"/>
        <v>0</v>
      </c>
      <c r="Y49" s="63">
        <f t="shared" si="12"/>
        <v>0.39447399999999999</v>
      </c>
      <c r="Z49" s="62">
        <f t="shared" si="13"/>
        <v>0</v>
      </c>
      <c r="AA49" s="65">
        <f t="shared" si="14"/>
        <v>0.39447399999999999</v>
      </c>
    </row>
    <row r="50" spans="2:27">
      <c r="F50" t="s">
        <v>312</v>
      </c>
      <c r="G50" s="60">
        <v>0.23499999999999999</v>
      </c>
      <c r="H50" s="60">
        <v>0.40899999999999997</v>
      </c>
      <c r="I50" s="60">
        <v>0.48399999999999999</v>
      </c>
      <c r="J50" s="60">
        <v>0.79900000000000004</v>
      </c>
      <c r="P50" s="64">
        <f t="shared" si="11"/>
        <v>0.32199999999999995</v>
      </c>
      <c r="Q50" s="64">
        <f t="shared" si="6"/>
        <v>0.64149999999999996</v>
      </c>
      <c r="U50" s="63">
        <f t="shared" si="7"/>
        <v>6.2145999999999993E-2</v>
      </c>
      <c r="V50" s="62">
        <f t="shared" si="8"/>
        <v>3.3809999999999993E-2</v>
      </c>
      <c r="W50" s="63">
        <f t="shared" si="9"/>
        <v>0.14273374999999996</v>
      </c>
      <c r="X50" s="62">
        <f t="shared" si="10"/>
        <v>1.4433749999999999E-2</v>
      </c>
      <c r="Y50" s="63">
        <f t="shared" si="12"/>
        <v>0.10243987499999999</v>
      </c>
      <c r="Z50" s="62">
        <f t="shared" si="13"/>
        <v>2.4121874999999994E-2</v>
      </c>
      <c r="AA50" s="65">
        <f t="shared" si="14"/>
        <v>0.10243987499999999</v>
      </c>
    </row>
    <row r="51" spans="2:27">
      <c r="F51" t="s">
        <v>313</v>
      </c>
      <c r="G51" s="60">
        <v>0.67400000000000004</v>
      </c>
      <c r="H51" s="60">
        <v>0.47599999999999998</v>
      </c>
      <c r="I51" s="60">
        <v>0.09</v>
      </c>
      <c r="J51" s="60">
        <v>0.23300000000000001</v>
      </c>
      <c r="P51" s="64">
        <f t="shared" si="11"/>
        <v>0.57499999999999996</v>
      </c>
      <c r="Q51" s="64">
        <f t="shared" si="6"/>
        <v>0.1615</v>
      </c>
      <c r="U51" s="63">
        <f t="shared" si="7"/>
        <v>6.1525000000000003E-2</v>
      </c>
      <c r="V51" s="62">
        <f t="shared" si="8"/>
        <v>0.1196</v>
      </c>
      <c r="W51" s="63">
        <f t="shared" si="9"/>
        <v>2.4628750000000005E-2</v>
      </c>
      <c r="X51" s="62">
        <f t="shared" si="10"/>
        <v>1.7845750000000001E-2</v>
      </c>
      <c r="Y51" s="63">
        <f t="shared" si="12"/>
        <v>4.3076875000000001E-2</v>
      </c>
      <c r="Z51" s="62">
        <f t="shared" si="13"/>
        <v>6.8722875000000003E-2</v>
      </c>
      <c r="AA51" s="65">
        <f t="shared" si="14"/>
        <v>6.8722875000000003E-2</v>
      </c>
    </row>
    <row r="52" spans="2:27">
      <c r="F52" t="s">
        <v>314</v>
      </c>
      <c r="G52" s="60">
        <v>0.96499999999999997</v>
      </c>
      <c r="H52" s="60">
        <v>0.93300000000000005</v>
      </c>
      <c r="I52" s="60">
        <v>0.80500000000000005</v>
      </c>
      <c r="J52" s="60">
        <v>0.62</v>
      </c>
      <c r="P52" s="64">
        <f t="shared" si="11"/>
        <v>0.94900000000000007</v>
      </c>
      <c r="Q52" s="64">
        <f t="shared" si="6"/>
        <v>0.71250000000000002</v>
      </c>
      <c r="U52" s="63">
        <f t="shared" si="7"/>
        <v>0</v>
      </c>
      <c r="V52" s="62">
        <f t="shared" si="8"/>
        <v>0.36156900000000003</v>
      </c>
      <c r="W52" s="63">
        <f t="shared" si="9"/>
        <v>0</v>
      </c>
      <c r="X52" s="62">
        <f t="shared" si="10"/>
        <v>0.13359375000000001</v>
      </c>
      <c r="Y52" s="63">
        <f t="shared" si="12"/>
        <v>0</v>
      </c>
      <c r="Z52" s="62">
        <f t="shared" si="13"/>
        <v>0.24758137500000002</v>
      </c>
      <c r="AA52" s="65">
        <f t="shared" si="14"/>
        <v>0.24758137500000002</v>
      </c>
    </row>
    <row r="53" spans="2:27">
      <c r="F53" t="s">
        <v>315</v>
      </c>
      <c r="G53" s="60">
        <v>1</v>
      </c>
      <c r="H53" s="60">
        <v>1</v>
      </c>
      <c r="I53" s="60">
        <v>0.97199999999999998</v>
      </c>
      <c r="J53" s="60">
        <v>0.97799999999999998</v>
      </c>
      <c r="P53" s="64">
        <f t="shared" si="11"/>
        <v>1</v>
      </c>
      <c r="Q53" s="64">
        <f t="shared" si="6"/>
        <v>0.97499999999999998</v>
      </c>
      <c r="U53" s="63">
        <f t="shared" si="7"/>
        <v>0</v>
      </c>
      <c r="V53" s="62">
        <f t="shared" si="8"/>
        <v>0.50549999999999995</v>
      </c>
      <c r="W53" s="63">
        <f t="shared" si="9"/>
        <v>0</v>
      </c>
      <c r="X53" s="62">
        <f t="shared" si="10"/>
        <v>0.23253750000000001</v>
      </c>
      <c r="Y53" s="63">
        <f t="shared" si="12"/>
        <v>0</v>
      </c>
      <c r="Z53" s="62">
        <f t="shared" si="13"/>
        <v>0.36901874999999995</v>
      </c>
      <c r="AA53" s="65">
        <f t="shared" si="14"/>
        <v>0.36901874999999995</v>
      </c>
    </row>
    <row r="54" spans="2:27">
      <c r="F54" t="s">
        <v>316</v>
      </c>
      <c r="G54" s="60">
        <v>0.99399999999999999</v>
      </c>
      <c r="H54" s="60">
        <v>0.96899999999999997</v>
      </c>
      <c r="I54" s="60">
        <v>0.97199999999999998</v>
      </c>
      <c r="J54" s="60">
        <v>0.875</v>
      </c>
      <c r="P54" s="64">
        <f t="shared" si="11"/>
        <v>0.98150000000000004</v>
      </c>
      <c r="Q54" s="64">
        <f t="shared" si="6"/>
        <v>0.92349999999999999</v>
      </c>
      <c r="U54" s="63">
        <f t="shared" si="7"/>
        <v>0</v>
      </c>
      <c r="V54" s="62">
        <f t="shared" si="8"/>
        <v>0.47161075000000008</v>
      </c>
      <c r="W54" s="63">
        <f t="shared" si="9"/>
        <v>0</v>
      </c>
      <c r="X54" s="62">
        <f t="shared" si="10"/>
        <v>0.20455524999999999</v>
      </c>
      <c r="Y54" s="63">
        <f t="shared" si="12"/>
        <v>0</v>
      </c>
      <c r="Z54" s="62">
        <f t="shared" si="13"/>
        <v>0.33808300000000002</v>
      </c>
      <c r="AA54" s="65">
        <f t="shared" si="14"/>
        <v>0.33808300000000002</v>
      </c>
    </row>
    <row r="55" spans="2:27">
      <c r="F55" t="s">
        <v>317</v>
      </c>
      <c r="G55" s="60">
        <v>0.9</v>
      </c>
      <c r="H55" s="60">
        <v>0.88500000000000001</v>
      </c>
      <c r="I55" s="60">
        <v>0.59599999999999997</v>
      </c>
      <c r="J55" s="60">
        <v>3.2000000000000001E-2</v>
      </c>
      <c r="P55" s="64">
        <f t="shared" si="11"/>
        <v>0.89250000000000007</v>
      </c>
      <c r="Q55" s="64">
        <f t="shared" si="6"/>
        <v>0.314</v>
      </c>
      <c r="U55" s="63">
        <f t="shared" si="7"/>
        <v>4.774875E-2</v>
      </c>
      <c r="V55" s="62">
        <f t="shared" si="8"/>
        <v>0.31862250000000003</v>
      </c>
      <c r="W55" s="63">
        <f t="shared" si="9"/>
        <v>3.8621999999999997E-2</v>
      </c>
      <c r="X55" s="62">
        <f t="shared" si="10"/>
        <v>5.4479E-2</v>
      </c>
      <c r="Y55" s="63">
        <f t="shared" si="12"/>
        <v>4.3185374999999998E-2</v>
      </c>
      <c r="Z55" s="62">
        <f t="shared" si="13"/>
        <v>0.18655075000000002</v>
      </c>
      <c r="AA55" s="65">
        <f t="shared" si="14"/>
        <v>0.18655075000000002</v>
      </c>
    </row>
    <row r="56" spans="2:27">
      <c r="AA56" s="65">
        <f>AVERAGE(AA44:AA55)</f>
        <v>0.27354637500000006</v>
      </c>
    </row>
    <row r="61" spans="2:27">
      <c r="B61" t="s">
        <v>353</v>
      </c>
    </row>
    <row r="62" spans="2:27">
      <c r="B62" t="s">
        <v>341</v>
      </c>
      <c r="K62" t="s">
        <v>342</v>
      </c>
    </row>
    <row r="63" spans="2:27">
      <c r="B63" s="70"/>
      <c r="C63" s="813" t="s">
        <v>343</v>
      </c>
      <c r="D63" s="814"/>
      <c r="E63" s="814"/>
      <c r="F63" s="814"/>
      <c r="G63" s="814"/>
      <c r="H63" s="815"/>
      <c r="I63" s="813" t="s">
        <v>344</v>
      </c>
      <c r="J63" s="815"/>
      <c r="K63" s="813" t="s">
        <v>343</v>
      </c>
      <c r="L63" s="814"/>
      <c r="M63" s="814"/>
      <c r="N63" s="814"/>
      <c r="O63" s="814"/>
      <c r="P63" s="815"/>
      <c r="Q63" s="813" t="s">
        <v>344</v>
      </c>
      <c r="R63" s="815"/>
    </row>
    <row r="64" spans="2:27">
      <c r="B64" s="71"/>
      <c r="C64" s="813" t="s">
        <v>345</v>
      </c>
      <c r="D64" s="815"/>
      <c r="E64" s="813" t="s">
        <v>299</v>
      </c>
      <c r="F64" s="815"/>
      <c r="G64" s="813" t="s">
        <v>346</v>
      </c>
      <c r="H64" s="815"/>
      <c r="I64" s="72"/>
      <c r="J64" s="17"/>
      <c r="K64" s="813" t="s">
        <v>345</v>
      </c>
      <c r="L64" s="815"/>
      <c r="M64" s="813" t="s">
        <v>299</v>
      </c>
      <c r="N64" s="815"/>
      <c r="O64" s="813" t="s">
        <v>346</v>
      </c>
      <c r="P64" s="815"/>
      <c r="Q64" s="72"/>
      <c r="R64" s="17"/>
    </row>
    <row r="65" spans="2:18">
      <c r="B65" s="73"/>
      <c r="C65" s="21">
        <v>111</v>
      </c>
      <c r="D65" s="22">
        <v>112</v>
      </c>
      <c r="E65" s="21">
        <v>121</v>
      </c>
      <c r="F65" s="22">
        <v>122</v>
      </c>
      <c r="G65" s="21">
        <v>131</v>
      </c>
      <c r="H65" s="22">
        <v>132</v>
      </c>
      <c r="I65" s="72">
        <v>211</v>
      </c>
      <c r="J65" s="17">
        <v>212</v>
      </c>
      <c r="K65" s="21">
        <v>111</v>
      </c>
      <c r="L65" s="22">
        <v>112</v>
      </c>
      <c r="M65" s="21">
        <v>121</v>
      </c>
      <c r="N65" s="22">
        <v>122</v>
      </c>
      <c r="O65" s="21">
        <v>131</v>
      </c>
      <c r="P65" s="22">
        <v>132</v>
      </c>
      <c r="Q65" s="72">
        <v>211</v>
      </c>
      <c r="R65" s="17">
        <v>212</v>
      </c>
    </row>
    <row r="66" spans="2:18">
      <c r="B66" s="2" t="s">
        <v>347</v>
      </c>
      <c r="C66" s="23" t="s">
        <v>301</v>
      </c>
      <c r="D66" s="23" t="s">
        <v>303</v>
      </c>
      <c r="E66" s="23" t="s">
        <v>301</v>
      </c>
      <c r="F66" s="23" t="s">
        <v>303</v>
      </c>
      <c r="G66" s="23" t="s">
        <v>301</v>
      </c>
      <c r="H66" s="23" t="s">
        <v>303</v>
      </c>
      <c r="I66" s="23" t="s">
        <v>301</v>
      </c>
      <c r="J66" s="23" t="s">
        <v>303</v>
      </c>
      <c r="K66" s="23" t="s">
        <v>301</v>
      </c>
      <c r="L66" s="23" t="s">
        <v>303</v>
      </c>
      <c r="M66" s="23" t="s">
        <v>301</v>
      </c>
      <c r="N66" s="23" t="s">
        <v>303</v>
      </c>
      <c r="O66" s="23" t="s">
        <v>301</v>
      </c>
      <c r="P66" s="23" t="s">
        <v>303</v>
      </c>
      <c r="Q66" s="23" t="s">
        <v>301</v>
      </c>
      <c r="R66" s="23" t="s">
        <v>303</v>
      </c>
    </row>
    <row r="67" spans="2:18">
      <c r="B67" s="2">
        <v>1995</v>
      </c>
      <c r="C67" s="2">
        <v>1.05</v>
      </c>
      <c r="D67" s="2">
        <v>1.05</v>
      </c>
      <c r="E67" s="2">
        <v>1.05</v>
      </c>
      <c r="F67" s="2">
        <f>1.1</f>
        <v>1.1000000000000001</v>
      </c>
      <c r="G67" s="2">
        <v>1.05</v>
      </c>
      <c r="H67" s="2">
        <f>1</f>
        <v>1</v>
      </c>
      <c r="I67" s="2">
        <v>0.26</v>
      </c>
      <c r="J67" s="2">
        <v>0.26</v>
      </c>
      <c r="K67" s="2">
        <v>0.5</v>
      </c>
      <c r="L67" s="2">
        <v>0.45</v>
      </c>
      <c r="M67" s="2">
        <v>0.9</v>
      </c>
      <c r="N67" s="2">
        <v>0.83</v>
      </c>
      <c r="O67" s="2">
        <v>0.56000000000000005</v>
      </c>
      <c r="P67" s="2">
        <v>0.56999999999999995</v>
      </c>
      <c r="Q67" s="2">
        <v>0.74</v>
      </c>
      <c r="R67" s="2">
        <v>0.74</v>
      </c>
    </row>
    <row r="68" spans="2:18">
      <c r="B68" s="2">
        <v>2005</v>
      </c>
      <c r="C68" s="2">
        <v>1.05</v>
      </c>
      <c r="D68" s="2">
        <v>1.05</v>
      </c>
      <c r="E68" s="2">
        <v>1.05</v>
      </c>
      <c r="F68" s="2">
        <f>1</f>
        <v>1</v>
      </c>
      <c r="G68" s="2">
        <v>1.05</v>
      </c>
      <c r="H68" s="2">
        <f>1</f>
        <v>1</v>
      </c>
      <c r="I68" s="2">
        <v>0.25</v>
      </c>
      <c r="J68" s="2">
        <v>0.25</v>
      </c>
      <c r="K68" s="2">
        <v>1.37</v>
      </c>
      <c r="L68" s="2">
        <v>1.22</v>
      </c>
      <c r="M68" s="2">
        <v>1.25</v>
      </c>
      <c r="N68" s="2">
        <v>1.17</v>
      </c>
      <c r="O68" s="2">
        <v>0.83</v>
      </c>
      <c r="P68" s="2">
        <v>0.84</v>
      </c>
      <c r="Q68" s="2">
        <v>0.75</v>
      </c>
      <c r="R68" s="2">
        <v>0.75</v>
      </c>
    </row>
    <row r="69" spans="2:18">
      <c r="B69" s="2">
        <v>2015</v>
      </c>
      <c r="C69" s="2">
        <v>1.05</v>
      </c>
      <c r="D69" s="2">
        <v>1.05</v>
      </c>
      <c r="E69" s="2">
        <v>1.05</v>
      </c>
      <c r="F69" s="2">
        <f>1</f>
        <v>1</v>
      </c>
      <c r="G69" s="2">
        <v>1.05</v>
      </c>
      <c r="H69" s="2">
        <f>1</f>
        <v>1</v>
      </c>
      <c r="I69" s="2">
        <v>0.25</v>
      </c>
      <c r="J69" s="2">
        <v>0.25</v>
      </c>
      <c r="K69" s="2">
        <v>1.77</v>
      </c>
      <c r="L69" s="2">
        <v>1.45</v>
      </c>
      <c r="M69" s="2">
        <v>1.91</v>
      </c>
      <c r="N69" s="2">
        <v>1.4</v>
      </c>
      <c r="O69" s="2">
        <v>1.2</v>
      </c>
      <c r="P69" s="2">
        <v>1.19</v>
      </c>
      <c r="Q69" s="2">
        <v>0.75</v>
      </c>
      <c r="R69" s="2">
        <v>0.75</v>
      </c>
    </row>
    <row r="70" spans="2:18">
      <c r="B70" s="2" t="s">
        <v>348</v>
      </c>
      <c r="C70" s="23" t="s">
        <v>301</v>
      </c>
      <c r="D70" s="23" t="s">
        <v>303</v>
      </c>
      <c r="E70" s="23" t="s">
        <v>301</v>
      </c>
      <c r="F70" s="23" t="s">
        <v>303</v>
      </c>
      <c r="G70" s="23" t="s">
        <v>301</v>
      </c>
      <c r="H70" s="23" t="s">
        <v>303</v>
      </c>
      <c r="I70" s="23" t="s">
        <v>301</v>
      </c>
      <c r="J70" s="23" t="s">
        <v>303</v>
      </c>
      <c r="K70" s="23" t="s">
        <v>301</v>
      </c>
      <c r="L70" s="23" t="s">
        <v>303</v>
      </c>
      <c r="M70" s="23" t="s">
        <v>301</v>
      </c>
      <c r="N70" s="23" t="s">
        <v>303</v>
      </c>
      <c r="O70" s="23" t="s">
        <v>301</v>
      </c>
      <c r="P70" s="23" t="s">
        <v>303</v>
      </c>
      <c r="Q70" s="23" t="s">
        <v>301</v>
      </c>
      <c r="R70" s="23" t="s">
        <v>303</v>
      </c>
    </row>
    <row r="71" spans="2:18">
      <c r="B71" s="2">
        <v>1995</v>
      </c>
      <c r="C71" s="2">
        <v>0.31</v>
      </c>
      <c r="D71" s="2">
        <f>0.38</f>
        <v>0.38</v>
      </c>
      <c r="E71" s="74">
        <f>-0.25</f>
        <v>-0.25</v>
      </c>
      <c r="F71" s="75">
        <f>-0.09</f>
        <v>-0.09</v>
      </c>
      <c r="G71" s="2">
        <f>0.25</f>
        <v>0.25</v>
      </c>
      <c r="H71" s="2">
        <f>0.25</f>
        <v>0.25</v>
      </c>
      <c r="I71" s="2">
        <v>0.26</v>
      </c>
      <c r="J71" s="2">
        <v>0.26</v>
      </c>
      <c r="K71" s="2">
        <v>0.69</v>
      </c>
      <c r="L71" s="2">
        <v>0.62</v>
      </c>
      <c r="M71" s="76">
        <v>1.22</v>
      </c>
      <c r="N71" s="75">
        <v>1.1000000000000001</v>
      </c>
      <c r="O71" s="2">
        <v>0.75</v>
      </c>
      <c r="P71" s="2">
        <v>0.75</v>
      </c>
      <c r="Q71" s="2">
        <v>0.74</v>
      </c>
      <c r="R71" s="2">
        <v>0.74</v>
      </c>
    </row>
    <row r="72" spans="2:18">
      <c r="B72" s="2">
        <v>2005</v>
      </c>
      <c r="C72" s="2">
        <f>-0.85</f>
        <v>-0.85</v>
      </c>
      <c r="D72" s="2">
        <f>-0.65</f>
        <v>-0.65</v>
      </c>
      <c r="E72" s="77">
        <f>-0.6875</f>
        <v>-0.6875</v>
      </c>
      <c r="F72" s="75">
        <f>-0.56</f>
        <v>-0.56000000000000005</v>
      </c>
      <c r="G72" s="75">
        <f>-0.125</f>
        <v>-0.125</v>
      </c>
      <c r="H72" s="75">
        <f>-0.1</f>
        <v>-0.1</v>
      </c>
      <c r="I72" s="2">
        <v>0.25</v>
      </c>
      <c r="J72" s="2">
        <v>0.25</v>
      </c>
      <c r="K72" s="2">
        <v>1.85</v>
      </c>
      <c r="L72" s="2">
        <v>1.65</v>
      </c>
      <c r="M72" s="76">
        <v>1.69</v>
      </c>
      <c r="N72" s="75">
        <v>1.56</v>
      </c>
      <c r="O72" s="74">
        <v>1.1200000000000001</v>
      </c>
      <c r="P72" s="75">
        <v>1.1000000000000001</v>
      </c>
      <c r="Q72" s="2">
        <v>0.75</v>
      </c>
      <c r="R72" s="2">
        <v>0.75</v>
      </c>
    </row>
    <row r="73" spans="2:18">
      <c r="B73" s="2">
        <v>2015</v>
      </c>
      <c r="C73" s="2">
        <v>-1.38</v>
      </c>
      <c r="D73" s="2">
        <f>-0.95</f>
        <v>-0.95</v>
      </c>
      <c r="E73" s="77">
        <f>-1.575</f>
        <v>-1.575</v>
      </c>
      <c r="F73" s="74">
        <f>-0.875</f>
        <v>-0.875</v>
      </c>
      <c r="G73" s="75">
        <f>-0.625</f>
        <v>-0.625</v>
      </c>
      <c r="H73" s="75">
        <f>-0.6</f>
        <v>-0.6</v>
      </c>
      <c r="I73" s="2">
        <v>0.25</v>
      </c>
      <c r="J73" s="2">
        <v>0.25</v>
      </c>
      <c r="K73" s="2">
        <v>2.38</v>
      </c>
      <c r="L73" s="2">
        <v>1.95</v>
      </c>
      <c r="M73" s="76">
        <v>2.58</v>
      </c>
      <c r="N73" s="74">
        <v>1.88</v>
      </c>
      <c r="O73" s="74">
        <v>1.62</v>
      </c>
      <c r="P73" s="75">
        <v>1.6</v>
      </c>
      <c r="Q73" s="2">
        <v>0.75</v>
      </c>
      <c r="R73" s="2">
        <v>0.75</v>
      </c>
    </row>
    <row r="74" spans="2:18" ht="13.5" thickBot="1"/>
    <row r="75" spans="2:18" ht="13.5" thickBot="1">
      <c r="C75" s="78">
        <v>0.25</v>
      </c>
    </row>
    <row r="76" spans="2:18">
      <c r="C76" s="79"/>
      <c r="G76" t="s">
        <v>300</v>
      </c>
      <c r="H76">
        <v>111</v>
      </c>
      <c r="I76" s="24" t="s">
        <v>336</v>
      </c>
      <c r="J76">
        <v>2015</v>
      </c>
      <c r="M76" t="s">
        <v>349</v>
      </c>
      <c r="N76" t="s">
        <v>350</v>
      </c>
      <c r="O76" t="s">
        <v>351</v>
      </c>
      <c r="P76" t="s">
        <v>352</v>
      </c>
    </row>
    <row r="77" spans="2:18">
      <c r="G77" t="s">
        <v>302</v>
      </c>
      <c r="H77">
        <v>112</v>
      </c>
      <c r="I77" s="24" t="s">
        <v>337</v>
      </c>
      <c r="J77">
        <v>1</v>
      </c>
      <c r="L77" t="s">
        <v>347</v>
      </c>
      <c r="M77" s="2">
        <f>VLOOKUP(J76,B67:J69,J78+1,FALSE)</f>
        <v>1.05</v>
      </c>
      <c r="N77" s="2">
        <f>VLOOKUP($J76,B67:J69,$J78+1,FALSE)</f>
        <v>1.05</v>
      </c>
      <c r="O77" s="2">
        <f>VLOOKUP(J76,B67:R69,J78+9,FALSE)</f>
        <v>1.77</v>
      </c>
      <c r="P77" s="2">
        <f>VLOOKUP(J76,B67:R69,J78+9,FALSE)</f>
        <v>1.77</v>
      </c>
    </row>
    <row r="78" spans="2:18">
      <c r="G78" s="24" t="s">
        <v>338</v>
      </c>
      <c r="H78">
        <v>12</v>
      </c>
      <c r="I78" s="24" t="s">
        <v>339</v>
      </c>
      <c r="J78">
        <v>1</v>
      </c>
      <c r="K78">
        <f>MATCH(H77,C65:J65,0)</f>
        <v>2</v>
      </c>
      <c r="L78" t="s">
        <v>348</v>
      </c>
      <c r="M78" s="2">
        <f>VLOOKUP(J76,B71:J73,J78+1,FALSE)</f>
        <v>-1.38</v>
      </c>
      <c r="N78" s="2">
        <f>VLOOKUP(J76,B71:J73,J78+1,FALSE)</f>
        <v>-1.38</v>
      </c>
      <c r="O78" s="2">
        <f>VLOOKUP(J76,B71:R73,J78+9,FALSE)</f>
        <v>2.38</v>
      </c>
      <c r="P78" s="2">
        <f>VLOOKUP(J76,B71:R73,J78+9,FALSE)</f>
        <v>2.38</v>
      </c>
    </row>
    <row r="79" spans="2:18">
      <c r="G79" s="24" t="s">
        <v>340</v>
      </c>
      <c r="H79">
        <v>2</v>
      </c>
      <c r="J79">
        <v>2</v>
      </c>
      <c r="O79" t="s">
        <v>301</v>
      </c>
      <c r="P79" t="s">
        <v>303</v>
      </c>
    </row>
    <row r="80" spans="2:18">
      <c r="B80" t="s">
        <v>357</v>
      </c>
      <c r="G80" s="24"/>
    </row>
    <row r="81" spans="2:11">
      <c r="C81" t="s">
        <v>355</v>
      </c>
      <c r="H81" s="1" t="s">
        <v>356</v>
      </c>
    </row>
    <row r="82" spans="2:11">
      <c r="B82" s="2"/>
      <c r="C82" s="72" t="s">
        <v>341</v>
      </c>
      <c r="D82" s="80"/>
      <c r="E82" s="72" t="s">
        <v>342</v>
      </c>
      <c r="F82" s="17"/>
      <c r="H82" s="72" t="s">
        <v>341</v>
      </c>
      <c r="I82" s="80"/>
      <c r="J82" s="72" t="s">
        <v>342</v>
      </c>
      <c r="K82" s="17"/>
    </row>
    <row r="83" spans="2:11">
      <c r="B83" s="2" t="s">
        <v>347</v>
      </c>
      <c r="C83" s="23" t="s">
        <v>301</v>
      </c>
      <c r="D83" s="23" t="s">
        <v>303</v>
      </c>
      <c r="E83" s="23" t="s">
        <v>301</v>
      </c>
      <c r="F83" s="23" t="s">
        <v>303</v>
      </c>
      <c r="H83" s="23" t="s">
        <v>301</v>
      </c>
      <c r="I83" s="23" t="s">
        <v>303</v>
      </c>
      <c r="J83" s="23" t="s">
        <v>301</v>
      </c>
      <c r="K83" s="23" t="s">
        <v>303</v>
      </c>
    </row>
    <row r="84" spans="2:11">
      <c r="B84" s="2">
        <v>1995</v>
      </c>
      <c r="C84" s="2">
        <f t="shared" ref="C84:D86" si="15">(C67+E67)/2</f>
        <v>1.05</v>
      </c>
      <c r="D84" s="2">
        <f t="shared" si="15"/>
        <v>1.0750000000000002</v>
      </c>
      <c r="E84" s="2">
        <f t="shared" ref="E84:F86" si="16">(K67+M67)/2</f>
        <v>0.7</v>
      </c>
      <c r="F84" s="2">
        <f t="shared" si="16"/>
        <v>0.64</v>
      </c>
      <c r="H84" s="2">
        <v>0.26</v>
      </c>
      <c r="I84" s="2">
        <v>0.26</v>
      </c>
      <c r="J84" s="2">
        <v>0.74</v>
      </c>
      <c r="K84" s="2">
        <v>0.74</v>
      </c>
    </row>
    <row r="85" spans="2:11">
      <c r="B85" s="2">
        <v>2005</v>
      </c>
      <c r="C85" s="2">
        <f t="shared" si="15"/>
        <v>1.05</v>
      </c>
      <c r="D85" s="2">
        <f t="shared" si="15"/>
        <v>1.0249999999999999</v>
      </c>
      <c r="E85" s="2">
        <f t="shared" si="16"/>
        <v>1.31</v>
      </c>
      <c r="F85" s="2">
        <f t="shared" si="16"/>
        <v>1.1949999999999998</v>
      </c>
      <c r="H85" s="2">
        <v>0.25</v>
      </c>
      <c r="I85" s="2">
        <v>0.25</v>
      </c>
      <c r="J85" s="2">
        <v>0.75</v>
      </c>
      <c r="K85" s="2">
        <v>0.75</v>
      </c>
    </row>
    <row r="86" spans="2:11">
      <c r="B86" s="2">
        <v>2015</v>
      </c>
      <c r="C86" s="2">
        <f t="shared" si="15"/>
        <v>1.05</v>
      </c>
      <c r="D86" s="2">
        <f t="shared" si="15"/>
        <v>1.0249999999999999</v>
      </c>
      <c r="E86" s="2">
        <f t="shared" si="16"/>
        <v>1.8399999999999999</v>
      </c>
      <c r="F86" s="2">
        <f t="shared" si="16"/>
        <v>1.4249999999999998</v>
      </c>
      <c r="H86" s="2">
        <v>0.25</v>
      </c>
      <c r="I86" s="2">
        <v>0.25</v>
      </c>
      <c r="J86" s="2">
        <v>0.75</v>
      </c>
      <c r="K86" s="2">
        <v>0.75</v>
      </c>
    </row>
    <row r="87" spans="2:11">
      <c r="B87" s="2" t="s">
        <v>348</v>
      </c>
      <c r="C87" s="23" t="s">
        <v>301</v>
      </c>
      <c r="D87" s="23" t="s">
        <v>303</v>
      </c>
      <c r="E87" s="23" t="s">
        <v>301</v>
      </c>
      <c r="F87" s="23" t="s">
        <v>303</v>
      </c>
      <c r="H87" s="23" t="s">
        <v>301</v>
      </c>
      <c r="I87" s="23" t="s">
        <v>303</v>
      </c>
      <c r="J87" s="23" t="s">
        <v>301</v>
      </c>
      <c r="K87" s="23" t="s">
        <v>303</v>
      </c>
    </row>
    <row r="88" spans="2:11">
      <c r="B88" s="2">
        <v>1995</v>
      </c>
      <c r="C88" s="74">
        <f t="shared" ref="C88:D90" si="17">(C71+E71)/2</f>
        <v>0.03</v>
      </c>
      <c r="D88" s="74">
        <f t="shared" si="17"/>
        <v>0.14500000000000002</v>
      </c>
      <c r="E88" s="2">
        <f t="shared" ref="E88:F90" si="18">(K71+M71)/2</f>
        <v>0.95499999999999996</v>
      </c>
      <c r="F88" s="2">
        <f t="shared" si="18"/>
        <v>0.8600000000000001</v>
      </c>
      <c r="H88" s="2">
        <v>0.26</v>
      </c>
      <c r="I88" s="2">
        <v>0.26</v>
      </c>
      <c r="J88" s="2">
        <v>0.74</v>
      </c>
      <c r="K88" s="2">
        <v>0.74</v>
      </c>
    </row>
    <row r="89" spans="2:11">
      <c r="B89" s="2">
        <v>2005</v>
      </c>
      <c r="C89" s="74">
        <f t="shared" si="17"/>
        <v>-0.76875000000000004</v>
      </c>
      <c r="D89" s="74">
        <f t="shared" si="17"/>
        <v>-0.60499999999999998</v>
      </c>
      <c r="E89" s="2">
        <f t="shared" si="18"/>
        <v>1.77</v>
      </c>
      <c r="F89" s="2">
        <f t="shared" si="18"/>
        <v>1.605</v>
      </c>
      <c r="H89" s="2">
        <v>0.25</v>
      </c>
      <c r="I89" s="2">
        <v>0.25</v>
      </c>
      <c r="J89" s="2">
        <v>0.75</v>
      </c>
      <c r="K89" s="2">
        <v>0.75</v>
      </c>
    </row>
    <row r="90" spans="2:11">
      <c r="B90" s="2">
        <v>2015</v>
      </c>
      <c r="C90" s="74">
        <f t="shared" si="17"/>
        <v>-1.4775</v>
      </c>
      <c r="D90" s="74">
        <f t="shared" si="17"/>
        <v>-0.91249999999999998</v>
      </c>
      <c r="E90" s="2">
        <f t="shared" si="18"/>
        <v>2.48</v>
      </c>
      <c r="F90" s="2">
        <f t="shared" si="18"/>
        <v>1.915</v>
      </c>
      <c r="H90" s="2">
        <v>0.25</v>
      </c>
      <c r="I90" s="2">
        <v>0.25</v>
      </c>
      <c r="J90" s="2">
        <v>0.75</v>
      </c>
      <c r="K90" s="2">
        <v>0.75</v>
      </c>
    </row>
    <row r="93" spans="2:11">
      <c r="B93" s="810" t="s">
        <v>355</v>
      </c>
      <c r="C93" s="23" t="s">
        <v>347</v>
      </c>
      <c r="D93" s="23" t="s">
        <v>347</v>
      </c>
      <c r="E93" s="23" t="s">
        <v>348</v>
      </c>
      <c r="F93" s="23" t="s">
        <v>348</v>
      </c>
      <c r="G93" s="23" t="s">
        <v>347</v>
      </c>
      <c r="H93" s="23" t="s">
        <v>347</v>
      </c>
      <c r="I93" s="23" t="s">
        <v>348</v>
      </c>
      <c r="J93" s="23" t="s">
        <v>348</v>
      </c>
    </row>
    <row r="94" spans="2:11">
      <c r="B94" s="811"/>
      <c r="C94" s="813" t="s">
        <v>341</v>
      </c>
      <c r="D94" s="814"/>
      <c r="E94" s="814"/>
      <c r="F94" s="815"/>
      <c r="G94" s="813" t="s">
        <v>358</v>
      </c>
      <c r="H94" s="814"/>
      <c r="I94" s="814"/>
      <c r="J94" s="815"/>
    </row>
    <row r="95" spans="2:11">
      <c r="B95" s="812"/>
      <c r="C95" s="84" t="s">
        <v>301</v>
      </c>
      <c r="D95" s="85" t="s">
        <v>303</v>
      </c>
      <c r="E95" s="84" t="s">
        <v>301</v>
      </c>
      <c r="F95" s="85" t="s">
        <v>303</v>
      </c>
      <c r="G95" s="84" t="s">
        <v>301</v>
      </c>
      <c r="H95" s="85" t="s">
        <v>303</v>
      </c>
      <c r="I95" s="84" t="s">
        <v>301</v>
      </c>
      <c r="J95" s="85" t="s">
        <v>303</v>
      </c>
    </row>
    <row r="96" spans="2:11" hidden="1">
      <c r="B96">
        <v>1981</v>
      </c>
      <c r="C96">
        <v>1.05</v>
      </c>
      <c r="E96">
        <f t="shared" ref="E96:E109" si="19">($C$90-$C$88)/20*(B96-$B$110)+0.03</f>
        <v>1.08525</v>
      </c>
    </row>
    <row r="97" spans="2:10" hidden="1">
      <c r="B97">
        <v>1982</v>
      </c>
      <c r="E97">
        <f t="shared" si="19"/>
        <v>1.0098749999999999</v>
      </c>
    </row>
    <row r="98" spans="2:10" hidden="1">
      <c r="B98">
        <v>1983</v>
      </c>
      <c r="E98">
        <f t="shared" si="19"/>
        <v>0.9345</v>
      </c>
    </row>
    <row r="99" spans="2:10" hidden="1">
      <c r="B99">
        <v>1984</v>
      </c>
      <c r="E99">
        <f t="shared" si="19"/>
        <v>0.85912500000000003</v>
      </c>
    </row>
    <row r="100" spans="2:10" hidden="1">
      <c r="B100">
        <v>1985</v>
      </c>
      <c r="E100">
        <f t="shared" si="19"/>
        <v>0.78374999999999995</v>
      </c>
    </row>
    <row r="101" spans="2:10" hidden="1">
      <c r="B101">
        <v>1986</v>
      </c>
      <c r="E101">
        <f t="shared" si="19"/>
        <v>0.70837499999999998</v>
      </c>
    </row>
    <row r="102" spans="2:10" hidden="1">
      <c r="B102">
        <v>1987</v>
      </c>
      <c r="E102">
        <f t="shared" si="19"/>
        <v>0.63300000000000001</v>
      </c>
    </row>
    <row r="103" spans="2:10" hidden="1">
      <c r="B103">
        <v>1988</v>
      </c>
      <c r="E103">
        <f t="shared" si="19"/>
        <v>0.55762500000000004</v>
      </c>
    </row>
    <row r="104" spans="2:10" hidden="1">
      <c r="B104">
        <v>1989</v>
      </c>
      <c r="E104">
        <f t="shared" si="19"/>
        <v>0.48224999999999996</v>
      </c>
    </row>
    <row r="105" spans="2:10" hidden="1">
      <c r="B105">
        <v>1990</v>
      </c>
      <c r="E105">
        <f t="shared" si="19"/>
        <v>0.40687499999999999</v>
      </c>
    </row>
    <row r="106" spans="2:10" hidden="1">
      <c r="B106">
        <v>1991</v>
      </c>
      <c r="E106">
        <f t="shared" si="19"/>
        <v>0.33150000000000002</v>
      </c>
    </row>
    <row r="107" spans="2:10" hidden="1">
      <c r="B107">
        <v>1992</v>
      </c>
      <c r="E107">
        <f t="shared" si="19"/>
        <v>0.25612499999999999</v>
      </c>
    </row>
    <row r="108" spans="2:10" hidden="1">
      <c r="B108">
        <v>1993</v>
      </c>
      <c r="E108">
        <f t="shared" si="19"/>
        <v>0.18074999999999999</v>
      </c>
    </row>
    <row r="109" spans="2:10" hidden="1">
      <c r="B109">
        <v>1994</v>
      </c>
      <c r="E109">
        <f t="shared" si="19"/>
        <v>0.105375</v>
      </c>
    </row>
    <row r="110" spans="2:10">
      <c r="B110" s="86">
        <v>1995</v>
      </c>
      <c r="C110" s="86">
        <v>1.05</v>
      </c>
      <c r="D110" s="87">
        <f>(D84+D85+D86)/3</f>
        <v>1.0416666666666667</v>
      </c>
      <c r="E110" s="88">
        <f t="shared" ref="E110:E119" si="20">($C$89-$C$88)/10*($B110-$B$110)+0.03</f>
        <v>0.03</v>
      </c>
      <c r="F110" s="88">
        <f t="shared" ref="F110:F119" si="21">($D$89-$D$88)/10*($B110-$B$110)+0.15</f>
        <v>0.15</v>
      </c>
      <c r="G110" s="88">
        <f t="shared" ref="G110:G119" si="22">($E$85-$E$84)/10*($B110-$B$110)+0.7</f>
        <v>0.7</v>
      </c>
      <c r="H110" s="87">
        <f t="shared" ref="H110:H119" si="23">($F$85-$F$84)/10*($B110-$B$110)+0.64</f>
        <v>0.64</v>
      </c>
      <c r="I110" s="88">
        <f t="shared" ref="I110:I119" si="24">($E$89-$E$88)/10*($B110-$B$110)+0.955</f>
        <v>0.95499999999999996</v>
      </c>
      <c r="J110" s="88">
        <f t="shared" ref="J110:J119" si="25">($F$89-$F$88)/10*($B110-$B$110)+0.86</f>
        <v>0.86</v>
      </c>
    </row>
    <row r="111" spans="2:10">
      <c r="B111" s="2">
        <v>1996</v>
      </c>
      <c r="C111" s="74">
        <f>C110</f>
        <v>1.05</v>
      </c>
      <c r="D111" s="75">
        <f>D110</f>
        <v>1.0416666666666667</v>
      </c>
      <c r="E111" s="74">
        <f t="shared" si="20"/>
        <v>-4.9875000000000003E-2</v>
      </c>
      <c r="F111" s="74">
        <f t="shared" si="21"/>
        <v>7.4999999999999997E-2</v>
      </c>
      <c r="G111" s="74">
        <f t="shared" si="22"/>
        <v>0.76100000000000001</v>
      </c>
      <c r="H111" s="75">
        <f t="shared" si="23"/>
        <v>0.69550000000000001</v>
      </c>
      <c r="I111" s="74">
        <f t="shared" si="24"/>
        <v>1.0365</v>
      </c>
      <c r="J111" s="74">
        <f t="shared" si="25"/>
        <v>0.9345</v>
      </c>
    </row>
    <row r="112" spans="2:10">
      <c r="B112" s="2">
        <v>1997</v>
      </c>
      <c r="C112" s="74">
        <f t="shared" ref="C112:C129" si="26">C111</f>
        <v>1.05</v>
      </c>
      <c r="D112" s="75">
        <f t="shared" ref="D112:D130" si="27">D111</f>
        <v>1.0416666666666667</v>
      </c>
      <c r="E112" s="74">
        <f t="shared" si="20"/>
        <v>-0.12975</v>
      </c>
      <c r="F112" s="74">
        <f t="shared" si="21"/>
        <v>0</v>
      </c>
      <c r="G112" s="74">
        <f t="shared" si="22"/>
        <v>0.82199999999999995</v>
      </c>
      <c r="H112" s="75">
        <f t="shared" si="23"/>
        <v>0.751</v>
      </c>
      <c r="I112" s="74">
        <f t="shared" si="24"/>
        <v>1.1179999999999999</v>
      </c>
      <c r="J112" s="74">
        <f t="shared" si="25"/>
        <v>1.0089999999999999</v>
      </c>
    </row>
    <row r="113" spans="2:10">
      <c r="B113" s="2">
        <v>1998</v>
      </c>
      <c r="C113" s="74">
        <f t="shared" si="26"/>
        <v>1.05</v>
      </c>
      <c r="D113" s="75">
        <f t="shared" si="27"/>
        <v>1.0416666666666667</v>
      </c>
      <c r="E113" s="74">
        <f t="shared" si="20"/>
        <v>-0.20962500000000001</v>
      </c>
      <c r="F113" s="74">
        <f t="shared" si="21"/>
        <v>-7.4999999999999983E-2</v>
      </c>
      <c r="G113" s="74">
        <f t="shared" si="22"/>
        <v>0.88300000000000001</v>
      </c>
      <c r="H113" s="75">
        <f t="shared" si="23"/>
        <v>0.80649999999999999</v>
      </c>
      <c r="I113" s="74">
        <f t="shared" si="24"/>
        <v>1.1995</v>
      </c>
      <c r="J113" s="74">
        <f t="shared" si="25"/>
        <v>1.0834999999999999</v>
      </c>
    </row>
    <row r="114" spans="2:10">
      <c r="B114" s="2">
        <v>1999</v>
      </c>
      <c r="C114" s="74">
        <f t="shared" si="26"/>
        <v>1.05</v>
      </c>
      <c r="D114" s="75">
        <f t="shared" si="27"/>
        <v>1.0416666666666667</v>
      </c>
      <c r="E114" s="74">
        <f t="shared" si="20"/>
        <v>-0.28949999999999998</v>
      </c>
      <c r="F114" s="74">
        <f t="shared" si="21"/>
        <v>-0.15</v>
      </c>
      <c r="G114" s="74">
        <f t="shared" si="22"/>
        <v>0.94399999999999995</v>
      </c>
      <c r="H114" s="75">
        <f t="shared" si="23"/>
        <v>0.86199999999999988</v>
      </c>
      <c r="I114" s="74">
        <f t="shared" si="24"/>
        <v>1.2809999999999999</v>
      </c>
      <c r="J114" s="74">
        <f t="shared" si="25"/>
        <v>1.1579999999999999</v>
      </c>
    </row>
    <row r="115" spans="2:10">
      <c r="B115" s="2">
        <v>2000</v>
      </c>
      <c r="C115" s="74">
        <f t="shared" si="26"/>
        <v>1.05</v>
      </c>
      <c r="D115" s="75">
        <f t="shared" si="27"/>
        <v>1.0416666666666667</v>
      </c>
      <c r="E115" s="74">
        <f t="shared" si="20"/>
        <v>-0.36937500000000001</v>
      </c>
      <c r="F115" s="74">
        <f t="shared" si="21"/>
        <v>-0.22500000000000001</v>
      </c>
      <c r="G115" s="74">
        <f t="shared" si="22"/>
        <v>1.0049999999999999</v>
      </c>
      <c r="H115" s="75">
        <f t="shared" si="23"/>
        <v>0.91749999999999998</v>
      </c>
      <c r="I115" s="74">
        <f t="shared" si="24"/>
        <v>1.3625</v>
      </c>
      <c r="J115" s="74">
        <f t="shared" si="25"/>
        <v>1.2324999999999999</v>
      </c>
    </row>
    <row r="116" spans="2:10">
      <c r="B116" s="2">
        <v>2001</v>
      </c>
      <c r="C116" s="74">
        <f t="shared" si="26"/>
        <v>1.05</v>
      </c>
      <c r="D116" s="75">
        <f t="shared" si="27"/>
        <v>1.0416666666666667</v>
      </c>
      <c r="E116" s="74">
        <f t="shared" si="20"/>
        <v>-0.44925000000000004</v>
      </c>
      <c r="F116" s="74">
        <f t="shared" si="21"/>
        <v>-0.29999999999999993</v>
      </c>
      <c r="G116" s="74">
        <f t="shared" si="22"/>
        <v>1.0660000000000001</v>
      </c>
      <c r="H116" s="75">
        <f t="shared" si="23"/>
        <v>0.97299999999999986</v>
      </c>
      <c r="I116" s="74">
        <f t="shared" si="24"/>
        <v>1.444</v>
      </c>
      <c r="J116" s="74">
        <f t="shared" si="25"/>
        <v>1.3069999999999999</v>
      </c>
    </row>
    <row r="117" spans="2:10">
      <c r="B117" s="2">
        <v>2002</v>
      </c>
      <c r="C117" s="74">
        <f t="shared" si="26"/>
        <v>1.05</v>
      </c>
      <c r="D117" s="75">
        <f t="shared" si="27"/>
        <v>1.0416666666666667</v>
      </c>
      <c r="E117" s="74">
        <f t="shared" si="20"/>
        <v>-0.52912499999999996</v>
      </c>
      <c r="F117" s="74">
        <f t="shared" si="21"/>
        <v>-0.375</v>
      </c>
      <c r="G117" s="74">
        <f t="shared" si="22"/>
        <v>1.127</v>
      </c>
      <c r="H117" s="75">
        <f t="shared" si="23"/>
        <v>1.0284999999999997</v>
      </c>
      <c r="I117" s="74">
        <f t="shared" si="24"/>
        <v>1.5255000000000001</v>
      </c>
      <c r="J117" s="74">
        <f t="shared" si="25"/>
        <v>1.3815</v>
      </c>
    </row>
    <row r="118" spans="2:10">
      <c r="B118" s="2">
        <v>2003</v>
      </c>
      <c r="C118" s="74">
        <f t="shared" si="26"/>
        <v>1.05</v>
      </c>
      <c r="D118" s="75">
        <f t="shared" si="27"/>
        <v>1.0416666666666667</v>
      </c>
      <c r="E118" s="74">
        <f t="shared" si="20"/>
        <v>-0.60899999999999999</v>
      </c>
      <c r="F118" s="74">
        <f t="shared" si="21"/>
        <v>-0.44999999999999996</v>
      </c>
      <c r="G118" s="74">
        <f t="shared" si="22"/>
        <v>1.1880000000000002</v>
      </c>
      <c r="H118" s="75">
        <f t="shared" si="23"/>
        <v>1.0839999999999999</v>
      </c>
      <c r="I118" s="74">
        <f t="shared" si="24"/>
        <v>1.607</v>
      </c>
      <c r="J118" s="74">
        <f t="shared" si="25"/>
        <v>1.456</v>
      </c>
    </row>
    <row r="119" spans="2:10">
      <c r="B119" s="2">
        <v>2004</v>
      </c>
      <c r="C119" s="74">
        <f t="shared" si="26"/>
        <v>1.05</v>
      </c>
      <c r="D119" s="75">
        <f t="shared" si="27"/>
        <v>1.0416666666666667</v>
      </c>
      <c r="E119" s="74">
        <f t="shared" si="20"/>
        <v>-0.68887500000000002</v>
      </c>
      <c r="F119" s="74">
        <f t="shared" si="21"/>
        <v>-0.52499999999999991</v>
      </c>
      <c r="G119" s="74">
        <f t="shared" si="22"/>
        <v>1.2490000000000001</v>
      </c>
      <c r="H119" s="75">
        <f t="shared" si="23"/>
        <v>1.1395</v>
      </c>
      <c r="I119" s="74">
        <f t="shared" si="24"/>
        <v>1.6884999999999999</v>
      </c>
      <c r="J119" s="74">
        <f t="shared" si="25"/>
        <v>1.5305</v>
      </c>
    </row>
    <row r="120" spans="2:10">
      <c r="B120" s="86">
        <v>2005</v>
      </c>
      <c r="C120" s="88">
        <f t="shared" si="26"/>
        <v>1.05</v>
      </c>
      <c r="D120" s="87">
        <f t="shared" si="27"/>
        <v>1.0416666666666667</v>
      </c>
      <c r="E120" s="88">
        <f t="shared" ref="E120:E133" si="28">($C$90-$C$89)/10*(B120-$B$120)-0.77</f>
        <v>-0.77</v>
      </c>
      <c r="F120" s="88">
        <f t="shared" ref="F120:F133" si="29">($D$90-$D$89)/10*($B120-$B$120)-0.605</f>
        <v>-0.60499999999999998</v>
      </c>
      <c r="G120" s="88">
        <f t="shared" ref="G120:G133" si="30">($E$86-$E$85)/10*($B120-$B$120)+1.31</f>
        <v>1.31</v>
      </c>
      <c r="H120" s="87">
        <f t="shared" ref="H120:H133" si="31">($F$86-$F$85)/10*($B120-$B$120)+1.195</f>
        <v>1.1950000000000001</v>
      </c>
      <c r="I120" s="88">
        <f t="shared" ref="I120:I133" si="32">($E$90-$E$89)/10*($B120-$B$120)+1.77</f>
        <v>1.77</v>
      </c>
      <c r="J120" s="88">
        <f t="shared" ref="J120:J133" si="33">($F$90-$F$89)/10*($B120-$B$120)+1.605</f>
        <v>1.605</v>
      </c>
    </row>
    <row r="121" spans="2:10">
      <c r="B121" s="2">
        <v>2006</v>
      </c>
      <c r="C121" s="74">
        <f t="shared" si="26"/>
        <v>1.05</v>
      </c>
      <c r="D121" s="75">
        <f t="shared" si="27"/>
        <v>1.0416666666666667</v>
      </c>
      <c r="E121" s="74">
        <f t="shared" si="28"/>
        <v>-0.84087500000000004</v>
      </c>
      <c r="F121" s="74">
        <f t="shared" si="29"/>
        <v>-0.63575000000000004</v>
      </c>
      <c r="G121" s="74">
        <f t="shared" si="30"/>
        <v>1.363</v>
      </c>
      <c r="H121" s="75">
        <f t="shared" si="31"/>
        <v>1.218</v>
      </c>
      <c r="I121" s="74">
        <f t="shared" si="32"/>
        <v>1.841</v>
      </c>
      <c r="J121" s="74">
        <f t="shared" si="33"/>
        <v>1.6359999999999999</v>
      </c>
    </row>
    <row r="122" spans="2:10">
      <c r="B122" s="2">
        <v>2007</v>
      </c>
      <c r="C122" s="74">
        <f t="shared" si="26"/>
        <v>1.05</v>
      </c>
      <c r="D122" s="75">
        <f t="shared" si="27"/>
        <v>1.0416666666666667</v>
      </c>
      <c r="E122" s="74">
        <f t="shared" si="28"/>
        <v>-0.91175000000000006</v>
      </c>
      <c r="F122" s="74">
        <f t="shared" si="29"/>
        <v>-0.66649999999999998</v>
      </c>
      <c r="G122" s="74">
        <f t="shared" si="30"/>
        <v>1.4159999999999999</v>
      </c>
      <c r="H122" s="75">
        <f t="shared" si="31"/>
        <v>1.2410000000000001</v>
      </c>
      <c r="I122" s="74">
        <f t="shared" si="32"/>
        <v>1.9119999999999999</v>
      </c>
      <c r="J122" s="74">
        <f t="shared" si="33"/>
        <v>1.667</v>
      </c>
    </row>
    <row r="123" spans="2:10">
      <c r="B123" s="2">
        <v>2008</v>
      </c>
      <c r="C123" s="74">
        <f t="shared" si="26"/>
        <v>1.05</v>
      </c>
      <c r="D123" s="75">
        <f t="shared" si="27"/>
        <v>1.0416666666666667</v>
      </c>
      <c r="E123" s="74">
        <f t="shared" si="28"/>
        <v>-0.98262499999999997</v>
      </c>
      <c r="F123" s="74">
        <f t="shared" si="29"/>
        <v>-0.69724999999999993</v>
      </c>
      <c r="G123" s="74">
        <f t="shared" si="30"/>
        <v>1.4689999999999999</v>
      </c>
      <c r="H123" s="75">
        <f t="shared" si="31"/>
        <v>1.264</v>
      </c>
      <c r="I123" s="74">
        <f t="shared" si="32"/>
        <v>1.9830000000000001</v>
      </c>
      <c r="J123" s="74">
        <f t="shared" si="33"/>
        <v>1.698</v>
      </c>
    </row>
    <row r="124" spans="2:10">
      <c r="B124" s="2">
        <v>2009</v>
      </c>
      <c r="C124" s="74">
        <f t="shared" si="26"/>
        <v>1.05</v>
      </c>
      <c r="D124" s="75">
        <f t="shared" si="27"/>
        <v>1.0416666666666667</v>
      </c>
      <c r="E124" s="74">
        <f t="shared" si="28"/>
        <v>-1.0535000000000001</v>
      </c>
      <c r="F124" s="74">
        <f t="shared" si="29"/>
        <v>-0.72799999999999998</v>
      </c>
      <c r="G124" s="74">
        <f t="shared" si="30"/>
        <v>1.522</v>
      </c>
      <c r="H124" s="75">
        <f t="shared" si="31"/>
        <v>1.2870000000000001</v>
      </c>
      <c r="I124" s="74">
        <f t="shared" si="32"/>
        <v>2.0539999999999998</v>
      </c>
      <c r="J124" s="74">
        <f t="shared" si="33"/>
        <v>1.7290000000000001</v>
      </c>
    </row>
    <row r="125" spans="2:10">
      <c r="B125" s="2">
        <v>2010</v>
      </c>
      <c r="C125" s="74">
        <f t="shared" si="26"/>
        <v>1.05</v>
      </c>
      <c r="D125" s="75">
        <f t="shared" si="27"/>
        <v>1.0416666666666667</v>
      </c>
      <c r="E125" s="74">
        <f t="shared" si="28"/>
        <v>-1.1243750000000001</v>
      </c>
      <c r="F125" s="74">
        <f t="shared" si="29"/>
        <v>-0.75875000000000004</v>
      </c>
      <c r="G125" s="74">
        <f t="shared" si="30"/>
        <v>1.575</v>
      </c>
      <c r="H125" s="75">
        <f t="shared" si="31"/>
        <v>1.31</v>
      </c>
      <c r="I125" s="74">
        <f t="shared" si="32"/>
        <v>2.125</v>
      </c>
      <c r="J125" s="74">
        <f t="shared" si="33"/>
        <v>1.76</v>
      </c>
    </row>
    <row r="126" spans="2:10">
      <c r="B126" s="2">
        <v>2011</v>
      </c>
      <c r="C126" s="74">
        <f t="shared" si="26"/>
        <v>1.05</v>
      </c>
      <c r="D126" s="75">
        <f t="shared" si="27"/>
        <v>1.0416666666666667</v>
      </c>
      <c r="E126" s="74">
        <f t="shared" si="28"/>
        <v>-1.1952499999999999</v>
      </c>
      <c r="F126" s="74">
        <f t="shared" si="29"/>
        <v>-0.78949999999999998</v>
      </c>
      <c r="G126" s="74">
        <f t="shared" si="30"/>
        <v>1.6279999999999999</v>
      </c>
      <c r="H126" s="75">
        <f t="shared" si="31"/>
        <v>1.3330000000000002</v>
      </c>
      <c r="I126" s="74">
        <f t="shared" si="32"/>
        <v>2.1959999999999997</v>
      </c>
      <c r="J126" s="74">
        <f t="shared" si="33"/>
        <v>1.7909999999999999</v>
      </c>
    </row>
    <row r="127" spans="2:10">
      <c r="B127" s="2">
        <v>2012</v>
      </c>
      <c r="C127" s="74">
        <f t="shared" si="26"/>
        <v>1.05</v>
      </c>
      <c r="D127" s="75">
        <f t="shared" si="27"/>
        <v>1.0416666666666667</v>
      </c>
      <c r="E127" s="74">
        <f t="shared" si="28"/>
        <v>-1.2661249999999999</v>
      </c>
      <c r="F127" s="74">
        <f t="shared" si="29"/>
        <v>-0.82024999999999992</v>
      </c>
      <c r="G127" s="74">
        <f t="shared" si="30"/>
        <v>1.6809999999999998</v>
      </c>
      <c r="H127" s="75">
        <f t="shared" si="31"/>
        <v>1.3560000000000001</v>
      </c>
      <c r="I127" s="74">
        <f t="shared" si="32"/>
        <v>2.2669999999999999</v>
      </c>
      <c r="J127" s="74">
        <f t="shared" si="33"/>
        <v>1.8220000000000001</v>
      </c>
    </row>
    <row r="128" spans="2:10">
      <c r="B128" s="2">
        <v>2013</v>
      </c>
      <c r="C128" s="74">
        <f t="shared" si="26"/>
        <v>1.05</v>
      </c>
      <c r="D128" s="75">
        <f t="shared" si="27"/>
        <v>1.0416666666666667</v>
      </c>
      <c r="E128" s="74">
        <f t="shared" si="28"/>
        <v>-1.337</v>
      </c>
      <c r="F128" s="74">
        <f t="shared" si="29"/>
        <v>-0.85099999999999998</v>
      </c>
      <c r="G128" s="74">
        <f t="shared" si="30"/>
        <v>1.734</v>
      </c>
      <c r="H128" s="75">
        <f t="shared" si="31"/>
        <v>1.379</v>
      </c>
      <c r="I128" s="74">
        <f t="shared" si="32"/>
        <v>2.3380000000000001</v>
      </c>
      <c r="J128" s="74">
        <f t="shared" si="33"/>
        <v>1.853</v>
      </c>
    </row>
    <row r="129" spans="2:20">
      <c r="B129" s="2">
        <v>2014</v>
      </c>
      <c r="C129" s="74">
        <f t="shared" si="26"/>
        <v>1.05</v>
      </c>
      <c r="D129" s="75">
        <f t="shared" si="27"/>
        <v>1.0416666666666667</v>
      </c>
      <c r="E129" s="74">
        <f t="shared" si="28"/>
        <v>-1.407875</v>
      </c>
      <c r="F129" s="74">
        <f t="shared" si="29"/>
        <v>-0.88175000000000003</v>
      </c>
      <c r="G129" s="74">
        <f t="shared" si="30"/>
        <v>1.7869999999999999</v>
      </c>
      <c r="H129" s="75">
        <f t="shared" si="31"/>
        <v>1.4020000000000001</v>
      </c>
      <c r="I129" s="74">
        <f t="shared" si="32"/>
        <v>2.4089999999999998</v>
      </c>
      <c r="J129" s="74">
        <f t="shared" si="33"/>
        <v>1.8840000000000001</v>
      </c>
    </row>
    <row r="130" spans="2:20">
      <c r="B130" s="86">
        <v>2015</v>
      </c>
      <c r="C130" s="88">
        <f>C129</f>
        <v>1.05</v>
      </c>
      <c r="D130" s="87">
        <f t="shared" si="27"/>
        <v>1.0416666666666667</v>
      </c>
      <c r="E130" s="88">
        <f t="shared" si="28"/>
        <v>-1.47875</v>
      </c>
      <c r="F130" s="88">
        <f t="shared" si="29"/>
        <v>-0.91249999999999998</v>
      </c>
      <c r="G130" s="88">
        <f t="shared" si="30"/>
        <v>1.8399999999999999</v>
      </c>
      <c r="H130" s="87">
        <f t="shared" si="31"/>
        <v>1.425</v>
      </c>
      <c r="I130" s="88">
        <f t="shared" si="32"/>
        <v>2.48</v>
      </c>
      <c r="J130" s="88">
        <f t="shared" si="33"/>
        <v>1.915</v>
      </c>
    </row>
    <row r="131" spans="2:20">
      <c r="B131" s="2">
        <v>2016</v>
      </c>
      <c r="C131" s="74">
        <f>C130</f>
        <v>1.05</v>
      </c>
      <c r="D131" s="75">
        <f>D130</f>
        <v>1.0416666666666667</v>
      </c>
      <c r="E131" s="74">
        <f t="shared" si="28"/>
        <v>-1.5496249999999998</v>
      </c>
      <c r="F131" s="74">
        <f t="shared" si="29"/>
        <v>-0.94324999999999992</v>
      </c>
      <c r="G131" s="74">
        <f t="shared" si="30"/>
        <v>1.8929999999999998</v>
      </c>
      <c r="H131" s="75">
        <f t="shared" si="31"/>
        <v>1.448</v>
      </c>
      <c r="I131" s="74">
        <f t="shared" si="32"/>
        <v>2.5510000000000002</v>
      </c>
      <c r="J131" s="74">
        <f t="shared" si="33"/>
        <v>1.9460000000000002</v>
      </c>
    </row>
    <row r="132" spans="2:20">
      <c r="B132" s="2">
        <v>2017</v>
      </c>
      <c r="C132" s="74">
        <f>C131</f>
        <v>1.05</v>
      </c>
      <c r="D132" s="75">
        <f>D131</f>
        <v>1.0416666666666667</v>
      </c>
      <c r="E132" s="74">
        <f t="shared" si="28"/>
        <v>-1.6204999999999998</v>
      </c>
      <c r="F132" s="74">
        <f t="shared" si="29"/>
        <v>-0.97399999999999998</v>
      </c>
      <c r="G132" s="74">
        <f t="shared" si="30"/>
        <v>1.9459999999999997</v>
      </c>
      <c r="H132" s="75">
        <f t="shared" si="31"/>
        <v>1.4710000000000001</v>
      </c>
      <c r="I132" s="74">
        <f t="shared" si="32"/>
        <v>2.6219999999999999</v>
      </c>
      <c r="J132" s="74">
        <f t="shared" si="33"/>
        <v>1.9770000000000001</v>
      </c>
    </row>
    <row r="133" spans="2:20">
      <c r="B133" s="2">
        <v>2018</v>
      </c>
      <c r="C133" s="74">
        <f>C132</f>
        <v>1.05</v>
      </c>
      <c r="D133" s="75">
        <f>D132</f>
        <v>1.0416666666666667</v>
      </c>
      <c r="E133" s="74">
        <f t="shared" si="28"/>
        <v>-1.6913749999999999</v>
      </c>
      <c r="F133" s="74">
        <f t="shared" si="29"/>
        <v>-1.00475</v>
      </c>
      <c r="G133" s="74">
        <f t="shared" si="30"/>
        <v>1.9989999999999997</v>
      </c>
      <c r="H133" s="75">
        <f t="shared" si="31"/>
        <v>1.494</v>
      </c>
      <c r="I133" s="74">
        <f t="shared" si="32"/>
        <v>2.6930000000000001</v>
      </c>
      <c r="J133" s="74">
        <f t="shared" si="33"/>
        <v>2.008</v>
      </c>
    </row>
    <row r="134" spans="2:20">
      <c r="E134">
        <f>($C$90-$C$89)/10*(B134-$B$110)-0.77</f>
        <v>140.62562499999999</v>
      </c>
    </row>
    <row r="135" spans="2:20">
      <c r="E135">
        <f>($C$90-$C$89)/10*(B135-$B$110)-0.77</f>
        <v>140.62562499999999</v>
      </c>
    </row>
    <row r="136" spans="2:20">
      <c r="E136">
        <f>($C$90-$C$89)/10*(B136-$B$110)-0.77</f>
        <v>140.62562499999999</v>
      </c>
    </row>
    <row r="137" spans="2:20">
      <c r="E137">
        <f>($C$90-$C$89)/10*(B137-$B$110)-0.77</f>
        <v>140.62562499999999</v>
      </c>
    </row>
    <row r="138" spans="2:20">
      <c r="E138">
        <f>($C$90-$C$89)/10*(B138-$B$110)-0.77</f>
        <v>140.62562499999999</v>
      </c>
    </row>
    <row r="143" spans="2:20">
      <c r="B143" s="3"/>
      <c r="C143" s="3" t="s">
        <v>335</v>
      </c>
      <c r="D143" s="3"/>
      <c r="E143" s="3"/>
      <c r="F143" s="3"/>
      <c r="G143" s="3"/>
      <c r="H143" s="3"/>
      <c r="I143" s="3"/>
      <c r="J143" s="3"/>
      <c r="K143" s="3"/>
      <c r="L143" s="3"/>
      <c r="M143" s="3"/>
      <c r="N143" s="3"/>
      <c r="O143" s="3"/>
      <c r="P143" s="3"/>
      <c r="Q143" s="3"/>
      <c r="R143" s="3"/>
      <c r="S143" s="3"/>
      <c r="T143" s="3"/>
    </row>
    <row r="144" spans="2:20">
      <c r="B144" s="3"/>
      <c r="C144" s="32" t="s">
        <v>324</v>
      </c>
      <c r="D144" s="67"/>
      <c r="E144" s="67"/>
      <c r="F144" s="3"/>
      <c r="G144" s="3"/>
      <c r="H144" s="3"/>
      <c r="I144" s="3"/>
      <c r="J144" s="3"/>
      <c r="K144" s="3" t="s">
        <v>332</v>
      </c>
      <c r="L144" s="3"/>
      <c r="M144" s="3"/>
      <c r="N144" s="3"/>
      <c r="O144" s="3" t="s">
        <v>359</v>
      </c>
      <c r="P144" s="3"/>
      <c r="Q144" s="3"/>
      <c r="R144" s="3"/>
      <c r="S144" s="3"/>
      <c r="T144" s="3"/>
    </row>
    <row r="145" spans="2:20">
      <c r="B145" s="3"/>
      <c r="C145" s="42" t="s">
        <v>301</v>
      </c>
      <c r="D145" s="42" t="s">
        <v>303</v>
      </c>
      <c r="E145" s="42" t="s">
        <v>333</v>
      </c>
      <c r="F145" s="67" t="s">
        <v>361</v>
      </c>
      <c r="G145" s="3"/>
      <c r="H145" s="3"/>
      <c r="I145" s="3"/>
      <c r="J145" s="3"/>
      <c r="K145" s="42" t="s">
        <v>334</v>
      </c>
      <c r="L145" s="67" t="s">
        <v>361</v>
      </c>
      <c r="M145" s="3"/>
      <c r="N145" s="3"/>
      <c r="O145" s="3"/>
      <c r="P145" s="3"/>
      <c r="Q145" s="3"/>
      <c r="R145" s="3"/>
      <c r="S145" s="3"/>
      <c r="T145" s="3"/>
    </row>
    <row r="146" spans="2:20">
      <c r="B146" s="68" t="s">
        <v>310</v>
      </c>
      <c r="C146" s="66">
        <v>0.59050000000000002</v>
      </c>
      <c r="D146" s="66">
        <v>0</v>
      </c>
      <c r="E146" s="66">
        <v>0.59050000000000002</v>
      </c>
      <c r="F146" s="69">
        <f>AVERAGE(E$146:E146)</f>
        <v>0.59050000000000002</v>
      </c>
      <c r="G146" s="3"/>
      <c r="H146" s="68" t="s">
        <v>310</v>
      </c>
      <c r="I146" s="68" t="s">
        <v>362</v>
      </c>
      <c r="J146" s="3">
        <v>24</v>
      </c>
      <c r="K146" s="66">
        <v>0.57830912500000009</v>
      </c>
      <c r="L146" s="69">
        <f>AVERAGE(K$146:K146)</f>
        <v>0.57830912500000009</v>
      </c>
      <c r="M146" s="3">
        <v>22</v>
      </c>
      <c r="N146" s="3"/>
      <c r="O146" s="3"/>
      <c r="P146" s="3"/>
      <c r="Q146" s="3"/>
      <c r="R146" s="3"/>
      <c r="S146" s="3"/>
      <c r="T146" s="3"/>
    </row>
    <row r="147" spans="2:20">
      <c r="B147" s="68" t="s">
        <v>309</v>
      </c>
      <c r="C147" s="66">
        <v>0.5625</v>
      </c>
      <c r="D147" s="66">
        <v>0</v>
      </c>
      <c r="E147" s="66">
        <v>0.5625</v>
      </c>
      <c r="F147" s="69">
        <f>AVERAGE(E$146:E147)</f>
        <v>0.57650000000000001</v>
      </c>
      <c r="G147" s="3"/>
      <c r="H147" s="68" t="s">
        <v>309</v>
      </c>
      <c r="I147" s="68" t="s">
        <v>362</v>
      </c>
      <c r="J147" s="3">
        <f>J146+24</f>
        <v>48</v>
      </c>
      <c r="K147" s="66">
        <v>0.53148375000000003</v>
      </c>
      <c r="L147" s="69">
        <f>AVERAGE(K$146:K147)</f>
        <v>0.55489643750000006</v>
      </c>
      <c r="M147" s="3">
        <v>26</v>
      </c>
      <c r="N147" s="3"/>
      <c r="O147" s="3"/>
      <c r="P147" s="3"/>
      <c r="Q147" s="3"/>
      <c r="R147" s="3"/>
      <c r="S147" s="3"/>
      <c r="T147" s="3"/>
    </row>
    <row r="148" spans="2:20">
      <c r="B148" s="68" t="s">
        <v>311</v>
      </c>
      <c r="C148" s="66">
        <v>0.43099999999999999</v>
      </c>
      <c r="D148" s="66">
        <v>0</v>
      </c>
      <c r="E148" s="66">
        <v>0.43099999999999999</v>
      </c>
      <c r="F148" s="69">
        <f>AVERAGE(E$146:E148)</f>
        <v>0.52800000000000002</v>
      </c>
      <c r="G148" s="3"/>
      <c r="H148" s="68" t="s">
        <v>311</v>
      </c>
      <c r="I148" s="68" t="s">
        <v>362</v>
      </c>
      <c r="J148" s="3">
        <f>J147+24</f>
        <v>72</v>
      </c>
      <c r="K148" s="66">
        <v>0.39447399999999999</v>
      </c>
      <c r="L148" s="69">
        <f>AVERAGE(K$146:K148)</f>
        <v>0.50142229166666674</v>
      </c>
      <c r="M148" s="3">
        <v>24</v>
      </c>
      <c r="N148" s="3"/>
      <c r="O148" s="3"/>
      <c r="P148" s="3"/>
      <c r="Q148" s="3"/>
      <c r="R148" s="3"/>
      <c r="S148" s="3"/>
      <c r="T148" s="3"/>
    </row>
    <row r="149" spans="2:20">
      <c r="B149" s="68" t="s">
        <v>315</v>
      </c>
      <c r="C149" s="66">
        <v>0</v>
      </c>
      <c r="D149" s="66">
        <v>0.372</v>
      </c>
      <c r="E149" s="66">
        <v>0.372</v>
      </c>
      <c r="F149" s="69">
        <f>AVERAGE(E$146:E149)</f>
        <v>0.48899999999999999</v>
      </c>
      <c r="G149" s="3"/>
      <c r="H149" s="68" t="s">
        <v>315</v>
      </c>
      <c r="I149" s="68" t="s">
        <v>363</v>
      </c>
      <c r="J149" s="3">
        <f t="shared" ref="J149:J157" si="34">J148+24</f>
        <v>96</v>
      </c>
      <c r="K149" s="66">
        <v>0.36901874999999995</v>
      </c>
      <c r="L149" s="69">
        <f>AVERAGE(K$146:K149)</f>
        <v>0.46832140625000002</v>
      </c>
      <c r="M149" s="3">
        <v>23</v>
      </c>
      <c r="N149" s="3"/>
      <c r="O149" s="3"/>
      <c r="P149" s="3"/>
      <c r="Q149" s="3"/>
      <c r="R149" s="3"/>
      <c r="S149" s="3"/>
      <c r="T149" s="3"/>
    </row>
    <row r="150" spans="2:20">
      <c r="B150" s="68" t="s">
        <v>316</v>
      </c>
      <c r="C150" s="66">
        <v>0</v>
      </c>
      <c r="D150" s="66">
        <v>0.35100000000000003</v>
      </c>
      <c r="E150" s="66">
        <v>0.35100000000000003</v>
      </c>
      <c r="F150" s="69">
        <f>AVERAGE(E$146:E150)</f>
        <v>0.46139999999999998</v>
      </c>
      <c r="G150" s="3"/>
      <c r="H150" s="68" t="s">
        <v>316</v>
      </c>
      <c r="I150" s="68" t="s">
        <v>363</v>
      </c>
      <c r="J150" s="3">
        <f t="shared" si="34"/>
        <v>120</v>
      </c>
      <c r="K150" s="66">
        <v>0.33808300000000002</v>
      </c>
      <c r="L150" s="69">
        <f>AVERAGE(K$146:K150)</f>
        <v>0.44227372500000001</v>
      </c>
      <c r="M150" s="3">
        <v>22</v>
      </c>
      <c r="N150" s="3"/>
      <c r="O150" s="3"/>
      <c r="P150" s="3"/>
      <c r="Q150" s="3"/>
      <c r="R150" s="3"/>
      <c r="S150" s="3"/>
      <c r="T150" s="3"/>
    </row>
    <row r="151" spans="2:20">
      <c r="B151" s="68" t="s">
        <v>308</v>
      </c>
      <c r="C151" s="66">
        <v>0.31225000000000003</v>
      </c>
      <c r="D151" s="66">
        <v>0</v>
      </c>
      <c r="E151" s="66">
        <v>0.31225000000000003</v>
      </c>
      <c r="F151" s="69">
        <f>AVERAGE(E$146:E151)</f>
        <v>0.43654166666666666</v>
      </c>
      <c r="G151" s="3"/>
      <c r="H151" s="68" t="s">
        <v>308</v>
      </c>
      <c r="I151" s="68" t="s">
        <v>362</v>
      </c>
      <c r="J151" s="3">
        <f t="shared" si="34"/>
        <v>144</v>
      </c>
      <c r="K151" s="66">
        <v>0.26025987500000003</v>
      </c>
      <c r="L151" s="69">
        <f>AVERAGE(K$146:K151)</f>
        <v>0.41193808333333332</v>
      </c>
      <c r="M151" s="3">
        <v>26</v>
      </c>
      <c r="N151" s="3"/>
      <c r="O151" s="3"/>
      <c r="P151" s="3"/>
      <c r="Q151" s="3"/>
      <c r="R151" s="3"/>
      <c r="S151" s="3"/>
      <c r="T151" s="3"/>
    </row>
    <row r="152" spans="2:20">
      <c r="B152" s="68" t="s">
        <v>314</v>
      </c>
      <c r="C152" s="66">
        <v>0</v>
      </c>
      <c r="D152" s="66">
        <v>0.28425</v>
      </c>
      <c r="E152" s="66">
        <v>0.28425</v>
      </c>
      <c r="F152" s="69">
        <f>AVERAGE(E$146:E152)</f>
        <v>0.41478571428571431</v>
      </c>
      <c r="G152" s="3"/>
      <c r="H152" s="68" t="s">
        <v>314</v>
      </c>
      <c r="I152" s="68" t="s">
        <v>363</v>
      </c>
      <c r="J152" s="3">
        <f t="shared" si="34"/>
        <v>168</v>
      </c>
      <c r="K152" s="66">
        <v>0.24758137500000002</v>
      </c>
      <c r="L152" s="69">
        <f>AVERAGE(K$146:K152)</f>
        <v>0.38845855357142861</v>
      </c>
      <c r="M152" s="3">
        <v>25</v>
      </c>
      <c r="N152" s="3"/>
      <c r="O152" s="3"/>
      <c r="P152" s="3"/>
      <c r="Q152" s="3"/>
      <c r="R152" s="3"/>
      <c r="S152" s="3"/>
      <c r="T152" s="3"/>
    </row>
    <row r="153" spans="2:20">
      <c r="B153" s="68" t="s">
        <v>317</v>
      </c>
      <c r="C153" s="66">
        <v>8.8249999999999995E-2</v>
      </c>
      <c r="D153" s="66">
        <v>0.26524999999999999</v>
      </c>
      <c r="E153" s="66">
        <v>0.26524999999999999</v>
      </c>
      <c r="F153" s="69">
        <f>AVERAGE(E$146:E153)</f>
        <v>0.39609375000000002</v>
      </c>
      <c r="G153" s="3"/>
      <c r="H153" s="68" t="s">
        <v>317</v>
      </c>
      <c r="I153" s="68" t="s">
        <v>363</v>
      </c>
      <c r="J153" s="3">
        <f t="shared" si="34"/>
        <v>192</v>
      </c>
      <c r="K153" s="66">
        <v>0.18655075000000002</v>
      </c>
      <c r="L153" s="69">
        <f>AVERAGE(K$146:K153)</f>
        <v>0.36322007812500001</v>
      </c>
      <c r="M153" s="3">
        <v>25</v>
      </c>
      <c r="N153" s="3"/>
      <c r="O153" s="3"/>
      <c r="P153" s="3"/>
      <c r="Q153" s="3"/>
      <c r="R153" s="3"/>
      <c r="S153" s="3"/>
      <c r="T153" s="3"/>
    </row>
    <row r="154" spans="2:20">
      <c r="B154" s="68" t="s">
        <v>307</v>
      </c>
      <c r="C154" s="66">
        <v>0.24475</v>
      </c>
      <c r="D154" s="66">
        <v>9.9250000000000005E-2</v>
      </c>
      <c r="E154" s="66">
        <v>0.24475</v>
      </c>
      <c r="F154" s="69">
        <f>AVERAGE(E$146:E154)</f>
        <v>0.37927777777777777</v>
      </c>
      <c r="G154" s="3"/>
      <c r="H154" s="68" t="s">
        <v>307</v>
      </c>
      <c r="I154" s="68" t="s">
        <v>362</v>
      </c>
      <c r="J154" s="3">
        <f t="shared" si="34"/>
        <v>216</v>
      </c>
      <c r="K154" s="66">
        <v>0.15887162499999999</v>
      </c>
      <c r="L154" s="69">
        <f>AVERAGE(K$146:K154)</f>
        <v>0.34051469444444449</v>
      </c>
      <c r="M154" s="3">
        <v>22</v>
      </c>
      <c r="N154" s="3"/>
      <c r="O154" s="3"/>
      <c r="P154" s="3"/>
      <c r="Q154" s="3"/>
      <c r="R154" s="3"/>
      <c r="S154" s="3"/>
      <c r="T154" s="3"/>
    </row>
    <row r="155" spans="2:20">
      <c r="B155" s="68" t="s">
        <v>312</v>
      </c>
      <c r="C155" s="66">
        <v>0.20774999999999999</v>
      </c>
      <c r="D155" s="66">
        <v>6.3750000000000001E-2</v>
      </c>
      <c r="E155" s="66">
        <v>0.20774999999999999</v>
      </c>
      <c r="F155" s="69">
        <f>AVERAGE(E$146:E155)</f>
        <v>0.36212499999999997</v>
      </c>
      <c r="G155" s="3"/>
      <c r="H155" s="68" t="s">
        <v>312</v>
      </c>
      <c r="I155" s="68" t="s">
        <v>362</v>
      </c>
      <c r="J155" s="3">
        <f t="shared" si="34"/>
        <v>240</v>
      </c>
      <c r="K155" s="66">
        <v>0.10243987499999999</v>
      </c>
      <c r="L155" s="69">
        <f>AVERAGE(K$146:K155)</f>
        <v>0.3167072125</v>
      </c>
      <c r="M155" s="3">
        <v>26</v>
      </c>
      <c r="N155" s="3"/>
      <c r="O155" s="3"/>
      <c r="P155" s="3"/>
      <c r="Q155" s="3"/>
      <c r="R155" s="3"/>
      <c r="S155" s="3"/>
      <c r="T155" s="3"/>
    </row>
    <row r="156" spans="2:20">
      <c r="B156" s="68" t="s">
        <v>313</v>
      </c>
      <c r="C156" s="66">
        <v>0.12975000000000003</v>
      </c>
      <c r="D156" s="66">
        <v>0.15925</v>
      </c>
      <c r="E156" s="66">
        <v>0.15925</v>
      </c>
      <c r="F156" s="69">
        <f>AVERAGE(E$146:E156)</f>
        <v>0.3436818181818182</v>
      </c>
      <c r="G156" s="3"/>
      <c r="H156" s="68" t="s">
        <v>313</v>
      </c>
      <c r="I156" s="68" t="s">
        <v>363</v>
      </c>
      <c r="J156" s="3">
        <f t="shared" si="34"/>
        <v>264</v>
      </c>
      <c r="K156" s="66">
        <v>6.8722875000000003E-2</v>
      </c>
      <c r="L156" s="69">
        <f>AVERAGE(K$146:K156)</f>
        <v>0.29416318181818185</v>
      </c>
      <c r="M156" s="3">
        <v>25</v>
      </c>
      <c r="N156" s="3"/>
      <c r="O156" s="3"/>
      <c r="P156" s="3"/>
      <c r="Q156" s="3"/>
      <c r="R156" s="3"/>
      <c r="S156" s="3"/>
      <c r="T156" s="3"/>
    </row>
    <row r="157" spans="2:20">
      <c r="B157" s="68" t="s">
        <v>331</v>
      </c>
      <c r="C157" s="66">
        <v>0.15200000000000002</v>
      </c>
      <c r="D157" s="66">
        <v>0.13724999999999998</v>
      </c>
      <c r="E157" s="66">
        <v>0.15200000000000002</v>
      </c>
      <c r="F157" s="69">
        <f>AVERAGE(E$146:E157)</f>
        <v>0.32770833333333332</v>
      </c>
      <c r="G157" s="3"/>
      <c r="H157" s="68" t="s">
        <v>331</v>
      </c>
      <c r="I157" s="68" t="s">
        <v>362</v>
      </c>
      <c r="J157" s="3">
        <f t="shared" si="34"/>
        <v>288</v>
      </c>
      <c r="K157" s="66">
        <v>4.6761500000000011E-2</v>
      </c>
      <c r="L157" s="69">
        <f>AVERAGE(K$146:K157)</f>
        <v>0.27354637500000006</v>
      </c>
      <c r="M157" s="3">
        <v>25</v>
      </c>
      <c r="N157" s="3"/>
      <c r="O157" s="3"/>
      <c r="P157" s="3"/>
      <c r="Q157" s="3"/>
      <c r="R157" s="3"/>
      <c r="S157" s="3"/>
      <c r="T157" s="3"/>
    </row>
    <row r="158" spans="2:20">
      <c r="B158" s="68" t="s">
        <v>326</v>
      </c>
      <c r="C158" s="66">
        <f>_xlfn.AGGREGATE(1,5,C146:C157)</f>
        <v>0.2265625</v>
      </c>
      <c r="D158" s="66">
        <f>_xlfn.AGGREGATE(1,5,D146:D157)</f>
        <v>0.14433333333333331</v>
      </c>
      <c r="E158" s="66">
        <f>_xlfn.AGGREGATE(1,5,E146:E157)</f>
        <v>0.32770833333333332</v>
      </c>
      <c r="F158" s="3"/>
      <c r="G158" s="3"/>
      <c r="H158" s="68" t="s">
        <v>326</v>
      </c>
      <c r="I158" s="3"/>
      <c r="J158" s="83">
        <f>_xlfn.AGGREGATE(1,5,J146:J157)</f>
        <v>156</v>
      </c>
      <c r="K158" s="66">
        <f>_xlfn.AGGREGATE(1,5,K146:K157)</f>
        <v>0.27354637500000006</v>
      </c>
      <c r="L158" s="3"/>
      <c r="M158" s="83">
        <f>SUM(M146:M157)</f>
        <v>291</v>
      </c>
      <c r="N158" s="3"/>
      <c r="O158" s="3"/>
      <c r="P158" s="3"/>
      <c r="Q158" s="3"/>
      <c r="R158" s="3"/>
      <c r="S158" s="3"/>
      <c r="T158" s="3"/>
    </row>
    <row r="159" spans="2:20">
      <c r="B159" s="3"/>
      <c r="C159" s="3"/>
      <c r="D159" s="3"/>
      <c r="E159" s="3"/>
      <c r="F159" s="3"/>
      <c r="G159" s="3"/>
      <c r="H159" s="3"/>
      <c r="I159" s="3"/>
      <c r="J159" s="3"/>
      <c r="K159" s="3"/>
      <c r="L159" s="3"/>
      <c r="M159" s="3"/>
      <c r="N159" s="3"/>
      <c r="O159" s="3"/>
      <c r="P159" s="3"/>
      <c r="Q159" s="3"/>
      <c r="R159" s="3"/>
      <c r="S159" s="3"/>
      <c r="T159" s="3"/>
    </row>
    <row r="160" spans="2:20">
      <c r="B160" s="3"/>
      <c r="C160" s="3"/>
      <c r="D160" s="3"/>
      <c r="E160" s="3"/>
      <c r="F160" s="3"/>
      <c r="G160" s="3"/>
      <c r="H160" s="3"/>
      <c r="I160" s="3"/>
      <c r="J160" s="3"/>
      <c r="K160" s="3"/>
      <c r="L160" s="3"/>
      <c r="M160" s="3"/>
      <c r="N160" s="3"/>
      <c r="O160" s="3"/>
      <c r="P160" s="3"/>
      <c r="Q160" s="3"/>
      <c r="R160" s="3"/>
      <c r="S160" s="3"/>
      <c r="T160" s="3"/>
    </row>
    <row r="161" spans="2:20">
      <c r="B161" s="3"/>
      <c r="C161" s="3"/>
      <c r="D161" s="3"/>
      <c r="E161" s="3"/>
      <c r="F161" s="3"/>
      <c r="G161" s="3"/>
      <c r="H161" s="3"/>
      <c r="I161" s="3"/>
      <c r="J161" s="3"/>
      <c r="K161" s="3"/>
      <c r="L161" s="3"/>
      <c r="M161" s="3"/>
      <c r="N161" s="3"/>
      <c r="O161" s="3" t="s">
        <v>356</v>
      </c>
      <c r="P161" s="3"/>
      <c r="Q161" s="3"/>
      <c r="R161" s="3"/>
      <c r="S161" s="3"/>
      <c r="T161" s="3"/>
    </row>
    <row r="162" spans="2:20">
      <c r="B162" s="3"/>
      <c r="C162" s="3"/>
      <c r="D162" s="3" t="s">
        <v>354</v>
      </c>
      <c r="E162" s="3" t="s">
        <v>341</v>
      </c>
      <c r="F162" s="3"/>
      <c r="G162" s="3"/>
      <c r="H162" s="3"/>
      <c r="I162" s="3"/>
      <c r="J162" s="3" t="s">
        <v>358</v>
      </c>
      <c r="K162" s="3"/>
      <c r="L162" s="3"/>
      <c r="M162" s="3"/>
      <c r="N162" s="3"/>
      <c r="O162" s="3"/>
      <c r="P162" s="3" t="s">
        <v>341</v>
      </c>
      <c r="Q162" s="3"/>
      <c r="R162" s="3" t="s">
        <v>342</v>
      </c>
      <c r="S162" s="3"/>
      <c r="T162" s="3"/>
    </row>
    <row r="163" spans="2:20">
      <c r="B163" s="3"/>
      <c r="C163" s="3"/>
      <c r="D163" s="3"/>
      <c r="E163" s="3" t="s">
        <v>301</v>
      </c>
      <c r="F163" s="3" t="s">
        <v>303</v>
      </c>
      <c r="G163" s="3" t="s">
        <v>301</v>
      </c>
      <c r="H163" s="3" t="s">
        <v>303</v>
      </c>
      <c r="I163" s="3" t="s">
        <v>364</v>
      </c>
      <c r="J163" s="3" t="s">
        <v>301</v>
      </c>
      <c r="K163" s="3" t="s">
        <v>303</v>
      </c>
      <c r="L163" s="3" t="s">
        <v>301</v>
      </c>
      <c r="M163" s="3" t="s">
        <v>303</v>
      </c>
      <c r="N163" s="3" t="s">
        <v>364</v>
      </c>
      <c r="O163" s="3"/>
      <c r="P163" s="3" t="s">
        <v>301</v>
      </c>
      <c r="Q163" s="3" t="s">
        <v>303</v>
      </c>
      <c r="R163" s="3" t="s">
        <v>301</v>
      </c>
      <c r="S163" s="3" t="s">
        <v>303</v>
      </c>
      <c r="T163" s="3"/>
    </row>
    <row r="164" spans="2:20">
      <c r="B164" s="3"/>
      <c r="C164" s="3"/>
      <c r="D164" s="3"/>
      <c r="E164" s="3" t="s">
        <v>347</v>
      </c>
      <c r="F164" s="3" t="s">
        <v>347</v>
      </c>
      <c r="G164" s="3" t="s">
        <v>348</v>
      </c>
      <c r="H164" s="3" t="s">
        <v>348</v>
      </c>
      <c r="I164" s="3" t="s">
        <v>348</v>
      </c>
      <c r="J164" s="3" t="s">
        <v>347</v>
      </c>
      <c r="K164" s="3" t="s">
        <v>347</v>
      </c>
      <c r="L164" s="3" t="s">
        <v>348</v>
      </c>
      <c r="M164" s="3" t="s">
        <v>348</v>
      </c>
      <c r="N164" s="3" t="s">
        <v>348</v>
      </c>
      <c r="O164" s="3"/>
      <c r="P164" s="3" t="s">
        <v>347</v>
      </c>
      <c r="Q164" s="3" t="s">
        <v>348</v>
      </c>
      <c r="R164" s="3" t="s">
        <v>347</v>
      </c>
      <c r="S164" s="3" t="s">
        <v>348</v>
      </c>
      <c r="T164" s="3"/>
    </row>
    <row r="165" spans="2:20">
      <c r="B165" s="3"/>
      <c r="C165" s="3" t="s">
        <v>360</v>
      </c>
      <c r="D165" s="3">
        <v>1995</v>
      </c>
      <c r="E165" s="3">
        <v>1.05</v>
      </c>
      <c r="F165" s="81">
        <v>1.0416666666666667</v>
      </c>
      <c r="G165" s="81">
        <v>0.03</v>
      </c>
      <c r="H165" s="81">
        <v>0.15</v>
      </c>
      <c r="I165" s="81">
        <f>(G165+H165)/2</f>
        <v>0.09</v>
      </c>
      <c r="J165" s="81">
        <v>0.7</v>
      </c>
      <c r="K165" s="81">
        <v>0.64</v>
      </c>
      <c r="L165" s="81">
        <v>0.95499999999999996</v>
      </c>
      <c r="M165" s="81">
        <v>0.86</v>
      </c>
      <c r="N165" s="81">
        <f>(L165+M165)/2</f>
        <v>0.90749999999999997</v>
      </c>
      <c r="O165" s="3"/>
      <c r="P165" s="3">
        <v>0.25</v>
      </c>
      <c r="Q165" s="3">
        <v>0.25</v>
      </c>
      <c r="R165" s="3">
        <v>0.75</v>
      </c>
      <c r="S165" s="3">
        <v>0.75</v>
      </c>
      <c r="T165" s="3"/>
    </row>
    <row r="166" spans="2:20">
      <c r="B166" s="3"/>
      <c r="C166" s="3" t="s">
        <v>241</v>
      </c>
      <c r="D166" s="3">
        <v>1996</v>
      </c>
      <c r="E166" s="3">
        <v>1.05</v>
      </c>
      <c r="F166" s="81">
        <v>1.0416666666666667</v>
      </c>
      <c r="G166" s="81">
        <v>-4.9875000000000003E-2</v>
      </c>
      <c r="H166" s="81">
        <v>7.4999999999999997E-2</v>
      </c>
      <c r="I166" s="81">
        <f t="shared" ref="I166:I183" si="35">(G166+H166)/2</f>
        <v>1.2562499999999997E-2</v>
      </c>
      <c r="J166" s="81">
        <v>0.76100000000000001</v>
      </c>
      <c r="K166" s="81">
        <v>0.69550000000000001</v>
      </c>
      <c r="L166" s="81">
        <v>1.0365</v>
      </c>
      <c r="M166" s="81">
        <v>0.9345</v>
      </c>
      <c r="N166" s="81">
        <f t="shared" ref="N166:N183" si="36">(L166+M166)/2</f>
        <v>0.98550000000000004</v>
      </c>
      <c r="O166" s="3"/>
      <c r="P166" s="3">
        <v>0.25</v>
      </c>
      <c r="Q166" s="3">
        <v>0.25</v>
      </c>
      <c r="R166" s="3">
        <v>0.75</v>
      </c>
      <c r="S166" s="3">
        <v>0.75</v>
      </c>
      <c r="T166" s="3"/>
    </row>
    <row r="167" spans="2:20">
      <c r="B167" s="3"/>
      <c r="C167" s="3" t="s">
        <v>240</v>
      </c>
      <c r="D167" s="3">
        <v>1997</v>
      </c>
      <c r="E167" s="3">
        <v>1.05</v>
      </c>
      <c r="F167" s="81">
        <v>1.0416666666666667</v>
      </c>
      <c r="G167" s="81">
        <v>-0.12975</v>
      </c>
      <c r="H167" s="81">
        <v>0</v>
      </c>
      <c r="I167" s="81">
        <f t="shared" si="35"/>
        <v>-6.4875000000000002E-2</v>
      </c>
      <c r="J167" s="81">
        <v>0.82199999999999995</v>
      </c>
      <c r="K167" s="81">
        <v>0.751</v>
      </c>
      <c r="L167" s="81">
        <v>1.1179999999999999</v>
      </c>
      <c r="M167" s="81">
        <v>1.0089999999999999</v>
      </c>
      <c r="N167" s="81">
        <f t="shared" si="36"/>
        <v>1.0634999999999999</v>
      </c>
      <c r="O167" s="3"/>
      <c r="P167" s="3"/>
      <c r="Q167" s="3"/>
      <c r="R167" s="3"/>
      <c r="S167" s="3"/>
      <c r="T167" s="3"/>
    </row>
    <row r="168" spans="2:20">
      <c r="B168" s="3"/>
      <c r="C168" s="3" t="s">
        <v>239</v>
      </c>
      <c r="D168" s="3">
        <v>1998</v>
      </c>
      <c r="E168" s="3">
        <v>1.05</v>
      </c>
      <c r="F168" s="81">
        <v>1.0416666666666667</v>
      </c>
      <c r="G168" s="81">
        <v>-0.20962500000000001</v>
      </c>
      <c r="H168" s="81">
        <v>-7.4999999999999983E-2</v>
      </c>
      <c r="I168" s="81">
        <f t="shared" si="35"/>
        <v>-0.14231250000000001</v>
      </c>
      <c r="J168" s="81">
        <v>0.88300000000000001</v>
      </c>
      <c r="K168" s="81">
        <v>0.80649999999999999</v>
      </c>
      <c r="L168" s="81">
        <v>1.1995</v>
      </c>
      <c r="M168" s="81">
        <v>1.0834999999999999</v>
      </c>
      <c r="N168" s="81">
        <f t="shared" si="36"/>
        <v>1.1415</v>
      </c>
      <c r="O168" s="3"/>
      <c r="P168" s="3"/>
      <c r="Q168" s="3"/>
      <c r="R168" s="3"/>
      <c r="S168" s="3"/>
      <c r="T168" s="3"/>
    </row>
    <row r="169" spans="2:20">
      <c r="B169" s="3"/>
      <c r="C169" s="3" t="s">
        <v>238</v>
      </c>
      <c r="D169" s="3">
        <v>1999</v>
      </c>
      <c r="E169" s="3">
        <v>1.05</v>
      </c>
      <c r="F169" s="81">
        <v>1.0416666666666667</v>
      </c>
      <c r="G169" s="81">
        <v>-0.28949999999999998</v>
      </c>
      <c r="H169" s="81">
        <v>-0.15</v>
      </c>
      <c r="I169" s="81">
        <f t="shared" si="35"/>
        <v>-0.21975</v>
      </c>
      <c r="J169" s="81">
        <v>0.94399999999999995</v>
      </c>
      <c r="K169" s="81">
        <v>0.86199999999999988</v>
      </c>
      <c r="L169" s="81">
        <v>1.2809999999999999</v>
      </c>
      <c r="M169" s="81">
        <v>1.1579999999999999</v>
      </c>
      <c r="N169" s="81">
        <f t="shared" si="36"/>
        <v>1.2195</v>
      </c>
      <c r="O169" s="3"/>
      <c r="P169" s="3"/>
      <c r="Q169" s="3"/>
      <c r="R169" s="3"/>
      <c r="S169" s="3"/>
      <c r="T169" s="3"/>
    </row>
    <row r="170" spans="2:20">
      <c r="B170" s="3"/>
      <c r="C170" s="3" t="s">
        <v>237</v>
      </c>
      <c r="D170" s="3">
        <v>2000</v>
      </c>
      <c r="E170" s="3">
        <v>1.05</v>
      </c>
      <c r="F170" s="81">
        <v>1.0416666666666667</v>
      </c>
      <c r="G170" s="81">
        <v>-0.36937500000000001</v>
      </c>
      <c r="H170" s="81">
        <v>-0.22500000000000001</v>
      </c>
      <c r="I170" s="81">
        <f t="shared" si="35"/>
        <v>-0.29718749999999999</v>
      </c>
      <c r="J170" s="81">
        <v>1.0049999999999999</v>
      </c>
      <c r="K170" s="81">
        <v>0.91749999999999998</v>
      </c>
      <c r="L170" s="81">
        <v>1.3625</v>
      </c>
      <c r="M170" s="81">
        <v>1.2324999999999999</v>
      </c>
      <c r="N170" s="81">
        <f t="shared" si="36"/>
        <v>1.2974999999999999</v>
      </c>
      <c r="O170" s="3"/>
      <c r="P170" s="3"/>
      <c r="Q170" s="3"/>
      <c r="R170" s="3"/>
      <c r="S170" s="3"/>
      <c r="T170" s="3"/>
    </row>
    <row r="171" spans="2:20">
      <c r="B171" s="3"/>
      <c r="C171" s="3" t="s">
        <v>236</v>
      </c>
      <c r="D171" s="3">
        <v>2001</v>
      </c>
      <c r="E171" s="3">
        <v>1.05</v>
      </c>
      <c r="F171" s="81">
        <v>1.0416666666666667</v>
      </c>
      <c r="G171" s="81">
        <v>-0.44925000000000004</v>
      </c>
      <c r="H171" s="81">
        <v>-0.29999999999999993</v>
      </c>
      <c r="I171" s="81">
        <f t="shared" si="35"/>
        <v>-0.37462499999999999</v>
      </c>
      <c r="J171" s="81">
        <v>1.0660000000000001</v>
      </c>
      <c r="K171" s="81">
        <v>0.97299999999999986</v>
      </c>
      <c r="L171" s="81">
        <v>1.444</v>
      </c>
      <c r="M171" s="81">
        <v>1.3069999999999999</v>
      </c>
      <c r="N171" s="81">
        <f t="shared" si="36"/>
        <v>1.3754999999999999</v>
      </c>
      <c r="O171" s="3"/>
      <c r="P171" s="3"/>
      <c r="Q171" s="3"/>
      <c r="R171" s="3"/>
      <c r="S171" s="3"/>
      <c r="T171" s="3"/>
    </row>
    <row r="172" spans="2:20">
      <c r="B172" s="3"/>
      <c r="C172" s="3" t="s">
        <v>235</v>
      </c>
      <c r="D172" s="3">
        <v>2002</v>
      </c>
      <c r="E172" s="3">
        <v>1.05</v>
      </c>
      <c r="F172" s="81">
        <v>1.0416666666666667</v>
      </c>
      <c r="G172" s="81">
        <v>-0.52912499999999996</v>
      </c>
      <c r="H172" s="81">
        <v>-0.375</v>
      </c>
      <c r="I172" s="81">
        <f t="shared" si="35"/>
        <v>-0.45206249999999998</v>
      </c>
      <c r="J172" s="81">
        <v>1.127</v>
      </c>
      <c r="K172" s="81">
        <v>1.0284999999999997</v>
      </c>
      <c r="L172" s="81">
        <v>1.5255000000000001</v>
      </c>
      <c r="M172" s="81">
        <v>1.3815</v>
      </c>
      <c r="N172" s="81">
        <f t="shared" si="36"/>
        <v>1.4535</v>
      </c>
      <c r="O172" s="3"/>
      <c r="P172" s="3"/>
      <c r="Q172" s="3"/>
      <c r="R172" s="3"/>
      <c r="S172" s="3"/>
      <c r="T172" s="3"/>
    </row>
    <row r="173" spans="2:20">
      <c r="B173" s="3"/>
      <c r="C173" s="3" t="s">
        <v>234</v>
      </c>
      <c r="D173" s="3">
        <v>2003</v>
      </c>
      <c r="E173" s="3">
        <v>1.05</v>
      </c>
      <c r="F173" s="81">
        <v>1.0416666666666667</v>
      </c>
      <c r="G173" s="81">
        <v>-0.60899999999999999</v>
      </c>
      <c r="H173" s="81">
        <v>-0.44999999999999996</v>
      </c>
      <c r="I173" s="81">
        <f t="shared" si="35"/>
        <v>-0.52949999999999997</v>
      </c>
      <c r="J173" s="81">
        <v>1.1880000000000002</v>
      </c>
      <c r="K173" s="81">
        <v>1.0839999999999999</v>
      </c>
      <c r="L173" s="81">
        <v>1.607</v>
      </c>
      <c r="M173" s="81">
        <v>1.456</v>
      </c>
      <c r="N173" s="81">
        <f t="shared" si="36"/>
        <v>1.5314999999999999</v>
      </c>
      <c r="O173" s="3"/>
      <c r="P173" s="3"/>
      <c r="Q173" s="3"/>
      <c r="R173" s="3"/>
      <c r="S173" s="3"/>
      <c r="T173" s="3"/>
    </row>
    <row r="174" spans="2:20">
      <c r="B174" s="3"/>
      <c r="C174" s="3" t="s">
        <v>233</v>
      </c>
      <c r="D174" s="3">
        <v>2004</v>
      </c>
      <c r="E174" s="3">
        <v>1.05</v>
      </c>
      <c r="F174" s="81">
        <v>1.0416666666666667</v>
      </c>
      <c r="G174" s="81">
        <v>-0.68887500000000002</v>
      </c>
      <c r="H174" s="81">
        <v>-0.52499999999999991</v>
      </c>
      <c r="I174" s="81">
        <f t="shared" si="35"/>
        <v>-0.60693749999999991</v>
      </c>
      <c r="J174" s="81">
        <v>1.2490000000000001</v>
      </c>
      <c r="K174" s="81">
        <v>1.1395</v>
      </c>
      <c r="L174" s="81">
        <v>1.6884999999999999</v>
      </c>
      <c r="M174" s="81">
        <v>1.5305</v>
      </c>
      <c r="N174" s="81">
        <f t="shared" si="36"/>
        <v>1.6094999999999999</v>
      </c>
      <c r="O174" s="3"/>
      <c r="P174" s="3"/>
      <c r="Q174" s="3"/>
      <c r="R174" s="3"/>
      <c r="S174" s="3"/>
      <c r="T174" s="3"/>
    </row>
    <row r="175" spans="2:20">
      <c r="B175" s="3"/>
      <c r="C175" s="3" t="s">
        <v>232</v>
      </c>
      <c r="D175" s="3">
        <v>2005</v>
      </c>
      <c r="E175" s="3">
        <v>1.05</v>
      </c>
      <c r="F175" s="81">
        <v>1.0416666666666667</v>
      </c>
      <c r="G175" s="81">
        <v>-0.77</v>
      </c>
      <c r="H175" s="81">
        <v>-0.60499999999999998</v>
      </c>
      <c r="I175" s="81">
        <f t="shared" si="35"/>
        <v>-0.6875</v>
      </c>
      <c r="J175" s="81">
        <v>1.31</v>
      </c>
      <c r="K175" s="81">
        <v>1.1950000000000001</v>
      </c>
      <c r="L175" s="81">
        <v>1.77</v>
      </c>
      <c r="M175" s="81">
        <v>1.605</v>
      </c>
      <c r="N175" s="81">
        <f t="shared" si="36"/>
        <v>1.6875</v>
      </c>
      <c r="O175" s="3"/>
      <c r="P175" s="3"/>
      <c r="Q175" s="3"/>
      <c r="R175" s="3"/>
      <c r="S175" s="3"/>
      <c r="T175" s="3"/>
    </row>
    <row r="176" spans="2:20">
      <c r="B176" s="3"/>
      <c r="C176" s="3" t="s">
        <v>231</v>
      </c>
      <c r="D176" s="3">
        <v>2006</v>
      </c>
      <c r="E176" s="3">
        <v>1.05</v>
      </c>
      <c r="F176" s="81">
        <v>1.0416666666666667</v>
      </c>
      <c r="G176" s="81">
        <v>-0.84087500000000004</v>
      </c>
      <c r="H176" s="81">
        <v>-0.63575000000000004</v>
      </c>
      <c r="I176" s="81">
        <f t="shared" si="35"/>
        <v>-0.73831250000000004</v>
      </c>
      <c r="J176" s="81">
        <v>1.363</v>
      </c>
      <c r="K176" s="81">
        <v>1.218</v>
      </c>
      <c r="L176" s="81">
        <v>1.841</v>
      </c>
      <c r="M176" s="81">
        <v>1.6359999999999999</v>
      </c>
      <c r="N176" s="81">
        <f t="shared" si="36"/>
        <v>1.7384999999999999</v>
      </c>
      <c r="O176" s="3"/>
      <c r="P176" s="3"/>
      <c r="Q176" s="3"/>
      <c r="R176" s="3"/>
      <c r="S176" s="3"/>
      <c r="T176" s="3"/>
    </row>
    <row r="177" spans="2:20">
      <c r="B177" s="3"/>
      <c r="C177" s="3" t="s">
        <v>230</v>
      </c>
      <c r="D177" s="3">
        <v>2007</v>
      </c>
      <c r="E177" s="3">
        <v>1.05</v>
      </c>
      <c r="F177" s="81">
        <v>1.0416666666666667</v>
      </c>
      <c r="G177" s="81">
        <v>-0.91175000000000006</v>
      </c>
      <c r="H177" s="81">
        <v>-0.66649999999999998</v>
      </c>
      <c r="I177" s="81">
        <f t="shared" si="35"/>
        <v>-0.78912500000000008</v>
      </c>
      <c r="J177" s="81">
        <v>1.4159999999999999</v>
      </c>
      <c r="K177" s="81">
        <v>1.2410000000000001</v>
      </c>
      <c r="L177" s="81">
        <v>1.9119999999999999</v>
      </c>
      <c r="M177" s="81">
        <v>1.667</v>
      </c>
      <c r="N177" s="81">
        <f t="shared" si="36"/>
        <v>1.7894999999999999</v>
      </c>
      <c r="O177" s="3"/>
      <c r="P177" s="3"/>
      <c r="Q177" s="3"/>
      <c r="R177" s="3"/>
      <c r="S177" s="3"/>
      <c r="T177" s="3"/>
    </row>
    <row r="178" spans="2:20">
      <c r="B178" s="3"/>
      <c r="C178" s="3" t="s">
        <v>229</v>
      </c>
      <c r="D178" s="3">
        <v>2008</v>
      </c>
      <c r="E178" s="3">
        <v>1.05</v>
      </c>
      <c r="F178" s="82">
        <v>1.0416666666666667</v>
      </c>
      <c r="G178" s="82">
        <v>-0.98262499999999997</v>
      </c>
      <c r="H178" s="82">
        <v>-0.69724999999999993</v>
      </c>
      <c r="I178" s="81">
        <f t="shared" si="35"/>
        <v>-0.8399375</v>
      </c>
      <c r="J178" s="82">
        <v>1.4689999999999999</v>
      </c>
      <c r="K178" s="82">
        <v>1.264</v>
      </c>
      <c r="L178" s="82">
        <v>1.9830000000000001</v>
      </c>
      <c r="M178" s="82">
        <v>1.698</v>
      </c>
      <c r="N178" s="81">
        <f t="shared" si="36"/>
        <v>1.8405</v>
      </c>
      <c r="O178" s="3"/>
      <c r="P178" s="3"/>
      <c r="Q178" s="3"/>
      <c r="R178" s="3"/>
      <c r="S178" s="3"/>
      <c r="T178" s="3"/>
    </row>
    <row r="179" spans="2:20">
      <c r="B179" s="3"/>
      <c r="C179" s="3" t="s">
        <v>228</v>
      </c>
      <c r="D179" s="3">
        <v>2009</v>
      </c>
      <c r="E179" s="3">
        <v>1.05</v>
      </c>
      <c r="F179" s="82">
        <v>1.0416666666666667</v>
      </c>
      <c r="G179" s="82">
        <v>-1.0535000000000001</v>
      </c>
      <c r="H179" s="82">
        <v>-0.72799999999999998</v>
      </c>
      <c r="I179" s="81">
        <f t="shared" si="35"/>
        <v>-0.89075000000000004</v>
      </c>
      <c r="J179" s="82">
        <v>1.522</v>
      </c>
      <c r="K179" s="82">
        <v>1.2870000000000001</v>
      </c>
      <c r="L179" s="82">
        <v>2.0539999999999998</v>
      </c>
      <c r="M179" s="82">
        <v>1.7290000000000001</v>
      </c>
      <c r="N179" s="81">
        <f t="shared" si="36"/>
        <v>1.8915</v>
      </c>
      <c r="O179" s="3"/>
      <c r="P179" s="3"/>
      <c r="Q179" s="3"/>
      <c r="R179" s="3"/>
      <c r="S179" s="3"/>
      <c r="T179" s="3"/>
    </row>
    <row r="180" spans="2:20">
      <c r="B180" s="3"/>
      <c r="C180" s="3" t="s">
        <v>227</v>
      </c>
      <c r="D180" s="3">
        <v>2010</v>
      </c>
      <c r="E180" s="3">
        <v>1.05</v>
      </c>
      <c r="F180" s="82">
        <v>1.0416666666666667</v>
      </c>
      <c r="G180" s="82">
        <v>-1.1243750000000001</v>
      </c>
      <c r="H180" s="82">
        <v>-0.75875000000000004</v>
      </c>
      <c r="I180" s="81">
        <f t="shared" si="35"/>
        <v>-0.94156250000000008</v>
      </c>
      <c r="J180" s="82">
        <v>1.575</v>
      </c>
      <c r="K180" s="82">
        <v>1.31</v>
      </c>
      <c r="L180" s="82">
        <v>2.125</v>
      </c>
      <c r="M180" s="82">
        <v>1.76</v>
      </c>
      <c r="N180" s="81">
        <f t="shared" si="36"/>
        <v>1.9424999999999999</v>
      </c>
      <c r="O180" s="3"/>
      <c r="P180" s="3"/>
      <c r="Q180" s="3"/>
      <c r="R180" s="3"/>
      <c r="S180" s="3"/>
      <c r="T180" s="3"/>
    </row>
    <row r="181" spans="2:20">
      <c r="B181" s="3"/>
      <c r="C181" s="3" t="s">
        <v>226</v>
      </c>
      <c r="D181" s="3">
        <v>2011</v>
      </c>
      <c r="E181" s="3">
        <v>1.05</v>
      </c>
      <c r="F181" s="82">
        <v>1.0416666666666667</v>
      </c>
      <c r="G181" s="82">
        <v>-1.1952499999999999</v>
      </c>
      <c r="H181" s="82">
        <v>-0.78949999999999998</v>
      </c>
      <c r="I181" s="81">
        <f t="shared" si="35"/>
        <v>-0.99237500000000001</v>
      </c>
      <c r="J181" s="82">
        <v>1.6279999999999999</v>
      </c>
      <c r="K181" s="82">
        <v>1.3330000000000002</v>
      </c>
      <c r="L181" s="82">
        <v>2.1959999999999997</v>
      </c>
      <c r="M181" s="82">
        <v>1.7909999999999999</v>
      </c>
      <c r="N181" s="81">
        <f t="shared" si="36"/>
        <v>1.9934999999999998</v>
      </c>
      <c r="O181" s="3"/>
      <c r="P181" s="3"/>
      <c r="Q181" s="3"/>
      <c r="R181" s="3"/>
      <c r="S181" s="3"/>
      <c r="T181" s="3"/>
    </row>
    <row r="182" spans="2:20">
      <c r="B182" s="3"/>
      <c r="C182" s="3" t="s">
        <v>224</v>
      </c>
      <c r="D182" s="3">
        <v>2012</v>
      </c>
      <c r="E182" s="3">
        <v>1.05</v>
      </c>
      <c r="F182" s="82">
        <v>1.0416666666666667</v>
      </c>
      <c r="G182" s="82">
        <v>-1.2661249999999999</v>
      </c>
      <c r="H182" s="82">
        <v>-0.82024999999999992</v>
      </c>
      <c r="I182" s="81">
        <f t="shared" si="35"/>
        <v>-1.0431874999999999</v>
      </c>
      <c r="J182" s="82">
        <v>1.6809999999999998</v>
      </c>
      <c r="K182" s="82">
        <v>1.3560000000000001</v>
      </c>
      <c r="L182" s="82">
        <v>2.2669999999999999</v>
      </c>
      <c r="M182" s="82">
        <v>1.8220000000000001</v>
      </c>
      <c r="N182" s="81">
        <f t="shared" si="36"/>
        <v>2.0445000000000002</v>
      </c>
      <c r="O182" s="3"/>
      <c r="P182" s="3"/>
      <c r="Q182" s="3"/>
      <c r="R182" s="3"/>
      <c r="S182" s="3"/>
      <c r="T182" s="3"/>
    </row>
    <row r="183" spans="2:20">
      <c r="B183" s="3"/>
      <c r="C183" s="3" t="s">
        <v>222</v>
      </c>
      <c r="D183" s="3">
        <v>2013</v>
      </c>
      <c r="E183" s="3">
        <v>1.05</v>
      </c>
      <c r="F183" s="82">
        <v>1.0416666666666667</v>
      </c>
      <c r="G183" s="82">
        <v>-1.337</v>
      </c>
      <c r="H183" s="82">
        <v>-0.85099999999999998</v>
      </c>
      <c r="I183" s="81">
        <f t="shared" si="35"/>
        <v>-1.0939999999999999</v>
      </c>
      <c r="J183" s="82">
        <v>1.734</v>
      </c>
      <c r="K183" s="82">
        <v>1.379</v>
      </c>
      <c r="L183" s="82">
        <v>2.3380000000000001</v>
      </c>
      <c r="M183" s="82">
        <v>1.853</v>
      </c>
      <c r="N183" s="81">
        <f t="shared" si="36"/>
        <v>2.0954999999999999</v>
      </c>
      <c r="O183" s="3"/>
      <c r="P183" s="3"/>
      <c r="Q183" s="3"/>
      <c r="R183" s="3"/>
      <c r="S183" s="3"/>
      <c r="T183" s="3"/>
    </row>
  </sheetData>
  <mergeCells count="20">
    <mergeCell ref="F5:F7"/>
    <mergeCell ref="G5:J5"/>
    <mergeCell ref="K5:N5"/>
    <mergeCell ref="G6:H6"/>
    <mergeCell ref="I6:J6"/>
    <mergeCell ref="K6:L6"/>
    <mergeCell ref="M6:N6"/>
    <mergeCell ref="K63:P63"/>
    <mergeCell ref="Q63:R63"/>
    <mergeCell ref="C64:D64"/>
    <mergeCell ref="E64:F64"/>
    <mergeCell ref="G64:H64"/>
    <mergeCell ref="K64:L64"/>
    <mergeCell ref="M64:N64"/>
    <mergeCell ref="O64:P64"/>
    <mergeCell ref="B93:B95"/>
    <mergeCell ref="C94:F94"/>
    <mergeCell ref="G94:J94"/>
    <mergeCell ref="C63:H63"/>
    <mergeCell ref="I63:J63"/>
  </mergeCells>
  <phoneticPr fontId="22"/>
  <printOptions horizontalCentered="1"/>
  <pageMargins left="0.51181102362204722" right="0.51181102362204722" top="0.35433070866141736" bottom="0.35433070866141736" header="0.31496062992125984" footer="0.31496062992125984"/>
  <pageSetup paperSize="9" orientation="portrait" r:id="rId1"/>
  <headerFooter>
    <oddHeader>&amp;L&amp;"-,太字"&amp;12 ６．CO₂排出削減量算定</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249D-4182-4781-92FC-657915BFDA7D}">
  <sheetPr>
    <pageSetUpPr fitToPage="1"/>
  </sheetPr>
  <dimension ref="A1:N41"/>
  <sheetViews>
    <sheetView view="pageBreakPreview" zoomScaleNormal="100" zoomScaleSheetLayoutView="100" workbookViewId="0">
      <selection activeCell="K29" sqref="K29"/>
    </sheetView>
  </sheetViews>
  <sheetFormatPr defaultColWidth="9" defaultRowHeight="18"/>
  <cols>
    <col min="1" max="2" width="8.6328125" style="153" customWidth="1"/>
    <col min="3" max="3" width="9.7265625" style="153" customWidth="1"/>
    <col min="4" max="4" width="10" style="153" customWidth="1"/>
    <col min="5" max="7" width="8.6328125" style="153" customWidth="1"/>
    <col min="8" max="9" width="9" style="153"/>
    <col min="10" max="16384" width="9" style="94"/>
  </cols>
  <sheetData>
    <row r="1" spans="1:14" ht="22.5">
      <c r="A1" s="825" t="s">
        <v>391</v>
      </c>
      <c r="B1" s="825"/>
      <c r="C1" s="825"/>
      <c r="D1" s="825"/>
      <c r="E1" s="825"/>
      <c r="F1" s="825"/>
      <c r="G1" s="825"/>
      <c r="H1" s="825"/>
      <c r="I1" s="825"/>
      <c r="M1" s="95"/>
    </row>
    <row r="2" spans="1:14">
      <c r="N2" s="96"/>
    </row>
    <row r="3" spans="1:14" ht="18" customHeight="1">
      <c r="A3" s="826" t="s">
        <v>392</v>
      </c>
      <c r="B3" s="827"/>
      <c r="C3" s="822"/>
      <c r="D3" s="823"/>
      <c r="E3" s="823"/>
      <c r="F3" s="823"/>
      <c r="G3" s="824"/>
    </row>
    <row r="4" spans="1:14" ht="18" customHeight="1">
      <c r="A4" s="826" t="s">
        <v>393</v>
      </c>
      <c r="B4" s="827"/>
      <c r="C4" s="822"/>
      <c r="D4" s="823"/>
      <c r="E4" s="823"/>
      <c r="F4" s="823"/>
      <c r="G4" s="824"/>
    </row>
    <row r="5" spans="1:14" ht="36" customHeight="1">
      <c r="A5" s="820" t="s">
        <v>682</v>
      </c>
      <c r="B5" s="821"/>
      <c r="C5" s="822"/>
      <c r="D5" s="823"/>
      <c r="E5" s="823"/>
      <c r="F5" s="824"/>
      <c r="G5" s="291" t="s">
        <v>683</v>
      </c>
    </row>
    <row r="6" spans="1:14" ht="18" customHeight="1">
      <c r="A6" s="826" t="s">
        <v>394</v>
      </c>
      <c r="B6" s="827"/>
      <c r="C6" s="822"/>
      <c r="D6" s="823"/>
      <c r="E6" s="823"/>
      <c r="F6" s="823"/>
      <c r="G6" s="824"/>
    </row>
    <row r="8" spans="1:14" ht="21" customHeight="1">
      <c r="A8" s="826" t="s">
        <v>395</v>
      </c>
      <c r="B8" s="827"/>
      <c r="C8" s="828"/>
      <c r="D8" s="828"/>
      <c r="E8" s="828"/>
      <c r="F8" s="828"/>
      <c r="G8" s="828"/>
    </row>
    <row r="9" spans="1:14" ht="21" customHeight="1">
      <c r="A9" s="826" t="s">
        <v>396</v>
      </c>
      <c r="B9" s="827"/>
      <c r="C9" s="828"/>
      <c r="D9" s="828"/>
      <c r="E9" s="828"/>
      <c r="F9" s="828"/>
      <c r="G9" s="828"/>
    </row>
    <row r="11" spans="1:14">
      <c r="A11" s="153" t="s">
        <v>397</v>
      </c>
      <c r="I11" s="154"/>
    </row>
    <row r="12" spans="1:14" ht="20.25" customHeight="1">
      <c r="A12" s="826"/>
      <c r="B12" s="827"/>
      <c r="C12" s="826" t="s">
        <v>696</v>
      </c>
      <c r="D12" s="827"/>
      <c r="E12" s="830" t="s">
        <v>398</v>
      </c>
      <c r="F12" s="830"/>
      <c r="G12" s="830"/>
    </row>
    <row r="13" spans="1:14" ht="20.25" customHeight="1">
      <c r="A13" s="826" t="s">
        <v>399</v>
      </c>
      <c r="B13" s="827"/>
      <c r="C13" s="835">
        <f>CO2換算シート!M37</f>
        <v>0</v>
      </c>
      <c r="D13" s="836"/>
      <c r="E13" s="837">
        <f>+C13-E15</f>
        <v>0</v>
      </c>
      <c r="F13" s="837"/>
      <c r="G13" s="837"/>
    </row>
    <row r="14" spans="1:14" ht="20.25" customHeight="1">
      <c r="A14" s="826" t="s">
        <v>400</v>
      </c>
      <c r="B14" s="827"/>
      <c r="C14" s="838" t="s">
        <v>401</v>
      </c>
      <c r="D14" s="839"/>
      <c r="E14" s="840"/>
      <c r="F14" s="840"/>
      <c r="G14" s="840"/>
    </row>
    <row r="15" spans="1:14" ht="20.25" customHeight="1">
      <c r="A15" s="826" t="s">
        <v>402</v>
      </c>
      <c r="B15" s="827"/>
      <c r="C15" s="838" t="s">
        <v>401</v>
      </c>
      <c r="D15" s="839"/>
      <c r="E15" s="837">
        <f>+C13*E14</f>
        <v>0</v>
      </c>
      <c r="F15" s="837"/>
      <c r="G15" s="837"/>
    </row>
    <row r="16" spans="1:14">
      <c r="C16" s="153" t="s">
        <v>697</v>
      </c>
      <c r="E16" s="154"/>
      <c r="F16" s="154"/>
    </row>
    <row r="17" spans="1:9">
      <c r="C17" s="153" t="s">
        <v>544</v>
      </c>
      <c r="E17" s="154"/>
      <c r="F17" s="154"/>
    </row>
    <row r="18" spans="1:9">
      <c r="C18" s="153" t="s">
        <v>403</v>
      </c>
      <c r="E18" s="154"/>
      <c r="F18" s="154"/>
    </row>
    <row r="19" spans="1:9">
      <c r="E19" s="154"/>
      <c r="F19" s="154"/>
    </row>
    <row r="20" spans="1:9">
      <c r="A20" s="153" t="s">
        <v>404</v>
      </c>
    </row>
    <row r="21" spans="1:9" ht="13.5" customHeight="1">
      <c r="A21" s="841" t="s">
        <v>405</v>
      </c>
      <c r="B21" s="842"/>
      <c r="C21" s="841" t="s">
        <v>404</v>
      </c>
      <c r="D21" s="845"/>
      <c r="E21" s="845"/>
      <c r="F21" s="845"/>
      <c r="G21" s="845"/>
      <c r="H21" s="831" t="s">
        <v>406</v>
      </c>
      <c r="I21" s="832"/>
    </row>
    <row r="22" spans="1:9" ht="13.5" customHeight="1">
      <c r="A22" s="843"/>
      <c r="B22" s="844"/>
      <c r="C22" s="843"/>
      <c r="D22" s="846"/>
      <c r="E22" s="846"/>
      <c r="F22" s="846"/>
      <c r="G22" s="846"/>
      <c r="H22" s="833"/>
      <c r="I22" s="834"/>
    </row>
    <row r="23" spans="1:9" ht="16.5" customHeight="1">
      <c r="A23" s="847" t="s">
        <v>407</v>
      </c>
      <c r="B23" s="848"/>
      <c r="C23" s="828"/>
      <c r="D23" s="828"/>
      <c r="E23" s="828"/>
      <c r="F23" s="828"/>
      <c r="G23" s="828"/>
      <c r="H23" s="829"/>
      <c r="I23" s="829"/>
    </row>
    <row r="24" spans="1:9" ht="16.5" customHeight="1">
      <c r="A24" s="849"/>
      <c r="B24" s="850"/>
      <c r="C24" s="828"/>
      <c r="D24" s="828"/>
      <c r="E24" s="828"/>
      <c r="F24" s="828"/>
      <c r="G24" s="828"/>
      <c r="H24" s="829"/>
      <c r="I24" s="829"/>
    </row>
    <row r="25" spans="1:9" ht="16.5" customHeight="1">
      <c r="A25" s="849"/>
      <c r="B25" s="850"/>
      <c r="C25" s="828"/>
      <c r="D25" s="828"/>
      <c r="E25" s="828"/>
      <c r="F25" s="828"/>
      <c r="G25" s="828"/>
      <c r="H25" s="829"/>
      <c r="I25" s="829"/>
    </row>
    <row r="26" spans="1:9" ht="16.5" customHeight="1">
      <c r="A26" s="849"/>
      <c r="B26" s="850"/>
      <c r="C26" s="828"/>
      <c r="D26" s="828"/>
      <c r="E26" s="828"/>
      <c r="F26" s="828"/>
      <c r="G26" s="828"/>
      <c r="H26" s="829"/>
      <c r="I26" s="829"/>
    </row>
    <row r="27" spans="1:9" ht="16.5" customHeight="1">
      <c r="A27" s="849"/>
      <c r="B27" s="850"/>
      <c r="C27" s="828"/>
      <c r="D27" s="828"/>
      <c r="E27" s="828"/>
      <c r="F27" s="828"/>
      <c r="G27" s="828"/>
      <c r="H27" s="829"/>
      <c r="I27" s="829"/>
    </row>
    <row r="28" spans="1:9" ht="16.5" customHeight="1">
      <c r="A28" s="849"/>
      <c r="B28" s="850"/>
      <c r="C28" s="828"/>
      <c r="D28" s="828"/>
      <c r="E28" s="828"/>
      <c r="F28" s="828"/>
      <c r="G28" s="828"/>
      <c r="H28" s="829"/>
      <c r="I28" s="829"/>
    </row>
    <row r="29" spans="1:9" ht="16.5" customHeight="1">
      <c r="A29" s="849"/>
      <c r="B29" s="850"/>
      <c r="C29" s="828"/>
      <c r="D29" s="828"/>
      <c r="E29" s="828"/>
      <c r="F29" s="828"/>
      <c r="G29" s="828"/>
      <c r="H29" s="829"/>
      <c r="I29" s="829"/>
    </row>
    <row r="30" spans="1:9" ht="16.5" customHeight="1">
      <c r="A30" s="851"/>
      <c r="B30" s="852"/>
      <c r="C30" s="828"/>
      <c r="D30" s="828"/>
      <c r="E30" s="828"/>
      <c r="F30" s="828"/>
      <c r="G30" s="828"/>
      <c r="H30" s="829"/>
      <c r="I30" s="829"/>
    </row>
    <row r="31" spans="1:9" ht="16.5" customHeight="1">
      <c r="A31" s="841" t="s">
        <v>408</v>
      </c>
      <c r="B31" s="842"/>
      <c r="C31" s="828"/>
      <c r="D31" s="828"/>
      <c r="E31" s="828"/>
      <c r="F31" s="828"/>
      <c r="G31" s="828"/>
      <c r="H31" s="829"/>
      <c r="I31" s="829"/>
    </row>
    <row r="32" spans="1:9" ht="16.5" customHeight="1">
      <c r="A32" s="843"/>
      <c r="B32" s="844"/>
      <c r="C32" s="828"/>
      <c r="D32" s="828"/>
      <c r="E32" s="828"/>
      <c r="F32" s="828"/>
      <c r="G32" s="828"/>
      <c r="H32" s="829"/>
      <c r="I32" s="829"/>
    </row>
    <row r="33" spans="1:9" ht="16.5" customHeight="1">
      <c r="A33" s="841" t="s">
        <v>409</v>
      </c>
      <c r="B33" s="842"/>
      <c r="C33" s="828"/>
      <c r="D33" s="828"/>
      <c r="E33" s="828"/>
      <c r="F33" s="828"/>
      <c r="G33" s="828"/>
      <c r="H33" s="829"/>
      <c r="I33" s="829"/>
    </row>
    <row r="34" spans="1:9" ht="16.5" customHeight="1">
      <c r="A34" s="843"/>
      <c r="B34" s="844"/>
      <c r="C34" s="828"/>
      <c r="D34" s="828"/>
      <c r="E34" s="828"/>
      <c r="F34" s="828"/>
      <c r="G34" s="828"/>
      <c r="H34" s="829"/>
      <c r="I34" s="829"/>
    </row>
    <row r="35" spans="1:9">
      <c r="C35" s="863" t="s">
        <v>698</v>
      </c>
      <c r="D35" s="863"/>
      <c r="E35" s="863"/>
      <c r="F35" s="863"/>
      <c r="G35" s="863"/>
      <c r="H35" s="863"/>
      <c r="I35" s="863"/>
    </row>
    <row r="36" spans="1:9">
      <c r="C36" s="153" t="s">
        <v>410</v>
      </c>
      <c r="H36" s="155"/>
      <c r="I36" s="155"/>
    </row>
    <row r="37" spans="1:9" ht="48.75" customHeight="1">
      <c r="A37" s="820" t="s">
        <v>553</v>
      </c>
      <c r="B37" s="859"/>
      <c r="C37" s="860" t="s">
        <v>654</v>
      </c>
      <c r="D37" s="861"/>
      <c r="E37" s="861"/>
      <c r="F37" s="861"/>
      <c r="G37" s="861"/>
      <c r="H37" s="861"/>
      <c r="I37" s="862"/>
    </row>
    <row r="38" spans="1:9">
      <c r="H38" s="155"/>
      <c r="I38" s="155"/>
    </row>
    <row r="39" spans="1:9" ht="48.75" customHeight="1">
      <c r="A39" s="853" t="s">
        <v>411</v>
      </c>
      <c r="B39" s="854"/>
      <c r="C39" s="854"/>
      <c r="D39" s="855"/>
      <c r="E39" s="856"/>
      <c r="F39" s="857"/>
      <c r="G39" s="857"/>
      <c r="H39" s="857"/>
      <c r="I39" s="858"/>
    </row>
    <row r="40" spans="1:9">
      <c r="H40" s="155"/>
    </row>
    <row r="41" spans="1:9">
      <c r="H41" s="155"/>
    </row>
  </sheetData>
  <sheetProtection algorithmName="SHA-512" hashValue="Ni1u5GegyqCGLzz7l0vEhMtnAu4oqgumxOzCyF0VJPl79FFQG8rglBoMwLNcBiLSDsIYDnP84d+2KkzjdUovng==" saltValue="mMu8t0b+m/7Em7lsQNEzjQ==" spinCount="100000" sheet="1" objects="1" scenarios="1"/>
  <mergeCells count="60">
    <mergeCell ref="A39:D39"/>
    <mergeCell ref="E39:I39"/>
    <mergeCell ref="C33:G33"/>
    <mergeCell ref="H33:I33"/>
    <mergeCell ref="C34:G34"/>
    <mergeCell ref="H34:I34"/>
    <mergeCell ref="A33:B34"/>
    <mergeCell ref="A37:B37"/>
    <mergeCell ref="C37:I37"/>
    <mergeCell ref="C35:I35"/>
    <mergeCell ref="C31:G31"/>
    <mergeCell ref="H31:I31"/>
    <mergeCell ref="C32:G32"/>
    <mergeCell ref="H32:I32"/>
    <mergeCell ref="A31:B32"/>
    <mergeCell ref="C29:G29"/>
    <mergeCell ref="H29:I29"/>
    <mergeCell ref="C30:G30"/>
    <mergeCell ref="H30:I30"/>
    <mergeCell ref="A23:B30"/>
    <mergeCell ref="C27:G27"/>
    <mergeCell ref="H27:I27"/>
    <mergeCell ref="C28:G28"/>
    <mergeCell ref="H28:I28"/>
    <mergeCell ref="C25:G25"/>
    <mergeCell ref="H25:I25"/>
    <mergeCell ref="C26:G26"/>
    <mergeCell ref="H26:I26"/>
    <mergeCell ref="C23:G23"/>
    <mergeCell ref="H23:I23"/>
    <mergeCell ref="C24:G24"/>
    <mergeCell ref="H24:I24"/>
    <mergeCell ref="A12:B12"/>
    <mergeCell ref="C12:D12"/>
    <mergeCell ref="E12:G12"/>
    <mergeCell ref="H21:I22"/>
    <mergeCell ref="A13:B13"/>
    <mergeCell ref="C13:D13"/>
    <mergeCell ref="E13:G13"/>
    <mergeCell ref="A14:B14"/>
    <mergeCell ref="C14:D14"/>
    <mergeCell ref="E14:G14"/>
    <mergeCell ref="A15:B15"/>
    <mergeCell ref="C15:D15"/>
    <mergeCell ref="E15:G15"/>
    <mergeCell ref="A21:B22"/>
    <mergeCell ref="C21:G22"/>
    <mergeCell ref="A6:B6"/>
    <mergeCell ref="C6:G6"/>
    <mergeCell ref="A8:B8"/>
    <mergeCell ref="C8:G8"/>
    <mergeCell ref="A9:B9"/>
    <mergeCell ref="C9:G9"/>
    <mergeCell ref="A5:B5"/>
    <mergeCell ref="C5:F5"/>
    <mergeCell ref="A1:I1"/>
    <mergeCell ref="A3:B3"/>
    <mergeCell ref="C3:G3"/>
    <mergeCell ref="A4:B4"/>
    <mergeCell ref="C4:G4"/>
  </mergeCells>
  <phoneticPr fontId="22"/>
  <dataValidations count="1">
    <dataValidation type="list" allowBlank="1" showInputMessage="1" showErrorMessage="1" sqref="H23:I34" xr:uid="{C4B15A7F-6A2E-43EA-923F-1FC116F59BE6}">
      <formula1>"実施済み,2026年度実施,今後予定"</formula1>
    </dataValidation>
  </dataValidations>
  <printOptions horizontalCentered="1" verticalCentered="1"/>
  <pageMargins left="0.70866141732283472" right="0.70866141732283472" top="0.55118110236220474" bottom="0.55118110236220474" header="0.31496062992125984" footer="0.31496062992125984"/>
  <pageSetup paperSize="9" fitToHeight="0" orientation="portrait" r:id="rId1"/>
  <rowBreaks count="1" manualBreakCount="1">
    <brk id="4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2</xdr:col>
                    <xdr:colOff>95250</xdr:colOff>
                    <xdr:row>36</xdr:row>
                    <xdr:rowOff>184150</xdr:rowOff>
                  </from>
                  <to>
                    <xdr:col>2</xdr:col>
                    <xdr:colOff>654050</xdr:colOff>
                    <xdr:row>36</xdr:row>
                    <xdr:rowOff>419100</xdr:rowOff>
                  </to>
                </anchor>
              </controlPr>
            </control>
          </mc:Choice>
        </mc:AlternateContent>
        <mc:AlternateContent xmlns:mc="http://schemas.openxmlformats.org/markup-compatibility/2006">
          <mc:Choice Requires="x14">
            <control shapeId="114690" r:id="rId5" name="Check Box 2">
              <controlPr defaultSize="0" autoFill="0" autoLine="0" autoPict="0">
                <anchor moveWithCells="1">
                  <from>
                    <xdr:col>5</xdr:col>
                    <xdr:colOff>247650</xdr:colOff>
                    <xdr:row>36</xdr:row>
                    <xdr:rowOff>184150</xdr:rowOff>
                  </from>
                  <to>
                    <xdr:col>6</xdr:col>
                    <xdr:colOff>209550</xdr:colOff>
                    <xdr:row>36</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D146A-C814-4575-9CCA-415045C7884D}">
  <dimension ref="A1:AD79"/>
  <sheetViews>
    <sheetView view="pageBreakPreview" zoomScaleNormal="100" zoomScaleSheetLayoutView="100" workbookViewId="0">
      <selection activeCell="D26" sqref="D26"/>
    </sheetView>
  </sheetViews>
  <sheetFormatPr defaultColWidth="9" defaultRowHeight="16.5"/>
  <cols>
    <col min="1" max="1" width="3.7265625" style="158" customWidth="1"/>
    <col min="2" max="2" width="7.453125" style="158" customWidth="1"/>
    <col min="3" max="3" width="9.7265625" style="158" customWidth="1"/>
    <col min="4" max="4" width="9.36328125" style="158" customWidth="1"/>
    <col min="5" max="5" width="8.6328125" style="158" customWidth="1"/>
    <col min="6" max="6" width="5.7265625" style="158" customWidth="1"/>
    <col min="7" max="7" width="7.453125" style="158" customWidth="1"/>
    <col min="8" max="8" width="6.90625" style="158" customWidth="1"/>
    <col min="9" max="9" width="5" style="158" customWidth="1"/>
    <col min="10" max="10" width="8.36328125" style="158" customWidth="1"/>
    <col min="11" max="11" width="13.6328125" style="158" customWidth="1"/>
    <col min="12" max="12" width="7.36328125" style="158" customWidth="1"/>
    <col min="13" max="13" width="13.6328125" style="158" customWidth="1"/>
    <col min="14" max="21" width="9" style="97"/>
    <col min="22" max="27" width="9" style="97" hidden="1" customWidth="1"/>
    <col min="28" max="16384" width="9" style="97"/>
  </cols>
  <sheetData>
    <row r="1" spans="1:13" ht="30" customHeight="1">
      <c r="A1" s="367"/>
      <c r="B1" s="367"/>
      <c r="C1" s="367"/>
      <c r="D1" s="367"/>
      <c r="E1" s="367"/>
      <c r="F1" s="367"/>
      <c r="G1" s="367"/>
      <c r="H1" s="367"/>
      <c r="I1" s="367"/>
      <c r="J1" s="367"/>
      <c r="K1" s="367"/>
      <c r="L1" s="367"/>
      <c r="M1" s="367"/>
    </row>
    <row r="2" spans="1:13" ht="30" hidden="1" customHeight="1">
      <c r="A2" s="156" t="s">
        <v>412</v>
      </c>
      <c r="B2" s="157"/>
      <c r="C2" s="157"/>
      <c r="D2" s="157"/>
      <c r="E2" s="157"/>
      <c r="F2" s="157"/>
      <c r="G2" s="157"/>
      <c r="H2" s="157"/>
      <c r="I2" s="157"/>
      <c r="J2" s="157"/>
      <c r="K2" s="157"/>
    </row>
    <row r="3" spans="1:13" ht="24" hidden="1" customHeight="1">
      <c r="B3" s="159" t="s">
        <v>413</v>
      </c>
      <c r="C3" s="368" t="s">
        <v>414</v>
      </c>
      <c r="D3" s="368"/>
      <c r="E3" s="368"/>
      <c r="F3" s="368"/>
      <c r="G3" s="368"/>
      <c r="H3" s="368"/>
      <c r="I3" s="368"/>
      <c r="J3" s="160" t="s">
        <v>415</v>
      </c>
      <c r="K3" s="368" t="s">
        <v>416</v>
      </c>
      <c r="L3" s="368"/>
      <c r="M3" s="368"/>
    </row>
    <row r="4" spans="1:13" ht="20.25" hidden="1" customHeight="1">
      <c r="B4" s="161" t="s">
        <v>417</v>
      </c>
      <c r="C4" s="368" t="s">
        <v>418</v>
      </c>
      <c r="D4" s="368"/>
      <c r="E4" s="368"/>
      <c r="F4" s="368"/>
      <c r="G4" s="368"/>
    </row>
    <row r="5" spans="1:13" ht="20.25" customHeight="1" thickBot="1">
      <c r="A5" s="369" t="s">
        <v>419</v>
      </c>
      <c r="B5" s="369"/>
      <c r="C5" s="369"/>
      <c r="D5" s="369"/>
      <c r="E5" s="369"/>
      <c r="F5" s="369"/>
      <c r="G5" s="369"/>
      <c r="H5" s="369"/>
      <c r="I5" s="369"/>
      <c r="J5" s="369"/>
      <c r="K5" s="369"/>
      <c r="L5" s="369"/>
      <c r="M5" s="369"/>
    </row>
    <row r="6" spans="1:13" ht="41.25" customHeight="1">
      <c r="A6" s="370" t="s">
        <v>420</v>
      </c>
      <c r="B6" s="371"/>
      <c r="C6" s="372"/>
      <c r="D6" s="379" t="s">
        <v>421</v>
      </c>
      <c r="E6" s="380"/>
      <c r="F6" s="381" t="s">
        <v>422</v>
      </c>
      <c r="G6" s="380"/>
      <c r="H6" s="162" t="s">
        <v>423</v>
      </c>
      <c r="I6" s="163" t="s">
        <v>424</v>
      </c>
      <c r="J6" s="164" t="s">
        <v>425</v>
      </c>
      <c r="K6" s="165" t="s">
        <v>426</v>
      </c>
      <c r="L6" s="166" t="s">
        <v>427</v>
      </c>
      <c r="M6" s="167" t="s">
        <v>428</v>
      </c>
    </row>
    <row r="7" spans="1:13" ht="24" customHeight="1">
      <c r="A7" s="373"/>
      <c r="B7" s="374"/>
      <c r="C7" s="375"/>
      <c r="D7" s="382" t="s">
        <v>429</v>
      </c>
      <c r="E7" s="383"/>
      <c r="F7" s="384" t="s">
        <v>430</v>
      </c>
      <c r="G7" s="383"/>
      <c r="H7" s="168" t="s">
        <v>431</v>
      </c>
      <c r="I7" s="169" t="s">
        <v>432</v>
      </c>
      <c r="J7" s="168" t="s">
        <v>433</v>
      </c>
      <c r="K7" s="170" t="s">
        <v>434</v>
      </c>
      <c r="L7" s="171" t="s">
        <v>435</v>
      </c>
      <c r="M7" s="172" t="s">
        <v>436</v>
      </c>
    </row>
    <row r="8" spans="1:13" ht="26.25" customHeight="1" thickBot="1">
      <c r="A8" s="376"/>
      <c r="B8" s="377"/>
      <c r="C8" s="378"/>
      <c r="D8" s="173" t="s">
        <v>437</v>
      </c>
      <c r="E8" s="174" t="s">
        <v>438</v>
      </c>
      <c r="F8" s="175"/>
      <c r="G8" s="176" t="s">
        <v>26</v>
      </c>
      <c r="H8" s="177" t="s">
        <v>439</v>
      </c>
      <c r="I8" s="178" t="s">
        <v>440</v>
      </c>
      <c r="J8" s="179"/>
      <c r="K8" s="180" t="s">
        <v>27</v>
      </c>
      <c r="L8" s="179"/>
      <c r="M8" s="181" t="s">
        <v>441</v>
      </c>
    </row>
    <row r="9" spans="1:13" ht="28.5" hidden="1" customHeight="1">
      <c r="A9" s="347" t="s">
        <v>442</v>
      </c>
      <c r="B9" s="349" t="s">
        <v>443</v>
      </c>
      <c r="C9" s="350"/>
      <c r="D9" s="182"/>
      <c r="E9" s="183" t="s">
        <v>27</v>
      </c>
      <c r="F9" s="184">
        <v>38.200000000000003</v>
      </c>
      <c r="G9" s="185" t="s">
        <v>444</v>
      </c>
      <c r="H9" s="186">
        <f t="shared" ref="H9:H27" si="0">D9*F9</f>
        <v>0</v>
      </c>
      <c r="I9" s="351">
        <v>2.58E-2</v>
      </c>
      <c r="J9" s="187">
        <f>ROUNDDOWN(F9*I$9,5-INT(LOG(ABS(F9*I$9))))</f>
        <v>0.98555999999999999</v>
      </c>
      <c r="K9" s="188">
        <f>D9*F9*I$9+ROUNDDOWN(0,1)</f>
        <v>0</v>
      </c>
      <c r="L9" s="189">
        <v>2.6192000000000002</v>
      </c>
      <c r="M9" s="190">
        <f t="shared" ref="M9:M29" si="1">D9*L9</f>
        <v>0</v>
      </c>
    </row>
    <row r="10" spans="1:13" ht="29.25" customHeight="1">
      <c r="A10" s="348"/>
      <c r="B10" s="354" t="s">
        <v>445</v>
      </c>
      <c r="C10" s="346"/>
      <c r="D10" s="191"/>
      <c r="E10" s="292" t="s">
        <v>27</v>
      </c>
      <c r="F10" s="294">
        <v>33.4</v>
      </c>
      <c r="G10" s="295" t="s">
        <v>444</v>
      </c>
      <c r="H10" s="192">
        <f t="shared" si="0"/>
        <v>0</v>
      </c>
      <c r="I10" s="352"/>
      <c r="J10" s="187">
        <f t="shared" ref="J10:J30" si="2">ROUNDDOWN(F10*I$9,5-INT(LOG(ABS(F10*I$9))))</f>
        <v>0.86172000000000004</v>
      </c>
      <c r="K10" s="193">
        <f t="shared" ref="K10:K30" si="3">D10*F10*I$9+ROUNDDOWN(0,1)</f>
        <v>0</v>
      </c>
      <c r="L10" s="299">
        <v>2.2900999999999998</v>
      </c>
      <c r="M10" s="284">
        <f t="shared" si="1"/>
        <v>0</v>
      </c>
    </row>
    <row r="11" spans="1:13" ht="29.25" hidden="1" customHeight="1">
      <c r="A11" s="348"/>
      <c r="B11" s="345" t="s">
        <v>446</v>
      </c>
      <c r="C11" s="346"/>
      <c r="D11" s="191"/>
      <c r="E11" s="292" t="s">
        <v>27</v>
      </c>
      <c r="F11" s="294">
        <v>33.6</v>
      </c>
      <c r="G11" s="295" t="s">
        <v>444</v>
      </c>
      <c r="H11" s="192">
        <f t="shared" si="0"/>
        <v>0</v>
      </c>
      <c r="I11" s="352"/>
      <c r="J11" s="187">
        <f t="shared" si="2"/>
        <v>0.86687999999999998</v>
      </c>
      <c r="K11" s="193">
        <f t="shared" si="3"/>
        <v>0</v>
      </c>
      <c r="L11" s="299">
        <v>2.2422</v>
      </c>
      <c r="M11" s="284">
        <f t="shared" si="1"/>
        <v>0</v>
      </c>
    </row>
    <row r="12" spans="1:13" ht="29.25" customHeight="1">
      <c r="A12" s="348"/>
      <c r="B12" s="345" t="s">
        <v>28</v>
      </c>
      <c r="C12" s="346"/>
      <c r="D12" s="191"/>
      <c r="E12" s="292" t="s">
        <v>27</v>
      </c>
      <c r="F12" s="294">
        <v>36.5</v>
      </c>
      <c r="G12" s="295" t="s">
        <v>444</v>
      </c>
      <c r="H12" s="192">
        <f>D12*F12</f>
        <v>0</v>
      </c>
      <c r="I12" s="352"/>
      <c r="J12" s="187">
        <f t="shared" si="2"/>
        <v>0.94169999999999998</v>
      </c>
      <c r="K12" s="193">
        <f t="shared" si="3"/>
        <v>0</v>
      </c>
      <c r="L12" s="299">
        <v>2.5026999999999999</v>
      </c>
      <c r="M12" s="284">
        <f t="shared" si="1"/>
        <v>0</v>
      </c>
    </row>
    <row r="13" spans="1:13" ht="29.25" customHeight="1">
      <c r="A13" s="348"/>
      <c r="B13" s="345" t="s">
        <v>447</v>
      </c>
      <c r="C13" s="346"/>
      <c r="D13" s="191"/>
      <c r="E13" s="292" t="s">
        <v>27</v>
      </c>
      <c r="F13" s="294">
        <v>38</v>
      </c>
      <c r="G13" s="295" t="s">
        <v>444</v>
      </c>
      <c r="H13" s="192">
        <f t="shared" si="0"/>
        <v>0</v>
      </c>
      <c r="I13" s="352"/>
      <c r="J13" s="187">
        <f t="shared" si="2"/>
        <v>0.98040000000000005</v>
      </c>
      <c r="K13" s="193">
        <f t="shared" si="3"/>
        <v>0</v>
      </c>
      <c r="L13" s="299">
        <v>2.6194999999999999</v>
      </c>
      <c r="M13" s="284">
        <f t="shared" si="1"/>
        <v>0</v>
      </c>
    </row>
    <row r="14" spans="1:13" ht="29.25" customHeight="1">
      <c r="A14" s="348"/>
      <c r="B14" s="345" t="s">
        <v>448</v>
      </c>
      <c r="C14" s="346"/>
      <c r="D14" s="191"/>
      <c r="E14" s="292" t="s">
        <v>27</v>
      </c>
      <c r="F14" s="294">
        <v>38.9</v>
      </c>
      <c r="G14" s="295" t="s">
        <v>444</v>
      </c>
      <c r="H14" s="192">
        <f t="shared" si="0"/>
        <v>0</v>
      </c>
      <c r="I14" s="352"/>
      <c r="J14" s="187">
        <f t="shared" si="2"/>
        <v>1.00362</v>
      </c>
      <c r="K14" s="193">
        <f t="shared" si="3"/>
        <v>0</v>
      </c>
      <c r="L14" s="299">
        <v>2.7528000000000001</v>
      </c>
      <c r="M14" s="284">
        <f t="shared" si="1"/>
        <v>0</v>
      </c>
    </row>
    <row r="15" spans="1:13" ht="29.25" hidden="1" customHeight="1">
      <c r="A15" s="348"/>
      <c r="B15" s="345" t="s">
        <v>449</v>
      </c>
      <c r="C15" s="346"/>
      <c r="D15" s="191"/>
      <c r="E15" s="292" t="s">
        <v>27</v>
      </c>
      <c r="F15" s="294">
        <v>41.9</v>
      </c>
      <c r="G15" s="295" t="s">
        <v>444</v>
      </c>
      <c r="H15" s="192">
        <f t="shared" si="0"/>
        <v>0</v>
      </c>
      <c r="I15" s="352"/>
      <c r="J15" s="187">
        <f t="shared" si="2"/>
        <v>1.0810200000000001</v>
      </c>
      <c r="K15" s="193">
        <f t="shared" si="3"/>
        <v>0</v>
      </c>
      <c r="L15" s="299">
        <v>2.9958999999999998</v>
      </c>
      <c r="M15" s="284">
        <f t="shared" si="1"/>
        <v>0</v>
      </c>
    </row>
    <row r="16" spans="1:13" ht="29.25" hidden="1" customHeight="1">
      <c r="A16" s="348"/>
      <c r="B16" s="345" t="s">
        <v>450</v>
      </c>
      <c r="C16" s="346"/>
      <c r="D16" s="191"/>
      <c r="E16" s="292" t="s">
        <v>451</v>
      </c>
      <c r="F16" s="294">
        <v>40.9</v>
      </c>
      <c r="G16" s="295" t="s">
        <v>452</v>
      </c>
      <c r="H16" s="192">
        <f t="shared" si="0"/>
        <v>0</v>
      </c>
      <c r="I16" s="352"/>
      <c r="J16" s="187">
        <f t="shared" si="2"/>
        <v>1.05522</v>
      </c>
      <c r="K16" s="193">
        <f t="shared" si="3"/>
        <v>0</v>
      </c>
      <c r="L16" s="299">
        <v>3.1193</v>
      </c>
      <c r="M16" s="284">
        <f t="shared" si="1"/>
        <v>0</v>
      </c>
    </row>
    <row r="17" spans="1:13" ht="30" customHeight="1">
      <c r="A17" s="348"/>
      <c r="B17" s="355" t="s">
        <v>453</v>
      </c>
      <c r="C17" s="194"/>
      <c r="D17" s="191"/>
      <c r="E17" s="292" t="s">
        <v>451</v>
      </c>
      <c r="F17" s="294">
        <v>50.1</v>
      </c>
      <c r="G17" s="295" t="s">
        <v>452</v>
      </c>
      <c r="H17" s="192">
        <f t="shared" si="0"/>
        <v>0</v>
      </c>
      <c r="I17" s="352"/>
      <c r="J17" s="187">
        <f t="shared" si="2"/>
        <v>1.2925800000000001</v>
      </c>
      <c r="K17" s="193">
        <f t="shared" si="3"/>
        <v>0</v>
      </c>
      <c r="L17" s="299">
        <v>2.9943</v>
      </c>
      <c r="M17" s="284">
        <f t="shared" si="1"/>
        <v>0</v>
      </c>
    </row>
    <row r="18" spans="1:13" ht="30" customHeight="1">
      <c r="A18" s="348"/>
      <c r="B18" s="356"/>
      <c r="C18" s="194"/>
      <c r="D18" s="191"/>
      <c r="E18" s="292" t="s">
        <v>454</v>
      </c>
      <c r="F18" s="294">
        <v>0.10539999999999999</v>
      </c>
      <c r="G18" s="295" t="s">
        <v>455</v>
      </c>
      <c r="H18" s="192">
        <f t="shared" si="0"/>
        <v>0</v>
      </c>
      <c r="I18" s="352"/>
      <c r="J18" s="300">
        <f t="shared" si="2"/>
        <v>2.7193199999999999E-3</v>
      </c>
      <c r="K18" s="193">
        <f>D18*F18*I$9+ROUNDDOWN(0,1)</f>
        <v>0</v>
      </c>
      <c r="L18" s="299">
        <v>6.1999999999999998E-3</v>
      </c>
      <c r="M18" s="284">
        <f t="shared" si="1"/>
        <v>0</v>
      </c>
    </row>
    <row r="19" spans="1:13" ht="29.25" hidden="1" customHeight="1">
      <c r="A19" s="348"/>
      <c r="B19" s="357"/>
      <c r="C19" s="195"/>
      <c r="D19" s="191"/>
      <c r="E19" s="292" t="s">
        <v>686</v>
      </c>
      <c r="F19" s="294">
        <v>44.9</v>
      </c>
      <c r="G19" s="295" t="s">
        <v>688</v>
      </c>
      <c r="H19" s="192">
        <f t="shared" si="0"/>
        <v>0</v>
      </c>
      <c r="I19" s="352"/>
      <c r="J19" s="187">
        <f t="shared" si="2"/>
        <v>1.15842</v>
      </c>
      <c r="K19" s="193">
        <f t="shared" si="3"/>
        <v>0</v>
      </c>
      <c r="L19" s="299">
        <v>2.3378000000000001</v>
      </c>
      <c r="M19" s="284">
        <f t="shared" si="1"/>
        <v>0</v>
      </c>
    </row>
    <row r="20" spans="1:13" ht="29.25" hidden="1" customHeight="1">
      <c r="A20" s="348"/>
      <c r="B20" s="358" t="s">
        <v>456</v>
      </c>
      <c r="C20" s="359"/>
      <c r="D20" s="191"/>
      <c r="E20" s="292" t="s">
        <v>451</v>
      </c>
      <c r="F20" s="294">
        <v>54.6</v>
      </c>
      <c r="G20" s="295" t="s">
        <v>452</v>
      </c>
      <c r="H20" s="192">
        <f t="shared" si="0"/>
        <v>0</v>
      </c>
      <c r="I20" s="352"/>
      <c r="J20" s="187">
        <f t="shared" si="2"/>
        <v>1.4086799999999999</v>
      </c>
      <c r="K20" s="193">
        <f t="shared" si="3"/>
        <v>0</v>
      </c>
      <c r="L20" s="299">
        <v>2.7027000000000001</v>
      </c>
      <c r="M20" s="284">
        <f t="shared" si="1"/>
        <v>0</v>
      </c>
    </row>
    <row r="21" spans="1:13" ht="29.25" hidden="1" customHeight="1">
      <c r="A21" s="348"/>
      <c r="B21" s="360"/>
      <c r="C21" s="361"/>
      <c r="D21" s="191"/>
      <c r="E21" s="292" t="s">
        <v>686</v>
      </c>
      <c r="F21" s="294">
        <v>43.5</v>
      </c>
      <c r="G21" s="295" t="s">
        <v>688</v>
      </c>
      <c r="H21" s="192">
        <f t="shared" si="0"/>
        <v>0</v>
      </c>
      <c r="I21" s="352"/>
      <c r="J21" s="187">
        <f t="shared" si="2"/>
        <v>1.1223000000000001</v>
      </c>
      <c r="K21" s="193">
        <f t="shared" si="3"/>
        <v>0</v>
      </c>
      <c r="L21" s="299">
        <v>2.2170999999999998</v>
      </c>
      <c r="M21" s="284">
        <f t="shared" si="1"/>
        <v>0</v>
      </c>
    </row>
    <row r="22" spans="1:13" ht="29.25" hidden="1" customHeight="1">
      <c r="A22" s="348"/>
      <c r="B22" s="362" t="s">
        <v>457</v>
      </c>
      <c r="C22" s="195"/>
      <c r="D22" s="191"/>
      <c r="E22" s="292" t="s">
        <v>451</v>
      </c>
      <c r="F22" s="294">
        <v>29</v>
      </c>
      <c r="G22" s="295" t="s">
        <v>452</v>
      </c>
      <c r="H22" s="192">
        <f t="shared" si="0"/>
        <v>0</v>
      </c>
      <c r="I22" s="352"/>
      <c r="J22" s="187">
        <f t="shared" si="2"/>
        <v>0.74819999999999998</v>
      </c>
      <c r="K22" s="193">
        <f t="shared" si="3"/>
        <v>0</v>
      </c>
      <c r="L22" s="299">
        <v>2.6052</v>
      </c>
      <c r="M22" s="284">
        <f t="shared" si="1"/>
        <v>0</v>
      </c>
    </row>
    <row r="23" spans="1:13" ht="29.25" hidden="1" customHeight="1">
      <c r="A23" s="348"/>
      <c r="B23" s="363"/>
      <c r="C23" s="195"/>
      <c r="D23" s="191"/>
      <c r="E23" s="292" t="s">
        <v>451</v>
      </c>
      <c r="F23" s="294">
        <v>25.7</v>
      </c>
      <c r="G23" s="295" t="s">
        <v>452</v>
      </c>
      <c r="H23" s="192">
        <f t="shared" si="0"/>
        <v>0</v>
      </c>
      <c r="I23" s="352"/>
      <c r="J23" s="187">
        <f t="shared" si="2"/>
        <v>0.66305999999999998</v>
      </c>
      <c r="K23" s="193">
        <f t="shared" si="3"/>
        <v>0</v>
      </c>
      <c r="L23" s="299">
        <v>2.3275600000000001</v>
      </c>
      <c r="M23" s="284">
        <f t="shared" si="1"/>
        <v>0</v>
      </c>
    </row>
    <row r="24" spans="1:13" ht="29.25" hidden="1" customHeight="1">
      <c r="A24" s="348"/>
      <c r="B24" s="364"/>
      <c r="C24" s="195"/>
      <c r="D24" s="191"/>
      <c r="E24" s="292" t="s">
        <v>451</v>
      </c>
      <c r="F24" s="294">
        <v>26.9</v>
      </c>
      <c r="G24" s="295" t="s">
        <v>452</v>
      </c>
      <c r="H24" s="192">
        <f t="shared" si="0"/>
        <v>0</v>
      </c>
      <c r="I24" s="352"/>
      <c r="J24" s="187">
        <f t="shared" si="2"/>
        <v>0.69401999999999997</v>
      </c>
      <c r="K24" s="193">
        <f t="shared" si="3"/>
        <v>0</v>
      </c>
      <c r="L24" s="299">
        <v>2.5152000000000001</v>
      </c>
      <c r="M24" s="284">
        <f t="shared" si="1"/>
        <v>0</v>
      </c>
    </row>
    <row r="25" spans="1:13" ht="29.25" hidden="1" customHeight="1">
      <c r="A25" s="348"/>
      <c r="B25" s="345" t="s">
        <v>458</v>
      </c>
      <c r="C25" s="346"/>
      <c r="D25" s="191"/>
      <c r="E25" s="293" t="s">
        <v>451</v>
      </c>
      <c r="F25" s="294">
        <v>29.4</v>
      </c>
      <c r="G25" s="295" t="s">
        <v>452</v>
      </c>
      <c r="H25" s="192">
        <f t="shared" si="0"/>
        <v>0</v>
      </c>
      <c r="I25" s="352"/>
      <c r="J25" s="187">
        <f t="shared" si="2"/>
        <v>0.75851999999999997</v>
      </c>
      <c r="K25" s="193">
        <f t="shared" si="3"/>
        <v>0</v>
      </c>
      <c r="L25" s="299">
        <v>3.1692999999999998</v>
      </c>
      <c r="M25" s="284">
        <f t="shared" si="1"/>
        <v>0</v>
      </c>
    </row>
    <row r="26" spans="1:13" ht="29.25" customHeight="1">
      <c r="A26" s="348"/>
      <c r="B26" s="358" t="s">
        <v>459</v>
      </c>
      <c r="C26" s="359"/>
      <c r="D26" s="191"/>
      <c r="E26" s="293" t="s">
        <v>687</v>
      </c>
      <c r="F26" s="294">
        <v>38.4</v>
      </c>
      <c r="G26" s="295" t="s">
        <v>689</v>
      </c>
      <c r="H26" s="192">
        <f t="shared" si="0"/>
        <v>0</v>
      </c>
      <c r="I26" s="352"/>
      <c r="J26" s="187">
        <f t="shared" si="2"/>
        <v>0.99072000000000005</v>
      </c>
      <c r="K26" s="193">
        <f t="shared" si="3"/>
        <v>0</v>
      </c>
      <c r="L26" s="299">
        <v>1.9571000000000001</v>
      </c>
      <c r="M26" s="284">
        <f t="shared" si="1"/>
        <v>0</v>
      </c>
    </row>
    <row r="27" spans="1:13" ht="29.25" hidden="1" customHeight="1">
      <c r="A27" s="348"/>
      <c r="B27" s="365"/>
      <c r="C27" s="366"/>
      <c r="D27" s="182"/>
      <c r="E27" s="196" t="s">
        <v>594</v>
      </c>
      <c r="F27" s="187">
        <v>41.68</v>
      </c>
      <c r="G27" s="295" t="s">
        <v>688</v>
      </c>
      <c r="H27" s="192">
        <f t="shared" si="0"/>
        <v>0</v>
      </c>
      <c r="I27" s="352"/>
      <c r="J27" s="187">
        <f t="shared" si="2"/>
        <v>1.07534</v>
      </c>
      <c r="K27" s="193">
        <f t="shared" si="3"/>
        <v>0</v>
      </c>
      <c r="L27" s="299">
        <v>2.0785999999999998</v>
      </c>
      <c r="M27" s="284">
        <f t="shared" si="1"/>
        <v>0</v>
      </c>
    </row>
    <row r="28" spans="1:13" ht="29.25" hidden="1" customHeight="1">
      <c r="A28" s="348"/>
      <c r="B28" s="365"/>
      <c r="C28" s="366"/>
      <c r="D28" s="182"/>
      <c r="E28" s="196" t="s">
        <v>594</v>
      </c>
      <c r="F28" s="187">
        <v>44.5</v>
      </c>
      <c r="G28" s="295" t="s">
        <v>688</v>
      </c>
      <c r="H28" s="192">
        <f>D28*F28</f>
        <v>0</v>
      </c>
      <c r="I28" s="352"/>
      <c r="J28" s="187">
        <f t="shared" si="2"/>
        <v>1.1480999999999999</v>
      </c>
      <c r="K28" s="193">
        <f t="shared" si="3"/>
        <v>0</v>
      </c>
      <c r="L28" s="299">
        <v>2.2193999999999998</v>
      </c>
      <c r="M28" s="284">
        <f t="shared" si="1"/>
        <v>0</v>
      </c>
    </row>
    <row r="29" spans="1:13" ht="29.25" hidden="1" customHeight="1">
      <c r="A29" s="348"/>
      <c r="B29" s="360"/>
      <c r="C29" s="361"/>
      <c r="D29" s="182"/>
      <c r="E29" s="196" t="s">
        <v>594</v>
      </c>
      <c r="F29" s="187">
        <v>40.46</v>
      </c>
      <c r="G29" s="295" t="s">
        <v>688</v>
      </c>
      <c r="H29" s="192">
        <f>D29*F29</f>
        <v>0</v>
      </c>
      <c r="I29" s="352"/>
      <c r="J29" s="187">
        <f t="shared" si="2"/>
        <v>1.04386</v>
      </c>
      <c r="K29" s="193">
        <f t="shared" si="3"/>
        <v>0</v>
      </c>
      <c r="L29" s="299">
        <v>2.0179</v>
      </c>
      <c r="M29" s="284">
        <f t="shared" si="1"/>
        <v>0</v>
      </c>
    </row>
    <row r="30" spans="1:13" ht="29.25" hidden="1" customHeight="1">
      <c r="A30" s="348"/>
      <c r="B30" s="345" t="s">
        <v>460</v>
      </c>
      <c r="C30" s="346"/>
      <c r="D30" s="182"/>
      <c r="E30" s="197" t="s">
        <v>439</v>
      </c>
      <c r="F30" s="296">
        <v>1.02</v>
      </c>
      <c r="G30" s="197" t="s">
        <v>461</v>
      </c>
      <c r="H30" s="192">
        <f>D30*F30</f>
        <v>0</v>
      </c>
      <c r="I30" s="352"/>
      <c r="J30" s="187">
        <f t="shared" si="2"/>
        <v>2.6315999999999999E-2</v>
      </c>
      <c r="K30" s="193">
        <f t="shared" si="3"/>
        <v>0</v>
      </c>
      <c r="L30" s="299"/>
      <c r="M30" s="284"/>
    </row>
    <row r="31" spans="1:13" ht="29.25" customHeight="1" thickBot="1">
      <c r="A31" s="198"/>
      <c r="B31" s="328" t="s">
        <v>462</v>
      </c>
      <c r="C31" s="329"/>
      <c r="D31" s="330"/>
      <c r="E31" s="331"/>
      <c r="F31" s="332"/>
      <c r="G31" s="333"/>
      <c r="H31" s="199">
        <f>SUM(H9:H30)</f>
        <v>0</v>
      </c>
      <c r="I31" s="352"/>
      <c r="J31" s="212"/>
      <c r="K31" s="200">
        <f>H31*I9</f>
        <v>0</v>
      </c>
      <c r="L31" s="301"/>
      <c r="M31" s="284">
        <f>SUM(M9:M30)</f>
        <v>0</v>
      </c>
    </row>
    <row r="32" spans="1:13" ht="29.25" hidden="1" customHeight="1" thickTop="1" thickBot="1">
      <c r="A32" s="334" t="s">
        <v>463</v>
      </c>
      <c r="B32" s="335"/>
      <c r="C32" s="336"/>
      <c r="D32" s="201" t="s">
        <v>464</v>
      </c>
      <c r="E32" s="202"/>
      <c r="F32" s="203" t="s">
        <v>430</v>
      </c>
      <c r="G32" s="202"/>
      <c r="H32" s="203" t="s">
        <v>465</v>
      </c>
      <c r="I32" s="352"/>
      <c r="J32" s="302"/>
      <c r="K32" s="204" t="s">
        <v>466</v>
      </c>
      <c r="L32" s="303"/>
      <c r="M32" s="285"/>
    </row>
    <row r="33" spans="1:13" ht="29.25" hidden="1" customHeight="1" thickTop="1">
      <c r="A33" s="337"/>
      <c r="B33" s="338"/>
      <c r="C33" s="339"/>
      <c r="D33" s="182"/>
      <c r="E33" s="205" t="s">
        <v>467</v>
      </c>
      <c r="F33" s="297">
        <v>9.9700000000000006</v>
      </c>
      <c r="G33" s="183" t="s">
        <v>468</v>
      </c>
      <c r="H33" s="206">
        <f>D33*F33</f>
        <v>0</v>
      </c>
      <c r="I33" s="352"/>
      <c r="J33" s="206" t="e">
        <f>ROUNDDOWN(F33*I$33,5-INT(LOG(ABS(F33*I$33))))</f>
        <v>#NUM!</v>
      </c>
      <c r="K33" s="193">
        <f>D33*F33*I$33+ROUNDDOWN(0,1)</f>
        <v>0</v>
      </c>
      <c r="L33" s="304">
        <v>0.38600000000000001</v>
      </c>
      <c r="M33" s="286">
        <f>D33*L33</f>
        <v>0</v>
      </c>
    </row>
    <row r="34" spans="1:13" ht="29.25" hidden="1" customHeight="1" thickBot="1">
      <c r="A34" s="337"/>
      <c r="B34" s="338"/>
      <c r="C34" s="339"/>
      <c r="D34" s="207"/>
      <c r="E34" s="196" t="s">
        <v>467</v>
      </c>
      <c r="F34" s="297">
        <v>9.2799999999999994</v>
      </c>
      <c r="G34" s="197" t="s">
        <v>468</v>
      </c>
      <c r="H34" s="206">
        <f>D34*F34</f>
        <v>0</v>
      </c>
      <c r="I34" s="352"/>
      <c r="J34" s="305" t="e">
        <f>ROUNDDOWN(F34*I$33,5-INT(LOG(ABS(F34*I$33))))</f>
        <v>#NUM!</v>
      </c>
      <c r="K34" s="208">
        <f>D34*F34*I$33</f>
        <v>0</v>
      </c>
      <c r="L34" s="303">
        <v>0.38600000000000001</v>
      </c>
      <c r="M34" s="285">
        <f>D34*L34</f>
        <v>0</v>
      </c>
    </row>
    <row r="35" spans="1:13" ht="29.25" customHeight="1" thickTop="1" thickBot="1">
      <c r="A35" s="337"/>
      <c r="B35" s="338"/>
      <c r="C35" s="339"/>
      <c r="D35" s="209"/>
      <c r="E35" s="292" t="s">
        <v>467</v>
      </c>
      <c r="F35" s="298">
        <v>9.3699999999999992</v>
      </c>
      <c r="G35" s="197" t="s">
        <v>468</v>
      </c>
      <c r="H35" s="206">
        <f>D35*F35</f>
        <v>0</v>
      </c>
      <c r="I35" s="353"/>
      <c r="J35" s="306">
        <f>ROUNDDOWN(F35*I$9,5-INT(LOG(ABS(F35*I$9))))</f>
        <v>0.24174599999999999</v>
      </c>
      <c r="K35" s="210">
        <f>D35*F35*I$9</f>
        <v>0</v>
      </c>
      <c r="L35" s="307">
        <v>0.42199999999999999</v>
      </c>
      <c r="M35" s="287">
        <f>D35*L35</f>
        <v>0</v>
      </c>
    </row>
    <row r="36" spans="1:13" ht="29.25" hidden="1" customHeight="1" thickTop="1" thickBot="1">
      <c r="A36" s="340"/>
      <c r="B36" s="341"/>
      <c r="C36" s="342"/>
      <c r="D36" s="330"/>
      <c r="E36" s="331"/>
      <c r="F36" s="343"/>
      <c r="G36" s="344"/>
      <c r="H36" s="199">
        <f>SUM(H33:H35)</f>
        <v>0</v>
      </c>
      <c r="I36" s="211"/>
      <c r="J36" s="212"/>
      <c r="K36" s="200">
        <f>H36*I33</f>
        <v>0</v>
      </c>
      <c r="L36" s="213"/>
      <c r="M36" s="288">
        <f>SUM(M33:M35)</f>
        <v>0</v>
      </c>
    </row>
    <row r="37" spans="1:13" ht="29.25" customHeight="1" thickTop="1" thickBot="1">
      <c r="A37" s="317" t="s">
        <v>29</v>
      </c>
      <c r="B37" s="318"/>
      <c r="C37" s="319"/>
      <c r="D37" s="320"/>
      <c r="E37" s="321"/>
      <c r="F37" s="322"/>
      <c r="G37" s="323"/>
      <c r="H37" s="214">
        <f>H31+H36</f>
        <v>0</v>
      </c>
      <c r="I37" s="215"/>
      <c r="J37" s="216"/>
      <c r="K37" s="217">
        <f>+K31+K35</f>
        <v>0</v>
      </c>
      <c r="L37" s="218"/>
      <c r="M37" s="289">
        <f>M31+M36</f>
        <v>0</v>
      </c>
    </row>
    <row r="38" spans="1:13" ht="8.25" customHeight="1">
      <c r="A38" s="219"/>
      <c r="B38" s="219"/>
      <c r="C38" s="219"/>
      <c r="D38" s="220"/>
      <c r="E38" s="221"/>
      <c r="F38" s="222"/>
      <c r="G38" s="222"/>
      <c r="H38" s="223"/>
      <c r="I38" s="221"/>
      <c r="J38" s="221"/>
      <c r="K38" s="224"/>
      <c r="L38" s="225"/>
      <c r="M38" s="225"/>
    </row>
    <row r="39" spans="1:13" ht="18" customHeight="1">
      <c r="A39" s="226"/>
      <c r="B39" s="226"/>
      <c r="C39" s="226"/>
      <c r="D39" s="227" t="s">
        <v>592</v>
      </c>
      <c r="F39" s="228"/>
      <c r="G39" s="228"/>
      <c r="H39" s="229"/>
      <c r="K39" s="230"/>
      <c r="L39" s="231"/>
      <c r="M39" s="231"/>
    </row>
    <row r="40" spans="1:13" ht="18" customHeight="1">
      <c r="A40" s="226"/>
      <c r="B40" s="226"/>
      <c r="C40" s="226"/>
      <c r="D40" s="227" t="s">
        <v>700</v>
      </c>
      <c r="F40" s="228"/>
      <c r="G40" s="228"/>
      <c r="H40" s="229"/>
      <c r="K40" s="230"/>
      <c r="L40" s="231"/>
      <c r="M40" s="231"/>
    </row>
    <row r="41" spans="1:13" ht="18" customHeight="1">
      <c r="A41" s="226"/>
      <c r="C41" s="226"/>
      <c r="D41" s="232"/>
      <c r="F41" s="228"/>
      <c r="G41" s="228"/>
      <c r="H41" s="229"/>
      <c r="K41" s="230"/>
      <c r="L41" s="231"/>
      <c r="M41" s="231"/>
    </row>
    <row r="42" spans="1:13" ht="18" customHeight="1">
      <c r="A42" s="226"/>
      <c r="B42" s="159" t="s">
        <v>469</v>
      </c>
      <c r="C42" s="226"/>
      <c r="D42" s="232"/>
      <c r="F42" s="228"/>
      <c r="G42" s="228"/>
      <c r="H42" s="229"/>
      <c r="K42" s="230"/>
      <c r="L42" s="231"/>
      <c r="M42" s="231"/>
    </row>
    <row r="43" spans="1:13" ht="18" customHeight="1">
      <c r="A43" s="226"/>
      <c r="B43" s="161" t="s">
        <v>470</v>
      </c>
      <c r="C43" s="226"/>
      <c r="D43" s="232"/>
      <c r="F43" s="228"/>
      <c r="G43" s="228"/>
      <c r="H43" s="229"/>
      <c r="K43" s="230"/>
      <c r="L43" s="231"/>
      <c r="M43" s="231"/>
    </row>
    <row r="44" spans="1:13" ht="18" customHeight="1">
      <c r="A44" s="226"/>
      <c r="B44" s="161" t="s">
        <v>627</v>
      </c>
      <c r="C44" s="226"/>
      <c r="D44" s="232"/>
      <c r="F44" s="228"/>
      <c r="G44" s="228"/>
      <c r="H44" s="229"/>
      <c r="K44" s="230"/>
      <c r="L44" s="231"/>
      <c r="M44" s="231"/>
    </row>
    <row r="45" spans="1:13" ht="18" customHeight="1">
      <c r="A45" s="226"/>
      <c r="B45" s="226"/>
      <c r="C45" s="226"/>
      <c r="D45" s="232"/>
      <c r="F45" s="228"/>
      <c r="G45" s="228"/>
      <c r="H45" s="229"/>
      <c r="K45" s="230"/>
      <c r="L45" s="231"/>
      <c r="M45" s="231"/>
    </row>
    <row r="46" spans="1:13" ht="16.5" customHeight="1">
      <c r="C46" s="233"/>
      <c r="D46" s="233"/>
      <c r="E46" s="233"/>
      <c r="F46" s="233"/>
      <c r="G46" s="233"/>
      <c r="H46" s="233"/>
      <c r="I46" s="233"/>
      <c r="J46" s="233"/>
      <c r="K46" s="233"/>
      <c r="L46" s="233"/>
      <c r="M46" s="233"/>
    </row>
    <row r="47" spans="1:13" ht="16.5" customHeight="1">
      <c r="C47" s="233"/>
      <c r="D47" s="233"/>
      <c r="E47" s="233"/>
      <c r="F47" s="233"/>
      <c r="G47" s="233"/>
      <c r="H47" s="233"/>
      <c r="I47" s="233"/>
      <c r="J47" s="233"/>
      <c r="K47" s="233"/>
      <c r="L47" s="233"/>
      <c r="M47" s="233"/>
    </row>
    <row r="48" spans="1:13" ht="16.5" customHeight="1">
      <c r="C48" s="233"/>
      <c r="D48" s="233"/>
      <c r="E48" s="233"/>
      <c r="F48" s="233"/>
      <c r="G48" s="233"/>
      <c r="H48" s="233"/>
      <c r="I48" s="233"/>
      <c r="J48" s="233"/>
      <c r="K48" s="233"/>
      <c r="L48" s="233"/>
      <c r="M48" s="233"/>
    </row>
    <row r="49" spans="1:30" ht="16.5" customHeight="1">
      <c r="B49" s="234"/>
      <c r="C49" s="233"/>
      <c r="D49" s="233"/>
      <c r="E49" s="233"/>
      <c r="F49" s="233"/>
      <c r="G49" s="233"/>
      <c r="H49" s="233"/>
      <c r="I49" s="233"/>
      <c r="J49" s="233"/>
      <c r="K49" s="233"/>
      <c r="L49" s="233"/>
      <c r="M49" s="233"/>
    </row>
    <row r="50" spans="1:30" ht="16.5" customHeight="1">
      <c r="B50" s="234"/>
      <c r="C50" s="233"/>
      <c r="D50" s="233"/>
      <c r="E50" s="233"/>
      <c r="F50" s="233"/>
      <c r="G50" s="233"/>
      <c r="H50" s="233"/>
      <c r="I50" s="233"/>
      <c r="J50" s="233"/>
      <c r="K50" s="233"/>
      <c r="L50" s="233"/>
      <c r="M50" s="233"/>
    </row>
    <row r="51" spans="1:30" ht="19.5" hidden="1" customHeight="1">
      <c r="A51" s="235" t="s">
        <v>471</v>
      </c>
      <c r="B51" s="236"/>
      <c r="C51" s="236"/>
      <c r="D51" s="236"/>
      <c r="E51" s="236"/>
      <c r="F51" s="236"/>
      <c r="G51" s="236"/>
      <c r="H51" s="236"/>
      <c r="I51" s="236"/>
      <c r="J51" s="236"/>
      <c r="K51" s="236"/>
      <c r="L51" s="236"/>
      <c r="M51" s="236"/>
      <c r="N51" s="98"/>
      <c r="O51" s="98"/>
      <c r="P51" s="98"/>
      <c r="Q51" s="98"/>
      <c r="R51" s="98"/>
      <c r="S51" s="98"/>
      <c r="T51" s="98"/>
      <c r="U51" s="98"/>
      <c r="V51" s="98"/>
      <c r="W51" s="98"/>
      <c r="X51" s="98"/>
      <c r="Y51" s="98"/>
      <c r="Z51" s="98"/>
      <c r="AA51" s="98"/>
      <c r="AB51" s="98"/>
      <c r="AC51" s="98"/>
      <c r="AD51" s="98"/>
    </row>
    <row r="52" spans="1:30" ht="9" hidden="1" customHeight="1">
      <c r="A52" s="237"/>
      <c r="B52" s="236"/>
      <c r="C52" s="236"/>
      <c r="D52" s="236"/>
      <c r="E52" s="236"/>
      <c r="F52" s="236"/>
      <c r="G52" s="236"/>
      <c r="H52" s="236"/>
      <c r="I52" s="236"/>
      <c r="J52" s="236"/>
      <c r="K52" s="236"/>
      <c r="L52" s="236"/>
      <c r="M52" s="236"/>
      <c r="N52" s="98"/>
      <c r="O52" s="98"/>
      <c r="P52" s="98"/>
      <c r="Q52" s="98"/>
      <c r="R52" s="98"/>
      <c r="S52" s="98"/>
      <c r="T52" s="98"/>
      <c r="U52" s="98"/>
      <c r="V52" s="98"/>
      <c r="W52" s="98"/>
      <c r="X52" s="98"/>
      <c r="Y52" s="98"/>
      <c r="Z52" s="98"/>
      <c r="AA52" s="98"/>
      <c r="AB52" s="98"/>
      <c r="AC52" s="98"/>
      <c r="AD52" s="98"/>
    </row>
    <row r="53" spans="1:30" ht="16.5" hidden="1" customHeight="1">
      <c r="A53" s="158" t="s">
        <v>472</v>
      </c>
      <c r="B53" s="236"/>
      <c r="C53" s="236"/>
      <c r="D53" s="236"/>
      <c r="E53" s="236"/>
      <c r="F53" s="236"/>
      <c r="G53" s="236"/>
      <c r="H53" s="236"/>
      <c r="I53" s="236"/>
      <c r="J53" s="236"/>
      <c r="K53" s="236"/>
      <c r="L53" s="236"/>
      <c r="M53" s="236"/>
      <c r="N53" s="98"/>
      <c r="O53" s="98"/>
      <c r="P53" s="98"/>
      <c r="Q53" s="98"/>
      <c r="R53" s="98"/>
      <c r="S53" s="98"/>
      <c r="T53" s="98"/>
      <c r="U53" s="98"/>
      <c r="V53" s="98"/>
      <c r="W53" s="98"/>
      <c r="X53" s="98"/>
      <c r="Y53" s="98"/>
      <c r="Z53" s="98"/>
      <c r="AA53" s="98"/>
      <c r="AB53" s="98"/>
      <c r="AC53" s="98"/>
      <c r="AD53" s="98"/>
    </row>
    <row r="54" spans="1:30" ht="16.5" hidden="1" customHeight="1">
      <c r="A54" s="324" t="s">
        <v>473</v>
      </c>
      <c r="B54" s="325"/>
      <c r="C54" s="309" t="s">
        <v>474</v>
      </c>
      <c r="D54" s="310"/>
      <c r="E54" s="311"/>
      <c r="F54" s="309" t="s">
        <v>475</v>
      </c>
      <c r="G54" s="310"/>
      <c r="H54" s="311"/>
      <c r="I54" s="309" t="s">
        <v>595</v>
      </c>
      <c r="J54" s="310"/>
      <c r="K54" s="311"/>
    </row>
    <row r="55" spans="1:30" ht="16.5" hidden="1" customHeight="1">
      <c r="A55" s="326"/>
      <c r="B55" s="327"/>
      <c r="C55" s="238" t="s">
        <v>476</v>
      </c>
      <c r="D55" s="239" t="s">
        <v>477</v>
      </c>
      <c r="E55" s="239" t="s">
        <v>478</v>
      </c>
      <c r="F55" s="238" t="s">
        <v>476</v>
      </c>
      <c r="G55" s="239" t="s">
        <v>477</v>
      </c>
      <c r="H55" s="239" t="s">
        <v>478</v>
      </c>
      <c r="I55" s="238" t="s">
        <v>476</v>
      </c>
      <c r="J55" s="239" t="s">
        <v>477</v>
      </c>
      <c r="K55" s="240" t="s">
        <v>478</v>
      </c>
    </row>
    <row r="56" spans="1:30" ht="14.25" hidden="1" customHeight="1">
      <c r="A56" s="241" t="s">
        <v>596</v>
      </c>
      <c r="B56" s="242"/>
      <c r="C56" s="243" t="s">
        <v>479</v>
      </c>
      <c r="D56" s="244"/>
      <c r="E56" s="245" t="s">
        <v>480</v>
      </c>
      <c r="F56" s="243" t="s">
        <v>481</v>
      </c>
      <c r="G56" s="246">
        <v>0.25180999999999998</v>
      </c>
      <c r="H56" s="245" t="s">
        <v>482</v>
      </c>
      <c r="I56" s="243" t="s">
        <v>483</v>
      </c>
      <c r="J56" s="246">
        <v>0.495</v>
      </c>
      <c r="K56" s="247" t="s">
        <v>597</v>
      </c>
    </row>
    <row r="57" spans="1:30" ht="14.25" hidden="1" customHeight="1">
      <c r="A57" s="312" t="s">
        <v>485</v>
      </c>
      <c r="B57" s="313"/>
      <c r="C57" s="248" t="s">
        <v>486</v>
      </c>
      <c r="D57" s="249"/>
      <c r="E57" s="250" t="s">
        <v>487</v>
      </c>
      <c r="F57" s="248" t="s">
        <v>488</v>
      </c>
      <c r="G57" s="251">
        <v>0.94686000000000003</v>
      </c>
      <c r="H57" s="250" t="s">
        <v>489</v>
      </c>
      <c r="I57" s="248" t="s">
        <v>490</v>
      </c>
      <c r="J57" s="251">
        <v>2.4895</v>
      </c>
      <c r="K57" s="252" t="s">
        <v>598</v>
      </c>
    </row>
    <row r="58" spans="1:30" ht="14.25" hidden="1" customHeight="1">
      <c r="A58" s="253" t="s">
        <v>491</v>
      </c>
      <c r="B58" s="254"/>
      <c r="C58" s="255" t="s">
        <v>492</v>
      </c>
      <c r="D58" s="256"/>
      <c r="E58" s="257" t="s">
        <v>487</v>
      </c>
      <c r="F58" s="255" t="s">
        <v>493</v>
      </c>
      <c r="G58" s="258">
        <v>1.0087999999999999</v>
      </c>
      <c r="H58" s="257" t="s">
        <v>489</v>
      </c>
      <c r="I58" s="255" t="s">
        <v>494</v>
      </c>
      <c r="J58" s="258">
        <v>2.7096</v>
      </c>
      <c r="K58" s="259" t="s">
        <v>598</v>
      </c>
    </row>
    <row r="59" spans="1:30" ht="14.25" hidden="1" customHeight="1">
      <c r="A59" s="253" t="s">
        <v>495</v>
      </c>
      <c r="B59" s="254"/>
      <c r="C59" s="255" t="s">
        <v>496</v>
      </c>
      <c r="D59" s="256"/>
      <c r="E59" s="257" t="s">
        <v>497</v>
      </c>
      <c r="F59" s="255" t="s">
        <v>498</v>
      </c>
      <c r="G59" s="258">
        <v>1.3106</v>
      </c>
      <c r="H59" s="260" t="s">
        <v>593</v>
      </c>
      <c r="I59" s="255" t="s">
        <v>499</v>
      </c>
      <c r="J59" s="258">
        <v>2.9988999999999999</v>
      </c>
      <c r="K59" s="259" t="s">
        <v>599</v>
      </c>
      <c r="V59" s="97" t="s">
        <v>500</v>
      </c>
      <c r="W59" s="97" t="s">
        <v>487</v>
      </c>
      <c r="X59" s="97" t="s">
        <v>501</v>
      </c>
      <c r="Y59" s="97" t="s">
        <v>502</v>
      </c>
      <c r="Z59" s="97">
        <v>0.89268000000000003</v>
      </c>
      <c r="AA59" s="97">
        <v>2.3216999999999999</v>
      </c>
    </row>
    <row r="60" spans="1:30" ht="14.25" hidden="1" customHeight="1">
      <c r="A60" s="253" t="s">
        <v>503</v>
      </c>
      <c r="B60" s="254"/>
      <c r="C60" s="255" t="s">
        <v>504</v>
      </c>
      <c r="D60" s="256"/>
      <c r="E60" s="257" t="s">
        <v>505</v>
      </c>
      <c r="F60" s="255" t="s">
        <v>506</v>
      </c>
      <c r="G60" s="258">
        <v>2.6099999999999999E-3</v>
      </c>
      <c r="H60" s="260" t="s">
        <v>507</v>
      </c>
      <c r="I60" s="255" t="s">
        <v>508</v>
      </c>
      <c r="J60" s="258">
        <v>6.0499999999999998E-3</v>
      </c>
      <c r="K60" s="261" t="s">
        <v>600</v>
      </c>
      <c r="V60" s="97" t="s">
        <v>509</v>
      </c>
      <c r="W60" s="97" t="s">
        <v>510</v>
      </c>
      <c r="X60" s="97" t="s">
        <v>511</v>
      </c>
      <c r="Y60" s="97" t="s">
        <v>512</v>
      </c>
      <c r="Z60" s="97">
        <v>0.97265999999999997</v>
      </c>
      <c r="AA60" s="97">
        <v>2.585</v>
      </c>
    </row>
    <row r="61" spans="1:30" ht="14.25" hidden="1" customHeight="1">
      <c r="A61" s="262" t="s">
        <v>513</v>
      </c>
      <c r="B61" s="263"/>
      <c r="C61" s="248" t="s">
        <v>514</v>
      </c>
      <c r="D61" s="249"/>
      <c r="E61" s="250" t="s">
        <v>515</v>
      </c>
      <c r="F61" s="248" t="s">
        <v>516</v>
      </c>
      <c r="G61" s="251">
        <v>1.1223000000000001</v>
      </c>
      <c r="H61" s="250" t="s">
        <v>517</v>
      </c>
      <c r="I61" s="248" t="s">
        <v>518</v>
      </c>
      <c r="J61" s="251">
        <v>2.1692999999999998</v>
      </c>
      <c r="K61" s="252" t="s">
        <v>601</v>
      </c>
      <c r="W61" s="97" t="s">
        <v>520</v>
      </c>
      <c r="X61" s="97" t="s">
        <v>517</v>
      </c>
      <c r="Y61" s="97" t="s">
        <v>519</v>
      </c>
    </row>
    <row r="62" spans="1:30" ht="14.25" hidden="1" customHeight="1">
      <c r="A62" s="314" t="s">
        <v>509</v>
      </c>
      <c r="B62" s="315"/>
      <c r="C62" s="238" t="s">
        <v>521</v>
      </c>
      <c r="D62" s="264"/>
      <c r="E62" s="265" t="s">
        <v>487</v>
      </c>
      <c r="F62" s="238" t="s">
        <v>522</v>
      </c>
      <c r="G62" s="266">
        <f>IF(A62="","",VLOOKUP($A62,$V$59:$AA$62,5,FALSE))</f>
        <v>0.97265999999999997</v>
      </c>
      <c r="H62" s="265" t="s">
        <v>489</v>
      </c>
      <c r="I62" s="238" t="s">
        <v>523</v>
      </c>
      <c r="J62" s="266">
        <f>IF($A62="","",VLOOKUP($A62,$V$59:$AA$62,6,FALSE))</f>
        <v>2.585</v>
      </c>
      <c r="K62" s="267" t="s">
        <v>598</v>
      </c>
      <c r="W62" s="97" t="s">
        <v>480</v>
      </c>
      <c r="X62" s="97" t="s">
        <v>524</v>
      </c>
      <c r="Y62" s="97" t="s">
        <v>525</v>
      </c>
    </row>
    <row r="63" spans="1:30" ht="16.5" hidden="1" customHeight="1">
      <c r="A63" s="158" t="s">
        <v>526</v>
      </c>
      <c r="X63" s="97" t="s">
        <v>482</v>
      </c>
      <c r="Y63" s="97" t="s">
        <v>484</v>
      </c>
    </row>
    <row r="64" spans="1:30" ht="17.25" hidden="1" customHeight="1">
      <c r="G64" s="228"/>
    </row>
    <row r="65" spans="2:13" hidden="1"/>
    <row r="66" spans="2:13" hidden="1"/>
    <row r="67" spans="2:13" ht="16.5" hidden="1" customHeight="1">
      <c r="B67" s="268"/>
      <c r="C67" s="268"/>
      <c r="D67" s="268"/>
      <c r="E67" s="268"/>
      <c r="F67" s="268"/>
      <c r="G67" s="268"/>
      <c r="H67" s="268"/>
    </row>
    <row r="68" spans="2:13" ht="26.5" hidden="1" customHeight="1">
      <c r="B68" s="316" t="s">
        <v>527</v>
      </c>
      <c r="C68" s="316"/>
      <c r="D68" s="316"/>
      <c r="E68" s="316"/>
      <c r="F68" s="316"/>
      <c r="G68" s="316"/>
      <c r="H68" s="316"/>
      <c r="I68" s="316"/>
      <c r="J68" s="316"/>
      <c r="K68" s="316"/>
      <c r="L68" s="316"/>
      <c r="M68" s="316"/>
    </row>
    <row r="69" spans="2:13" ht="3.75" hidden="1" customHeight="1">
      <c r="B69" s="228"/>
      <c r="C69" s="228"/>
      <c r="D69" s="228"/>
      <c r="E69" s="228"/>
      <c r="F69" s="228"/>
      <c r="G69" s="228"/>
      <c r="H69" s="228"/>
      <c r="I69" s="228"/>
      <c r="J69" s="228"/>
      <c r="K69" s="228"/>
      <c r="L69" s="228"/>
      <c r="M69" s="228"/>
    </row>
    <row r="70" spans="2:13" ht="27" hidden="1" customHeight="1">
      <c r="B70" s="308" t="s">
        <v>528</v>
      </c>
      <c r="C70" s="308"/>
      <c r="D70" s="308"/>
      <c r="E70" s="308"/>
      <c r="F70" s="308"/>
      <c r="G70" s="308"/>
      <c r="H70" s="308"/>
      <c r="I70" s="308"/>
      <c r="J70" s="308"/>
      <c r="K70" s="308"/>
      <c r="L70" s="308"/>
      <c r="M70" s="308"/>
    </row>
    <row r="71" spans="2:13" ht="25.5" hidden="1" customHeight="1">
      <c r="B71" s="308" t="s">
        <v>602</v>
      </c>
      <c r="C71" s="308"/>
      <c r="D71" s="308"/>
      <c r="E71" s="308"/>
      <c r="F71" s="308"/>
      <c r="G71" s="308"/>
      <c r="H71" s="308"/>
      <c r="I71" s="308"/>
      <c r="J71" s="308"/>
      <c r="K71" s="308"/>
      <c r="L71" s="308"/>
      <c r="M71" s="308"/>
    </row>
    <row r="72" spans="2:13" ht="13.5" hidden="1" customHeight="1">
      <c r="B72" s="308" t="s">
        <v>603</v>
      </c>
      <c r="C72" s="308"/>
      <c r="D72" s="308"/>
      <c r="E72" s="308"/>
      <c r="F72" s="308"/>
      <c r="G72" s="308"/>
      <c r="H72" s="308"/>
      <c r="I72" s="308"/>
      <c r="J72" s="308"/>
      <c r="K72" s="308"/>
      <c r="L72" s="308"/>
      <c r="M72" s="308"/>
    </row>
    <row r="73" spans="2:13" ht="13.5" hidden="1" customHeight="1">
      <c r="B73" s="308" t="s">
        <v>529</v>
      </c>
      <c r="C73" s="308"/>
      <c r="D73" s="308"/>
      <c r="E73" s="308"/>
      <c r="F73" s="308"/>
      <c r="G73" s="308"/>
      <c r="H73" s="308"/>
      <c r="I73" s="308"/>
      <c r="J73" s="308"/>
      <c r="K73" s="308"/>
      <c r="L73" s="308"/>
      <c r="M73" s="308"/>
    </row>
    <row r="74" spans="2:13" ht="13.5" hidden="1" customHeight="1">
      <c r="B74" s="308" t="s">
        <v>604</v>
      </c>
      <c r="C74" s="308"/>
      <c r="D74" s="308"/>
      <c r="E74" s="308"/>
      <c r="F74" s="308"/>
      <c r="G74" s="308"/>
      <c r="H74" s="308"/>
      <c r="I74" s="308"/>
      <c r="J74" s="308"/>
      <c r="K74" s="308"/>
      <c r="L74" s="308"/>
      <c r="M74" s="308"/>
    </row>
    <row r="75" spans="2:13" ht="13.5" customHeight="1">
      <c r="B75" s="268"/>
      <c r="C75" s="268"/>
      <c r="D75" s="268"/>
      <c r="E75" s="268"/>
      <c r="F75" s="268"/>
      <c r="G75" s="268"/>
      <c r="H75" s="268"/>
    </row>
    <row r="76" spans="2:13" ht="13.5" customHeight="1">
      <c r="B76" s="268"/>
      <c r="C76" s="268"/>
      <c r="D76" s="268"/>
      <c r="E76" s="268"/>
      <c r="F76" s="268"/>
      <c r="G76" s="268"/>
      <c r="H76" s="268"/>
    </row>
    <row r="77" spans="2:13" ht="13.5" customHeight="1">
      <c r="B77" s="268"/>
      <c r="C77" s="268"/>
      <c r="D77" s="268"/>
      <c r="E77" s="268"/>
      <c r="F77" s="268"/>
      <c r="G77" s="268"/>
      <c r="H77" s="268"/>
    </row>
    <row r="78" spans="2:13" ht="13.5" customHeight="1">
      <c r="B78" s="268"/>
      <c r="C78" s="268"/>
      <c r="D78" s="268"/>
      <c r="E78" s="268"/>
      <c r="F78" s="268"/>
      <c r="G78" s="268"/>
      <c r="H78" s="268"/>
    </row>
    <row r="79" spans="2:13" ht="13.5" customHeight="1">
      <c r="B79" s="268"/>
      <c r="C79" s="268"/>
      <c r="D79" s="268"/>
      <c r="E79" s="268"/>
      <c r="F79" s="268"/>
      <c r="G79" s="268"/>
      <c r="H79" s="268"/>
    </row>
  </sheetData>
  <sheetProtection algorithmName="SHA-512" hashValue="jgmO523Hqpt4XcdAX+CmcO/X+z6wtwS/YoZafi8zgAh4D1V7ymnn1RJjgn5OYS+4Gzwzfo8YPFLeuX4tqnN5CA==" saltValue="2WMfQp6A6Qd3zGw8v1pHrg==" spinCount="100000" sheet="1" objects="1" scenarios="1"/>
  <mergeCells count="47">
    <mergeCell ref="A6:C8"/>
    <mergeCell ref="D6:E6"/>
    <mergeCell ref="F6:G6"/>
    <mergeCell ref="D7:E7"/>
    <mergeCell ref="F7:G7"/>
    <mergeCell ref="A1:M1"/>
    <mergeCell ref="C3:I3"/>
    <mergeCell ref="K3:M3"/>
    <mergeCell ref="C4:G4"/>
    <mergeCell ref="A5:M5"/>
    <mergeCell ref="B30:C30"/>
    <mergeCell ref="A9:A30"/>
    <mergeCell ref="B9:C9"/>
    <mergeCell ref="I9:I35"/>
    <mergeCell ref="B10:C10"/>
    <mergeCell ref="B11:C11"/>
    <mergeCell ref="B12:C12"/>
    <mergeCell ref="B13:C13"/>
    <mergeCell ref="B14:C14"/>
    <mergeCell ref="B15:C15"/>
    <mergeCell ref="B16:C16"/>
    <mergeCell ref="B17:B19"/>
    <mergeCell ref="B20:C21"/>
    <mergeCell ref="B22:B24"/>
    <mergeCell ref="B25:C25"/>
    <mergeCell ref="B26:C29"/>
    <mergeCell ref="B31:C31"/>
    <mergeCell ref="D31:E31"/>
    <mergeCell ref="F31:G31"/>
    <mergeCell ref="A32:C36"/>
    <mergeCell ref="D36:E36"/>
    <mergeCell ref="F36:G36"/>
    <mergeCell ref="A37:C37"/>
    <mergeCell ref="D37:E37"/>
    <mergeCell ref="F37:G37"/>
    <mergeCell ref="A54:B55"/>
    <mergeCell ref="C54:E54"/>
    <mergeCell ref="F54:H54"/>
    <mergeCell ref="B72:M72"/>
    <mergeCell ref="B73:M73"/>
    <mergeCell ref="B74:M74"/>
    <mergeCell ref="I54:K54"/>
    <mergeCell ref="A57:B57"/>
    <mergeCell ref="A62:B62"/>
    <mergeCell ref="B68:M68"/>
    <mergeCell ref="B70:M70"/>
    <mergeCell ref="B71:M71"/>
  </mergeCells>
  <phoneticPr fontId="22"/>
  <conditionalFormatting sqref="A62">
    <cfRule type="containsBlanks" dxfId="6" priority="6">
      <formula>LEN(TRIM(A62))=0</formula>
    </cfRule>
  </conditionalFormatting>
  <conditionalFormatting sqref="C4:G4">
    <cfRule type="containsBlanks" dxfId="5" priority="5">
      <formula>LEN(TRIM(C4))=0</formula>
    </cfRule>
  </conditionalFormatting>
  <conditionalFormatting sqref="C3:I3">
    <cfRule type="containsBlanks" dxfId="4" priority="3">
      <formula>LEN(TRIM(C3))=0</formula>
    </cfRule>
  </conditionalFormatting>
  <conditionalFormatting sqref="D10:D26">
    <cfRule type="containsBlanks" dxfId="3" priority="1">
      <formula>LEN(TRIM(D10))=0</formula>
    </cfRule>
  </conditionalFormatting>
  <conditionalFormatting sqref="D35">
    <cfRule type="containsBlanks" dxfId="2" priority="2">
      <formula>LEN(TRIM(D35))=0</formula>
    </cfRule>
  </conditionalFormatting>
  <conditionalFormatting sqref="D56:D62">
    <cfRule type="containsBlanks" dxfId="1" priority="7">
      <formula>LEN(TRIM(D56))=0</formula>
    </cfRule>
  </conditionalFormatting>
  <conditionalFormatting sqref="K3:M3">
    <cfRule type="containsBlanks" dxfId="0" priority="4">
      <formula>LEN(TRIM(K3))=0</formula>
    </cfRule>
  </conditionalFormatting>
  <dataValidations count="1">
    <dataValidation type="list" allowBlank="1" showInputMessage="1" showErrorMessage="1" sqref="A62:B62" xr:uid="{9F536498-D515-4B35-9DF3-67D23D370F7D}">
      <formula1>$V$59:$V$60</formula1>
    </dataValidation>
  </dataValidations>
  <printOptions horizontalCentered="1"/>
  <pageMargins left="0.55118110236220474" right="0.11811023622047245" top="0.70866141732283472" bottom="0.35433070866141736" header="0.31496062992125984" footer="0.31496062992125984"/>
  <pageSetup paperSize="9" scale="82" firstPageNumber="25" orientation="portrait" r:id="rId1"/>
  <headerFooter>
    <oddHeader xml:space="preserve">&amp;R
</oddHeader>
    <oddFooter>&amp;C&amp;10&amp;P&amp;R&amp;10埼玉県温暖化対策課</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0490-A987-4007-BA21-142FB03CF5D9}">
  <sheetPr>
    <pageSetUpPr fitToPage="1"/>
  </sheetPr>
  <dimension ref="A1:AL53"/>
  <sheetViews>
    <sheetView view="pageBreakPreview" zoomScaleNormal="100" zoomScaleSheetLayoutView="100" workbookViewId="0">
      <selection activeCell="A3" sqref="A3:AI46"/>
    </sheetView>
  </sheetViews>
  <sheetFormatPr defaultColWidth="9" defaultRowHeight="18"/>
  <cols>
    <col min="1" max="1" width="2.36328125" style="99" customWidth="1"/>
    <col min="2" max="35" width="2.6328125" style="99" customWidth="1"/>
    <col min="36" max="37" width="2.6328125" style="3" customWidth="1"/>
    <col min="38" max="16384" width="9" style="3"/>
  </cols>
  <sheetData>
    <row r="1" spans="1:38" ht="18" customHeight="1">
      <c r="A1" s="864" t="s">
        <v>530</v>
      </c>
      <c r="B1" s="865"/>
      <c r="C1" s="865"/>
      <c r="D1" s="865"/>
      <c r="E1" s="865"/>
      <c r="F1" s="865"/>
      <c r="G1" s="865"/>
      <c r="H1" s="865"/>
      <c r="I1" s="865"/>
      <c r="J1" s="865"/>
      <c r="K1" s="866"/>
      <c r="L1" s="881"/>
      <c r="M1" s="882"/>
      <c r="N1" s="882"/>
      <c r="O1" s="882"/>
      <c r="P1" s="882"/>
      <c r="Q1" s="882"/>
      <c r="R1" s="882"/>
      <c r="S1" s="882"/>
      <c r="T1" s="882"/>
      <c r="U1" s="882"/>
      <c r="V1" s="882"/>
      <c r="W1" s="882"/>
      <c r="X1" s="882"/>
      <c r="Y1" s="882"/>
      <c r="Z1" s="882"/>
      <c r="AA1" s="882"/>
      <c r="AB1" s="882"/>
      <c r="AC1" s="882"/>
      <c r="AD1" s="882"/>
      <c r="AE1" s="882"/>
      <c r="AF1" s="882"/>
      <c r="AG1" s="882"/>
      <c r="AH1" s="882"/>
      <c r="AI1" s="882"/>
    </row>
    <row r="2" spans="1:38" ht="18" customHeight="1">
      <c r="A2" s="867"/>
      <c r="B2" s="868"/>
      <c r="C2" s="868"/>
      <c r="D2" s="868"/>
      <c r="E2" s="868"/>
      <c r="F2" s="868"/>
      <c r="G2" s="868"/>
      <c r="H2" s="868"/>
      <c r="I2" s="868"/>
      <c r="J2" s="868"/>
      <c r="K2" s="869"/>
      <c r="L2" s="883"/>
      <c r="M2" s="884"/>
      <c r="N2" s="884"/>
      <c r="O2" s="884"/>
      <c r="P2" s="884"/>
      <c r="Q2" s="884"/>
      <c r="R2" s="884"/>
      <c r="S2" s="884"/>
      <c r="T2" s="884"/>
      <c r="U2" s="884"/>
      <c r="V2" s="884"/>
      <c r="W2" s="884"/>
      <c r="X2" s="884"/>
      <c r="Y2" s="884"/>
      <c r="Z2" s="884"/>
      <c r="AA2" s="884"/>
      <c r="AB2" s="884"/>
      <c r="AC2" s="884"/>
      <c r="AD2" s="884"/>
      <c r="AE2" s="884"/>
      <c r="AF2" s="884"/>
      <c r="AG2" s="884"/>
      <c r="AH2" s="884"/>
      <c r="AI2" s="884"/>
    </row>
    <row r="3" spans="1:38" ht="18" customHeight="1">
      <c r="A3" s="872"/>
      <c r="B3" s="873"/>
      <c r="C3" s="873"/>
      <c r="D3" s="873"/>
      <c r="E3" s="873"/>
      <c r="F3" s="873"/>
      <c r="G3" s="873"/>
      <c r="H3" s="873"/>
      <c r="I3" s="873"/>
      <c r="J3" s="873"/>
      <c r="K3" s="873"/>
      <c r="L3" s="873"/>
      <c r="M3" s="873"/>
      <c r="N3" s="873"/>
      <c r="O3" s="873"/>
      <c r="P3" s="873"/>
      <c r="Q3" s="873"/>
      <c r="R3" s="873"/>
      <c r="S3" s="873"/>
      <c r="T3" s="873"/>
      <c r="U3" s="873"/>
      <c r="V3" s="873"/>
      <c r="W3" s="873"/>
      <c r="X3" s="873"/>
      <c r="Y3" s="873"/>
      <c r="Z3" s="873"/>
      <c r="AA3" s="873"/>
      <c r="AB3" s="873"/>
      <c r="AC3" s="873"/>
      <c r="AD3" s="873"/>
      <c r="AE3" s="873"/>
      <c r="AF3" s="873"/>
      <c r="AG3" s="873"/>
      <c r="AH3" s="873"/>
      <c r="AI3" s="874"/>
    </row>
    <row r="4" spans="1:38" ht="18" customHeight="1">
      <c r="A4" s="875"/>
      <c r="B4" s="876"/>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c r="AD4" s="876"/>
      <c r="AE4" s="876"/>
      <c r="AF4" s="876"/>
      <c r="AG4" s="876"/>
      <c r="AH4" s="876"/>
      <c r="AI4" s="877"/>
    </row>
    <row r="5" spans="1:38" ht="18" customHeight="1">
      <c r="A5" s="875"/>
      <c r="B5" s="876"/>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7"/>
    </row>
    <row r="6" spans="1:38" ht="18" customHeight="1">
      <c r="A6" s="875"/>
      <c r="B6" s="876"/>
      <c r="C6" s="876"/>
      <c r="D6" s="876"/>
      <c r="E6" s="876"/>
      <c r="F6" s="876"/>
      <c r="G6" s="876"/>
      <c r="H6" s="876"/>
      <c r="I6" s="876"/>
      <c r="J6" s="876"/>
      <c r="K6" s="876"/>
      <c r="L6" s="876"/>
      <c r="M6" s="876"/>
      <c r="N6" s="876"/>
      <c r="O6" s="876"/>
      <c r="P6" s="876"/>
      <c r="Q6" s="876"/>
      <c r="R6" s="876"/>
      <c r="S6" s="876"/>
      <c r="T6" s="876"/>
      <c r="U6" s="876"/>
      <c r="V6" s="876"/>
      <c r="W6" s="876"/>
      <c r="X6" s="876"/>
      <c r="Y6" s="876"/>
      <c r="Z6" s="876"/>
      <c r="AA6" s="876"/>
      <c r="AB6" s="876"/>
      <c r="AC6" s="876"/>
      <c r="AD6" s="876"/>
      <c r="AE6" s="876"/>
      <c r="AF6" s="876"/>
      <c r="AG6" s="876"/>
      <c r="AH6" s="876"/>
      <c r="AI6" s="877"/>
    </row>
    <row r="7" spans="1:38" ht="18" customHeight="1">
      <c r="A7" s="875"/>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6"/>
      <c r="AH7" s="876"/>
      <c r="AI7" s="877"/>
    </row>
    <row r="8" spans="1:38" ht="18" customHeight="1">
      <c r="A8" s="875"/>
      <c r="B8" s="876"/>
      <c r="C8" s="876"/>
      <c r="D8" s="876"/>
      <c r="E8" s="876"/>
      <c r="F8" s="876"/>
      <c r="G8" s="876"/>
      <c r="H8" s="876"/>
      <c r="I8" s="876"/>
      <c r="J8" s="876"/>
      <c r="K8" s="876"/>
      <c r="L8" s="876"/>
      <c r="M8" s="876"/>
      <c r="N8" s="876"/>
      <c r="O8" s="876"/>
      <c r="P8" s="876"/>
      <c r="Q8" s="876"/>
      <c r="R8" s="876"/>
      <c r="S8" s="876"/>
      <c r="T8" s="876"/>
      <c r="U8" s="876"/>
      <c r="V8" s="876"/>
      <c r="W8" s="876"/>
      <c r="X8" s="876"/>
      <c r="Y8" s="876"/>
      <c r="Z8" s="876"/>
      <c r="AA8" s="876"/>
      <c r="AB8" s="876"/>
      <c r="AC8" s="876"/>
      <c r="AD8" s="876"/>
      <c r="AE8" s="876"/>
      <c r="AF8" s="876"/>
      <c r="AG8" s="876"/>
      <c r="AH8" s="876"/>
      <c r="AI8" s="877"/>
    </row>
    <row r="9" spans="1:38" ht="18" customHeight="1">
      <c r="A9" s="875"/>
      <c r="B9" s="876"/>
      <c r="C9" s="876"/>
      <c r="D9" s="876"/>
      <c r="E9" s="876"/>
      <c r="F9" s="876"/>
      <c r="G9" s="876"/>
      <c r="H9" s="876"/>
      <c r="I9" s="876"/>
      <c r="J9" s="876"/>
      <c r="K9" s="876"/>
      <c r="L9" s="876"/>
      <c r="M9" s="876"/>
      <c r="N9" s="876"/>
      <c r="O9" s="876"/>
      <c r="P9" s="876"/>
      <c r="Q9" s="876"/>
      <c r="R9" s="876"/>
      <c r="S9" s="876"/>
      <c r="T9" s="876"/>
      <c r="U9" s="876"/>
      <c r="V9" s="876"/>
      <c r="W9" s="876"/>
      <c r="X9" s="876"/>
      <c r="Y9" s="876"/>
      <c r="Z9" s="876"/>
      <c r="AA9" s="876"/>
      <c r="AB9" s="876"/>
      <c r="AC9" s="876"/>
      <c r="AD9" s="876"/>
      <c r="AE9" s="876"/>
      <c r="AF9" s="876"/>
      <c r="AG9" s="876"/>
      <c r="AH9" s="876"/>
      <c r="AI9" s="877"/>
    </row>
    <row r="10" spans="1:38" ht="18" customHeight="1">
      <c r="A10" s="875"/>
      <c r="B10" s="876"/>
      <c r="C10" s="876"/>
      <c r="D10" s="876"/>
      <c r="E10" s="876"/>
      <c r="F10" s="876"/>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76"/>
      <c r="AG10" s="876"/>
      <c r="AH10" s="876"/>
      <c r="AI10" s="877"/>
    </row>
    <row r="11" spans="1:38" ht="18" customHeight="1">
      <c r="A11" s="875"/>
      <c r="B11" s="876"/>
      <c r="C11" s="876"/>
      <c r="D11" s="876"/>
      <c r="E11" s="876"/>
      <c r="F11" s="876"/>
      <c r="G11" s="876"/>
      <c r="H11" s="876"/>
      <c r="I11" s="876"/>
      <c r="J11" s="876"/>
      <c r="K11" s="876"/>
      <c r="L11" s="876"/>
      <c r="M11" s="876"/>
      <c r="N11" s="876"/>
      <c r="O11" s="876"/>
      <c r="P11" s="876"/>
      <c r="Q11" s="876"/>
      <c r="R11" s="876"/>
      <c r="S11" s="876"/>
      <c r="T11" s="876"/>
      <c r="U11" s="876"/>
      <c r="V11" s="876"/>
      <c r="W11" s="876"/>
      <c r="X11" s="876"/>
      <c r="Y11" s="876"/>
      <c r="Z11" s="876"/>
      <c r="AA11" s="876"/>
      <c r="AB11" s="876"/>
      <c r="AC11" s="876"/>
      <c r="AD11" s="876"/>
      <c r="AE11" s="876"/>
      <c r="AF11" s="876"/>
      <c r="AG11" s="876"/>
      <c r="AH11" s="876"/>
      <c r="AI11" s="877"/>
    </row>
    <row r="12" spans="1:38" ht="18" customHeight="1">
      <c r="A12" s="875"/>
      <c r="B12" s="876"/>
      <c r="C12" s="876"/>
      <c r="D12" s="876"/>
      <c r="E12" s="876"/>
      <c r="F12" s="876"/>
      <c r="G12" s="876"/>
      <c r="H12" s="876"/>
      <c r="I12" s="876"/>
      <c r="J12" s="876"/>
      <c r="K12" s="876"/>
      <c r="L12" s="876"/>
      <c r="M12" s="876"/>
      <c r="N12" s="876"/>
      <c r="O12" s="876"/>
      <c r="P12" s="876"/>
      <c r="Q12" s="876"/>
      <c r="R12" s="876"/>
      <c r="S12" s="876"/>
      <c r="T12" s="876"/>
      <c r="U12" s="876"/>
      <c r="V12" s="876"/>
      <c r="W12" s="876"/>
      <c r="X12" s="876"/>
      <c r="Y12" s="876"/>
      <c r="Z12" s="876"/>
      <c r="AA12" s="876"/>
      <c r="AB12" s="876"/>
      <c r="AC12" s="876"/>
      <c r="AD12" s="876"/>
      <c r="AE12" s="876"/>
      <c r="AF12" s="876"/>
      <c r="AG12" s="876"/>
      <c r="AH12" s="876"/>
      <c r="AI12" s="877"/>
    </row>
    <row r="13" spans="1:38" ht="18" customHeight="1">
      <c r="A13" s="875"/>
      <c r="B13" s="876"/>
      <c r="C13" s="876"/>
      <c r="D13" s="876"/>
      <c r="E13" s="876"/>
      <c r="F13" s="876"/>
      <c r="G13" s="876"/>
      <c r="H13" s="876"/>
      <c r="I13" s="876"/>
      <c r="J13" s="876"/>
      <c r="K13" s="876"/>
      <c r="L13" s="876"/>
      <c r="M13" s="876"/>
      <c r="N13" s="876"/>
      <c r="O13" s="876"/>
      <c r="P13" s="876"/>
      <c r="Q13" s="876"/>
      <c r="R13" s="876"/>
      <c r="S13" s="876"/>
      <c r="T13" s="876"/>
      <c r="U13" s="876"/>
      <c r="V13" s="876"/>
      <c r="W13" s="876"/>
      <c r="X13" s="876"/>
      <c r="Y13" s="876"/>
      <c r="Z13" s="876"/>
      <c r="AA13" s="876"/>
      <c r="AB13" s="876"/>
      <c r="AC13" s="876"/>
      <c r="AD13" s="876"/>
      <c r="AE13" s="876"/>
      <c r="AF13" s="876"/>
      <c r="AG13" s="876"/>
      <c r="AH13" s="876"/>
      <c r="AI13" s="877"/>
    </row>
    <row r="14" spans="1:38" ht="18" customHeight="1">
      <c r="A14" s="875"/>
      <c r="B14" s="876"/>
      <c r="C14" s="876"/>
      <c r="D14" s="876"/>
      <c r="E14" s="876"/>
      <c r="F14" s="876"/>
      <c r="G14" s="876"/>
      <c r="H14" s="876"/>
      <c r="I14" s="876"/>
      <c r="J14" s="876"/>
      <c r="K14" s="876"/>
      <c r="L14" s="876"/>
      <c r="M14" s="876"/>
      <c r="N14" s="876"/>
      <c r="O14" s="876"/>
      <c r="P14" s="876"/>
      <c r="Q14" s="876"/>
      <c r="R14" s="876"/>
      <c r="S14" s="876"/>
      <c r="T14" s="876"/>
      <c r="U14" s="876"/>
      <c r="V14" s="876"/>
      <c r="W14" s="876"/>
      <c r="X14" s="876"/>
      <c r="Y14" s="876"/>
      <c r="Z14" s="876"/>
      <c r="AA14" s="876"/>
      <c r="AB14" s="876"/>
      <c r="AC14" s="876"/>
      <c r="AD14" s="876"/>
      <c r="AE14" s="876"/>
      <c r="AF14" s="876"/>
      <c r="AG14" s="876"/>
      <c r="AH14" s="876"/>
      <c r="AI14" s="877"/>
    </row>
    <row r="15" spans="1:38" ht="18" customHeight="1">
      <c r="A15" s="875"/>
      <c r="B15" s="876"/>
      <c r="C15" s="876"/>
      <c r="D15" s="876"/>
      <c r="E15" s="876"/>
      <c r="F15" s="876"/>
      <c r="G15" s="876"/>
      <c r="H15" s="876"/>
      <c r="I15" s="876"/>
      <c r="J15" s="876"/>
      <c r="K15" s="876"/>
      <c r="L15" s="876"/>
      <c r="M15" s="876"/>
      <c r="N15" s="876"/>
      <c r="O15" s="876"/>
      <c r="P15" s="876"/>
      <c r="Q15" s="876"/>
      <c r="R15" s="876"/>
      <c r="S15" s="876"/>
      <c r="T15" s="876"/>
      <c r="U15" s="876"/>
      <c r="V15" s="876"/>
      <c r="W15" s="876"/>
      <c r="X15" s="876"/>
      <c r="Y15" s="876"/>
      <c r="Z15" s="876"/>
      <c r="AA15" s="876"/>
      <c r="AB15" s="876"/>
      <c r="AC15" s="876"/>
      <c r="AD15" s="876"/>
      <c r="AE15" s="876"/>
      <c r="AF15" s="876"/>
      <c r="AG15" s="876"/>
      <c r="AH15" s="876"/>
      <c r="AI15" s="877"/>
    </row>
    <row r="16" spans="1:38" ht="18" customHeight="1">
      <c r="A16" s="875"/>
      <c r="B16" s="876"/>
      <c r="C16" s="876"/>
      <c r="D16" s="876"/>
      <c r="E16" s="876"/>
      <c r="F16" s="876"/>
      <c r="G16" s="876"/>
      <c r="H16" s="876"/>
      <c r="I16" s="876"/>
      <c r="J16" s="876"/>
      <c r="K16" s="876"/>
      <c r="L16" s="876"/>
      <c r="M16" s="876"/>
      <c r="N16" s="876"/>
      <c r="O16" s="876"/>
      <c r="P16" s="876"/>
      <c r="Q16" s="876"/>
      <c r="R16" s="876"/>
      <c r="S16" s="876"/>
      <c r="T16" s="876"/>
      <c r="U16" s="876"/>
      <c r="V16" s="876"/>
      <c r="W16" s="876"/>
      <c r="X16" s="876"/>
      <c r="Y16" s="876"/>
      <c r="Z16" s="876"/>
      <c r="AA16" s="876"/>
      <c r="AB16" s="876"/>
      <c r="AC16" s="876"/>
      <c r="AD16" s="876"/>
      <c r="AE16" s="876"/>
      <c r="AF16" s="876"/>
      <c r="AG16" s="876"/>
      <c r="AH16" s="876"/>
      <c r="AI16" s="877"/>
      <c r="AL16" s="16"/>
    </row>
    <row r="17" spans="1:35" ht="18" customHeight="1">
      <c r="A17" s="875"/>
      <c r="B17" s="876"/>
      <c r="C17" s="876"/>
      <c r="D17" s="876"/>
      <c r="E17" s="876"/>
      <c r="F17" s="876"/>
      <c r="G17" s="876"/>
      <c r="H17" s="876"/>
      <c r="I17" s="876"/>
      <c r="J17" s="876"/>
      <c r="K17" s="876"/>
      <c r="L17" s="876"/>
      <c r="M17" s="876"/>
      <c r="N17" s="876"/>
      <c r="O17" s="876"/>
      <c r="P17" s="876"/>
      <c r="Q17" s="876"/>
      <c r="R17" s="876"/>
      <c r="S17" s="876"/>
      <c r="T17" s="876"/>
      <c r="U17" s="876"/>
      <c r="V17" s="876"/>
      <c r="W17" s="876"/>
      <c r="X17" s="876"/>
      <c r="Y17" s="876"/>
      <c r="Z17" s="876"/>
      <c r="AA17" s="876"/>
      <c r="AB17" s="876"/>
      <c r="AC17" s="876"/>
      <c r="AD17" s="876"/>
      <c r="AE17" s="876"/>
      <c r="AF17" s="876"/>
      <c r="AG17" s="876"/>
      <c r="AH17" s="876"/>
      <c r="AI17" s="877"/>
    </row>
    <row r="18" spans="1:35" ht="18" customHeight="1">
      <c r="A18" s="875"/>
      <c r="B18" s="876"/>
      <c r="C18" s="876"/>
      <c r="D18" s="876"/>
      <c r="E18" s="876"/>
      <c r="F18" s="876"/>
      <c r="G18" s="876"/>
      <c r="H18" s="876"/>
      <c r="I18" s="876"/>
      <c r="J18" s="876"/>
      <c r="K18" s="876"/>
      <c r="L18" s="876"/>
      <c r="M18" s="876"/>
      <c r="N18" s="876"/>
      <c r="O18" s="876"/>
      <c r="P18" s="876"/>
      <c r="Q18" s="876"/>
      <c r="R18" s="876"/>
      <c r="S18" s="876"/>
      <c r="T18" s="876"/>
      <c r="U18" s="876"/>
      <c r="V18" s="876"/>
      <c r="W18" s="876"/>
      <c r="X18" s="876"/>
      <c r="Y18" s="876"/>
      <c r="Z18" s="876"/>
      <c r="AA18" s="876"/>
      <c r="AB18" s="876"/>
      <c r="AC18" s="876"/>
      <c r="AD18" s="876"/>
      <c r="AE18" s="876"/>
      <c r="AF18" s="876"/>
      <c r="AG18" s="876"/>
      <c r="AH18" s="876"/>
      <c r="AI18" s="877"/>
    </row>
    <row r="19" spans="1:35" ht="18" customHeight="1">
      <c r="A19" s="875"/>
      <c r="B19" s="876"/>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6"/>
      <c r="AG19" s="876"/>
      <c r="AH19" s="876"/>
      <c r="AI19" s="877"/>
    </row>
    <row r="20" spans="1:35" ht="18" customHeight="1">
      <c r="A20" s="875"/>
      <c r="B20" s="876"/>
      <c r="C20" s="876"/>
      <c r="D20" s="876"/>
      <c r="E20" s="876"/>
      <c r="F20" s="876"/>
      <c r="G20" s="876"/>
      <c r="H20" s="876"/>
      <c r="I20" s="876"/>
      <c r="J20" s="876"/>
      <c r="K20" s="876"/>
      <c r="L20" s="876"/>
      <c r="M20" s="876"/>
      <c r="N20" s="876"/>
      <c r="O20" s="876"/>
      <c r="P20" s="876"/>
      <c r="Q20" s="876"/>
      <c r="R20" s="876"/>
      <c r="S20" s="876"/>
      <c r="T20" s="876"/>
      <c r="U20" s="876"/>
      <c r="V20" s="876"/>
      <c r="W20" s="876"/>
      <c r="X20" s="876"/>
      <c r="Y20" s="876"/>
      <c r="Z20" s="876"/>
      <c r="AA20" s="876"/>
      <c r="AB20" s="876"/>
      <c r="AC20" s="876"/>
      <c r="AD20" s="876"/>
      <c r="AE20" s="876"/>
      <c r="AF20" s="876"/>
      <c r="AG20" s="876"/>
      <c r="AH20" s="876"/>
      <c r="AI20" s="877"/>
    </row>
    <row r="21" spans="1:35" ht="18" customHeight="1">
      <c r="A21" s="875"/>
      <c r="B21" s="876"/>
      <c r="C21" s="876"/>
      <c r="D21" s="876"/>
      <c r="E21" s="876"/>
      <c r="F21" s="876"/>
      <c r="G21" s="876"/>
      <c r="H21" s="876"/>
      <c r="I21" s="876"/>
      <c r="J21" s="876"/>
      <c r="K21" s="876"/>
      <c r="L21" s="876"/>
      <c r="M21" s="876"/>
      <c r="N21" s="876"/>
      <c r="O21" s="876"/>
      <c r="P21" s="876"/>
      <c r="Q21" s="876"/>
      <c r="R21" s="876"/>
      <c r="S21" s="876"/>
      <c r="T21" s="876"/>
      <c r="U21" s="876"/>
      <c r="V21" s="876"/>
      <c r="W21" s="876"/>
      <c r="X21" s="876"/>
      <c r="Y21" s="876"/>
      <c r="Z21" s="876"/>
      <c r="AA21" s="876"/>
      <c r="AB21" s="876"/>
      <c r="AC21" s="876"/>
      <c r="AD21" s="876"/>
      <c r="AE21" s="876"/>
      <c r="AF21" s="876"/>
      <c r="AG21" s="876"/>
      <c r="AH21" s="876"/>
      <c r="AI21" s="877"/>
    </row>
    <row r="22" spans="1:35" ht="18" customHeight="1">
      <c r="A22" s="875"/>
      <c r="B22" s="876"/>
      <c r="C22" s="876"/>
      <c r="D22" s="876"/>
      <c r="E22" s="876"/>
      <c r="F22" s="876"/>
      <c r="G22" s="876"/>
      <c r="H22" s="876"/>
      <c r="I22" s="876"/>
      <c r="J22" s="876"/>
      <c r="K22" s="876"/>
      <c r="L22" s="876"/>
      <c r="M22" s="876"/>
      <c r="N22" s="876"/>
      <c r="O22" s="876"/>
      <c r="P22" s="876"/>
      <c r="Q22" s="876"/>
      <c r="R22" s="876"/>
      <c r="S22" s="876"/>
      <c r="T22" s="876"/>
      <c r="U22" s="876"/>
      <c r="V22" s="876"/>
      <c r="W22" s="876"/>
      <c r="X22" s="876"/>
      <c r="Y22" s="876"/>
      <c r="Z22" s="876"/>
      <c r="AA22" s="876"/>
      <c r="AB22" s="876"/>
      <c r="AC22" s="876"/>
      <c r="AD22" s="876"/>
      <c r="AE22" s="876"/>
      <c r="AF22" s="876"/>
      <c r="AG22" s="876"/>
      <c r="AH22" s="876"/>
      <c r="AI22" s="877"/>
    </row>
    <row r="23" spans="1:35" ht="18" customHeight="1">
      <c r="A23" s="875"/>
      <c r="B23" s="876"/>
      <c r="C23" s="876"/>
      <c r="D23" s="876"/>
      <c r="E23" s="876"/>
      <c r="F23" s="876"/>
      <c r="G23" s="876"/>
      <c r="H23" s="876"/>
      <c r="I23" s="876"/>
      <c r="J23" s="876"/>
      <c r="K23" s="876"/>
      <c r="L23" s="876"/>
      <c r="M23" s="876"/>
      <c r="N23" s="876"/>
      <c r="O23" s="876"/>
      <c r="P23" s="876"/>
      <c r="Q23" s="876"/>
      <c r="R23" s="876"/>
      <c r="S23" s="876"/>
      <c r="T23" s="876"/>
      <c r="U23" s="876"/>
      <c r="V23" s="876"/>
      <c r="W23" s="876"/>
      <c r="X23" s="876"/>
      <c r="Y23" s="876"/>
      <c r="Z23" s="876"/>
      <c r="AA23" s="876"/>
      <c r="AB23" s="876"/>
      <c r="AC23" s="876"/>
      <c r="AD23" s="876"/>
      <c r="AE23" s="876"/>
      <c r="AF23" s="876"/>
      <c r="AG23" s="876"/>
      <c r="AH23" s="876"/>
      <c r="AI23" s="877"/>
    </row>
    <row r="24" spans="1:35" ht="18" customHeight="1">
      <c r="A24" s="875"/>
      <c r="B24" s="876"/>
      <c r="C24" s="876"/>
      <c r="D24" s="876"/>
      <c r="E24" s="876"/>
      <c r="F24" s="876"/>
      <c r="G24" s="876"/>
      <c r="H24" s="876"/>
      <c r="I24" s="876"/>
      <c r="J24" s="876"/>
      <c r="K24" s="876"/>
      <c r="L24" s="876"/>
      <c r="M24" s="876"/>
      <c r="N24" s="876"/>
      <c r="O24" s="876"/>
      <c r="P24" s="876"/>
      <c r="Q24" s="876"/>
      <c r="R24" s="876"/>
      <c r="S24" s="876"/>
      <c r="T24" s="876"/>
      <c r="U24" s="876"/>
      <c r="V24" s="876"/>
      <c r="W24" s="876"/>
      <c r="X24" s="876"/>
      <c r="Y24" s="876"/>
      <c r="Z24" s="876"/>
      <c r="AA24" s="876"/>
      <c r="AB24" s="876"/>
      <c r="AC24" s="876"/>
      <c r="AD24" s="876"/>
      <c r="AE24" s="876"/>
      <c r="AF24" s="876"/>
      <c r="AG24" s="876"/>
      <c r="AH24" s="876"/>
      <c r="AI24" s="877"/>
    </row>
    <row r="25" spans="1:35" ht="18" customHeight="1">
      <c r="A25" s="875"/>
      <c r="B25" s="876"/>
      <c r="C25" s="876"/>
      <c r="D25" s="876"/>
      <c r="E25" s="876"/>
      <c r="F25" s="876"/>
      <c r="G25" s="876"/>
      <c r="H25" s="876"/>
      <c r="I25" s="876"/>
      <c r="J25" s="876"/>
      <c r="K25" s="876"/>
      <c r="L25" s="876"/>
      <c r="M25" s="876"/>
      <c r="N25" s="876"/>
      <c r="O25" s="876"/>
      <c r="P25" s="876"/>
      <c r="Q25" s="876"/>
      <c r="R25" s="876"/>
      <c r="S25" s="876"/>
      <c r="T25" s="876"/>
      <c r="U25" s="876"/>
      <c r="V25" s="876"/>
      <c r="W25" s="876"/>
      <c r="X25" s="876"/>
      <c r="Y25" s="876"/>
      <c r="Z25" s="876"/>
      <c r="AA25" s="876"/>
      <c r="AB25" s="876"/>
      <c r="AC25" s="876"/>
      <c r="AD25" s="876"/>
      <c r="AE25" s="876"/>
      <c r="AF25" s="876"/>
      <c r="AG25" s="876"/>
      <c r="AH25" s="876"/>
      <c r="AI25" s="877"/>
    </row>
    <row r="26" spans="1:35" ht="18" customHeight="1">
      <c r="A26" s="875"/>
      <c r="B26" s="876"/>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7"/>
    </row>
    <row r="27" spans="1:35" ht="18" customHeight="1">
      <c r="A27" s="875"/>
      <c r="B27" s="876"/>
      <c r="C27" s="876"/>
      <c r="D27" s="876"/>
      <c r="E27" s="876"/>
      <c r="F27" s="876"/>
      <c r="G27" s="876"/>
      <c r="H27" s="876"/>
      <c r="I27" s="876"/>
      <c r="J27" s="876"/>
      <c r="K27" s="876"/>
      <c r="L27" s="876"/>
      <c r="M27" s="876"/>
      <c r="N27" s="876"/>
      <c r="O27" s="876"/>
      <c r="P27" s="876"/>
      <c r="Q27" s="876"/>
      <c r="R27" s="876"/>
      <c r="S27" s="876"/>
      <c r="T27" s="876"/>
      <c r="U27" s="876"/>
      <c r="V27" s="876"/>
      <c r="W27" s="876"/>
      <c r="X27" s="876"/>
      <c r="Y27" s="876"/>
      <c r="Z27" s="876"/>
      <c r="AA27" s="876"/>
      <c r="AB27" s="876"/>
      <c r="AC27" s="876"/>
      <c r="AD27" s="876"/>
      <c r="AE27" s="876"/>
      <c r="AF27" s="876"/>
      <c r="AG27" s="876"/>
      <c r="AH27" s="876"/>
      <c r="AI27" s="877"/>
    </row>
    <row r="28" spans="1:35" ht="18" customHeight="1">
      <c r="A28" s="875"/>
      <c r="B28" s="876"/>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876"/>
      <c r="AB28" s="876"/>
      <c r="AC28" s="876"/>
      <c r="AD28" s="876"/>
      <c r="AE28" s="876"/>
      <c r="AF28" s="876"/>
      <c r="AG28" s="876"/>
      <c r="AH28" s="876"/>
      <c r="AI28" s="877"/>
    </row>
    <row r="29" spans="1:35" ht="18" customHeight="1">
      <c r="A29" s="875"/>
      <c r="B29" s="876"/>
      <c r="C29" s="876"/>
      <c r="D29" s="876"/>
      <c r="E29" s="876"/>
      <c r="F29" s="876"/>
      <c r="G29" s="876"/>
      <c r="H29" s="876"/>
      <c r="I29" s="876"/>
      <c r="J29" s="876"/>
      <c r="K29" s="876"/>
      <c r="L29" s="876"/>
      <c r="M29" s="876"/>
      <c r="N29" s="876"/>
      <c r="O29" s="876"/>
      <c r="P29" s="876"/>
      <c r="Q29" s="876"/>
      <c r="R29" s="876"/>
      <c r="S29" s="876"/>
      <c r="T29" s="876"/>
      <c r="U29" s="876"/>
      <c r="V29" s="876"/>
      <c r="W29" s="876"/>
      <c r="X29" s="876"/>
      <c r="Y29" s="876"/>
      <c r="Z29" s="876"/>
      <c r="AA29" s="876"/>
      <c r="AB29" s="876"/>
      <c r="AC29" s="876"/>
      <c r="AD29" s="876"/>
      <c r="AE29" s="876"/>
      <c r="AF29" s="876"/>
      <c r="AG29" s="876"/>
      <c r="AH29" s="876"/>
      <c r="AI29" s="877"/>
    </row>
    <row r="30" spans="1:35" ht="18" customHeight="1">
      <c r="A30" s="875"/>
      <c r="B30" s="876"/>
      <c r="C30" s="876"/>
      <c r="D30" s="876"/>
      <c r="E30" s="876"/>
      <c r="F30" s="876"/>
      <c r="G30" s="876"/>
      <c r="H30" s="876"/>
      <c r="I30" s="876"/>
      <c r="J30" s="876"/>
      <c r="K30" s="876"/>
      <c r="L30" s="876"/>
      <c r="M30" s="876"/>
      <c r="N30" s="876"/>
      <c r="O30" s="876"/>
      <c r="P30" s="876"/>
      <c r="Q30" s="876"/>
      <c r="R30" s="876"/>
      <c r="S30" s="876"/>
      <c r="T30" s="876"/>
      <c r="U30" s="876"/>
      <c r="V30" s="876"/>
      <c r="W30" s="876"/>
      <c r="X30" s="876"/>
      <c r="Y30" s="876"/>
      <c r="Z30" s="876"/>
      <c r="AA30" s="876"/>
      <c r="AB30" s="876"/>
      <c r="AC30" s="876"/>
      <c r="AD30" s="876"/>
      <c r="AE30" s="876"/>
      <c r="AF30" s="876"/>
      <c r="AG30" s="876"/>
      <c r="AH30" s="876"/>
      <c r="AI30" s="877"/>
    </row>
    <row r="31" spans="1:35" ht="18" customHeight="1">
      <c r="A31" s="875"/>
      <c r="B31" s="876"/>
      <c r="C31" s="876"/>
      <c r="D31" s="876"/>
      <c r="E31" s="876"/>
      <c r="F31" s="876"/>
      <c r="G31" s="876"/>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876"/>
      <c r="AG31" s="876"/>
      <c r="AH31" s="876"/>
      <c r="AI31" s="877"/>
    </row>
    <row r="32" spans="1:35" ht="18" customHeight="1">
      <c r="A32" s="875"/>
      <c r="B32" s="876"/>
      <c r="C32" s="876"/>
      <c r="D32" s="876"/>
      <c r="E32" s="876"/>
      <c r="F32" s="876"/>
      <c r="G32" s="876"/>
      <c r="H32" s="876"/>
      <c r="I32" s="876"/>
      <c r="J32" s="876"/>
      <c r="K32" s="876"/>
      <c r="L32" s="876"/>
      <c r="M32" s="876"/>
      <c r="N32" s="876"/>
      <c r="O32" s="876"/>
      <c r="P32" s="876"/>
      <c r="Q32" s="876"/>
      <c r="R32" s="876"/>
      <c r="S32" s="876"/>
      <c r="T32" s="876"/>
      <c r="U32" s="876"/>
      <c r="V32" s="876"/>
      <c r="W32" s="876"/>
      <c r="X32" s="876"/>
      <c r="Y32" s="876"/>
      <c r="Z32" s="876"/>
      <c r="AA32" s="876"/>
      <c r="AB32" s="876"/>
      <c r="AC32" s="876"/>
      <c r="AD32" s="876"/>
      <c r="AE32" s="876"/>
      <c r="AF32" s="876"/>
      <c r="AG32" s="876"/>
      <c r="AH32" s="876"/>
      <c r="AI32" s="877"/>
    </row>
    <row r="33" spans="1:35" ht="18" customHeight="1">
      <c r="A33" s="875"/>
      <c r="B33" s="876"/>
      <c r="C33" s="876"/>
      <c r="D33" s="876"/>
      <c r="E33" s="876"/>
      <c r="F33" s="876"/>
      <c r="G33" s="876"/>
      <c r="H33" s="876"/>
      <c r="I33" s="876"/>
      <c r="J33" s="876"/>
      <c r="K33" s="876"/>
      <c r="L33" s="876"/>
      <c r="M33" s="876"/>
      <c r="N33" s="876"/>
      <c r="O33" s="876"/>
      <c r="P33" s="876"/>
      <c r="Q33" s="876"/>
      <c r="R33" s="876"/>
      <c r="S33" s="876"/>
      <c r="T33" s="876"/>
      <c r="U33" s="876"/>
      <c r="V33" s="876"/>
      <c r="W33" s="876"/>
      <c r="X33" s="876"/>
      <c r="Y33" s="876"/>
      <c r="Z33" s="876"/>
      <c r="AA33" s="876"/>
      <c r="AB33" s="876"/>
      <c r="AC33" s="876"/>
      <c r="AD33" s="876"/>
      <c r="AE33" s="876"/>
      <c r="AF33" s="876"/>
      <c r="AG33" s="876"/>
      <c r="AH33" s="876"/>
      <c r="AI33" s="877"/>
    </row>
    <row r="34" spans="1:35" ht="18" customHeight="1">
      <c r="A34" s="875"/>
      <c r="B34" s="876"/>
      <c r="C34" s="876"/>
      <c r="D34" s="876"/>
      <c r="E34" s="876"/>
      <c r="F34" s="876"/>
      <c r="G34" s="876"/>
      <c r="H34" s="876"/>
      <c r="I34" s="876"/>
      <c r="J34" s="876"/>
      <c r="K34" s="876"/>
      <c r="L34" s="876"/>
      <c r="M34" s="876"/>
      <c r="N34" s="876"/>
      <c r="O34" s="876"/>
      <c r="P34" s="876"/>
      <c r="Q34" s="876"/>
      <c r="R34" s="876"/>
      <c r="S34" s="876"/>
      <c r="T34" s="876"/>
      <c r="U34" s="876"/>
      <c r="V34" s="876"/>
      <c r="W34" s="876"/>
      <c r="X34" s="876"/>
      <c r="Y34" s="876"/>
      <c r="Z34" s="876"/>
      <c r="AA34" s="876"/>
      <c r="AB34" s="876"/>
      <c r="AC34" s="876"/>
      <c r="AD34" s="876"/>
      <c r="AE34" s="876"/>
      <c r="AF34" s="876"/>
      <c r="AG34" s="876"/>
      <c r="AH34" s="876"/>
      <c r="AI34" s="877"/>
    </row>
    <row r="35" spans="1:35" ht="18" hidden="1" customHeight="1">
      <c r="A35" s="875"/>
      <c r="B35" s="876"/>
      <c r="C35" s="876"/>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AF35" s="876"/>
      <c r="AG35" s="876"/>
      <c r="AH35" s="876"/>
      <c r="AI35" s="877"/>
    </row>
    <row r="36" spans="1:35" ht="18" hidden="1" customHeight="1">
      <c r="A36" s="875"/>
      <c r="B36" s="876"/>
      <c r="C36" s="876"/>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6"/>
      <c r="AI36" s="877"/>
    </row>
    <row r="37" spans="1:35" ht="18" customHeight="1">
      <c r="A37" s="875"/>
      <c r="B37" s="876"/>
      <c r="C37" s="876"/>
      <c r="D37" s="876"/>
      <c r="E37" s="876"/>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76"/>
      <c r="AD37" s="876"/>
      <c r="AE37" s="876"/>
      <c r="AF37" s="876"/>
      <c r="AG37" s="876"/>
      <c r="AH37" s="876"/>
      <c r="AI37" s="877"/>
    </row>
    <row r="38" spans="1:35" ht="18" customHeight="1">
      <c r="A38" s="875"/>
      <c r="B38" s="876"/>
      <c r="C38" s="876"/>
      <c r="D38" s="876"/>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6"/>
      <c r="AF38" s="876"/>
      <c r="AG38" s="876"/>
      <c r="AH38" s="876"/>
      <c r="AI38" s="877"/>
    </row>
    <row r="39" spans="1:35" ht="18" customHeight="1">
      <c r="A39" s="875"/>
      <c r="B39" s="876"/>
      <c r="C39" s="876"/>
      <c r="D39" s="876"/>
      <c r="E39" s="876"/>
      <c r="F39" s="876"/>
      <c r="G39" s="876"/>
      <c r="H39" s="876"/>
      <c r="I39" s="876"/>
      <c r="J39" s="876"/>
      <c r="K39" s="876"/>
      <c r="L39" s="876"/>
      <c r="M39" s="876"/>
      <c r="N39" s="876"/>
      <c r="O39" s="876"/>
      <c r="P39" s="876"/>
      <c r="Q39" s="876"/>
      <c r="R39" s="876"/>
      <c r="S39" s="876"/>
      <c r="T39" s="876"/>
      <c r="U39" s="876"/>
      <c r="V39" s="876"/>
      <c r="W39" s="876"/>
      <c r="X39" s="876"/>
      <c r="Y39" s="876"/>
      <c r="Z39" s="876"/>
      <c r="AA39" s="876"/>
      <c r="AB39" s="876"/>
      <c r="AC39" s="876"/>
      <c r="AD39" s="876"/>
      <c r="AE39" s="876"/>
      <c r="AF39" s="876"/>
      <c r="AG39" s="876"/>
      <c r="AH39" s="876"/>
      <c r="AI39" s="877"/>
    </row>
    <row r="40" spans="1:35" ht="18" customHeight="1">
      <c r="A40" s="875"/>
      <c r="B40" s="876"/>
      <c r="C40" s="876"/>
      <c r="D40" s="876"/>
      <c r="E40" s="876"/>
      <c r="F40" s="876"/>
      <c r="G40" s="876"/>
      <c r="H40" s="876"/>
      <c r="I40" s="876"/>
      <c r="J40" s="876"/>
      <c r="K40" s="876"/>
      <c r="L40" s="876"/>
      <c r="M40" s="876"/>
      <c r="N40" s="876"/>
      <c r="O40" s="876"/>
      <c r="P40" s="876"/>
      <c r="Q40" s="876"/>
      <c r="R40" s="876"/>
      <c r="S40" s="876"/>
      <c r="T40" s="876"/>
      <c r="U40" s="876"/>
      <c r="V40" s="876"/>
      <c r="W40" s="876"/>
      <c r="X40" s="876"/>
      <c r="Y40" s="876"/>
      <c r="Z40" s="876"/>
      <c r="AA40" s="876"/>
      <c r="AB40" s="876"/>
      <c r="AC40" s="876"/>
      <c r="AD40" s="876"/>
      <c r="AE40" s="876"/>
      <c r="AF40" s="876"/>
      <c r="AG40" s="876"/>
      <c r="AH40" s="876"/>
      <c r="AI40" s="877"/>
    </row>
    <row r="41" spans="1:35" ht="18" customHeight="1">
      <c r="A41" s="875"/>
      <c r="B41" s="876"/>
      <c r="C41" s="876"/>
      <c r="D41" s="876"/>
      <c r="E41" s="876"/>
      <c r="F41" s="876"/>
      <c r="G41" s="876"/>
      <c r="H41" s="876"/>
      <c r="I41" s="876"/>
      <c r="J41" s="876"/>
      <c r="K41" s="876"/>
      <c r="L41" s="876"/>
      <c r="M41" s="876"/>
      <c r="N41" s="876"/>
      <c r="O41" s="876"/>
      <c r="P41" s="876"/>
      <c r="Q41" s="876"/>
      <c r="R41" s="876"/>
      <c r="S41" s="876"/>
      <c r="T41" s="876"/>
      <c r="U41" s="876"/>
      <c r="V41" s="876"/>
      <c r="W41" s="876"/>
      <c r="X41" s="876"/>
      <c r="Y41" s="876"/>
      <c r="Z41" s="876"/>
      <c r="AA41" s="876"/>
      <c r="AB41" s="876"/>
      <c r="AC41" s="876"/>
      <c r="AD41" s="876"/>
      <c r="AE41" s="876"/>
      <c r="AF41" s="876"/>
      <c r="AG41" s="876"/>
      <c r="AH41" s="876"/>
      <c r="AI41" s="877"/>
    </row>
    <row r="42" spans="1:35" ht="18" customHeight="1">
      <c r="A42" s="875"/>
      <c r="B42" s="876"/>
      <c r="C42" s="876"/>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6"/>
      <c r="AI42" s="877"/>
    </row>
    <row r="43" spans="1:35" ht="18" customHeight="1">
      <c r="A43" s="875"/>
      <c r="B43" s="876"/>
      <c r="C43" s="876"/>
      <c r="D43" s="876"/>
      <c r="E43" s="876"/>
      <c r="F43" s="876"/>
      <c r="G43" s="876"/>
      <c r="H43" s="876"/>
      <c r="I43" s="876"/>
      <c r="J43" s="876"/>
      <c r="K43" s="876"/>
      <c r="L43" s="876"/>
      <c r="M43" s="876"/>
      <c r="N43" s="876"/>
      <c r="O43" s="876"/>
      <c r="P43" s="876"/>
      <c r="Q43" s="876"/>
      <c r="R43" s="876"/>
      <c r="S43" s="876"/>
      <c r="T43" s="876"/>
      <c r="U43" s="876"/>
      <c r="V43" s="876"/>
      <c r="W43" s="876"/>
      <c r="X43" s="876"/>
      <c r="Y43" s="876"/>
      <c r="Z43" s="876"/>
      <c r="AA43" s="876"/>
      <c r="AB43" s="876"/>
      <c r="AC43" s="876"/>
      <c r="AD43" s="876"/>
      <c r="AE43" s="876"/>
      <c r="AF43" s="876"/>
      <c r="AG43" s="876"/>
      <c r="AH43" s="876"/>
      <c r="AI43" s="877"/>
    </row>
    <row r="44" spans="1:35" ht="18" customHeight="1">
      <c r="A44" s="875"/>
      <c r="B44" s="876"/>
      <c r="C44" s="876"/>
      <c r="D44" s="876"/>
      <c r="E44" s="876"/>
      <c r="F44" s="876"/>
      <c r="G44" s="876"/>
      <c r="H44" s="876"/>
      <c r="I44" s="876"/>
      <c r="J44" s="876"/>
      <c r="K44" s="876"/>
      <c r="L44" s="876"/>
      <c r="M44" s="876"/>
      <c r="N44" s="876"/>
      <c r="O44" s="876"/>
      <c r="P44" s="876"/>
      <c r="Q44" s="876"/>
      <c r="R44" s="876"/>
      <c r="S44" s="876"/>
      <c r="T44" s="876"/>
      <c r="U44" s="876"/>
      <c r="V44" s="876"/>
      <c r="W44" s="876"/>
      <c r="X44" s="876"/>
      <c r="Y44" s="876"/>
      <c r="Z44" s="876"/>
      <c r="AA44" s="876"/>
      <c r="AB44" s="876"/>
      <c r="AC44" s="876"/>
      <c r="AD44" s="876"/>
      <c r="AE44" s="876"/>
      <c r="AF44" s="876"/>
      <c r="AG44" s="876"/>
      <c r="AH44" s="876"/>
      <c r="AI44" s="877"/>
    </row>
    <row r="45" spans="1:35" ht="18" customHeight="1">
      <c r="A45" s="875"/>
      <c r="B45" s="876"/>
      <c r="C45" s="876"/>
      <c r="D45" s="876"/>
      <c r="E45" s="876"/>
      <c r="F45" s="876"/>
      <c r="G45" s="876"/>
      <c r="H45" s="876"/>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877"/>
    </row>
    <row r="46" spans="1:35" ht="18" customHeight="1">
      <c r="A46" s="878"/>
      <c r="B46" s="879"/>
      <c r="C46" s="879"/>
      <c r="D46" s="879"/>
      <c r="E46" s="879"/>
      <c r="F46" s="879"/>
      <c r="G46" s="879"/>
      <c r="H46" s="879"/>
      <c r="I46" s="879"/>
      <c r="J46" s="879"/>
      <c r="K46" s="879"/>
      <c r="L46" s="879"/>
      <c r="M46" s="879"/>
      <c r="N46" s="879"/>
      <c r="O46" s="879"/>
      <c r="P46" s="879"/>
      <c r="Q46" s="879"/>
      <c r="R46" s="879"/>
      <c r="S46" s="879"/>
      <c r="T46" s="879"/>
      <c r="U46" s="879"/>
      <c r="V46" s="879"/>
      <c r="W46" s="879"/>
      <c r="X46" s="879"/>
      <c r="Y46" s="879"/>
      <c r="Z46" s="879"/>
      <c r="AA46" s="879"/>
      <c r="AB46" s="879"/>
      <c r="AC46" s="879"/>
      <c r="AD46" s="879"/>
      <c r="AE46" s="879"/>
      <c r="AF46" s="879"/>
      <c r="AG46" s="879"/>
      <c r="AH46" s="879"/>
      <c r="AI46" s="880"/>
    </row>
    <row r="47" spans="1:35">
      <c r="A47" s="269"/>
      <c r="B47" s="870" t="s">
        <v>630</v>
      </c>
      <c r="C47" s="870"/>
      <c r="D47" s="870"/>
      <c r="E47" s="870"/>
      <c r="F47" s="870"/>
      <c r="G47" s="870"/>
      <c r="H47" s="870"/>
      <c r="I47" s="870"/>
      <c r="J47" s="870"/>
      <c r="K47" s="870"/>
      <c r="L47" s="870"/>
      <c r="M47" s="870"/>
      <c r="N47" s="870"/>
      <c r="O47" s="870"/>
      <c r="P47" s="870"/>
      <c r="Q47" s="870"/>
      <c r="R47" s="870"/>
      <c r="S47" s="870"/>
      <c r="T47" s="870"/>
      <c r="U47" s="870"/>
      <c r="V47" s="870"/>
      <c r="W47" s="870"/>
      <c r="X47" s="870"/>
      <c r="Y47" s="870"/>
      <c r="Z47" s="870"/>
      <c r="AA47" s="870"/>
      <c r="AB47" s="870"/>
      <c r="AC47" s="870"/>
      <c r="AD47" s="870"/>
      <c r="AE47" s="870"/>
      <c r="AF47" s="870"/>
      <c r="AG47" s="870"/>
      <c r="AH47" s="870"/>
      <c r="AI47" s="871"/>
    </row>
    <row r="48" spans="1:35">
      <c r="A48" s="269"/>
      <c r="B48" s="270" t="s">
        <v>590</v>
      </c>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1"/>
    </row>
    <row r="49" spans="1:35">
      <c r="A49" s="269"/>
      <c r="B49" s="270" t="s">
        <v>545</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1"/>
    </row>
    <row r="50" spans="1:35">
      <c r="A50" s="269"/>
      <c r="B50" s="270" t="s">
        <v>631</v>
      </c>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1"/>
    </row>
    <row r="51" spans="1:35">
      <c r="A51" s="269"/>
      <c r="B51" s="270" t="s">
        <v>632</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1"/>
    </row>
    <row r="52" spans="1:35">
      <c r="A52" s="269"/>
      <c r="B52" s="270" t="s">
        <v>591</v>
      </c>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1"/>
    </row>
    <row r="53" spans="1:35">
      <c r="A53" s="272"/>
      <c r="B53" s="273" t="s">
        <v>549</v>
      </c>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5"/>
    </row>
  </sheetData>
  <sheetProtection formatCells="0"/>
  <mergeCells count="4">
    <mergeCell ref="A1:K2"/>
    <mergeCell ref="B47:AI47"/>
    <mergeCell ref="A3:AI46"/>
    <mergeCell ref="L1:AI2"/>
  </mergeCells>
  <phoneticPr fontId="22"/>
  <printOptions horizontalCentered="1"/>
  <pageMargins left="0.59055118110236227" right="0.59055118110236227" top="0.51181102362204722" bottom="0.39370078740157483" header="0.27559055118110237"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52</vt:i4>
      </vt:variant>
    </vt:vector>
  </HeadingPairs>
  <TitlesOfParts>
    <vt:vector size="63" baseType="lpstr">
      <vt:lpstr>交付申請書</vt:lpstr>
      <vt:lpstr>重要事項確認書</vt:lpstr>
      <vt:lpstr>事業実施者・事業内容</vt:lpstr>
      <vt:lpstr>事業費内訳</vt:lpstr>
      <vt:lpstr>ボイラ排出量算定（追加)</vt:lpstr>
      <vt:lpstr>Sheet1</vt:lpstr>
      <vt:lpstr>省エネ計画書</vt:lpstr>
      <vt:lpstr>CO2換算シート</vt:lpstr>
      <vt:lpstr>現況写真</vt:lpstr>
      <vt:lpstr>チェックリスト</vt:lpstr>
      <vt:lpstr>省エネ計画書（記入例）</vt:lpstr>
      <vt:lpstr>CO2換算シート!Print_Area</vt:lpstr>
      <vt:lpstr>チェックリスト!Print_Area</vt:lpstr>
      <vt:lpstr>'ボイラ排出量算定（追加)'!Print_Area</vt:lpstr>
      <vt:lpstr>現況写真!Print_Area</vt:lpstr>
      <vt:lpstr>交付申請書!Print_Area</vt:lpstr>
      <vt:lpstr>事業実施者・事業内容!Print_Area</vt:lpstr>
      <vt:lpstr>事業費内訳!Print_Area</vt:lpstr>
      <vt:lpstr>重要事項確認書!Print_Area</vt:lpstr>
      <vt:lpstr>省エネ計画書!Print_Area</vt:lpstr>
      <vt:lpstr>'省エネ計画書（記入例）'!Print_Area</vt:lpstr>
      <vt:lpstr>交付申請書!サービス業</vt:lpstr>
      <vt:lpstr>サービス業</vt:lpstr>
      <vt:lpstr>交付申請書!医療・福祉</vt:lpstr>
      <vt:lpstr>医療・福祉</vt:lpstr>
      <vt:lpstr>交付申請書!運輸業・郵便業</vt:lpstr>
      <vt:lpstr>運輸業・郵便業</vt:lpstr>
      <vt:lpstr>交付申請書!卸売業・小売業</vt:lpstr>
      <vt:lpstr>卸売業・小売業</vt:lpstr>
      <vt:lpstr>交付申請書!学術研究・専門・技術サービス業</vt:lpstr>
      <vt:lpstr>学術研究・専門・技術サービス業</vt:lpstr>
      <vt:lpstr>交付申請書!漁業</vt:lpstr>
      <vt:lpstr>漁業</vt:lpstr>
      <vt:lpstr>交付申請書!教育・学習支援業</vt:lpstr>
      <vt:lpstr>教育・学習支援業</vt:lpstr>
      <vt:lpstr>交付申請書!金融業・保険業</vt:lpstr>
      <vt:lpstr>金融業・保険業</vt:lpstr>
      <vt:lpstr>交付申請書!建設業</vt:lpstr>
      <vt:lpstr>建設業</vt:lpstr>
      <vt:lpstr>交付申請書!鉱業・採石業・砂利採取業</vt:lpstr>
      <vt:lpstr>鉱業・採石業・砂利採取業</vt:lpstr>
      <vt:lpstr>交付申請書!宿泊業・飲食サービス業</vt:lpstr>
      <vt:lpstr>宿泊業・飲食サービス業</vt:lpstr>
      <vt:lpstr>交付申請書!情報通信業</vt:lpstr>
      <vt:lpstr>情報通信業</vt:lpstr>
      <vt:lpstr>交付申請書!生活関連サービス業・娯楽業</vt:lpstr>
      <vt:lpstr>生活関連サービス業・娯楽業</vt:lpstr>
      <vt:lpstr>交付申請書!製造業</vt:lpstr>
      <vt:lpstr>製造業</vt:lpstr>
      <vt:lpstr>交付申請書!大分類</vt:lpstr>
      <vt:lpstr>大分類</vt:lpstr>
      <vt:lpstr>交付申請書!電気・ガス・熱供給・水道業</vt:lpstr>
      <vt:lpstr>電気・ガス・熱供給・水道業</vt:lpstr>
      <vt:lpstr>交付申請書!燃料</vt:lpstr>
      <vt:lpstr>燃料</vt:lpstr>
      <vt:lpstr>交付申請書!農業_林業</vt:lpstr>
      <vt:lpstr>農業_林業</vt:lpstr>
      <vt:lpstr>交付申請書!農業・林業</vt:lpstr>
      <vt:lpstr>農業・林業</vt:lpstr>
      <vt:lpstr>交付申請書!不動産業・物品賃貸業</vt:lpstr>
      <vt:lpstr>不動産業・物品賃貸業</vt:lpstr>
      <vt:lpstr>交付申請書!複合サービス事業</vt:lpstr>
      <vt:lpstr>複合サービス事業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鈴木 芳晴（温暖化対策課）</cp:lastModifiedBy>
  <cp:lastPrinted>2026-03-26T02:28:15Z</cp:lastPrinted>
  <dcterms:created xsi:type="dcterms:W3CDTF">2013-01-29T04:15:39Z</dcterms:created>
  <dcterms:modified xsi:type="dcterms:W3CDTF">2026-04-03T00:13:17Z</dcterms:modified>
</cp:coreProperties>
</file>