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8075\Desktop\"/>
    </mc:Choice>
  </mc:AlternateContent>
  <xr:revisionPtr revIDLastSave="0" documentId="13_ncr:1_{E88A3C88-070D-457B-ABBB-4C61C79C7ABD}" xr6:coauthVersionLast="47" xr6:coauthVersionMax="47" xr10:uidLastSave="{00000000-0000-0000-0000-000000000000}"/>
  <workbookProtection workbookPassword="D73A" lockStructure="1"/>
  <bookViews>
    <workbookView xWindow="28680" yWindow="-120" windowWidth="29040" windowHeight="15990" tabRatio="885" xr2:uid="{00000000-000D-0000-FFFF-FFFF00000000}"/>
  </bookViews>
  <sheets>
    <sheet name="実績報告書" sheetId="48" r:id="rId1"/>
    <sheet name="事業実施者・事業着手・完了日" sheetId="10" r:id="rId2"/>
    <sheet name="事業費内訳" sheetId="4" r:id="rId3"/>
    <sheet name="ボイラ排出量算定（追加)" sheetId="39" state="hidden" r:id="rId4"/>
    <sheet name="Sheet1" sheetId="40" state="hidden" r:id="rId5"/>
    <sheet name="口座情報" sheetId="64" r:id="rId6"/>
    <sheet name="現況写真" sheetId="45" r:id="rId7"/>
    <sheet name="チェックリスト" sheetId="57" r:id="rId8"/>
  </sheets>
  <externalReferences>
    <externalReference r:id="rId9"/>
  </externalReferences>
  <definedNames>
    <definedName name="inv補正COP" localSheetId="0">#REF!</definedName>
    <definedName name="inv補正COP">#REF!</definedName>
    <definedName name="_xlnm.Print_Area" localSheetId="7">チェックリスト!$A$1:$D$35</definedName>
    <definedName name="_xlnm.Print_Area" localSheetId="3">'ボイラ排出量算定（追加)'!$A$1:$AI$64</definedName>
    <definedName name="_xlnm.Print_Area" localSheetId="6">現況写真!$A$1:$AI$49</definedName>
    <definedName name="_xlnm.Print_Area" localSheetId="5">口座情報!$A$1:$AI$49</definedName>
    <definedName name="_xlnm.Print_Area" localSheetId="1">事業実施者・事業着手・完了日!$A$1:$AH$35</definedName>
    <definedName name="_xlnm.Print_Area" localSheetId="2">事業費内訳!$A$1:$AH$37</definedName>
    <definedName name="_xlnm.Print_Area" localSheetId="0">実績報告書!$A$1:$AH$39</definedName>
    <definedName name="サービス業" localSheetId="0">実績報告書!$R$56:$R$60</definedName>
    <definedName name="サービス業">事業実施者・事業着手・完了日!$R$60:$R$64</definedName>
    <definedName name="医療・福祉" localSheetId="0">実績報告書!$P$56:$P$58</definedName>
    <definedName name="医療・福祉">事業実施者・事業着手・完了日!$P$60:$P$62</definedName>
    <definedName name="運輸業・郵便業" localSheetId="0">実績報告書!$H$56:$H$63</definedName>
    <definedName name="運輸業・郵便業">事業実施者・事業着手・完了日!$H$60:$H$67</definedName>
    <definedName name="卸売業・小売業" localSheetId="0">実績報告書!$I$56:$I$67</definedName>
    <definedName name="卸売業・小売業">事業実施者・事業着手・完了日!$I$60:$I$71</definedName>
    <definedName name="学術研究・専門・技術サービス業" localSheetId="0">実績報告書!$L$56:$L$59</definedName>
    <definedName name="学術研究・専門・技術サービス業">事業実施者・事業着手・完了日!$L$60:$L$63</definedName>
    <definedName name="漁業" localSheetId="0">実績報告書!$B$56:$B$57</definedName>
    <definedName name="漁業">事業実施者・事業着手・完了日!$B$60:$B$61</definedName>
    <definedName name="教育・学習支援業" localSheetId="0">実績報告書!$O$56:$O$57</definedName>
    <definedName name="教育・学習支援業">事業実施者・事業着手・完了日!$O$60:$O$61</definedName>
    <definedName name="金融業・保険業" localSheetId="0">実績報告書!$J$56:$J$61</definedName>
    <definedName name="金融業・保険業">事業実施者・事業着手・完了日!$J$60:$J$65</definedName>
    <definedName name="建設業" localSheetId="0">実績報告書!$D$56:$D$58</definedName>
    <definedName name="建設業">事業実施者・事業着手・完了日!$D$60:$D$62</definedName>
    <definedName name="鉱業・採石業・砂利採取業" localSheetId="0">実績報告書!$C$56</definedName>
    <definedName name="鉱業・採石業・砂利採取業">事業実施者・事業着手・完了日!$C$60</definedName>
    <definedName name="宿泊業・飲食サービス業" localSheetId="0">実績報告書!$M$56:$M$58</definedName>
    <definedName name="宿泊業・飲食サービス業">事業実施者・事業着手・完了日!$M$60:$M$62</definedName>
    <definedName name="情報通信業" localSheetId="0">実績報告書!$G$56:$G$60</definedName>
    <definedName name="情報通信業">事業実施者・事業着手・完了日!$G$60:$G$64</definedName>
    <definedName name="生活関連サービス業・娯楽業" localSheetId="0">実績報告書!$N$56:$N$57</definedName>
    <definedName name="生活関連サービス業・娯楽業">事業実施者・事業着手・完了日!$N$60:$N$61</definedName>
    <definedName name="製造業" localSheetId="0">実績報告書!$E$56:$E$79</definedName>
    <definedName name="製造業">事業実施者・事業着手・完了日!$E$60:$E$83</definedName>
    <definedName name="大分類" localSheetId="5">[1]事業実施者・事業内容!$A$75:$R$75</definedName>
    <definedName name="大分類" localSheetId="0">実績報告書!$A$55:$R$55</definedName>
    <definedName name="大分類">事業実施者・事業着手・完了日!$A$59:$R$59</definedName>
    <definedName name="電気・ガス・熱供給・水道業" localSheetId="0">実績報告書!$F$56:$F$59</definedName>
    <definedName name="電気・ガス・熱供給・水道業">事業実施者・事業着手・完了日!$F$60:$F$63</definedName>
    <definedName name="燃料" localSheetId="0">実績報告書!$AA$66:$AA$71</definedName>
    <definedName name="燃料">事業実施者・事業着手・完了日!$AA$70:$AA$75</definedName>
    <definedName name="農業_林業" localSheetId="0">実績報告書!$A$56:$A$57</definedName>
    <definedName name="農業_林業">事業実施者・事業着手・完了日!$A$60:$A$61</definedName>
    <definedName name="農業・林業" localSheetId="0">実績報告書!$A$56:$A$57</definedName>
    <definedName name="農業・林業">事業実施者・事業着手・完了日!$A$60:$A$61</definedName>
    <definedName name="不動産業・物品賃貸業" localSheetId="0">実績報告書!$K$56:$K$58</definedName>
    <definedName name="不動産業・物品賃貸業">事業実施者・事業着手・完了日!$K$60:$K$62</definedName>
    <definedName name="複合サービス事業" localSheetId="0">実績報告書!$Q$56:$Q$57</definedName>
    <definedName name="複合サービス事業">事業実施者・事業着手・完了日!$Q$60:$Q$61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4" l="1"/>
  <c r="S19" i="4" l="1"/>
  <c r="AC19" i="4" s="1"/>
  <c r="S7" i="4" l="1"/>
  <c r="S5" i="4" l="1"/>
  <c r="AC5" i="4" s="1"/>
  <c r="S6" i="4"/>
  <c r="S14" i="4" l="1"/>
  <c r="S16" i="4"/>
  <c r="S18" i="4"/>
  <c r="AC18" i="4" s="1"/>
  <c r="X21" i="4" l="1"/>
  <c r="S15" i="4"/>
  <c r="S17" i="4"/>
  <c r="AC17" i="4" s="1"/>
  <c r="S20" i="4"/>
  <c r="AC20" i="4" s="1"/>
  <c r="S11" i="4"/>
  <c r="S21" i="4" l="1"/>
  <c r="AC7" i="4" l="1"/>
  <c r="S8" i="4"/>
  <c r="AC16" i="4"/>
  <c r="AC15" i="4"/>
  <c r="AC14" i="4"/>
  <c r="AC11" i="4"/>
  <c r="S10" i="4"/>
  <c r="S9" i="4"/>
  <c r="AC9" i="4" s="1"/>
  <c r="AC8" i="4" l="1"/>
  <c r="S12" i="4"/>
  <c r="AC21" i="4"/>
  <c r="AC6" i="4"/>
  <c r="AC10" i="4"/>
  <c r="AC12" i="4" l="1"/>
  <c r="AR20" i="39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B32" i="4" l="1"/>
  <c r="P32" i="4" s="1"/>
  <c r="Z36" i="4" s="1"/>
  <c r="J22" i="48" s="1"/>
  <c r="AC22" i="4"/>
  <c r="AC23" i="4" s="1"/>
  <c r="AC24" i="4" s="1"/>
  <c r="Z27" i="39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F86" i="40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H130" i="40" l="1"/>
  <c r="D110" i="40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G133" i="40"/>
  <c r="J110" i="40"/>
  <c r="C89" i="40"/>
  <c r="I119" i="40"/>
  <c r="D88" i="40"/>
  <c r="F111" i="40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I112" i="40"/>
  <c r="I116" i="40"/>
  <c r="I120" i="40"/>
  <c r="I124" i="40"/>
  <c r="I128" i="40"/>
  <c r="I132" i="40"/>
  <c r="G122" i="40"/>
  <c r="G126" i="40"/>
  <c r="G130" i="40"/>
  <c r="F130" i="40"/>
  <c r="G116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F112" i="40"/>
  <c r="F114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F113" i="40" l="1"/>
  <c r="F116" i="40"/>
  <c r="F118" i="40"/>
  <c r="F119" i="40"/>
  <c r="F115" i="40"/>
  <c r="J158" i="40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W50" i="40" s="1"/>
  <c r="R31" i="40"/>
  <c r="R30" i="40"/>
  <c r="R29" i="40"/>
  <c r="W47" i="40" s="1"/>
  <c r="R28" i="40"/>
  <c r="R27" i="40"/>
  <c r="W45" i="40" s="1"/>
  <c r="R26" i="40"/>
  <c r="W44" i="40" s="1"/>
  <c r="Q37" i="40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Q28" i="40"/>
  <c r="V28" i="40" s="1"/>
  <c r="Q27" i="40"/>
  <c r="V45" i="40" s="1"/>
  <c r="Z45" i="40" s="1"/>
  <c r="Q26" i="40"/>
  <c r="V26" i="40" s="1"/>
  <c r="P27" i="40"/>
  <c r="P28" i="40"/>
  <c r="U28" i="40" s="1"/>
  <c r="P29" i="40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P35" i="40"/>
  <c r="P36" i="40"/>
  <c r="U36" i="40" s="1"/>
  <c r="P37" i="40"/>
  <c r="U37" i="40" s="1"/>
  <c r="P26" i="40"/>
  <c r="U26" i="40" s="1"/>
  <c r="U35" i="40" l="1"/>
  <c r="U27" i="40"/>
  <c r="W49" i="40"/>
  <c r="V47" i="40"/>
  <c r="Z47" i="40" s="1"/>
  <c r="V55" i="40"/>
  <c r="Z55" i="40" s="1"/>
  <c r="U34" i="40"/>
  <c r="W34" i="40" s="1"/>
  <c r="W48" i="40"/>
  <c r="U29" i="40"/>
  <c r="U38" i="40" s="1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W29" i="40" l="1"/>
  <c r="Y48" i="40"/>
  <c r="AA48" i="40" s="1"/>
  <c r="Y46" i="40"/>
  <c r="Y54" i="40"/>
  <c r="AR23" i="39"/>
  <c r="AR44" i="39" s="1"/>
  <c r="V38" i="40"/>
  <c r="AA52" i="40"/>
  <c r="AA44" i="40"/>
  <c r="AA46" i="40"/>
  <c r="AA50" i="40"/>
  <c r="AA54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<sst xmlns="http://schemas.openxmlformats.org/spreadsheetml/2006/main" count="784" uniqueCount="478">
  <si>
    <t>１　事業実施者</t>
    <rPh sb="2" eb="4">
      <t>ジギョウ</t>
    </rPh>
    <rPh sb="4" eb="6">
      <t>ジッシ</t>
    </rPh>
    <rPh sb="6" eb="7">
      <t>シャ</t>
    </rPh>
    <phoneticPr fontId="4"/>
  </si>
  <si>
    <t>実施場所</t>
    <rPh sb="0" eb="2">
      <t>ジッシ</t>
    </rPh>
    <rPh sb="2" eb="4">
      <t>バショ</t>
    </rPh>
    <phoneticPr fontId="4"/>
  </si>
  <si>
    <t>事業実施者</t>
    <rPh sb="0" eb="2">
      <t>ジギョウ</t>
    </rPh>
    <rPh sb="2" eb="4">
      <t>ジッシ</t>
    </rPh>
    <rPh sb="4" eb="5">
      <t>シャ</t>
    </rPh>
    <phoneticPr fontId="4"/>
  </si>
  <si>
    <t>事業所名称</t>
    <rPh sb="0" eb="3">
      <t>ジギョウショ</t>
    </rPh>
    <rPh sb="3" eb="5">
      <t>メイショウ</t>
    </rPh>
    <phoneticPr fontId="4"/>
  </si>
  <si>
    <t>事業所所在地</t>
    <rPh sb="0" eb="3">
      <t>ジギョウショ</t>
    </rPh>
    <rPh sb="3" eb="6">
      <t>ショザイチ</t>
    </rPh>
    <phoneticPr fontId="4"/>
  </si>
  <si>
    <t>電話</t>
    <rPh sb="0" eb="2">
      <t>デンワ</t>
    </rPh>
    <phoneticPr fontId="4"/>
  </si>
  <si>
    <t>所属名</t>
    <rPh sb="0" eb="2">
      <t>ショゾク</t>
    </rPh>
    <rPh sb="2" eb="3">
      <t>ナ</t>
    </rPh>
    <phoneticPr fontId="4"/>
  </si>
  <si>
    <t>職　名</t>
    <rPh sb="0" eb="1">
      <t>ショク</t>
    </rPh>
    <rPh sb="2" eb="3">
      <t>ナ</t>
    </rPh>
    <phoneticPr fontId="4"/>
  </si>
  <si>
    <t>氏　名</t>
    <rPh sb="0" eb="1">
      <t>シ</t>
    </rPh>
    <rPh sb="2" eb="3">
      <t>ナ</t>
    </rPh>
    <phoneticPr fontId="4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</si>
  <si>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4"/>
  </si>
  <si>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</si>
  <si>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</si>
  <si>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</si>
  <si>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</si>
  <si>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</si>
  <si>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</si>
  <si>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</si>
  <si>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</si>
  <si>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</si>
  <si>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</si>
  <si>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</si>
  <si>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</si>
  <si>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</si>
  <si>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</si>
  <si>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</si>
  <si>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</si>
  <si>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</si>
  <si>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</si>
  <si>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</si>
  <si>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</si>
  <si>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</si>
  <si>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ＦＡＸ</t>
    <phoneticPr fontId="4"/>
  </si>
  <si>
    <t>リース会社</t>
    <rPh sb="3" eb="5">
      <t>カイシャ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</si>
  <si>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6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</si>
  <si>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</si>
  <si>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名称</t>
    <rPh sb="0" eb="2">
      <t>メイショウ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</si>
  <si>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</si>
  <si>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</si>
  <si>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メール</t>
    <phoneticPr fontId="4"/>
  </si>
  <si>
    <t>大分類</t>
    <rPh sb="0" eb="3">
      <t>ダイブンルイ</t>
    </rPh>
    <phoneticPr fontId="6"/>
  </si>
  <si>
    <t>中分類</t>
    <rPh sb="0" eb="3">
      <t>チュウブンルイ</t>
    </rPh>
    <phoneticPr fontId="6"/>
  </si>
  <si>
    <t>漁業</t>
    <rPh sb="0" eb="2">
      <t>ギョギョウ</t>
    </rPh>
    <phoneticPr fontId="10"/>
  </si>
  <si>
    <t>鉱業，採石業，砂利採取業</t>
  </si>
  <si>
    <t>建設業</t>
    <rPh sb="0" eb="3">
      <t>ケンセツギョウ</t>
    </rPh>
    <phoneticPr fontId="10"/>
  </si>
  <si>
    <t>製造業</t>
    <rPh sb="0" eb="3">
      <t>セイゾウギョウ</t>
    </rPh>
    <phoneticPr fontId="10"/>
  </si>
  <si>
    <t>電気・ガス・熱供給・水道業</t>
  </si>
  <si>
    <t>情報通信業</t>
  </si>
  <si>
    <t>卸売業・小売業</t>
  </si>
  <si>
    <t>金融業・保険業</t>
  </si>
  <si>
    <t>複合サービス事業</t>
  </si>
  <si>
    <t>サービス業</t>
    <phoneticPr fontId="6"/>
  </si>
  <si>
    <t>農業</t>
    <rPh sb="0" eb="2">
      <t>ノウギョウ</t>
    </rPh>
    <phoneticPr fontId="10"/>
  </si>
  <si>
    <t>林業</t>
    <rPh sb="0" eb="2">
      <t>ノウリンギョウ</t>
    </rPh>
    <phoneticPr fontId="10"/>
  </si>
  <si>
    <t>水産養殖業</t>
    <rPh sb="0" eb="2">
      <t>スイサン</t>
    </rPh>
    <rPh sb="2" eb="4">
      <t>ヨウショク</t>
    </rPh>
    <rPh sb="4" eb="5">
      <t>ギョウ</t>
    </rPh>
    <phoneticPr fontId="10"/>
  </si>
  <si>
    <t>総合工事業</t>
    <rPh sb="0" eb="2">
      <t>ソウゴウ</t>
    </rPh>
    <rPh sb="2" eb="5">
      <t>コウジギョウ</t>
    </rPh>
    <phoneticPr fontId="10"/>
  </si>
  <si>
    <t>設備工事業</t>
    <rPh sb="0" eb="2">
      <t>セツビ</t>
    </rPh>
    <rPh sb="2" eb="4">
      <t>コウジ</t>
    </rPh>
    <rPh sb="4" eb="5">
      <t>ギョウ</t>
    </rPh>
    <phoneticPr fontId="10"/>
  </si>
  <si>
    <t>職別工事業</t>
    <rPh sb="0" eb="1">
      <t>ショク</t>
    </rPh>
    <rPh sb="1" eb="2">
      <t>ベツ</t>
    </rPh>
    <rPh sb="2" eb="5">
      <t>コウジギョウ</t>
    </rPh>
    <phoneticPr fontId="10"/>
  </si>
  <si>
    <t>食料品製造業</t>
  </si>
  <si>
    <t>飲料・たばこ・飼料製造業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</si>
  <si>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</si>
  <si>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</si>
  <si>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</si>
  <si>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</si>
  <si>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</si>
  <si>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</si>
  <si>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</si>
  <si>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</si>
  <si>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</si>
  <si>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</si>
  <si>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</si>
  <si>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</si>
  <si>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</si>
  <si>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</si>
  <si>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</si>
  <si>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</si>
  <si>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</si>
  <si>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</si>
  <si>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</si>
  <si>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</si>
  <si>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</si>
  <si>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</si>
  <si>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  <rPh sb="2" eb="3">
      <t>ギョウ</t>
    </rPh>
    <phoneticPr fontId="6"/>
  </si>
  <si>
    <t>ガス業</t>
    <phoneticPr fontId="6"/>
  </si>
  <si>
    <t>熱供給業</t>
    <phoneticPr fontId="6"/>
  </si>
  <si>
    <t>水道業</t>
    <phoneticPr fontId="6"/>
  </si>
  <si>
    <t>通信業</t>
    <phoneticPr fontId="6"/>
  </si>
  <si>
    <t>放送業</t>
    <rPh sb="0" eb="2">
      <t>ホウソウ</t>
    </rPh>
    <phoneticPr fontId="6"/>
  </si>
  <si>
    <t>情報サービス業</t>
    <phoneticPr fontId="6"/>
  </si>
  <si>
    <t>インターネット附随サービス業</t>
    <phoneticPr fontId="6"/>
  </si>
  <si>
    <t>映像・音声・文字情報制作業</t>
    <phoneticPr fontId="6"/>
  </si>
  <si>
    <t>鉄道業</t>
    <phoneticPr fontId="6"/>
  </si>
  <si>
    <t>道路旅客運送業</t>
    <phoneticPr fontId="6"/>
  </si>
  <si>
    <t>道路貨物運送業</t>
    <phoneticPr fontId="6"/>
  </si>
  <si>
    <t>水運業</t>
    <phoneticPr fontId="6"/>
  </si>
  <si>
    <t>航空運輸業</t>
    <phoneticPr fontId="6"/>
  </si>
  <si>
    <t>倉庫業</t>
    <phoneticPr fontId="6"/>
  </si>
  <si>
    <t>運輸に附帯するサービス業</t>
    <phoneticPr fontId="6"/>
  </si>
  <si>
    <t>郵便業</t>
    <rPh sb="0" eb="2">
      <t>ユウビン</t>
    </rPh>
    <rPh sb="2" eb="3">
      <t>ギョウ</t>
    </rPh>
    <phoneticPr fontId="6"/>
  </si>
  <si>
    <t>各種商品卸売業</t>
    <phoneticPr fontId="6"/>
  </si>
  <si>
    <t>繊維・衣服等卸売業</t>
    <phoneticPr fontId="6"/>
  </si>
  <si>
    <t>飲食料品卸売業</t>
    <phoneticPr fontId="6"/>
  </si>
  <si>
    <t>建築材料，鉱物・金属材料等卸売業</t>
    <phoneticPr fontId="6"/>
  </si>
  <si>
    <t>機械器具卸売業</t>
    <phoneticPr fontId="6"/>
  </si>
  <si>
    <t>その他の卸売業</t>
    <phoneticPr fontId="6"/>
  </si>
  <si>
    <t>各種商品小売業</t>
    <phoneticPr fontId="6"/>
  </si>
  <si>
    <t>織物・衣服・身の回り品小売業</t>
    <phoneticPr fontId="6"/>
  </si>
  <si>
    <t>飲食料品小売業</t>
    <phoneticPr fontId="6"/>
  </si>
  <si>
    <t>機械器具小売業</t>
    <phoneticPr fontId="6"/>
  </si>
  <si>
    <t>その他の小売業</t>
    <phoneticPr fontId="6"/>
  </si>
  <si>
    <t>無店舗小売業</t>
    <phoneticPr fontId="6"/>
  </si>
  <si>
    <t>銀行業</t>
    <phoneticPr fontId="6"/>
  </si>
  <si>
    <t>協同組織金融業</t>
    <phoneticPr fontId="6"/>
  </si>
  <si>
    <t>貸金業，クレジットカード業等非預金信用機関</t>
    <phoneticPr fontId="6"/>
  </si>
  <si>
    <t>金融商品取引業，商品先物取引業</t>
    <phoneticPr fontId="6"/>
  </si>
  <si>
    <t>補助的金融業等</t>
    <phoneticPr fontId="6"/>
  </si>
  <si>
    <t>保険業</t>
    <phoneticPr fontId="6"/>
  </si>
  <si>
    <t>不動産取引業</t>
    <phoneticPr fontId="6"/>
  </si>
  <si>
    <t>不動産賃貸業・管理業</t>
    <phoneticPr fontId="6"/>
  </si>
  <si>
    <t>物品賃貸業</t>
    <phoneticPr fontId="6"/>
  </si>
  <si>
    <t>学術・開発研究機関</t>
    <phoneticPr fontId="6"/>
  </si>
  <si>
    <t>専門サービス業</t>
    <phoneticPr fontId="6"/>
  </si>
  <si>
    <t>広告業</t>
    <phoneticPr fontId="6"/>
  </si>
  <si>
    <t>技術サービス業</t>
    <phoneticPr fontId="6"/>
  </si>
  <si>
    <t>宿泊業</t>
    <phoneticPr fontId="6"/>
  </si>
  <si>
    <t>飲食店</t>
    <phoneticPr fontId="6"/>
  </si>
  <si>
    <t>持ち帰り・配達飲食サービス業</t>
    <phoneticPr fontId="6"/>
  </si>
  <si>
    <t>洗濯・理容・美容・浴場業</t>
    <phoneticPr fontId="6"/>
  </si>
  <si>
    <t>その他の生活関連サービス業</t>
    <phoneticPr fontId="6"/>
  </si>
  <si>
    <t>娯楽業</t>
    <phoneticPr fontId="6"/>
  </si>
  <si>
    <t>学校教育</t>
    <phoneticPr fontId="6"/>
  </si>
  <si>
    <t>その他の教育，学習支援業</t>
    <phoneticPr fontId="6"/>
  </si>
  <si>
    <t>医療業</t>
    <phoneticPr fontId="6"/>
  </si>
  <si>
    <t>保健衛生</t>
    <phoneticPr fontId="6"/>
  </si>
  <si>
    <t>社会保険・社会福祉・介護事業</t>
    <phoneticPr fontId="6"/>
  </si>
  <si>
    <t>郵便局</t>
    <phoneticPr fontId="6"/>
  </si>
  <si>
    <t>協同組合</t>
    <phoneticPr fontId="6"/>
  </si>
  <si>
    <t>廃棄物処理業</t>
    <phoneticPr fontId="6"/>
  </si>
  <si>
    <t>自動車整備業</t>
    <phoneticPr fontId="6"/>
  </si>
  <si>
    <t>機械等修理業</t>
    <phoneticPr fontId="6"/>
  </si>
  <si>
    <t>職業紹介・労働者派遣業</t>
    <phoneticPr fontId="6"/>
  </si>
  <si>
    <t>その他の事業サービス業</t>
    <phoneticPr fontId="6"/>
  </si>
  <si>
    <t>産業分類</t>
    <rPh sb="0" eb="2">
      <t>サンギョウ</t>
    </rPh>
    <rPh sb="2" eb="4">
      <t>ブンルイ</t>
    </rPh>
    <phoneticPr fontId="4"/>
  </si>
  <si>
    <t>農業・林業</t>
    <rPh sb="0" eb="2">
      <t>ノウギョウ</t>
    </rPh>
    <rPh sb="3" eb="5">
      <t>リンギョウ</t>
    </rPh>
    <phoneticPr fontId="10"/>
  </si>
  <si>
    <t>鉱業・採石業・砂利採取業</t>
    <phoneticPr fontId="6"/>
  </si>
  <si>
    <t>運輸業・郵便業</t>
    <phoneticPr fontId="6"/>
  </si>
  <si>
    <t>不動産業・物品賃貸業</t>
    <phoneticPr fontId="6"/>
  </si>
  <si>
    <t>学術研究・専門・技術サービス業</t>
    <phoneticPr fontId="6"/>
  </si>
  <si>
    <t>宿泊業・飲食サービス業</t>
    <phoneticPr fontId="6"/>
  </si>
  <si>
    <t>生活関連サービス業・娯楽業</t>
    <phoneticPr fontId="6"/>
  </si>
  <si>
    <t>教育・学習支援業</t>
    <phoneticPr fontId="6"/>
  </si>
  <si>
    <t>医療・福祉</t>
    <phoneticPr fontId="6"/>
  </si>
  <si>
    <t>〒</t>
  </si>
  <si>
    <t>〒</t>
    <phoneticPr fontId="4"/>
  </si>
  <si>
    <t>照明設備</t>
  </si>
  <si>
    <t>空調設備</t>
  </si>
  <si>
    <t>ボイラー(設備更新)</t>
  </si>
  <si>
    <t>ボイラー(燃料転換のみ)</t>
  </si>
  <si>
    <t>コンプレッサー</t>
  </si>
  <si>
    <t>太陽光発電設備</t>
  </si>
  <si>
    <t>コージェネレーション</t>
  </si>
  <si>
    <t>W数</t>
    <rPh sb="1" eb="2">
      <t>スウ</t>
    </rPh>
    <phoneticPr fontId="6"/>
  </si>
  <si>
    <t>常時使用する
従業員数</t>
    <rPh sb="0" eb="2">
      <t>ジョウジ</t>
    </rPh>
    <rPh sb="2" eb="4">
      <t>シヨウ</t>
    </rPh>
    <rPh sb="7" eb="10">
      <t>ジュウギョウイン</t>
    </rPh>
    <rPh sb="10" eb="11">
      <t>スウ</t>
    </rPh>
    <phoneticPr fontId="4"/>
  </si>
  <si>
    <t>（役職名）</t>
    <rPh sb="1" eb="4">
      <t>ヤクショクメイ</t>
    </rPh>
    <phoneticPr fontId="6"/>
  </si>
  <si>
    <t>（代表者名）</t>
    <rPh sb="1" eb="4">
      <t>ダイヒョウシャ</t>
    </rPh>
    <rPh sb="4" eb="5">
      <t>メイ</t>
    </rPh>
    <phoneticPr fontId="6"/>
  </si>
  <si>
    <t xml:space="preserve">連絡先
</t>
    <rPh sb="0" eb="3">
      <t>レンラクサキ</t>
    </rPh>
    <phoneticPr fontId="4"/>
  </si>
  <si>
    <t>燃料</t>
    <rPh sb="0" eb="2">
      <t>ネンリョウ</t>
    </rPh>
    <phoneticPr fontId="6"/>
  </si>
  <si>
    <t>照明</t>
    <rPh sb="0" eb="2">
      <t>ショウメイ</t>
    </rPh>
    <phoneticPr fontId="6"/>
  </si>
  <si>
    <t>蛍光灯</t>
    <rPh sb="0" eb="3">
      <t>ケイコウトウ</t>
    </rPh>
    <phoneticPr fontId="6"/>
  </si>
  <si>
    <t>水銀灯</t>
    <rPh sb="0" eb="3">
      <t>スイギントウ</t>
    </rPh>
    <phoneticPr fontId="6"/>
  </si>
  <si>
    <t>LED</t>
    <phoneticPr fontId="6"/>
  </si>
  <si>
    <t>その他（右に設備記載）</t>
    <phoneticPr fontId="6"/>
  </si>
  <si>
    <t>所有
状況</t>
    <rPh sb="0" eb="2">
      <t>ショユウ</t>
    </rPh>
    <rPh sb="3" eb="5">
      <t>ジョウキョウ</t>
    </rPh>
    <phoneticPr fontId="4"/>
  </si>
  <si>
    <t>氏名</t>
    <rPh sb="0" eb="1">
      <t>シ</t>
    </rPh>
    <rPh sb="1" eb="2">
      <t>ナ</t>
    </rPh>
    <phoneticPr fontId="4"/>
  </si>
  <si>
    <t>メール</t>
    <phoneticPr fontId="4"/>
  </si>
  <si>
    <t>シート名</t>
    <rPh sb="3" eb="4">
      <t>メイ</t>
    </rPh>
    <phoneticPr fontId="20"/>
  </si>
  <si>
    <t>その他</t>
    <rPh sb="2" eb="3">
      <t>タ</t>
    </rPh>
    <phoneticPr fontId="20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</si>
  <si>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</si>
  <si>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</si>
  <si>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</si>
  <si>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</si>
  <si>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</si>
  <si>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</si>
  <si>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</si>
  <si>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</si>
  <si>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</si>
  <si>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</si>
  <si>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</si>
  <si>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</si>
  <si>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</si>
  <si>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</si>
  <si>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</si>
  <si>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</si>
  <si>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</si>
  <si>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</si>
  <si>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</si>
  <si>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</si>
  <si>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</si>
  <si>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</si>
  <si>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20"/>
  </si>
  <si>
    <t>貫流ボイラ</t>
    <rPh sb="0" eb="2">
      <t>カンリュウ</t>
    </rPh>
    <phoneticPr fontId="20"/>
  </si>
  <si>
    <t>2018年</t>
    <rPh sb="4" eb="5">
      <t>ネン</t>
    </rPh>
    <phoneticPr fontId="20"/>
  </si>
  <si>
    <t>強制循環ボイラ</t>
    <rPh sb="0" eb="2">
      <t>キョウセイ</t>
    </rPh>
    <rPh sb="2" eb="4">
      <t>ジュンカン</t>
    </rPh>
    <phoneticPr fontId="20"/>
  </si>
  <si>
    <t>2017年</t>
    <rPh sb="4" eb="5">
      <t>ネン</t>
    </rPh>
    <phoneticPr fontId="20"/>
  </si>
  <si>
    <t>自然循環ボイラ</t>
    <rPh sb="0" eb="2">
      <t>シゼン</t>
    </rPh>
    <rPh sb="2" eb="4">
      <t>ジュンカン</t>
    </rPh>
    <phoneticPr fontId="20"/>
  </si>
  <si>
    <t>2016年</t>
    <rPh sb="4" eb="5">
      <t>ネン</t>
    </rPh>
    <phoneticPr fontId="20"/>
  </si>
  <si>
    <t>煙管ボイラ</t>
    <rPh sb="0" eb="2">
      <t>エンカン</t>
    </rPh>
    <phoneticPr fontId="20"/>
  </si>
  <si>
    <t>名称・型式等</t>
    <rPh sb="0" eb="2">
      <t>メイショウ</t>
    </rPh>
    <rPh sb="3" eb="5">
      <t>カタシキ</t>
    </rPh>
    <rPh sb="5" eb="6">
      <t>トウ</t>
    </rPh>
    <phoneticPr fontId="20"/>
  </si>
  <si>
    <t>方式</t>
    <rPh sb="0" eb="2">
      <t>ホウシキ</t>
    </rPh>
    <phoneticPr fontId="20"/>
  </si>
  <si>
    <t>年式等</t>
    <rPh sb="0" eb="2">
      <t>ネンシキ</t>
    </rPh>
    <rPh sb="2" eb="3">
      <t>トウ</t>
    </rPh>
    <phoneticPr fontId="20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</si>
  <si>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</si>
  <si>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</si>
  <si>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20"/>
  </si>
  <si>
    <t>2015年</t>
    <rPh sb="4" eb="5">
      <t>ネン</t>
    </rPh>
    <phoneticPr fontId="20"/>
  </si>
  <si>
    <t>炉筒ボイラ</t>
    <rPh sb="0" eb="2">
      <t>ロトウ</t>
    </rPh>
    <phoneticPr fontId="20"/>
  </si>
  <si>
    <t>2014年</t>
    <rPh sb="4" eb="5">
      <t>ネン</t>
    </rPh>
    <phoneticPr fontId="20"/>
  </si>
  <si>
    <t>炉筒煙管ボイラ</t>
    <rPh sb="0" eb="2">
      <t>ロトウ</t>
    </rPh>
    <rPh sb="2" eb="4">
      <t>エンカン</t>
    </rPh>
    <phoneticPr fontId="20"/>
  </si>
  <si>
    <t>2013年</t>
    <rPh sb="4" eb="5">
      <t>ネン</t>
    </rPh>
    <phoneticPr fontId="20"/>
  </si>
  <si>
    <t>立てボイラ</t>
    <rPh sb="0" eb="1">
      <t>タ</t>
    </rPh>
    <phoneticPr fontId="20"/>
  </si>
  <si>
    <t>2012年</t>
    <rPh sb="4" eb="5">
      <t>ネン</t>
    </rPh>
    <phoneticPr fontId="20"/>
  </si>
  <si>
    <t>セクショナルボイラ</t>
    <phoneticPr fontId="20"/>
  </si>
  <si>
    <t>2011年</t>
    <rPh sb="4" eb="5">
      <t>ネン</t>
    </rPh>
    <phoneticPr fontId="20"/>
  </si>
  <si>
    <t>2010年</t>
    <rPh sb="4" eb="5">
      <t>ネン</t>
    </rPh>
    <phoneticPr fontId="20"/>
  </si>
  <si>
    <t>2009年</t>
    <rPh sb="4" eb="5">
      <t>ネン</t>
    </rPh>
    <phoneticPr fontId="20"/>
  </si>
  <si>
    <t>2008年</t>
    <rPh sb="4" eb="5">
      <t>ネン</t>
    </rPh>
    <phoneticPr fontId="20"/>
  </si>
  <si>
    <t>2007年</t>
    <rPh sb="4" eb="5">
      <t>ネン</t>
    </rPh>
    <phoneticPr fontId="20"/>
  </si>
  <si>
    <t>2006年</t>
    <rPh sb="4" eb="5">
      <t>ネン</t>
    </rPh>
    <phoneticPr fontId="20"/>
  </si>
  <si>
    <t>2005年</t>
    <rPh sb="4" eb="5">
      <t>ネン</t>
    </rPh>
    <phoneticPr fontId="20"/>
  </si>
  <si>
    <t>2004年</t>
    <rPh sb="4" eb="5">
      <t>ネン</t>
    </rPh>
    <phoneticPr fontId="20"/>
  </si>
  <si>
    <t>2003年</t>
    <rPh sb="4" eb="5">
      <t>ネン</t>
    </rPh>
    <phoneticPr fontId="20"/>
  </si>
  <si>
    <t>2002年</t>
    <rPh sb="4" eb="5">
      <t>ネン</t>
    </rPh>
    <phoneticPr fontId="20"/>
  </si>
  <si>
    <t>2001年</t>
    <rPh sb="4" eb="5">
      <t>ネン</t>
    </rPh>
    <phoneticPr fontId="20"/>
  </si>
  <si>
    <t>2000年</t>
    <rPh sb="4" eb="5">
      <t>ネン</t>
    </rPh>
    <phoneticPr fontId="20"/>
  </si>
  <si>
    <t>1999年</t>
    <rPh sb="4" eb="5">
      <t>ネン</t>
    </rPh>
    <phoneticPr fontId="20"/>
  </si>
  <si>
    <t>1998年</t>
    <rPh sb="4" eb="5">
      <t>ネン</t>
    </rPh>
    <phoneticPr fontId="20"/>
  </si>
  <si>
    <t>1997年</t>
    <rPh sb="4" eb="5">
      <t>ネン</t>
    </rPh>
    <phoneticPr fontId="20"/>
  </si>
  <si>
    <t>1996年</t>
    <rPh sb="4" eb="5">
      <t>ネン</t>
    </rPh>
    <phoneticPr fontId="20"/>
  </si>
  <si>
    <t>1995年</t>
    <rPh sb="4" eb="5">
      <t>ネン</t>
    </rPh>
    <phoneticPr fontId="20"/>
  </si>
  <si>
    <t>1994年</t>
    <rPh sb="4" eb="5">
      <t>ネン</t>
    </rPh>
    <phoneticPr fontId="20"/>
  </si>
  <si>
    <t>1993年</t>
    <rPh sb="4" eb="5">
      <t>ネン</t>
    </rPh>
    <phoneticPr fontId="20"/>
  </si>
  <si>
    <t>1992年</t>
    <rPh sb="4" eb="5">
      <t>ネン</t>
    </rPh>
    <phoneticPr fontId="20"/>
  </si>
  <si>
    <t>1991年</t>
    <rPh sb="4" eb="5">
      <t>ネン</t>
    </rPh>
    <phoneticPr fontId="20"/>
  </si>
  <si>
    <t>1990年</t>
    <rPh sb="4" eb="5">
      <t>ネン</t>
    </rPh>
    <phoneticPr fontId="20"/>
  </si>
  <si>
    <t>1989年</t>
    <rPh sb="4" eb="5">
      <t>ネン</t>
    </rPh>
    <phoneticPr fontId="20"/>
  </si>
  <si>
    <t>1988年</t>
    <rPh sb="4" eb="5">
      <t>ネン</t>
    </rPh>
    <phoneticPr fontId="20"/>
  </si>
  <si>
    <t>1987年</t>
    <rPh sb="4" eb="5">
      <t>ネン</t>
    </rPh>
    <phoneticPr fontId="20"/>
  </si>
  <si>
    <t>1986年</t>
    <rPh sb="4" eb="5">
      <t>ネン</t>
    </rPh>
    <phoneticPr fontId="20"/>
  </si>
  <si>
    <t>1985年</t>
    <rPh sb="4" eb="5">
      <t>ネン</t>
    </rPh>
    <phoneticPr fontId="20"/>
  </si>
  <si>
    <t>1984年</t>
    <rPh sb="4" eb="5">
      <t>ネン</t>
    </rPh>
    <phoneticPr fontId="20"/>
  </si>
  <si>
    <t>1983年</t>
    <rPh sb="4" eb="5">
      <t>ネン</t>
    </rPh>
    <phoneticPr fontId="20"/>
  </si>
  <si>
    <t>1982年</t>
    <rPh sb="4" eb="5">
      <t>ネン</t>
    </rPh>
    <phoneticPr fontId="20"/>
  </si>
  <si>
    <t>1981年</t>
    <rPh sb="4" eb="5">
      <t>ネン</t>
    </rPh>
    <phoneticPr fontId="20"/>
  </si>
  <si>
    <t>1980年</t>
    <rPh sb="4" eb="5">
      <t>ネン</t>
    </rPh>
    <phoneticPr fontId="20"/>
  </si>
  <si>
    <t>1979年</t>
    <rPh sb="4" eb="5">
      <t>ネン</t>
    </rPh>
    <phoneticPr fontId="20"/>
  </si>
  <si>
    <t>1978年</t>
    <rPh sb="4" eb="5">
      <t>ネン</t>
    </rPh>
    <phoneticPr fontId="20"/>
  </si>
  <si>
    <t>1977年</t>
    <rPh sb="4" eb="5">
      <t>ネン</t>
    </rPh>
    <phoneticPr fontId="20"/>
  </si>
  <si>
    <t>1976年</t>
    <rPh sb="4" eb="5">
      <t>ネン</t>
    </rPh>
    <phoneticPr fontId="20"/>
  </si>
  <si>
    <t>1975年</t>
    <rPh sb="4" eb="5">
      <t>ネン</t>
    </rPh>
    <phoneticPr fontId="20"/>
  </si>
  <si>
    <t>1974年</t>
    <rPh sb="4" eb="5">
      <t>ネン</t>
    </rPh>
    <phoneticPr fontId="20"/>
  </si>
  <si>
    <t>1973年</t>
    <rPh sb="4" eb="5">
      <t>ネン</t>
    </rPh>
    <phoneticPr fontId="20"/>
  </si>
  <si>
    <t>1970年</t>
    <rPh sb="4" eb="5">
      <t>ネン</t>
    </rPh>
    <phoneticPr fontId="20"/>
  </si>
  <si>
    <t>1969年</t>
    <rPh sb="4" eb="5">
      <t>ネン</t>
    </rPh>
    <phoneticPr fontId="20"/>
  </si>
  <si>
    <t>1968年</t>
    <rPh sb="4" eb="5">
      <t>ネン</t>
    </rPh>
    <phoneticPr fontId="20"/>
  </si>
  <si>
    <t>1967年</t>
    <rPh sb="4" eb="5">
      <t>ネン</t>
    </rPh>
    <phoneticPr fontId="20"/>
  </si>
  <si>
    <t>1966年</t>
    <rPh sb="4" eb="5">
      <t>ネン</t>
    </rPh>
    <phoneticPr fontId="20"/>
  </si>
  <si>
    <t>1965年</t>
    <rPh sb="4" eb="5">
      <t>ネン</t>
    </rPh>
    <phoneticPr fontId="20"/>
  </si>
  <si>
    <t>1964年</t>
    <rPh sb="4" eb="5">
      <t>ネン</t>
    </rPh>
    <phoneticPr fontId="20"/>
  </si>
  <si>
    <t>1963年</t>
    <rPh sb="4" eb="5">
      <t>ネン</t>
    </rPh>
    <phoneticPr fontId="20"/>
  </si>
  <si>
    <t>1962年</t>
    <rPh sb="4" eb="5">
      <t>ネン</t>
    </rPh>
    <phoneticPr fontId="20"/>
  </si>
  <si>
    <t>1961年</t>
    <rPh sb="4" eb="5">
      <t>ネン</t>
    </rPh>
    <phoneticPr fontId="20"/>
  </si>
  <si>
    <t>1960年</t>
    <rPh sb="4" eb="5">
      <t>ネン</t>
    </rPh>
    <phoneticPr fontId="20"/>
  </si>
  <si>
    <t>台数</t>
    <rPh sb="0" eb="2">
      <t>ダイスウ</t>
    </rPh>
    <phoneticPr fontId="20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</si>
  <si>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</si>
  <si>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20"/>
  </si>
  <si>
    <t>使用按分</t>
    <rPh sb="0" eb="2">
      <t>シヨウ</t>
    </rPh>
    <rPh sb="2" eb="4">
      <t>アンブン</t>
    </rPh>
    <phoneticPr fontId="20"/>
  </si>
  <si>
    <t>按分合計</t>
    <rPh sb="0" eb="2">
      <t>アンブン</t>
    </rPh>
    <rPh sb="2" eb="4">
      <t>ゴウケイ</t>
    </rPh>
    <phoneticPr fontId="20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</si>
  <si>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</si>
  <si>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20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</si>
  <si>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</si>
  <si>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</si>
  <si>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</si>
  <si>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20"/>
  </si>
  <si>
    <t>燃料消費量</t>
    <rPh sb="0" eb="2">
      <t>ネンリョウ</t>
    </rPh>
    <rPh sb="2" eb="5">
      <t>ショウヒリョウ</t>
    </rPh>
    <phoneticPr fontId="20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</si>
  <si>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20"/>
  </si>
  <si>
    <t>単位</t>
    <rPh sb="0" eb="2">
      <t>タンイ</t>
    </rPh>
    <phoneticPr fontId="20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</si>
  <si>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20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</si>
  <si>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20"/>
  </si>
  <si>
    <t>（２）エネルギー使用状況</t>
    <rPh sb="8" eb="10">
      <t>シヨウ</t>
    </rPh>
    <rPh sb="10" eb="12">
      <t>ジョウキョウ</t>
    </rPh>
    <phoneticPr fontId="20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</si>
  <si>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</si>
  <si>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</si>
  <si>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20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</si>
  <si>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20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</si>
  <si>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</si>
  <si>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22"/>
  </si>
  <si>
    <t>事務所</t>
    <rPh sb="0" eb="2">
      <t>ジム</t>
    </rPh>
    <rPh sb="2" eb="3">
      <t>ショ</t>
    </rPh>
    <phoneticPr fontId="22"/>
  </si>
  <si>
    <t>冷房</t>
    <rPh sb="0" eb="2">
      <t>レイボウ</t>
    </rPh>
    <phoneticPr fontId="4"/>
  </si>
  <si>
    <t>冷房</t>
    <rPh sb="0" eb="2">
      <t>レイボウ</t>
    </rPh>
    <phoneticPr fontId="22"/>
  </si>
  <si>
    <t>暖房</t>
    <rPh sb="0" eb="2">
      <t>ダンボウ</t>
    </rPh>
    <phoneticPr fontId="4"/>
  </si>
  <si>
    <t>暖房</t>
    <rPh sb="0" eb="2">
      <t>ダンボウ</t>
    </rPh>
    <phoneticPr fontId="22"/>
  </si>
  <si>
    <t>県北</t>
    <rPh sb="0" eb="2">
      <t>ケンホク</t>
    </rPh>
    <phoneticPr fontId="22"/>
  </si>
  <si>
    <t>県南</t>
    <rPh sb="0" eb="1">
      <t>ケン</t>
    </rPh>
    <rPh sb="1" eb="2">
      <t>ナン</t>
    </rPh>
    <phoneticPr fontId="22"/>
  </si>
  <si>
    <t>4月</t>
    <rPh sb="1" eb="2">
      <t>ガツ</t>
    </rPh>
    <phoneticPr fontId="2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</si>
  <si>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</si>
  <si>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</si>
  <si>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</si>
  <si>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</si>
  <si>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</si>
  <si>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</si>
  <si>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</si>
  <si>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</si>
  <si>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</si>
  <si>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</si>
  <si>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</si>
  <si>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22"/>
  </si>
  <si>
    <t>ＪＩＳＢ8616</t>
    <phoneticPr fontId="22"/>
  </si>
  <si>
    <t>稼働割合</t>
    <rPh sb="0" eb="2">
      <t>カドウ</t>
    </rPh>
    <rPh sb="2" eb="4">
      <t>ワリアイ</t>
    </rPh>
    <phoneticPr fontId="22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</si>
  <si>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20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</si>
  <si>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20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</si>
  <si>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20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</si>
  <si>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20"/>
  </si>
  <si>
    <t>年平均</t>
    <rPh sb="0" eb="3">
      <t>ネンヘイキン</t>
    </rPh>
    <phoneticPr fontId="20"/>
  </si>
  <si>
    <t>年平均</t>
    <rPh sb="0" eb="1">
      <t>ネン</t>
    </rPh>
    <rPh sb="1" eb="3">
      <t>ヘイキン</t>
    </rPh>
    <phoneticPr fontId="20"/>
  </si>
  <si>
    <t>最大値</t>
    <rPh sb="0" eb="2">
      <t>サイダイ</t>
    </rPh>
    <rPh sb="2" eb="3">
      <t>チ</t>
    </rPh>
    <phoneticPr fontId="20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</si>
  <si>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20"/>
  </si>
  <si>
    <t>平均</t>
    <rPh sb="0" eb="2">
      <t>ヘイキン</t>
    </rPh>
    <phoneticPr fontId="20"/>
  </si>
  <si>
    <t>引用値</t>
    <rPh sb="0" eb="2">
      <t>インヨウ</t>
    </rPh>
    <rPh sb="2" eb="3">
      <t>チ</t>
    </rPh>
    <phoneticPr fontId="20"/>
  </si>
  <si>
    <t>4月</t>
    <rPh sb="1" eb="2">
      <t>ガツ</t>
    </rPh>
    <phoneticPr fontId="20"/>
  </si>
  <si>
    <t>負荷×稼働率</t>
    <rPh sb="0" eb="2">
      <t>フカ</t>
    </rPh>
    <rPh sb="3" eb="5">
      <t>カドウ</t>
    </rPh>
    <rPh sb="5" eb="6">
      <t>リツ</t>
    </rPh>
    <phoneticPr fontId="20"/>
  </si>
  <si>
    <t>採用値１</t>
    <rPh sb="0" eb="2">
      <t>サイヨウ</t>
    </rPh>
    <rPh sb="2" eb="3">
      <t>チ</t>
    </rPh>
    <phoneticPr fontId="20"/>
  </si>
  <si>
    <t>採用値２</t>
    <rPh sb="0" eb="2">
      <t>サイヨウ</t>
    </rPh>
    <rPh sb="2" eb="3">
      <t>チ</t>
    </rPh>
    <phoneticPr fontId="20"/>
  </si>
  <si>
    <t>ＪＩＳＢ8616より</t>
    <phoneticPr fontId="20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</si>
  <si>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</si>
  <si>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</si>
  <si>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</si>
  <si>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</si>
  <si>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</si>
  <si>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22"/>
  </si>
  <si>
    <t>平均COP計数表ｂ</t>
    <rPh sb="0" eb="2">
      <t>ヘイキン</t>
    </rPh>
    <rPh sb="5" eb="7">
      <t>ケイスウ</t>
    </rPh>
    <rPh sb="7" eb="8">
      <t>ピョウ</t>
    </rPh>
    <phoneticPr fontId="22"/>
  </si>
  <si>
    <t>ＩＮＶ</t>
    <phoneticPr fontId="22"/>
  </si>
  <si>
    <t>一定速</t>
    <rPh sb="0" eb="2">
      <t>イッテイ</t>
    </rPh>
    <rPh sb="2" eb="3">
      <t>ソク</t>
    </rPh>
    <phoneticPr fontId="22"/>
  </si>
  <si>
    <t>店舗用</t>
    <rPh sb="0" eb="2">
      <t>テンポ</t>
    </rPh>
    <rPh sb="2" eb="3">
      <t>ヨウ</t>
    </rPh>
    <phoneticPr fontId="22"/>
  </si>
  <si>
    <t>設備用</t>
    <rPh sb="0" eb="2">
      <t>セツビ</t>
    </rPh>
    <rPh sb="2" eb="3">
      <t>ヨウ</t>
    </rPh>
    <phoneticPr fontId="22"/>
  </si>
  <si>
    <t>25%未満</t>
    <rPh sb="3" eb="5">
      <t>ミマン</t>
    </rPh>
    <phoneticPr fontId="22"/>
  </si>
  <si>
    <t>25%以上</t>
    <rPh sb="3" eb="5">
      <t>イジョウ</t>
    </rPh>
    <phoneticPr fontId="22"/>
  </si>
  <si>
    <t>a 冷房</t>
    <rPh sb="2" eb="4">
      <t>レイボウ</t>
    </rPh>
    <phoneticPr fontId="22"/>
  </si>
  <si>
    <t>a 暖房</t>
    <rPh sb="2" eb="3">
      <t>ダン</t>
    </rPh>
    <phoneticPr fontId="22"/>
  </si>
  <si>
    <t>b　冷房</t>
    <rPh sb="2" eb="4">
      <t>レイボウ</t>
    </rPh>
    <phoneticPr fontId="22"/>
  </si>
  <si>
    <t>ｂ　暖房</t>
    <rPh sb="2" eb="4">
      <t>ダンボウ</t>
    </rPh>
    <phoneticPr fontId="22"/>
  </si>
  <si>
    <t>y = a x + b</t>
    <phoneticPr fontId="20"/>
  </si>
  <si>
    <t>INV</t>
  </si>
  <si>
    <t>INV</t>
    <phoneticPr fontId="20"/>
  </si>
  <si>
    <t>一定速</t>
    <rPh sb="0" eb="2">
      <t>イッテイ</t>
    </rPh>
    <rPh sb="2" eb="3">
      <t>ソク</t>
    </rPh>
    <phoneticPr fontId="20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</si>
  <si>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20"/>
  </si>
  <si>
    <t>平均COP計数表b</t>
    <rPh sb="0" eb="2">
      <t>ヘイキン</t>
    </rPh>
    <rPh sb="5" eb="7">
      <t>ケイスウ</t>
    </rPh>
    <rPh sb="7" eb="8">
      <t>ピョウ</t>
    </rPh>
    <phoneticPr fontId="22"/>
  </si>
  <si>
    <t>COP補正</t>
    <rPh sb="3" eb="5">
      <t>ホセイ</t>
    </rPh>
    <phoneticPr fontId="20"/>
  </si>
  <si>
    <t>1995年以前</t>
    <rPh sb="4" eb="5">
      <t>ネン</t>
    </rPh>
    <rPh sb="5" eb="7">
      <t>イゼン</t>
    </rPh>
    <phoneticPr fontId="20"/>
  </si>
  <si>
    <t>取得値</t>
    <rPh sb="0" eb="2">
      <t>シュトク</t>
    </rPh>
    <rPh sb="2" eb="3">
      <t>トクネ</t>
    </rPh>
    <phoneticPr fontId="20"/>
  </si>
  <si>
    <t>冷房</t>
    <rPh sb="0" eb="2">
      <t>レイボウ</t>
    </rPh>
    <phoneticPr fontId="20"/>
  </si>
  <si>
    <t>暖房</t>
    <rPh sb="0" eb="2">
      <t>ダンボウ</t>
    </rPh>
    <phoneticPr fontId="20"/>
  </si>
  <si>
    <t>冷暖房平均</t>
    <rPh sb="0" eb="3">
      <t>レイダンボウ</t>
    </rPh>
    <rPh sb="3" eb="5">
      <t>ヘイキン</t>
    </rPh>
    <phoneticPr fontId="20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</si>
  <si>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</si>
  <si>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20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</si>
  <si>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</si>
  <si>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</si>
  <si>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</si>
  <si>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</si>
  <si>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</si>
  <si>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</si>
  <si>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</si>
  <si>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</si>
  <si>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</si>
  <si>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</si>
  <si>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</si>
  <si>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</si>
  <si>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</si>
  <si>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</si>
  <si>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</si>
  <si>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</si>
  <si>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</si>
  <si>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20"/>
  </si>
  <si>
    <t>※</t>
    <phoneticPr fontId="20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</si>
  <si>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</si>
  <si>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</si>
  <si>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</si>
  <si>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現況写真</t>
    <rPh sb="0" eb="4">
      <t>ゲンキョウシャシン</t>
    </rPh>
    <phoneticPr fontId="20"/>
  </si>
  <si>
    <t>補助申請額</t>
    <rPh sb="0" eb="2">
      <t>ホジョ</t>
    </rPh>
    <rPh sb="2" eb="4">
      <t>シンセイ</t>
    </rPh>
    <rPh sb="4" eb="5">
      <t>ガク</t>
    </rPh>
    <phoneticPr fontId="4"/>
  </si>
  <si>
    <t>（民間事業者）</t>
  </si>
  <si>
    <t>所在地　</t>
  </si>
  <si>
    <t>団体名　</t>
  </si>
  <si>
    <t>（リース事業者）</t>
  </si>
  <si>
    <t>２　関係書類</t>
  </si>
  <si>
    <t>１　交付申請額　　金</t>
    <phoneticPr fontId="20"/>
  </si>
  <si>
    <t>円</t>
    <rPh sb="0" eb="1">
      <t>エン</t>
    </rPh>
    <phoneticPr fontId="20"/>
  </si>
  <si>
    <t>（ＣＯ₂排出削減設備導入事業　緊急対策枠）</t>
    <rPh sb="15" eb="20">
      <t>キンキュウタイサクワク</t>
    </rPh>
    <phoneticPr fontId="20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</si>
  <si>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5"/>
  </si>
  <si>
    <t>資本金又は
出資金の額</t>
    <phoneticPr fontId="4"/>
  </si>
  <si>
    <t>いずれか低い額</t>
    <rPh sb="4" eb="5">
      <t>ヒク</t>
    </rPh>
    <rPh sb="6" eb="7">
      <t>ガク</t>
    </rPh>
    <phoneticPr fontId="5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</si>
  <si>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</si>
  <si>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令和　　年　　月　　日</t>
    <phoneticPr fontId="20"/>
  </si>
  <si>
    <t>（１）補助対象経費</t>
    <rPh sb="3" eb="5">
      <t>ホジョ</t>
    </rPh>
    <rPh sb="5" eb="7">
      <t>タイショウ</t>
    </rPh>
    <rPh sb="7" eb="9">
      <t>ケイヒ</t>
    </rPh>
    <phoneticPr fontId="5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</si>
  <si>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5"/>
  </si>
  <si>
    <t>役職名・代表者名　　　　　　　　　　　　　　　　　　</t>
    <rPh sb="2" eb="3">
      <t>メイ</t>
    </rPh>
    <phoneticPr fontId="20"/>
  </si>
  <si>
    <t>役職名・代表者名　　　　　　　　　　　　　　　　</t>
    <rPh sb="2" eb="3">
      <t>メイ</t>
    </rPh>
    <phoneticPr fontId="20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</si>
  <si>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5"/>
  </si>
  <si>
    <t>〇書ききれない場合は、一式として、見積もりで分かるようにしてください。</t>
    <rPh sb="22" eb="23">
      <t>ワ</t>
    </rPh>
    <phoneticPr fontId="5"/>
  </si>
  <si>
    <r>
      <t>リース事業者</t>
    </r>
    <r>
      <rPr>
        <b/>
        <sz val="11"/>
        <color theme="1"/>
        <rFont val="游ゴシック"/>
        <family val="3"/>
        <charset val="128"/>
      </rPr>
      <t xml:space="preserve"> (※リース事業者から設備をリースする場合のみ）</t>
    </r>
    <rPh sb="3" eb="5">
      <t>ジギョウ</t>
    </rPh>
    <rPh sb="5" eb="6">
      <t>シャ</t>
    </rPh>
    <rPh sb="12" eb="14">
      <t>ジギョウ</t>
    </rPh>
    <rPh sb="14" eb="15">
      <t>シャ</t>
    </rPh>
    <rPh sb="17" eb="19">
      <t>セツビ</t>
    </rPh>
    <rPh sb="25" eb="27">
      <t>バアイ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</si>
  <si>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すべて対象経費から差し引く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8" eb="40">
      <t>タイショウ</t>
    </rPh>
    <rPh sb="40" eb="42">
      <t>ケイヒ</t>
    </rPh>
    <rPh sb="44" eb="45">
      <t>サ</t>
    </rPh>
    <rPh sb="46" eb="47">
      <t>ヒ</t>
    </rPh>
    <phoneticPr fontId="5"/>
  </si>
  <si>
    <t>申請者</t>
    <rPh sb="0" eb="3">
      <t>シンセイシャ</t>
    </rPh>
    <phoneticPr fontId="20"/>
  </si>
  <si>
    <t>私は補助金の申請にあたり、次の各事項を確認しました。</t>
    <phoneticPr fontId="20"/>
  </si>
  <si>
    <t>No</t>
    <phoneticPr fontId="20"/>
  </si>
  <si>
    <t>内容</t>
    <rPh sb="0" eb="2">
      <t>ナイヨウ</t>
    </rPh>
    <phoneticPr fontId="20"/>
  </si>
  <si>
    <t>県</t>
    <rPh sb="0" eb="1">
      <t>ケン</t>
    </rPh>
    <phoneticPr fontId="20"/>
  </si>
  <si>
    <t>（申請添付書類）</t>
    <rPh sb="1" eb="3">
      <t>シンセイ</t>
    </rPh>
    <rPh sb="3" eb="7">
      <t>テンプショルイ</t>
    </rPh>
    <phoneticPr fontId="20"/>
  </si>
  <si>
    <t>※写真の容量が大きい場合や枚数が多い場合は「別添のとおり」と記載し、添付してください</t>
    <rPh sb="1" eb="3">
      <t>シャシン</t>
    </rPh>
    <rPh sb="4" eb="6">
      <t>ヨウリョウ</t>
    </rPh>
    <rPh sb="7" eb="8">
      <t>オオ</t>
    </rPh>
    <rPh sb="10" eb="12">
      <t>バアイ</t>
    </rPh>
    <rPh sb="13" eb="15">
      <t>マイスウ</t>
    </rPh>
    <rPh sb="16" eb="17">
      <t>オオ</t>
    </rPh>
    <rPh sb="18" eb="20">
      <t>バアイ</t>
    </rPh>
    <rPh sb="22" eb="24">
      <t>ベッテン</t>
    </rPh>
    <rPh sb="30" eb="32">
      <t>キサイ</t>
    </rPh>
    <rPh sb="34" eb="36">
      <t>テンプ</t>
    </rPh>
    <phoneticPr fontId="20"/>
  </si>
  <si>
    <t>申請者の住所、氏名は登記簿謄本と同一のものを記載した</t>
  </si>
  <si>
    <t>事業実施者について、漏れなく記載した</t>
  </si>
  <si>
    <t>連絡先は、県からの連絡を必ず受信できる電話、メールアドレスになっている</t>
  </si>
  <si>
    <t>【現況写真】シート</t>
    <rPh sb="1" eb="5">
      <t>ゲンキョウシャシン</t>
    </rPh>
    <phoneticPr fontId="20"/>
  </si>
  <si>
    <t>【事業費内訳】シート</t>
    <rPh sb="1" eb="6">
      <t>ジギョウヒウチワケ</t>
    </rPh>
    <phoneticPr fontId="20"/>
  </si>
  <si>
    <t>「出精値引き」「端数値引き」など、内訳が明確でない値引きについては、すべて対象経費から差し引いている</t>
    <phoneticPr fontId="20"/>
  </si>
  <si>
    <t>確認内容</t>
    <rPh sb="0" eb="2">
      <t>カクニン</t>
    </rPh>
    <rPh sb="2" eb="4">
      <t>ナイヨウ</t>
    </rPh>
    <phoneticPr fontId="20"/>
  </si>
  <si>
    <t>交付申請額に誤りがないことを確認した（※「事業費内訳」シートを作成すると自動で反映されます）</t>
    <rPh sb="6" eb="7">
      <t>アヤマ</t>
    </rPh>
    <rPh sb="14" eb="16">
      <t>カクニン</t>
    </rPh>
    <rPh sb="21" eb="26">
      <t>ジギョウヒウチワケ</t>
    </rPh>
    <rPh sb="31" eb="33">
      <t>サクセイ</t>
    </rPh>
    <rPh sb="36" eb="38">
      <t>ジドウ</t>
    </rPh>
    <rPh sb="39" eb="41">
      <t>ハンエイ</t>
    </rPh>
    <phoneticPr fontId="20"/>
  </si>
  <si>
    <t>右上の提出日の欄に提出日を記載をした</t>
    <rPh sb="7" eb="8">
      <t>ラン</t>
    </rPh>
    <rPh sb="9" eb="12">
      <t>テイシュツビ</t>
    </rPh>
    <phoneticPr fontId="20"/>
  </si>
  <si>
    <t>補助対象経費の額は、交付要綱第5条に規定する条件を満たしている（募集要領P4の補助対象外経費を含んでいない）</t>
    <rPh sb="0" eb="6">
      <t>ホジョタイショウケイヒ</t>
    </rPh>
    <rPh sb="7" eb="8">
      <t>ガク</t>
    </rPh>
    <rPh sb="10" eb="14">
      <t>コウフヨウコウ</t>
    </rPh>
    <rPh sb="14" eb="15">
      <t>ダイ</t>
    </rPh>
    <rPh sb="16" eb="17">
      <t>ジョウ</t>
    </rPh>
    <rPh sb="18" eb="20">
      <t>キテイ</t>
    </rPh>
    <rPh sb="22" eb="24">
      <t>ジョウケン</t>
    </rPh>
    <rPh sb="25" eb="26">
      <t>ミ</t>
    </rPh>
    <rPh sb="32" eb="36">
      <t>ボシュウヨウリョウ</t>
    </rPh>
    <rPh sb="39" eb="41">
      <t>ホジョ</t>
    </rPh>
    <rPh sb="41" eb="43">
      <t>タイショウ</t>
    </rPh>
    <rPh sb="43" eb="44">
      <t>ガイ</t>
    </rPh>
    <rPh sb="44" eb="46">
      <t>ケイヒ</t>
    </rPh>
    <rPh sb="47" eb="48">
      <t>フク</t>
    </rPh>
    <phoneticPr fontId="20"/>
  </si>
  <si>
    <t>口座情報</t>
    <rPh sb="0" eb="4">
      <t>コウザジョウホウ</t>
    </rPh>
    <phoneticPr fontId="20"/>
  </si>
  <si>
    <t>１　補助金の振込先</t>
    <rPh sb="2" eb="5">
      <t>ホジョキン</t>
    </rPh>
    <rPh sb="6" eb="9">
      <t>フリコミサキ</t>
    </rPh>
    <phoneticPr fontId="20"/>
  </si>
  <si>
    <t>金融機関名</t>
    <rPh sb="0" eb="5">
      <t>キンユウキカンメイ</t>
    </rPh>
    <phoneticPr fontId="20"/>
  </si>
  <si>
    <t>支店名</t>
    <rPh sb="0" eb="2">
      <t>シテン</t>
    </rPh>
    <rPh sb="2" eb="3">
      <t>メイ</t>
    </rPh>
    <phoneticPr fontId="20"/>
  </si>
  <si>
    <t>種別</t>
    <rPh sb="0" eb="2">
      <t>シュベツ</t>
    </rPh>
    <phoneticPr fontId="20"/>
  </si>
  <si>
    <t>普通　・　当座</t>
    <rPh sb="0" eb="2">
      <t>フツウ</t>
    </rPh>
    <rPh sb="5" eb="7">
      <t>トウザ</t>
    </rPh>
    <phoneticPr fontId="20"/>
  </si>
  <si>
    <t>口座番号</t>
    <rPh sb="0" eb="4">
      <t>コウザバンゴウ</t>
    </rPh>
    <phoneticPr fontId="20"/>
  </si>
  <si>
    <t>口座名義
（カタカナ）</t>
    <rPh sb="0" eb="2">
      <t>コウザ</t>
    </rPh>
    <rPh sb="2" eb="4">
      <t>メイギ</t>
    </rPh>
    <phoneticPr fontId="20"/>
  </si>
  <si>
    <t>補助金の支払いについて、補助金交付額の確定後に上記振込先へ振り込みます。</t>
    <rPh sb="0" eb="3">
      <t>ホジョキン</t>
    </rPh>
    <rPh sb="4" eb="6">
      <t>シハラ</t>
    </rPh>
    <rPh sb="12" eb="18">
      <t>ホジョキンコウフガク</t>
    </rPh>
    <rPh sb="19" eb="22">
      <t>カクテイゴ</t>
    </rPh>
    <rPh sb="23" eb="25">
      <t>ジョウキ</t>
    </rPh>
    <rPh sb="25" eb="27">
      <t>フリコミ</t>
    </rPh>
    <rPh sb="27" eb="28">
      <t>サキ</t>
    </rPh>
    <rPh sb="29" eb="30">
      <t>フ</t>
    </rPh>
    <rPh sb="31" eb="32">
      <t>コ</t>
    </rPh>
    <phoneticPr fontId="20"/>
  </si>
  <si>
    <t>２　事業着手・完了日</t>
    <rPh sb="2" eb="6">
      <t>ジギョウチャクシュ</t>
    </rPh>
    <rPh sb="7" eb="10">
      <t>カンリョウビ</t>
    </rPh>
    <phoneticPr fontId="20"/>
  </si>
  <si>
    <t>事業着手日</t>
    <rPh sb="0" eb="5">
      <t>ジギョウチャクシュビ</t>
    </rPh>
    <phoneticPr fontId="20"/>
  </si>
  <si>
    <t>令和</t>
    <rPh sb="0" eb="2">
      <t>レイワ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</si>
  <si>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</si>
  <si>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</si>
  <si>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ヒ</t>
    </rPh>
    <phoneticPr fontId="20"/>
  </si>
  <si>
    <t>事業完了日</t>
    <rPh sb="0" eb="2">
      <t>ジギョウ</t>
    </rPh>
    <rPh sb="2" eb="5">
      <t>カンリョウビ</t>
    </rPh>
    <phoneticPr fontId="20"/>
  </si>
  <si>
    <t>（２）工事請負契約書又は工事注文請書（写し）</t>
    <phoneticPr fontId="20"/>
  </si>
  <si>
    <t>（３）リース契約書及び料金計算書（写し）（リース契約の場合）</t>
    <phoneticPr fontId="20"/>
  </si>
  <si>
    <t>リース契約書及び料金計算書（写し）を添付した（リース契約の場合）</t>
    <rPh sb="18" eb="20">
      <t>テンプ</t>
    </rPh>
    <phoneticPr fontId="20"/>
  </si>
  <si>
    <t>経費の内訳は、添付した書類と整合している</t>
    <rPh sb="0" eb="2">
      <t>ケイヒ</t>
    </rPh>
    <rPh sb="3" eb="5">
      <t>ウチワケ</t>
    </rPh>
    <rPh sb="7" eb="9">
      <t>テンプ</t>
    </rPh>
    <rPh sb="11" eb="13">
      <t>ショルイ</t>
    </rPh>
    <rPh sb="14" eb="16">
      <t>セイゴウ</t>
    </rPh>
    <phoneticPr fontId="20"/>
  </si>
  <si>
    <t>（様式10　実績報告書）</t>
    <rPh sb="1" eb="3">
      <t>ヨウシキ</t>
    </rPh>
    <rPh sb="6" eb="11">
      <t>ジッセキホウコクショ</t>
    </rPh>
    <phoneticPr fontId="20"/>
  </si>
  <si>
    <t>※導入設備の遠景、近景の両方を撮影してください</t>
    <rPh sb="1" eb="3">
      <t>ドウニュウ</t>
    </rPh>
    <rPh sb="3" eb="5">
      <t>セツビ</t>
    </rPh>
    <rPh sb="6" eb="8">
      <t>エンケイ</t>
    </rPh>
    <rPh sb="9" eb="11">
      <t>キンケイ</t>
    </rPh>
    <rPh sb="12" eb="14">
      <t>リョウホウ</t>
    </rPh>
    <rPh sb="15" eb="17">
      <t>サツエイ</t>
    </rPh>
    <phoneticPr fontId="20"/>
  </si>
  <si>
    <t>　実績報告チェックリスト</t>
    <rPh sb="1" eb="3">
      <t>ジッセキ</t>
    </rPh>
    <rPh sb="3" eb="5">
      <t>ホウコク</t>
    </rPh>
    <phoneticPr fontId="20"/>
  </si>
  <si>
    <t>太陽光発電設備の場合は、全パネルが確認できるよう撮影した</t>
    <phoneticPr fontId="20"/>
  </si>
  <si>
    <t>導入設備の型番が確認できるように撮影した</t>
    <phoneticPr fontId="20"/>
  </si>
  <si>
    <t>導入設備の遠景、近景の両方を撮影した</t>
    <phoneticPr fontId="20"/>
  </si>
  <si>
    <t>（設備更新の場合）既存設備の撤去中の写真と、更新設備の設置中の写真を添付した</t>
    <phoneticPr fontId="20"/>
  </si>
  <si>
    <t>すべての設備を1枚ずつ、空調は室内・室外機の両方を撮影した</t>
    <phoneticPr fontId="20"/>
  </si>
  <si>
    <t>契約関係書類（契約書の写し又は発注書・請書の写し）を添付した</t>
    <rPh sb="0" eb="6">
      <t>ケイヤクカンケイショルイ</t>
    </rPh>
    <rPh sb="7" eb="10">
      <t>ケイヤクショ</t>
    </rPh>
    <rPh sb="11" eb="12">
      <t>ウツ</t>
    </rPh>
    <rPh sb="13" eb="14">
      <t>マタ</t>
    </rPh>
    <rPh sb="15" eb="18">
      <t>ハッチュウショ</t>
    </rPh>
    <rPh sb="19" eb="21">
      <t>ウケショ</t>
    </rPh>
    <rPh sb="22" eb="23">
      <t>ウツ</t>
    </rPh>
    <rPh sb="26" eb="28">
      <t>テンプ</t>
    </rPh>
    <phoneticPr fontId="20"/>
  </si>
  <si>
    <t>請求書の写しを添付した</t>
    <rPh sb="0" eb="3">
      <t>セイキュウショ</t>
    </rPh>
    <rPh sb="4" eb="5">
      <t>ウツ</t>
    </rPh>
    <rPh sb="7" eb="9">
      <t>テンプ</t>
    </rPh>
    <phoneticPr fontId="20"/>
  </si>
  <si>
    <t>【実績報告書】シート</t>
    <rPh sb="1" eb="6">
      <t>ジッセキホウコクショ</t>
    </rPh>
    <phoneticPr fontId="20"/>
  </si>
  <si>
    <t>（４）振込先口座が確認できる書類</t>
    <phoneticPr fontId="20"/>
  </si>
  <si>
    <t>埼玉県環境SDGｓ取組宣言企業制度の取組宣言書の写しを添付した</t>
    <rPh sb="0" eb="3">
      <t>サイタマケン</t>
    </rPh>
    <rPh sb="3" eb="5">
      <t>カンキョウ</t>
    </rPh>
    <rPh sb="9" eb="15">
      <t>トリクミセンゲンキギョウ</t>
    </rPh>
    <rPh sb="15" eb="17">
      <t>セイド</t>
    </rPh>
    <rPh sb="18" eb="20">
      <t>トリクミ</t>
    </rPh>
    <rPh sb="20" eb="23">
      <t>センゲンショ</t>
    </rPh>
    <rPh sb="24" eb="25">
      <t>ウツ</t>
    </rPh>
    <rPh sb="27" eb="29">
      <t>テンプ</t>
    </rPh>
    <phoneticPr fontId="20"/>
  </si>
  <si>
    <t>（５）埼玉県環境SDGｓ取組宣言企業制度の取組宣言書の写し</t>
    <phoneticPr fontId="20"/>
  </si>
  <si>
    <t>（６）その他必要に応じて知事が指示する書類</t>
    <phoneticPr fontId="20"/>
  </si>
  <si>
    <t>※この欄に、金融機関名、口座種別、口座番号及びカタカナで名義が記載されているもの（通帳の写しなど）を添付してください。</t>
    <rPh sb="3" eb="4">
      <t>ラン</t>
    </rPh>
    <phoneticPr fontId="20"/>
  </si>
  <si>
    <t>３　事業費内訳</t>
    <rPh sb="2" eb="5">
      <t>ジギョウヒ</t>
    </rPh>
    <rPh sb="5" eb="7">
      <t>ウチワケ</t>
    </rPh>
    <phoneticPr fontId="4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</si>
  <si>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</si>
  <si>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※すべての設備を1枚ずつ（空調は室内・室外機の両方を撮影してください）</t>
    <rPh sb="5" eb="7">
      <t>セツビ</t>
    </rPh>
    <rPh sb="9" eb="10">
      <t>マイ</t>
    </rPh>
    <rPh sb="13" eb="15">
      <t>クウチョウ</t>
    </rPh>
    <rPh sb="16" eb="18">
      <t>シツナイ</t>
    </rPh>
    <rPh sb="19" eb="22">
      <t>シツガイキ</t>
    </rPh>
    <rPh sb="23" eb="25">
      <t>リョウホウ</t>
    </rPh>
    <rPh sb="26" eb="28">
      <t>サツエイ</t>
    </rPh>
    <phoneticPr fontId="20"/>
  </si>
  <si>
    <t>※（設備更新の場合）既存設備の撤去中の写真と、更新設備の設置中の写真を添付してください</t>
    <rPh sb="2" eb="6">
      <t>セツビコウシン</t>
    </rPh>
    <rPh sb="7" eb="9">
      <t>バアイ</t>
    </rPh>
    <rPh sb="10" eb="14">
      <t>キゾンセツビ</t>
    </rPh>
    <rPh sb="15" eb="17">
      <t>テッキョ</t>
    </rPh>
    <rPh sb="17" eb="18">
      <t>チュウ</t>
    </rPh>
    <rPh sb="19" eb="21">
      <t>シャシン</t>
    </rPh>
    <rPh sb="23" eb="27">
      <t>コウシンセツビ</t>
    </rPh>
    <rPh sb="28" eb="31">
      <t>セッチチュウ</t>
    </rPh>
    <rPh sb="32" eb="34">
      <t>シャシン</t>
    </rPh>
    <rPh sb="35" eb="37">
      <t>テンプ</t>
    </rPh>
    <phoneticPr fontId="20"/>
  </si>
  <si>
    <t>※導入設備の型番が確認できるように撮影してください</t>
    <rPh sb="1" eb="5">
      <t>ドウニュウセツビ</t>
    </rPh>
    <rPh sb="6" eb="8">
      <t>カタバン</t>
    </rPh>
    <rPh sb="9" eb="11">
      <t>カクニン</t>
    </rPh>
    <rPh sb="17" eb="19">
      <t>サツエイ</t>
    </rPh>
    <phoneticPr fontId="20"/>
  </si>
  <si>
    <t>※太陽光発電設備の場合は、全パネルが確認できるよう撮影してください</t>
    <rPh sb="1" eb="4">
      <t>タイヨウコウ</t>
    </rPh>
    <rPh sb="4" eb="6">
      <t>ハツデン</t>
    </rPh>
    <rPh sb="6" eb="8">
      <t>セツビ</t>
    </rPh>
    <rPh sb="9" eb="11">
      <t>バアイ</t>
    </rPh>
    <rPh sb="13" eb="14">
      <t>ゼン</t>
    </rPh>
    <rPh sb="18" eb="20">
      <t>カクニン</t>
    </rPh>
    <rPh sb="25" eb="27">
      <t>サツエイ</t>
    </rPh>
    <phoneticPr fontId="20"/>
  </si>
  <si>
    <t>【事業実施者・事業着手・完了日】シート</t>
    <rPh sb="1" eb="6">
      <t>ジギョウジッシシャ</t>
    </rPh>
    <rPh sb="7" eb="11">
      <t>ジギョウチャクシュ</t>
    </rPh>
    <rPh sb="12" eb="15">
      <t>カンリョウビ</t>
    </rPh>
    <phoneticPr fontId="20"/>
  </si>
  <si>
    <t>【口座情報】シート</t>
    <rPh sb="1" eb="5">
      <t>コウザジョウホウ</t>
    </rPh>
    <phoneticPr fontId="20"/>
  </si>
  <si>
    <t>補助金の振込先の情報を、正しく入力した</t>
    <rPh sb="0" eb="3">
      <t>ホジョキン</t>
    </rPh>
    <rPh sb="4" eb="7">
      <t>フリコミサキ</t>
    </rPh>
    <rPh sb="8" eb="10">
      <t>ジョウホウ</t>
    </rPh>
    <rPh sb="12" eb="13">
      <t>タダ</t>
    </rPh>
    <rPh sb="15" eb="17">
      <t>ニュウリョク</t>
    </rPh>
    <phoneticPr fontId="20"/>
  </si>
  <si>
    <t>金融機関名、口座種別、口座番号及びカタカナで名義が記載されているもの（通帳の写しなど）を添付した</t>
    <rPh sb="0" eb="2">
      <t>キンユウ</t>
    </rPh>
    <rPh sb="2" eb="4">
      <t>キカン</t>
    </rPh>
    <rPh sb="4" eb="5">
      <t>メイ</t>
    </rPh>
    <rPh sb="6" eb="8">
      <t>コウザ</t>
    </rPh>
    <rPh sb="8" eb="10">
      <t>シュベツ</t>
    </rPh>
    <rPh sb="11" eb="13">
      <t>コウザ</t>
    </rPh>
    <rPh sb="13" eb="15">
      <t>バンゴウ</t>
    </rPh>
    <rPh sb="15" eb="16">
      <t>オヨ</t>
    </rPh>
    <rPh sb="22" eb="24">
      <t>メイギ</t>
    </rPh>
    <rPh sb="25" eb="27">
      <t>キサイ</t>
    </rPh>
    <rPh sb="44" eb="46">
      <t>テンプ</t>
    </rPh>
    <phoneticPr fontId="20"/>
  </si>
  <si>
    <t>交付決定額</t>
    <rPh sb="0" eb="5">
      <t>コウフケッテイガク</t>
    </rPh>
    <phoneticPr fontId="4"/>
  </si>
  <si>
    <t>　令和６年度埼玉県民間事業者ＣＯ２排出削減設備導入補助金　実績報告書</t>
    <rPh sb="29" eb="34">
      <t>ジッセキホウコクショ</t>
    </rPh>
    <phoneticPr fontId="20"/>
  </si>
  <si>
    <t>　令和６年度埼玉県民間事業者ＣＯ２排出削減設備導入補助金（緊急対策枠）交付要綱第16条第１項の規定に基づき、補助金の交付について関係書類を添えて、次のとおり申請します。</t>
    <rPh sb="29" eb="34">
      <t>キンキュウタイサクワク</t>
    </rPh>
    <phoneticPr fontId="20"/>
  </si>
  <si>
    <r>
      <t>令和６年度埼玉県民間事業者ＣＯ</t>
    </r>
    <r>
      <rPr>
        <b/>
        <vertAlign val="subscript"/>
        <sz val="12"/>
        <color theme="1"/>
        <rFont val="游ゴシック"/>
        <family val="3"/>
        <charset val="128"/>
      </rPr>
      <t>２</t>
    </r>
    <r>
      <rPr>
        <b/>
        <sz val="12"/>
        <color theme="1"/>
        <rFont val="游ゴシック"/>
        <family val="3"/>
        <charset val="128"/>
      </rPr>
      <t>排出削減設備導入補助金（緊急対策枠）</t>
    </r>
    <rPh sb="0" eb="2">
      <t>レイワ</t>
    </rPh>
    <rPh sb="3" eb="5">
      <t>ネンド</t>
    </rPh>
    <phoneticPr fontId="20"/>
  </si>
  <si>
    <t>（１）決済証拠書類（施工業者への支払いが確認できるもの）</t>
    <rPh sb="3" eb="5">
      <t>ケッサイ</t>
    </rPh>
    <phoneticPr fontId="20"/>
  </si>
  <si>
    <t>法人番号</t>
    <rPh sb="0" eb="4">
      <t>ホウジンバンゴウ</t>
    </rPh>
    <phoneticPr fontId="4"/>
  </si>
  <si>
    <t>（宛先）</t>
    <rPh sb="1" eb="2">
      <t>アテ</t>
    </rPh>
    <rPh sb="2" eb="3">
      <t>サキ</t>
    </rPh>
    <phoneticPr fontId="20"/>
  </si>
  <si>
    <t>埼玉県知事　　　　　　　　宛て</t>
    <rPh sb="13" eb="14">
      <t>アテ</t>
    </rPh>
    <phoneticPr fontId="20"/>
  </si>
  <si>
    <t>決済（支払い）証拠書類を添付した</t>
    <rPh sb="0" eb="2">
      <t>ケッサイ</t>
    </rPh>
    <rPh sb="3" eb="5">
      <t>シハラ</t>
    </rPh>
    <rPh sb="7" eb="11">
      <t>ショウコショルイ</t>
    </rPh>
    <rPh sb="12" eb="14">
      <t>テンプ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</si>
</sst>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_ "/>
    <numFmt numFmtId="178" formatCode="0.0_ "/>
    <numFmt numFmtId="179" formatCode="0.0000_ "/>
    <numFmt numFmtId="180" formatCode="#,##0.00_);[Red]\(#,##0.00\)"/>
    <numFmt numFmtId="181" formatCode="0.0"/>
    <numFmt numFmtId="182" formatCode="0.0%"/>
    <numFmt numFmtId="183" formatCode="0.000"/>
    <numFmt numFmtId="184" formatCode="0.0000"/>
    <numFmt numFmtId="185" formatCode="#,##0;&quot;△ &quot;#,##0"/>
  </numFmts>
  <fonts count="4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vertAlign val="subscript"/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5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2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13" fillId="0" borderId="2" xfId="0" applyFont="1" applyBorder="1" applyProtection="1">
      <alignment vertical="center"/>
      <protection hidden="1"/>
    </xf>
    <xf numFmtId="0" fontId="13" fillId="0" borderId="6" xfId="0" applyFont="1" applyBorder="1" applyAlignment="1" applyProtection="1">
      <alignment horizontal="left" vertical="center"/>
      <protection hidden="1"/>
    </xf>
    <xf numFmtId="0" fontId="13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14" fillId="0" borderId="0" xfId="0" applyFont="1" applyProtection="1">
      <alignment vertical="center"/>
      <protection hidden="1"/>
    </xf>
    <xf numFmtId="177" fontId="15" fillId="0" borderId="0" xfId="0" applyNumberFormat="1" applyFo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0" xfId="0" applyBorder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Protection="1">
      <alignment vertical="center"/>
      <protection hidden="1"/>
    </xf>
    <xf numFmtId="0" fontId="13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7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179" fontId="13" fillId="0" borderId="0" xfId="0" applyNumberFormat="1" applyFont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13" fillId="0" borderId="1" xfId="0" applyFont="1" applyBorder="1" applyProtection="1">
      <alignment vertical="center"/>
      <protection hidden="1"/>
    </xf>
    <xf numFmtId="0" fontId="0" fillId="0" borderId="67" xfId="0" applyBorder="1" applyProtection="1">
      <alignment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26" fillId="0" borderId="3" xfId="0" applyFont="1" applyBorder="1" applyAlignment="1" applyProtection="1">
      <alignment horizontal="right" vertical="center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3" fillId="0" borderId="9" xfId="0" applyFont="1" applyBorder="1" applyAlignment="1" applyProtection="1">
      <alignment horizontal="left" vertical="center"/>
      <protection hidden="1"/>
    </xf>
    <xf numFmtId="49" fontId="13" fillId="0" borderId="0" xfId="0" applyNumberFormat="1" applyFont="1" applyAlignment="1" applyProtection="1">
      <alignment horizontal="left" vertical="center"/>
      <protection hidden="1"/>
    </xf>
    <xf numFmtId="180" fontId="13" fillId="0" borderId="0" xfId="0" applyNumberFormat="1" applyFont="1" applyAlignment="1" applyProtection="1">
      <alignment horizontal="left" vertical="center"/>
      <protection hidden="1"/>
    </xf>
    <xf numFmtId="0" fontId="0" fillId="0" borderId="7" xfId="0" applyBorder="1" applyProtection="1">
      <alignment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180" fontId="13" fillId="0" borderId="0" xfId="0" applyNumberFormat="1" applyFo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>
      <alignment horizontal="center" vertical="center"/>
    </xf>
    <xf numFmtId="182" fontId="0" fillId="9" borderId="7" xfId="0" applyNumberFormat="1" applyFill="1" applyBorder="1">
      <alignment vertical="center"/>
    </xf>
    <xf numFmtId="182" fontId="0" fillId="5" borderId="7" xfId="1" applyNumberFormat="1" applyFont="1" applyFill="1" applyBorder="1" applyProtection="1">
      <alignment vertical="center"/>
    </xf>
    <xf numFmtId="182" fontId="0" fillId="9" borderId="0" xfId="0" applyNumberFormat="1" applyFill="1">
      <alignment vertical="center"/>
    </xf>
    <xf numFmtId="182" fontId="0" fillId="5" borderId="0" xfId="1" applyNumberFormat="1" applyFont="1" applyFill="1" applyProtection="1">
      <alignment vertical="center"/>
    </xf>
    <xf numFmtId="182" fontId="0" fillId="10" borderId="0" xfId="0" applyNumberFormat="1" applyFill="1">
      <alignment vertical="center"/>
    </xf>
    <xf numFmtId="182" fontId="0" fillId="0" borderId="0" xfId="1" applyNumberFormat="1" applyFont="1">
      <alignment vertical="center"/>
    </xf>
    <xf numFmtId="182" fontId="0" fillId="5" borderId="0" xfId="1" applyNumberFormat="1" applyFont="1" applyFill="1">
      <alignment vertical="center"/>
    </xf>
    <xf numFmtId="182" fontId="0" fillId="9" borderId="0" xfId="1" applyNumberFormat="1" applyFont="1" applyFill="1">
      <alignment vertical="center"/>
    </xf>
    <xf numFmtId="182" fontId="0" fillId="10" borderId="0" xfId="1" applyNumberFormat="1" applyFont="1" applyFill="1">
      <alignment vertical="center"/>
    </xf>
    <xf numFmtId="182" fontId="0" fillId="0" borderId="0" xfId="0" applyNumberFormat="1">
      <alignment vertical="center"/>
    </xf>
    <xf numFmtId="182" fontId="0" fillId="0" borderId="7" xfId="1" applyNumberFormat="1" applyFont="1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82" fontId="0" fillId="0" borderId="0" xfId="0" applyNumberFormat="1" applyProtection="1">
      <alignment vertical="center"/>
      <protection hidden="1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8" xfId="0" applyBorder="1">
      <alignment vertical="center"/>
    </xf>
    <xf numFmtId="2" fontId="0" fillId="0" borderId="7" xfId="0" applyNumberFormat="1" applyBorder="1">
      <alignment vertical="center"/>
    </xf>
    <xf numFmtId="183" fontId="0" fillId="0" borderId="7" xfId="0" applyNumberFormat="1" applyBorder="1">
      <alignment vertical="center"/>
    </xf>
    <xf numFmtId="181" fontId="0" fillId="0" borderId="7" xfId="0" applyNumberFormat="1" applyBorder="1">
      <alignment vertical="center"/>
    </xf>
    <xf numFmtId="184" fontId="0" fillId="0" borderId="7" xfId="0" applyNumberFormat="1" applyBorder="1">
      <alignment vertical="center"/>
    </xf>
    <xf numFmtId="9" fontId="0" fillId="0" borderId="67" xfId="0" applyNumberFormat="1" applyBorder="1">
      <alignment vertical="center"/>
    </xf>
    <xf numFmtId="9" fontId="0" fillId="0" borderId="0" xfId="0" applyNumberFormat="1">
      <alignment vertical="center"/>
    </xf>
    <xf numFmtId="0" fontId="0" fillId="0" borderId="29" xfId="0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3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6" fillId="0" borderId="1" xfId="0" applyFont="1" applyBorder="1" applyAlignment="1" applyProtection="1">
      <alignment horizontal="right" vertical="center"/>
      <protection hidden="1"/>
    </xf>
    <xf numFmtId="0" fontId="13" fillId="0" borderId="1" xfId="2" applyNumberFormat="1" applyFont="1" applyBorder="1" applyAlignment="1" applyProtection="1">
      <alignment vertical="center"/>
      <protection hidden="1"/>
    </xf>
    <xf numFmtId="0" fontId="13" fillId="7" borderId="0" xfId="0" applyFont="1" applyFill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18" fillId="0" borderId="0" xfId="0" applyFont="1" applyProtection="1">
      <alignment vertical="center"/>
      <protection hidden="1"/>
    </xf>
    <xf numFmtId="0" fontId="30" fillId="0" borderId="0" xfId="0" applyFont="1" applyProtection="1">
      <alignment vertical="center"/>
      <protection hidden="1"/>
    </xf>
    <xf numFmtId="0" fontId="30" fillId="0" borderId="0" xfId="0" applyFont="1">
      <alignment vertical="center"/>
    </xf>
    <xf numFmtId="181" fontId="30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78" fontId="30" fillId="0" borderId="0" xfId="0" applyNumberFormat="1" applyFont="1" applyAlignment="1" applyProtection="1">
      <alignment horizontal="center" vertical="center"/>
      <protection hidden="1"/>
    </xf>
    <xf numFmtId="0" fontId="33" fillId="0" borderId="0" xfId="0" applyFont="1">
      <alignment vertical="center"/>
    </xf>
    <xf numFmtId="0" fontId="33" fillId="0" borderId="0" xfId="0" applyFont="1" applyProtection="1">
      <alignment vertical="center"/>
      <protection hidden="1"/>
    </xf>
    <xf numFmtId="0" fontId="30" fillId="0" borderId="0" xfId="0" applyFont="1" applyAlignment="1">
      <alignment horizontal="left" vertical="center"/>
    </xf>
    <xf numFmtId="0" fontId="30" fillId="0" borderId="0" xfId="0" applyFont="1" applyProtection="1">
      <alignment vertical="center"/>
      <protection locked="0"/>
    </xf>
    <xf numFmtId="0" fontId="34" fillId="0" borderId="21" xfId="0" applyFont="1" applyBorder="1" applyAlignment="1" applyProtection="1">
      <alignment vertical="center" wrapText="1"/>
      <protection hidden="1"/>
    </xf>
    <xf numFmtId="0" fontId="34" fillId="0" borderId="21" xfId="0" applyFont="1" applyBorder="1" applyAlignment="1" applyProtection="1">
      <alignment horizontal="left" vertical="center"/>
      <protection hidden="1"/>
    </xf>
    <xf numFmtId="0" fontId="38" fillId="0" borderId="35" xfId="0" applyFont="1" applyBorder="1" applyProtection="1">
      <alignment vertical="center"/>
      <protection hidden="1"/>
    </xf>
    <xf numFmtId="0" fontId="38" fillId="0" borderId="35" xfId="0" applyFont="1" applyBorder="1" applyAlignment="1" applyProtection="1">
      <alignment vertical="center" wrapText="1"/>
      <protection hidden="1"/>
    </xf>
    <xf numFmtId="0" fontId="38" fillId="0" borderId="35" xfId="0" applyFont="1" applyBorder="1" applyAlignment="1" applyProtection="1">
      <alignment horizontal="center" vertical="center"/>
      <protection hidden="1"/>
    </xf>
    <xf numFmtId="0" fontId="35" fillId="0" borderId="0" xfId="0" applyFont="1" applyProtection="1">
      <alignment vertical="center"/>
      <protection hidden="1"/>
    </xf>
    <xf numFmtId="0" fontId="35" fillId="0" borderId="28" xfId="0" applyFont="1" applyBorder="1" applyProtection="1">
      <alignment vertical="center"/>
      <protection hidden="1"/>
    </xf>
    <xf numFmtId="0" fontId="35" fillId="0" borderId="28" xfId="0" applyFont="1" applyBorder="1" applyAlignment="1" applyProtection="1">
      <alignment vertical="center" wrapText="1"/>
      <protection hidden="1"/>
    </xf>
    <xf numFmtId="0" fontId="35" fillId="0" borderId="36" xfId="0" applyFont="1" applyBorder="1" applyProtection="1">
      <alignment vertical="center"/>
      <protection hidden="1"/>
    </xf>
    <xf numFmtId="0" fontId="35" fillId="0" borderId="28" xfId="0" applyFont="1" applyBorder="1" applyAlignment="1" applyProtection="1">
      <alignment horizontal="center" vertical="center"/>
      <protection hidden="1"/>
    </xf>
    <xf numFmtId="0" fontId="35" fillId="0" borderId="7" xfId="0" applyFont="1" applyBorder="1" applyProtection="1">
      <alignment vertical="center"/>
      <protection hidden="1"/>
    </xf>
    <xf numFmtId="0" fontId="35" fillId="0" borderId="7" xfId="0" applyFont="1" applyBorder="1" applyAlignment="1" applyProtection="1">
      <alignment vertical="center" wrapText="1"/>
      <protection hidden="1"/>
    </xf>
    <xf numFmtId="0" fontId="35" fillId="0" borderId="21" xfId="0" applyFont="1" applyBorder="1" applyProtection="1">
      <alignment vertical="center"/>
      <protection hidden="1"/>
    </xf>
    <xf numFmtId="0" fontId="35" fillId="0" borderId="7" xfId="0" applyFont="1" applyBorder="1" applyAlignment="1" applyProtection="1">
      <alignment horizontal="center" vertical="center"/>
      <protection hidden="1"/>
    </xf>
    <xf numFmtId="0" fontId="35" fillId="0" borderId="7" xfId="0" applyFont="1" applyBorder="1" applyAlignment="1" applyProtection="1">
      <alignment horizontal="center" vertical="center" wrapText="1"/>
      <protection hidden="1"/>
    </xf>
    <xf numFmtId="0" fontId="37" fillId="0" borderId="0" xfId="0" applyFont="1" applyProtection="1">
      <alignment vertical="center"/>
      <protection hidden="1"/>
    </xf>
    <xf numFmtId="0" fontId="30" fillId="0" borderId="10" xfId="0" applyFont="1" applyBorder="1" applyProtection="1">
      <alignment vertical="center"/>
      <protection hidden="1"/>
    </xf>
    <xf numFmtId="0" fontId="30" fillId="0" borderId="0" xfId="0" applyFont="1" applyAlignment="1" applyProtection="1">
      <alignment horizontal="right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hidden="1"/>
    </xf>
    <xf numFmtId="0" fontId="30" fillId="0" borderId="0" xfId="0" applyFont="1" applyAlignment="1" applyProtection="1">
      <alignment vertical="center" shrinkToFit="1"/>
      <protection hidden="1"/>
    </xf>
    <xf numFmtId="176" fontId="32" fillId="0" borderId="0" xfId="0" applyNumberFormat="1" applyFont="1" applyAlignment="1" applyProtection="1">
      <alignment horizontal="center" vertical="center"/>
      <protection hidden="1"/>
    </xf>
    <xf numFmtId="12" fontId="32" fillId="0" borderId="0" xfId="0" applyNumberFormat="1" applyFont="1" applyAlignment="1" applyProtection="1">
      <alignment horizontal="center" vertical="center"/>
      <protection hidden="1"/>
    </xf>
    <xf numFmtId="176" fontId="34" fillId="0" borderId="0" xfId="0" applyNumberFormat="1" applyFont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left" vertical="center" shrinkToFit="1"/>
      <protection hidden="1"/>
    </xf>
    <xf numFmtId="0" fontId="34" fillId="0" borderId="0" xfId="0" applyFont="1" applyAlignment="1" applyProtection="1">
      <alignment wrapText="1"/>
      <protection hidden="1"/>
    </xf>
    <xf numFmtId="0" fontId="42" fillId="0" borderId="0" xfId="12"/>
    <xf numFmtId="0" fontId="30" fillId="0" borderId="0" xfId="12" applyFont="1"/>
    <xf numFmtId="0" fontId="30" fillId="0" borderId="7" xfId="12" applyFont="1" applyBorder="1" applyAlignment="1">
      <alignment horizontal="center" vertical="center"/>
    </xf>
    <xf numFmtId="0" fontId="30" fillId="0" borderId="7" xfId="12" applyFont="1" applyBorder="1" applyAlignment="1">
      <alignment vertical="center" wrapText="1"/>
    </xf>
    <xf numFmtId="0" fontId="30" fillId="13" borderId="7" xfId="12" applyFont="1" applyFill="1" applyBorder="1"/>
    <xf numFmtId="0" fontId="30" fillId="0" borderId="7" xfId="12" applyFont="1" applyBorder="1"/>
    <xf numFmtId="0" fontId="39" fillId="0" borderId="0" xfId="0" applyFont="1" applyAlignment="1" applyProtection="1">
      <alignment horizontal="left" vertical="center" shrinkToFit="1"/>
      <protection hidden="1"/>
    </xf>
    <xf numFmtId="0" fontId="30" fillId="5" borderId="5" xfId="0" applyFont="1" applyFill="1" applyBorder="1" applyProtection="1">
      <alignment vertical="center"/>
      <protection hidden="1"/>
    </xf>
    <xf numFmtId="0" fontId="30" fillId="5" borderId="0" xfId="0" applyFont="1" applyFill="1" applyProtection="1">
      <alignment vertical="center"/>
      <protection hidden="1"/>
    </xf>
    <xf numFmtId="0" fontId="30" fillId="5" borderId="2" xfId="0" applyFont="1" applyFill="1" applyBorder="1" applyProtection="1">
      <alignment vertical="center"/>
      <protection hidden="1"/>
    </xf>
    <xf numFmtId="0" fontId="30" fillId="5" borderId="6" xfId="0" applyFont="1" applyFill="1" applyBorder="1" applyProtection="1">
      <alignment vertical="center"/>
      <protection hidden="1"/>
    </xf>
    <xf numFmtId="0" fontId="33" fillId="5" borderId="3" xfId="0" applyFont="1" applyFill="1" applyBorder="1" applyProtection="1">
      <alignment vertical="center"/>
      <protection hidden="1"/>
    </xf>
    <xf numFmtId="0" fontId="30" fillId="5" borderId="3" xfId="0" applyFont="1" applyFill="1" applyBorder="1" applyProtection="1">
      <alignment vertical="center"/>
      <protection hidden="1"/>
    </xf>
    <xf numFmtId="0" fontId="30" fillId="5" borderId="4" xfId="0" applyFont="1" applyFill="1" applyBorder="1" applyProtection="1">
      <alignment vertical="center"/>
      <protection hidden="1"/>
    </xf>
    <xf numFmtId="0" fontId="37" fillId="4" borderId="7" xfId="12" applyFont="1" applyFill="1" applyBorder="1" applyAlignment="1">
      <alignment horizontal="center"/>
    </xf>
    <xf numFmtId="0" fontId="33" fillId="0" borderId="7" xfId="12" applyFont="1" applyBorder="1" applyAlignment="1">
      <alignment vertical="center" wrapText="1"/>
    </xf>
    <xf numFmtId="0" fontId="31" fillId="0" borderId="0" xfId="12" applyFont="1"/>
    <xf numFmtId="0" fontId="30" fillId="13" borderId="7" xfId="12" applyFont="1" applyFill="1" applyBorder="1" applyAlignment="1">
      <alignment vertical="center"/>
    </xf>
    <xf numFmtId="0" fontId="34" fillId="0" borderId="7" xfId="12" applyFont="1" applyBorder="1" applyAlignment="1">
      <alignment vertical="center" wrapText="1"/>
    </xf>
    <xf numFmtId="0" fontId="30" fillId="0" borderId="8" xfId="0" applyFont="1" applyBorder="1">
      <alignment vertical="center"/>
    </xf>
    <xf numFmtId="0" fontId="30" fillId="0" borderId="1" xfId="0" applyFont="1" applyBorder="1">
      <alignment vertical="center"/>
    </xf>
    <xf numFmtId="0" fontId="30" fillId="0" borderId="9" xfId="0" applyFont="1" applyBorder="1" applyProtection="1">
      <alignment vertical="center"/>
      <protection hidden="1"/>
    </xf>
    <xf numFmtId="0" fontId="30" fillId="0" borderId="5" xfId="0" applyFont="1" applyBorder="1">
      <alignment vertical="center"/>
    </xf>
    <xf numFmtId="0" fontId="30" fillId="0" borderId="2" xfId="0" applyFont="1" applyBorder="1" applyProtection="1">
      <alignment vertical="center"/>
      <protection hidden="1"/>
    </xf>
    <xf numFmtId="0" fontId="30" fillId="0" borderId="5" xfId="0" applyFont="1" applyBorder="1" applyProtection="1">
      <alignment vertical="center"/>
      <protection hidden="1"/>
    </xf>
    <xf numFmtId="0" fontId="30" fillId="0" borderId="6" xfId="0" applyFont="1" applyBorder="1" applyProtection="1">
      <alignment vertical="center"/>
      <protection hidden="1"/>
    </xf>
    <xf numFmtId="0" fontId="30" fillId="0" borderId="3" xfId="0" applyFont="1" applyBorder="1" applyProtection="1">
      <alignment vertical="center"/>
      <protection hidden="1"/>
    </xf>
    <xf numFmtId="0" fontId="30" fillId="0" borderId="4" xfId="0" applyFont="1" applyBorder="1" applyProtection="1">
      <alignment vertical="center"/>
      <protection hidden="1"/>
    </xf>
    <xf numFmtId="0" fontId="37" fillId="0" borderId="0" xfId="0" applyFont="1">
      <alignment vertical="center"/>
    </xf>
    <xf numFmtId="0" fontId="30" fillId="0" borderId="0" xfId="0" applyFont="1" applyAlignment="1">
      <alignment vertical="center" shrinkToFit="1"/>
    </xf>
    <xf numFmtId="0" fontId="31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38" fontId="32" fillId="0" borderId="0" xfId="2" applyFont="1" applyBorder="1" applyAlignment="1" applyProtection="1">
      <alignment horizontal="right" vertical="center"/>
    </xf>
    <xf numFmtId="0" fontId="30" fillId="7" borderId="0" xfId="0" applyFont="1" applyFill="1" applyAlignment="1" applyProtection="1">
      <alignment horizontal="right" vertical="center"/>
      <protection locked="0"/>
    </xf>
    <xf numFmtId="0" fontId="30" fillId="14" borderId="0" xfId="0" applyFont="1" applyFill="1" applyAlignment="1" applyProtection="1">
      <alignment horizontal="left" vertical="center"/>
      <protection locked="0"/>
    </xf>
    <xf numFmtId="0" fontId="33" fillId="14" borderId="0" xfId="0" applyFont="1" applyFill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34" fillId="0" borderId="0" xfId="0" applyFont="1" applyProtection="1">
      <alignment vertical="center"/>
      <protection locked="0"/>
    </xf>
    <xf numFmtId="0" fontId="30" fillId="14" borderId="0" xfId="0" applyFont="1" applyFill="1" applyAlignment="1">
      <alignment horizontal="center" vertical="center"/>
    </xf>
    <xf numFmtId="0" fontId="34" fillId="0" borderId="8" xfId="0" applyFont="1" applyBorder="1" applyAlignment="1" applyProtection="1">
      <alignment horizontal="center" vertical="center" wrapText="1"/>
      <protection hidden="1"/>
    </xf>
    <xf numFmtId="0" fontId="34" fillId="0" borderId="1" xfId="0" applyFont="1" applyBorder="1" applyAlignment="1" applyProtection="1">
      <alignment horizontal="center" vertical="center" wrapText="1"/>
      <protection hidden="1"/>
    </xf>
    <xf numFmtId="0" fontId="34" fillId="0" borderId="6" xfId="0" applyFont="1" applyBorder="1" applyAlignment="1" applyProtection="1">
      <alignment horizontal="center" vertical="center" wrapText="1"/>
      <protection hidden="1"/>
    </xf>
    <xf numFmtId="0" fontId="34" fillId="0" borderId="3" xfId="0" applyFont="1" applyBorder="1" applyAlignment="1" applyProtection="1">
      <alignment horizontal="center" vertical="center" wrapText="1"/>
      <protection hidden="1"/>
    </xf>
    <xf numFmtId="0" fontId="34" fillId="0" borderId="29" xfId="0" applyFont="1" applyBorder="1" applyAlignment="1" applyProtection="1">
      <alignment horizontal="left" vertical="center" shrinkToFit="1"/>
      <protection locked="0"/>
    </xf>
    <xf numFmtId="0" fontId="34" fillId="0" borderId="20" xfId="0" applyFont="1" applyBorder="1" applyAlignment="1" applyProtection="1">
      <alignment horizontal="left" vertical="center" shrinkToFit="1"/>
      <protection locked="0"/>
    </xf>
    <xf numFmtId="49" fontId="34" fillId="0" borderId="21" xfId="0" applyNumberFormat="1" applyFont="1" applyBorder="1" applyAlignment="1" applyProtection="1">
      <alignment horizontal="left" vertical="center" shrinkToFit="1"/>
      <protection locked="0"/>
    </xf>
    <xf numFmtId="49" fontId="34" fillId="0" borderId="29" xfId="0" applyNumberFormat="1" applyFont="1" applyBorder="1" applyAlignment="1" applyProtection="1">
      <alignment horizontal="left" vertical="center" shrinkToFit="1"/>
      <protection locked="0"/>
    </xf>
    <xf numFmtId="49" fontId="34" fillId="0" borderId="20" xfId="0" applyNumberFormat="1" applyFont="1" applyBorder="1" applyAlignment="1" applyProtection="1">
      <alignment horizontal="left" vertical="center" shrinkToFit="1"/>
      <protection locked="0"/>
    </xf>
    <xf numFmtId="0" fontId="34" fillId="0" borderId="21" xfId="0" applyFont="1" applyBorder="1" applyAlignment="1" applyProtection="1">
      <alignment horizontal="left" vertical="center" shrinkToFit="1"/>
      <protection locked="0"/>
    </xf>
    <xf numFmtId="0" fontId="34" fillId="0" borderId="7" xfId="0" applyFont="1" applyBorder="1" applyAlignment="1" applyProtection="1">
      <alignment horizontal="center" vertical="center" shrinkToFit="1"/>
      <protection hidden="1"/>
    </xf>
    <xf numFmtId="0" fontId="34" fillId="0" borderId="21" xfId="0" applyFont="1" applyBorder="1" applyAlignment="1" applyProtection="1">
      <alignment horizontal="left" vertical="center" wrapText="1"/>
      <protection locked="0"/>
    </xf>
    <xf numFmtId="0" fontId="34" fillId="0" borderId="29" xfId="0" applyFont="1" applyBorder="1" applyAlignment="1" applyProtection="1">
      <alignment horizontal="left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7" xfId="0" applyFont="1" applyBorder="1" applyAlignment="1" applyProtection="1">
      <alignment horizontal="center" vertical="center"/>
      <protection hidden="1"/>
    </xf>
    <xf numFmtId="0" fontId="34" fillId="0" borderId="21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20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center" vertical="center" wrapText="1"/>
      <protection hidden="1"/>
    </xf>
    <xf numFmtId="0" fontId="34" fillId="0" borderId="4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hidden="1"/>
    </xf>
    <xf numFmtId="0" fontId="34" fillId="0" borderId="20" xfId="0" applyFont="1" applyBorder="1" applyAlignment="1" applyProtection="1">
      <alignment horizontal="center" vertical="center"/>
      <protection hidden="1"/>
    </xf>
    <xf numFmtId="0" fontId="34" fillId="0" borderId="29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Protection="1">
      <alignment vertical="center"/>
      <protection locked="0"/>
    </xf>
    <xf numFmtId="0" fontId="34" fillId="0" borderId="20" xfId="0" applyFont="1" applyBorder="1" applyProtection="1">
      <alignment vertical="center"/>
      <protection locked="0"/>
    </xf>
    <xf numFmtId="49" fontId="46" fillId="0" borderId="21" xfId="0" applyNumberFormat="1" applyFont="1" applyBorder="1" applyAlignment="1" applyProtection="1">
      <alignment horizontal="left" vertical="center" wrapText="1"/>
      <protection locked="0"/>
    </xf>
    <xf numFmtId="49" fontId="46" fillId="0" borderId="29" xfId="0" applyNumberFormat="1" applyFont="1" applyBorder="1" applyAlignment="1" applyProtection="1">
      <alignment horizontal="left" vertical="center" wrapText="1"/>
      <protection locked="0"/>
    </xf>
    <xf numFmtId="49" fontId="46" fillId="0" borderId="20" xfId="0" applyNumberFormat="1" applyFont="1" applyBorder="1" applyAlignment="1" applyProtection="1">
      <alignment horizontal="left" vertical="center" wrapText="1"/>
      <protection locked="0"/>
    </xf>
    <xf numFmtId="0" fontId="36" fillId="0" borderId="21" xfId="0" applyFont="1" applyBorder="1" applyAlignment="1" applyProtection="1">
      <alignment horizontal="center" vertical="center" wrapText="1"/>
      <protection hidden="1"/>
    </xf>
    <xf numFmtId="0" fontId="36" fillId="0" borderId="20" xfId="0" applyFont="1" applyBorder="1" applyAlignment="1" applyProtection="1">
      <alignment horizontal="center" vertical="center" wrapText="1"/>
      <protection hidden="1"/>
    </xf>
    <xf numFmtId="0" fontId="34" fillId="0" borderId="8" xfId="0" applyFont="1" applyBorder="1" applyAlignment="1" applyProtection="1">
      <alignment horizontal="center" vertical="center" textRotation="255" wrapText="1"/>
      <protection hidden="1"/>
    </xf>
    <xf numFmtId="0" fontId="34" fillId="0" borderId="9" xfId="0" applyFont="1" applyBorder="1" applyAlignment="1" applyProtection="1">
      <alignment horizontal="center" vertical="center" textRotation="255" wrapText="1"/>
      <protection hidden="1"/>
    </xf>
    <xf numFmtId="0" fontId="34" fillId="0" borderId="6" xfId="0" applyFont="1" applyBorder="1" applyAlignment="1" applyProtection="1">
      <alignment horizontal="center" vertical="center" textRotation="255" wrapText="1"/>
      <protection hidden="1"/>
    </xf>
    <xf numFmtId="0" fontId="34" fillId="0" borderId="4" xfId="0" applyFont="1" applyBorder="1" applyAlignment="1" applyProtection="1">
      <alignment horizontal="center" vertical="center" textRotation="255" wrapText="1"/>
      <protection hidden="1"/>
    </xf>
    <xf numFmtId="0" fontId="34" fillId="0" borderId="8" xfId="0" applyFont="1" applyBorder="1" applyAlignment="1" applyProtection="1">
      <alignment horizontal="center" vertical="center"/>
      <protection hidden="1"/>
    </xf>
    <xf numFmtId="0" fontId="34" fillId="0" borderId="1" xfId="0" applyFont="1" applyBorder="1" applyAlignment="1" applyProtection="1">
      <alignment horizontal="center" vertical="center"/>
      <protection hidden="1"/>
    </xf>
    <xf numFmtId="0" fontId="34" fillId="0" borderId="9" xfId="0" applyFont="1" applyBorder="1" applyAlignment="1" applyProtection="1">
      <alignment horizontal="center" vertical="center"/>
      <protection hidden="1"/>
    </xf>
    <xf numFmtId="0" fontId="34" fillId="0" borderId="5" xfId="0" applyFont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4" fillId="0" borderId="2" xfId="0" applyFont="1" applyBorder="1" applyAlignment="1" applyProtection="1">
      <alignment horizontal="center" vertical="center"/>
      <protection hidden="1"/>
    </xf>
    <xf numFmtId="0" fontId="34" fillId="0" borderId="6" xfId="0" applyFont="1" applyBorder="1" applyAlignment="1" applyProtection="1">
      <alignment horizontal="center" vertical="center"/>
      <protection hidden="1"/>
    </xf>
    <xf numFmtId="0" fontId="34" fillId="0" borderId="3" xfId="0" applyFont="1" applyBorder="1" applyAlignment="1" applyProtection="1">
      <alignment horizontal="center" vertical="center"/>
      <protection hidden="1"/>
    </xf>
    <xf numFmtId="0" fontId="34" fillId="0" borderId="4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center" vertical="center" wrapText="1"/>
      <protection hidden="1"/>
    </xf>
    <xf numFmtId="0" fontId="30" fillId="0" borderId="3" xfId="0" applyFont="1" applyBorder="1" applyAlignment="1" applyProtection="1">
      <alignment horizontal="left" vertical="center"/>
      <protection hidden="1"/>
    </xf>
    <xf numFmtId="0" fontId="34" fillId="0" borderId="2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176" fontId="36" fillId="0" borderId="21" xfId="0" applyNumberFormat="1" applyFont="1" applyBorder="1" applyAlignment="1" applyProtection="1">
      <alignment horizontal="center" vertical="center" wrapText="1"/>
      <protection locked="0"/>
    </xf>
    <xf numFmtId="176" fontId="36" fillId="0" borderId="29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Border="1" applyAlignment="1" applyProtection="1">
      <alignment horizontal="center" vertical="center" wrapText="1"/>
      <protection hidden="1"/>
    </xf>
    <xf numFmtId="0" fontId="44" fillId="0" borderId="20" xfId="0" applyFont="1" applyBorder="1" applyAlignment="1" applyProtection="1">
      <alignment horizontal="center" vertical="center" wrapText="1"/>
      <protection hidden="1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62" xfId="0" applyFont="1" applyBorder="1" applyAlignment="1" applyProtection="1">
      <alignment horizontal="left" vertical="center"/>
      <protection locked="0"/>
    </xf>
    <xf numFmtId="0" fontId="35" fillId="0" borderId="22" xfId="0" applyFont="1" applyBorder="1" applyAlignment="1" applyProtection="1">
      <alignment horizontal="center" vertical="center" wrapText="1"/>
      <protection hidden="1"/>
    </xf>
    <xf numFmtId="0" fontId="35" fillId="0" borderId="29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center" vertical="center" wrapText="1"/>
      <protection hidden="1"/>
    </xf>
    <xf numFmtId="0" fontId="30" fillId="0" borderId="7" xfId="0" applyFont="1" applyBorder="1" applyAlignment="1">
      <alignment horizontal="center" vertical="center"/>
    </xf>
    <xf numFmtId="0" fontId="30" fillId="7" borderId="7" xfId="0" applyFont="1" applyFill="1" applyBorder="1" applyAlignment="1" applyProtection="1">
      <alignment horizontal="center" vertical="center"/>
      <protection locked="0"/>
    </xf>
    <xf numFmtId="0" fontId="46" fillId="0" borderId="21" xfId="0" applyFont="1" applyBorder="1" applyAlignment="1" applyProtection="1">
      <alignment horizontal="center" vertical="center"/>
      <protection locked="0"/>
    </xf>
    <xf numFmtId="0" fontId="46" fillId="0" borderId="29" xfId="0" applyFont="1" applyBorder="1" applyAlignment="1" applyProtection="1">
      <alignment horizontal="center" vertical="center"/>
      <protection locked="0"/>
    </xf>
    <xf numFmtId="0" fontId="46" fillId="0" borderId="20" xfId="0" applyFont="1" applyBorder="1" applyAlignment="1" applyProtection="1">
      <alignment horizontal="center" vertical="center"/>
      <protection locked="0"/>
    </xf>
    <xf numFmtId="0" fontId="46" fillId="0" borderId="21" xfId="0" quotePrefix="1" applyFont="1" applyBorder="1" applyAlignment="1" applyProtection="1">
      <alignment horizontal="center" vertical="center"/>
      <protection locked="0"/>
    </xf>
    <xf numFmtId="49" fontId="34" fillId="0" borderId="21" xfId="0" applyNumberFormat="1" applyFont="1" applyBorder="1" applyAlignment="1" applyProtection="1">
      <alignment vertical="center" shrinkToFit="1"/>
      <protection locked="0"/>
    </xf>
    <xf numFmtId="49" fontId="34" fillId="0" borderId="29" xfId="0" applyNumberFormat="1" applyFont="1" applyBorder="1" applyAlignment="1" applyProtection="1">
      <alignment vertical="center" shrinkToFit="1"/>
      <protection locked="0"/>
    </xf>
    <xf numFmtId="49" fontId="34" fillId="0" borderId="20" xfId="0" applyNumberFormat="1" applyFont="1" applyBorder="1" applyAlignment="1" applyProtection="1">
      <alignment vertical="center" shrinkToFit="1"/>
      <protection locked="0"/>
    </xf>
    <xf numFmtId="0" fontId="34" fillId="0" borderId="21" xfId="0" applyFont="1" applyBorder="1" applyAlignment="1" applyProtection="1">
      <alignment vertical="center" shrinkToFit="1"/>
      <protection locked="0"/>
    </xf>
    <xf numFmtId="0" fontId="34" fillId="0" borderId="29" xfId="0" applyFont="1" applyBorder="1" applyAlignment="1" applyProtection="1">
      <alignment vertical="center" shrinkToFit="1"/>
      <protection locked="0"/>
    </xf>
    <xf numFmtId="0" fontId="34" fillId="0" borderId="20" xfId="0" applyFont="1" applyBorder="1" applyAlignment="1" applyProtection="1">
      <alignment vertical="center" shrinkToFit="1"/>
      <protection locked="0"/>
    </xf>
    <xf numFmtId="185" fontId="32" fillId="0" borderId="7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2" fontId="32" fillId="0" borderId="21" xfId="0" applyNumberFormat="1" applyFont="1" applyBorder="1" applyAlignment="1" applyProtection="1">
      <alignment horizontal="center" vertical="center"/>
      <protection hidden="1"/>
    </xf>
    <xf numFmtId="12" fontId="32" fillId="0" borderId="29" xfId="0" applyNumberFormat="1" applyFont="1" applyBorder="1" applyAlignment="1" applyProtection="1">
      <alignment horizontal="center" vertical="center"/>
      <protection hidden="1"/>
    </xf>
    <xf numFmtId="12" fontId="32" fillId="0" borderId="20" xfId="0" applyNumberFormat="1" applyFont="1" applyBorder="1" applyAlignment="1" applyProtection="1">
      <alignment horizontal="center" vertical="center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185" fontId="41" fillId="0" borderId="7" xfId="0" applyNumberFormat="1" applyFont="1" applyBorder="1" applyAlignment="1" applyProtection="1">
      <alignment horizontal="center" vertical="center"/>
      <protection hidden="1"/>
    </xf>
    <xf numFmtId="185" fontId="41" fillId="0" borderId="21" xfId="0" applyNumberFormat="1" applyFont="1" applyBorder="1" applyAlignment="1" applyProtection="1">
      <alignment horizontal="center" vertical="center"/>
      <protection hidden="1"/>
    </xf>
    <xf numFmtId="0" fontId="30" fillId="0" borderId="23" xfId="0" applyFont="1" applyBorder="1" applyAlignment="1" applyProtection="1">
      <alignment horizontal="center" vertical="center"/>
      <protection hidden="1"/>
    </xf>
    <xf numFmtId="0" fontId="30" fillId="0" borderId="3" xfId="0" applyFont="1" applyBorder="1" applyAlignment="1" applyProtection="1">
      <alignment horizontal="center" vertical="center"/>
      <protection hidden="1"/>
    </xf>
    <xf numFmtId="176" fontId="34" fillId="0" borderId="28" xfId="0" applyNumberFormat="1" applyFont="1" applyBorder="1" applyAlignment="1" applyProtection="1">
      <alignment horizontal="right" vertical="center"/>
      <protection locked="0"/>
    </xf>
    <xf numFmtId="0" fontId="39" fillId="0" borderId="0" xfId="0" applyFont="1" applyAlignment="1" applyProtection="1">
      <alignment horizontal="left" vertical="center" shrinkToFit="1"/>
      <protection hidden="1"/>
    </xf>
    <xf numFmtId="176" fontId="34" fillId="3" borderId="14" xfId="0" applyNumberFormat="1" applyFont="1" applyFill="1" applyBorder="1" applyAlignment="1" applyProtection="1">
      <alignment horizontal="center" vertical="center"/>
      <protection hidden="1"/>
    </xf>
    <xf numFmtId="176" fontId="34" fillId="3" borderId="12" xfId="0" applyNumberFormat="1" applyFont="1" applyFill="1" applyBorder="1" applyAlignment="1" applyProtection="1">
      <alignment horizontal="center" vertical="center"/>
      <protection hidden="1"/>
    </xf>
    <xf numFmtId="176" fontId="34" fillId="3" borderId="13" xfId="0" applyNumberFormat="1" applyFont="1" applyFill="1" applyBorder="1" applyAlignment="1" applyProtection="1">
      <alignment horizontal="center" vertical="center"/>
      <protection hidden="1"/>
    </xf>
    <xf numFmtId="176" fontId="34" fillId="0" borderId="15" xfId="0" applyNumberFormat="1" applyFont="1" applyBorder="1" applyAlignment="1" applyProtection="1">
      <alignment horizontal="right" vertical="center"/>
      <protection hidden="1"/>
    </xf>
    <xf numFmtId="176" fontId="34" fillId="0" borderId="44" xfId="0" applyNumberFormat="1" applyFont="1" applyBorder="1" applyAlignment="1" applyProtection="1">
      <alignment horizontal="right" vertical="center"/>
      <protection hidden="1"/>
    </xf>
    <xf numFmtId="176" fontId="34" fillId="0" borderId="21" xfId="0" applyNumberFormat="1" applyFont="1" applyBorder="1" applyAlignment="1" applyProtection="1">
      <alignment horizontal="center" vertical="center"/>
      <protection locked="0"/>
    </xf>
    <xf numFmtId="176" fontId="34" fillId="0" borderId="20" xfId="0" applyNumberFormat="1" applyFont="1" applyBorder="1" applyAlignment="1" applyProtection="1">
      <alignment horizontal="center" vertical="center"/>
      <protection locked="0"/>
    </xf>
    <xf numFmtId="176" fontId="34" fillId="3" borderId="16" xfId="0" applyNumberFormat="1" applyFont="1" applyFill="1" applyBorder="1" applyAlignment="1" applyProtection="1">
      <alignment horizontal="center" vertical="center"/>
      <protection hidden="1"/>
    </xf>
    <xf numFmtId="176" fontId="34" fillId="3" borderId="45" xfId="0" applyNumberFormat="1" applyFont="1" applyFill="1" applyBorder="1" applyAlignment="1" applyProtection="1">
      <alignment horizontal="center" vertical="center"/>
      <protection hidden="1"/>
    </xf>
    <xf numFmtId="176" fontId="34" fillId="3" borderId="17" xfId="0" applyNumberFormat="1" applyFont="1" applyFill="1" applyBorder="1" applyAlignment="1" applyProtection="1">
      <alignment horizontal="center" vertical="center"/>
      <protection hidden="1"/>
    </xf>
    <xf numFmtId="176" fontId="34" fillId="0" borderId="18" xfId="0" applyNumberFormat="1" applyFont="1" applyBorder="1" applyAlignment="1" applyProtection="1">
      <alignment horizontal="right" vertical="center"/>
      <protection hidden="1"/>
    </xf>
    <xf numFmtId="176" fontId="34" fillId="0" borderId="43" xfId="0" applyNumberFormat="1" applyFont="1" applyBorder="1" applyAlignment="1" applyProtection="1">
      <alignment horizontal="right" vertical="center"/>
      <protection hidden="1"/>
    </xf>
    <xf numFmtId="0" fontId="30" fillId="0" borderId="22" xfId="0" applyFont="1" applyBorder="1" applyAlignment="1" applyProtection="1">
      <alignment horizontal="center" vertical="center"/>
      <protection hidden="1"/>
    </xf>
    <xf numFmtId="0" fontId="30" fillId="0" borderId="29" xfId="0" applyFont="1" applyBorder="1" applyAlignment="1" applyProtection="1">
      <alignment horizontal="center" vertical="center"/>
      <protection hidden="1"/>
    </xf>
    <xf numFmtId="176" fontId="34" fillId="0" borderId="37" xfId="0" applyNumberFormat="1" applyFont="1" applyBorder="1" applyAlignment="1" applyProtection="1">
      <alignment horizontal="right" vertical="center"/>
      <protection hidden="1"/>
    </xf>
    <xf numFmtId="176" fontId="34" fillId="0" borderId="38" xfId="0" applyNumberFormat="1" applyFont="1" applyBorder="1" applyAlignment="1" applyProtection="1">
      <alignment horizontal="right" vertical="center"/>
      <protection hidden="1"/>
    </xf>
    <xf numFmtId="176" fontId="34" fillId="3" borderId="39" xfId="0" applyNumberFormat="1" applyFont="1" applyFill="1" applyBorder="1" applyAlignment="1" applyProtection="1">
      <alignment horizontal="center" vertical="center"/>
      <protection hidden="1"/>
    </xf>
    <xf numFmtId="176" fontId="34" fillId="3" borderId="40" xfId="0" applyNumberFormat="1" applyFont="1" applyFill="1" applyBorder="1" applyAlignment="1" applyProtection="1">
      <alignment horizontal="center" vertical="center"/>
      <protection hidden="1"/>
    </xf>
    <xf numFmtId="176" fontId="34" fillId="3" borderId="41" xfId="0" applyNumberFormat="1" applyFont="1" applyFill="1" applyBorder="1" applyAlignment="1" applyProtection="1">
      <alignment horizontal="center" vertical="center"/>
      <protection hidden="1"/>
    </xf>
    <xf numFmtId="0" fontId="30" fillId="0" borderId="53" xfId="0" applyFont="1" applyBorder="1" applyAlignment="1" applyProtection="1">
      <alignment horizontal="center" vertical="center"/>
      <protection hidden="1"/>
    </xf>
    <xf numFmtId="0" fontId="30" fillId="0" borderId="40" xfId="0" applyFont="1" applyBorder="1" applyAlignment="1" applyProtection="1">
      <alignment horizontal="center" vertical="center"/>
      <protection hidden="1"/>
    </xf>
    <xf numFmtId="176" fontId="34" fillId="0" borderId="7" xfId="0" applyNumberFormat="1" applyFont="1" applyBorder="1" applyAlignment="1" applyProtection="1">
      <alignment horizontal="right" vertical="center"/>
      <protection hidden="1"/>
    </xf>
    <xf numFmtId="176" fontId="34" fillId="0" borderId="25" xfId="0" applyNumberFormat="1" applyFont="1" applyBorder="1" applyAlignment="1" applyProtection="1">
      <alignment horizontal="right" vertical="center"/>
      <protection hidden="1"/>
    </xf>
    <xf numFmtId="176" fontId="34" fillId="12" borderId="42" xfId="0" applyNumberFormat="1" applyFont="1" applyFill="1" applyBorder="1" applyAlignment="1" applyProtection="1">
      <alignment horizontal="right" vertical="center"/>
      <protection hidden="1"/>
    </xf>
    <xf numFmtId="176" fontId="34" fillId="0" borderId="21" xfId="0" applyNumberFormat="1" applyFont="1" applyBorder="1" applyAlignment="1" applyProtection="1">
      <alignment horizontal="right" vertical="center"/>
      <protection locked="0"/>
    </xf>
    <xf numFmtId="176" fontId="34" fillId="0" borderId="29" xfId="0" applyNumberFormat="1" applyFont="1" applyBorder="1" applyAlignment="1" applyProtection="1">
      <alignment horizontal="right" vertical="center"/>
      <protection locked="0"/>
    </xf>
    <xf numFmtId="176" fontId="34" fillId="0" borderId="20" xfId="0" applyNumberFormat="1" applyFont="1" applyBorder="1" applyAlignment="1" applyProtection="1">
      <alignment horizontal="right" vertical="center"/>
      <protection locked="0"/>
    </xf>
    <xf numFmtId="176" fontId="34" fillId="12" borderId="61" xfId="0" applyNumberFormat="1" applyFont="1" applyFill="1" applyBorder="1" applyAlignment="1" applyProtection="1">
      <alignment horizontal="right" vertical="center"/>
      <protection hidden="1"/>
    </xf>
    <xf numFmtId="176" fontId="34" fillId="0" borderId="26" xfId="0" applyNumberFormat="1" applyFont="1" applyBorder="1" applyAlignment="1" applyProtection="1">
      <alignment horizontal="right" vertical="center"/>
      <protection locked="0"/>
    </xf>
    <xf numFmtId="176" fontId="34" fillId="0" borderId="50" xfId="0" applyNumberFormat="1" applyFont="1" applyBorder="1" applyAlignment="1" applyProtection="1">
      <alignment horizontal="center" vertical="center"/>
      <protection locked="0"/>
    </xf>
    <xf numFmtId="176" fontId="34" fillId="0" borderId="82" xfId="0" applyNumberFormat="1" applyFont="1" applyBorder="1" applyAlignment="1" applyProtection="1">
      <alignment horizontal="center" vertical="center"/>
      <protection locked="0"/>
    </xf>
    <xf numFmtId="176" fontId="34" fillId="0" borderId="26" xfId="0" applyNumberFormat="1" applyFont="1" applyBorder="1" applyAlignment="1" applyProtection="1">
      <alignment horizontal="right" vertical="center"/>
      <protection hidden="1"/>
    </xf>
    <xf numFmtId="176" fontId="34" fillId="0" borderId="84" xfId="0" applyNumberFormat="1" applyFont="1" applyBorder="1" applyAlignment="1" applyProtection="1">
      <alignment horizontal="right" vertical="center"/>
      <protection hidden="1"/>
    </xf>
    <xf numFmtId="176" fontId="34" fillId="0" borderId="50" xfId="0" applyNumberFormat="1" applyFont="1" applyBorder="1" applyAlignment="1" applyProtection="1">
      <alignment horizontal="right" vertical="center"/>
      <protection hidden="1"/>
    </xf>
    <xf numFmtId="176" fontId="34" fillId="0" borderId="51" xfId="0" applyNumberFormat="1" applyFont="1" applyBorder="1" applyAlignment="1" applyProtection="1">
      <alignment horizontal="right" vertical="center"/>
      <protection hidden="1"/>
    </xf>
    <xf numFmtId="176" fontId="34" fillId="0" borderId="85" xfId="0" applyNumberFormat="1" applyFont="1" applyBorder="1" applyAlignment="1" applyProtection="1">
      <alignment horizontal="right" vertical="center"/>
      <protection hidden="1"/>
    </xf>
    <xf numFmtId="176" fontId="34" fillId="0" borderId="28" xfId="0" applyNumberFormat="1" applyFont="1" applyBorder="1" applyAlignment="1" applyProtection="1">
      <alignment horizontal="center" vertical="center"/>
      <protection locked="0"/>
    </xf>
    <xf numFmtId="176" fontId="34" fillId="0" borderId="19" xfId="0" applyNumberFormat="1" applyFont="1" applyBorder="1" applyAlignment="1" applyProtection="1">
      <alignment horizontal="right" vertical="center"/>
      <protection hidden="1"/>
    </xf>
    <xf numFmtId="176" fontId="34" fillId="12" borderId="31" xfId="0" applyNumberFormat="1" applyFont="1" applyFill="1" applyBorder="1" applyAlignment="1" applyProtection="1">
      <alignment horizontal="center" vertical="center"/>
      <protection hidden="1"/>
    </xf>
    <xf numFmtId="176" fontId="34" fillId="12" borderId="10" xfId="0" applyNumberFormat="1" applyFont="1" applyFill="1" applyBorder="1" applyAlignment="1" applyProtection="1">
      <alignment horizontal="center" vertical="center"/>
      <protection hidden="1"/>
    </xf>
    <xf numFmtId="176" fontId="34" fillId="12" borderId="49" xfId="0" applyNumberFormat="1" applyFont="1" applyFill="1" applyBorder="1" applyAlignment="1" applyProtection="1">
      <alignment horizontal="center" vertical="center"/>
      <protection hidden="1"/>
    </xf>
    <xf numFmtId="0" fontId="34" fillId="12" borderId="48" xfId="0" applyFont="1" applyFill="1" applyBorder="1" applyAlignment="1" applyProtection="1">
      <alignment horizontal="center" vertical="center"/>
      <protection hidden="1"/>
    </xf>
    <xf numFmtId="0" fontId="34" fillId="12" borderId="46" xfId="0" applyFont="1" applyFill="1" applyBorder="1" applyAlignment="1" applyProtection="1">
      <alignment horizontal="center" vertical="center"/>
      <protection hidden="1"/>
    </xf>
    <xf numFmtId="0" fontId="34" fillId="12" borderId="47" xfId="0" applyFont="1" applyFill="1" applyBorder="1" applyAlignment="1" applyProtection="1">
      <alignment horizontal="center" vertical="center"/>
      <protection hidden="1"/>
    </xf>
    <xf numFmtId="0" fontId="34" fillId="12" borderId="30" xfId="0" applyFont="1" applyFill="1" applyBorder="1" applyAlignment="1" applyProtection="1">
      <alignment horizontal="center" vertical="center"/>
      <protection hidden="1"/>
    </xf>
    <xf numFmtId="0" fontId="34" fillId="12" borderId="10" xfId="0" applyFont="1" applyFill="1" applyBorder="1" applyAlignment="1" applyProtection="1">
      <alignment horizontal="center" vertical="center"/>
      <protection hidden="1"/>
    </xf>
    <xf numFmtId="0" fontId="34" fillId="12" borderId="49" xfId="0" applyFont="1" applyFill="1" applyBorder="1" applyAlignment="1" applyProtection="1">
      <alignment horizontal="center" vertical="center"/>
      <protection hidden="1"/>
    </xf>
    <xf numFmtId="176" fontId="34" fillId="12" borderId="89" xfId="0" applyNumberFormat="1" applyFont="1" applyFill="1" applyBorder="1" applyAlignment="1" applyProtection="1">
      <alignment horizontal="center" vertical="center"/>
      <protection hidden="1"/>
    </xf>
    <xf numFmtId="176" fontId="34" fillId="12" borderId="46" xfId="0" applyNumberFormat="1" applyFont="1" applyFill="1" applyBorder="1" applyAlignment="1" applyProtection="1">
      <alignment horizontal="center" vertical="center"/>
      <protection hidden="1"/>
    </xf>
    <xf numFmtId="176" fontId="34" fillId="12" borderId="15" xfId="0" applyNumberFormat="1" applyFont="1" applyFill="1" applyBorder="1" applyAlignment="1" applyProtection="1">
      <alignment horizontal="center" vertical="center"/>
      <protection hidden="1"/>
    </xf>
    <xf numFmtId="176" fontId="34" fillId="12" borderId="47" xfId="0" applyNumberFormat="1" applyFont="1" applyFill="1" applyBorder="1" applyAlignment="1" applyProtection="1">
      <alignment horizontal="center" vertical="center"/>
      <protection hidden="1"/>
    </xf>
    <xf numFmtId="176" fontId="34" fillId="12" borderId="11" xfId="0" applyNumberFormat="1" applyFont="1" applyFill="1" applyBorder="1" applyAlignment="1" applyProtection="1">
      <alignment horizontal="center" vertical="center"/>
      <protection hidden="1"/>
    </xf>
    <xf numFmtId="176" fontId="34" fillId="12" borderId="33" xfId="0" applyNumberFormat="1" applyFont="1" applyFill="1" applyBorder="1" applyAlignment="1" applyProtection="1">
      <alignment horizontal="center" vertical="center"/>
      <protection hidden="1"/>
    </xf>
    <xf numFmtId="176" fontId="34" fillId="12" borderId="14" xfId="0" applyNumberFormat="1" applyFont="1" applyFill="1" applyBorder="1" applyAlignment="1" applyProtection="1">
      <alignment horizontal="center" vertical="center"/>
      <protection hidden="1"/>
    </xf>
    <xf numFmtId="176" fontId="34" fillId="0" borderId="28" xfId="0" applyNumberFormat="1" applyFont="1" applyBorder="1" applyAlignment="1" applyProtection="1">
      <alignment horizontal="right" vertical="center"/>
      <protection hidden="1"/>
    </xf>
    <xf numFmtId="176" fontId="34" fillId="0" borderId="88" xfId="0" applyNumberFormat="1" applyFont="1" applyBorder="1" applyAlignment="1" applyProtection="1">
      <alignment horizontal="right" vertical="center"/>
      <protection hidden="1"/>
    </xf>
    <xf numFmtId="176" fontId="34" fillId="0" borderId="7" xfId="0" applyNumberFormat="1" applyFont="1" applyBorder="1" applyAlignment="1" applyProtection="1">
      <alignment horizontal="right" vertical="center"/>
      <protection locked="0"/>
    </xf>
    <xf numFmtId="176" fontId="34" fillId="0" borderId="6" xfId="0" applyNumberFormat="1" applyFont="1" applyBorder="1" applyAlignment="1" applyProtection="1">
      <alignment horizontal="right" vertical="center"/>
      <protection hidden="1"/>
    </xf>
    <xf numFmtId="176" fontId="34" fillId="0" borderId="3" xfId="0" applyNumberFormat="1" applyFont="1" applyBorder="1" applyAlignment="1" applyProtection="1">
      <alignment horizontal="right" vertical="center"/>
      <protection hidden="1"/>
    </xf>
    <xf numFmtId="176" fontId="34" fillId="0" borderId="4" xfId="0" applyNumberFormat="1" applyFont="1" applyBorder="1" applyAlignment="1" applyProtection="1">
      <alignment horizontal="right" vertical="center"/>
      <protection hidden="1"/>
    </xf>
    <xf numFmtId="176" fontId="34" fillId="3" borderId="32" xfId="0" applyNumberFormat="1" applyFont="1" applyFill="1" applyBorder="1" applyAlignment="1" applyProtection="1">
      <alignment horizontal="center" vertical="center"/>
      <protection hidden="1"/>
    </xf>
    <xf numFmtId="176" fontId="34" fillId="12" borderId="32" xfId="0" applyNumberFormat="1" applyFont="1" applyFill="1" applyBorder="1" applyAlignment="1" applyProtection="1">
      <alignment horizontal="right" vertical="center"/>
      <protection hidden="1"/>
    </xf>
    <xf numFmtId="176" fontId="34" fillId="12" borderId="83" xfId="0" applyNumberFormat="1" applyFont="1" applyFill="1" applyBorder="1" applyAlignment="1" applyProtection="1">
      <alignment horizontal="right" vertical="center"/>
      <protection hidden="1"/>
    </xf>
    <xf numFmtId="176" fontId="34" fillId="0" borderId="34" xfId="0" applyNumberFormat="1" applyFont="1" applyBorder="1" applyAlignment="1" applyProtection="1">
      <alignment horizontal="right" vertical="center"/>
      <protection hidden="1"/>
    </xf>
    <xf numFmtId="176" fontId="34" fillId="3" borderId="19" xfId="0" applyNumberFormat="1" applyFont="1" applyFill="1" applyBorder="1" applyAlignment="1" applyProtection="1">
      <alignment horizontal="center" vertical="center"/>
      <protection hidden="1"/>
    </xf>
    <xf numFmtId="0" fontId="36" fillId="0" borderId="5" xfId="0" applyFont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185" fontId="32" fillId="7" borderId="7" xfId="0" applyNumberFormat="1" applyFont="1" applyFill="1" applyBorder="1" applyAlignment="1" applyProtection="1">
      <alignment horizontal="center" vertical="center"/>
      <protection locked="0" hidden="1"/>
    </xf>
    <xf numFmtId="0" fontId="34" fillId="0" borderId="63" xfId="0" applyFont="1" applyBorder="1" applyAlignment="1" applyProtection="1">
      <alignment horizontal="center" vertical="center"/>
      <protection hidden="1"/>
    </xf>
    <xf numFmtId="0" fontId="34" fillId="0" borderId="45" xfId="0" applyFont="1" applyBorder="1" applyAlignment="1" applyProtection="1">
      <alignment horizontal="center" vertical="center"/>
      <protection hidden="1"/>
    </xf>
    <xf numFmtId="0" fontId="34" fillId="0" borderId="64" xfId="0" applyFont="1" applyBorder="1" applyAlignment="1" applyProtection="1">
      <alignment horizontal="center" vertical="center"/>
      <protection hidden="1"/>
    </xf>
    <xf numFmtId="185" fontId="32" fillId="0" borderId="80" xfId="0" applyNumberFormat="1" applyFont="1" applyBorder="1" applyAlignment="1" applyProtection="1">
      <alignment horizontal="center" vertical="center"/>
      <protection hidden="1"/>
    </xf>
    <xf numFmtId="185" fontId="32" fillId="0" borderId="1" xfId="0" applyNumberFormat="1" applyFont="1" applyBorder="1" applyAlignment="1" applyProtection="1">
      <alignment horizontal="center" vertical="center"/>
      <protection hidden="1"/>
    </xf>
    <xf numFmtId="185" fontId="32" fillId="0" borderId="81" xfId="0" applyNumberFormat="1" applyFont="1" applyBorder="1" applyAlignment="1" applyProtection="1">
      <alignment horizontal="center" vertical="center"/>
      <protection hidden="1"/>
    </xf>
    <xf numFmtId="185" fontId="32" fillId="0" borderId="30" xfId="0" applyNumberFormat="1" applyFont="1" applyBorder="1" applyAlignment="1" applyProtection="1">
      <alignment horizontal="center" vertical="center"/>
      <protection hidden="1"/>
    </xf>
    <xf numFmtId="185" fontId="32" fillId="0" borderId="10" xfId="0" applyNumberFormat="1" applyFont="1" applyBorder="1" applyAlignment="1" applyProtection="1">
      <alignment horizontal="center" vertical="center"/>
      <protection hidden="1"/>
    </xf>
    <xf numFmtId="185" fontId="32" fillId="0" borderId="33" xfId="0" applyNumberFormat="1" applyFont="1" applyBorder="1" applyAlignment="1" applyProtection="1">
      <alignment horizontal="center" vertical="center"/>
      <protection hidden="1"/>
    </xf>
    <xf numFmtId="0" fontId="34" fillId="0" borderId="63" xfId="0" applyFont="1" applyBorder="1" applyProtection="1">
      <alignment vertical="center"/>
      <protection hidden="1"/>
    </xf>
    <xf numFmtId="0" fontId="34" fillId="0" borderId="45" xfId="0" applyFont="1" applyBorder="1" applyProtection="1">
      <alignment vertical="center"/>
      <protection hidden="1"/>
    </xf>
    <xf numFmtId="0" fontId="34" fillId="0" borderId="64" xfId="0" applyFont="1" applyBorder="1" applyProtection="1">
      <alignment vertical="center"/>
      <protection hidden="1"/>
    </xf>
    <xf numFmtId="0" fontId="30" fillId="0" borderId="23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  <xf numFmtId="0" fontId="30" fillId="0" borderId="22" xfId="0" applyFont="1" applyBorder="1" applyAlignment="1" applyProtection="1">
      <alignment horizontal="left" vertical="center"/>
      <protection locked="0"/>
    </xf>
    <xf numFmtId="0" fontId="30" fillId="0" borderId="29" xfId="0" applyFont="1" applyBorder="1" applyAlignment="1" applyProtection="1">
      <alignment horizontal="left" vertical="center"/>
      <protection locked="0"/>
    </xf>
    <xf numFmtId="0" fontId="30" fillId="0" borderId="20" xfId="0" applyFont="1" applyBorder="1" applyAlignment="1" applyProtection="1">
      <alignment horizontal="left" vertical="center"/>
      <protection locked="0"/>
    </xf>
    <xf numFmtId="0" fontId="30" fillId="0" borderId="90" xfId="0" applyFont="1" applyBorder="1" applyAlignment="1" applyProtection="1">
      <alignment horizontal="left" vertical="center"/>
      <protection locked="0"/>
    </xf>
    <xf numFmtId="0" fontId="30" fillId="0" borderId="51" xfId="0" applyFont="1" applyBorder="1" applyAlignment="1" applyProtection="1">
      <alignment horizontal="left" vertical="center"/>
      <protection locked="0"/>
    </xf>
    <xf numFmtId="0" fontId="30" fillId="0" borderId="82" xfId="0" applyFont="1" applyBorder="1" applyAlignment="1" applyProtection="1">
      <alignment horizontal="left" vertical="center"/>
      <protection locked="0"/>
    </xf>
    <xf numFmtId="0" fontId="30" fillId="0" borderId="23" xfId="0" applyFont="1" applyBorder="1" applyAlignment="1" applyProtection="1">
      <alignment horizontal="left" vertical="center"/>
      <protection hidden="1"/>
    </xf>
    <xf numFmtId="0" fontId="30" fillId="0" borderId="4" xfId="0" applyFont="1" applyBorder="1" applyAlignment="1" applyProtection="1">
      <alignment horizontal="left" vertical="center"/>
      <protection hidden="1"/>
    </xf>
    <xf numFmtId="0" fontId="30" fillId="12" borderId="87" xfId="0" applyFont="1" applyFill="1" applyBorder="1" applyAlignment="1" applyProtection="1">
      <alignment horizontal="center" vertical="center"/>
      <protection hidden="1"/>
    </xf>
    <xf numFmtId="0" fontId="30" fillId="12" borderId="52" xfId="0" applyFont="1" applyFill="1" applyBorder="1" applyAlignment="1" applyProtection="1">
      <alignment horizontal="center" vertical="center"/>
      <protection hidden="1"/>
    </xf>
    <xf numFmtId="0" fontId="30" fillId="12" borderId="86" xfId="0" applyFont="1" applyFill="1" applyBorder="1" applyAlignment="1" applyProtection="1">
      <alignment horizontal="center" vertical="center"/>
      <protection hidden="1"/>
    </xf>
    <xf numFmtId="0" fontId="30" fillId="0" borderId="22" xfId="0" applyFont="1" applyBorder="1" applyAlignment="1" applyProtection="1">
      <alignment horizontal="left" vertical="center"/>
      <protection hidden="1"/>
    </xf>
    <xf numFmtId="0" fontId="30" fillId="0" borderId="29" xfId="0" applyFont="1" applyBorder="1" applyAlignment="1" applyProtection="1">
      <alignment horizontal="left" vertical="center"/>
      <protection hidden="1"/>
    </xf>
    <xf numFmtId="0" fontId="30" fillId="0" borderId="20" xfId="0" applyFont="1" applyBorder="1" applyAlignment="1" applyProtection="1">
      <alignment horizontal="left" vertical="center"/>
      <protection hidden="1"/>
    </xf>
    <xf numFmtId="0" fontId="35" fillId="0" borderId="22" xfId="0" applyFont="1" applyBorder="1" applyAlignment="1" applyProtection="1">
      <alignment horizontal="left" vertical="center" wrapText="1" shrinkToFit="1"/>
      <protection hidden="1"/>
    </xf>
    <xf numFmtId="0" fontId="35" fillId="0" borderId="29" xfId="0" applyFont="1" applyBorder="1" applyAlignment="1" applyProtection="1">
      <alignment horizontal="left" vertical="center" wrapText="1" shrinkToFit="1"/>
      <protection hidden="1"/>
    </xf>
    <xf numFmtId="0" fontId="35" fillId="0" borderId="20" xfId="0" applyFont="1" applyBorder="1" applyAlignment="1" applyProtection="1">
      <alignment horizontal="left" vertical="center" wrapText="1" shrinkToFit="1"/>
      <protection hidden="1"/>
    </xf>
    <xf numFmtId="0" fontId="30" fillId="0" borderId="22" xfId="0" applyFont="1" applyBorder="1" applyAlignment="1" applyProtection="1">
      <alignment horizontal="left" vertical="center" shrinkToFit="1"/>
      <protection locked="0"/>
    </xf>
    <xf numFmtId="0" fontId="30" fillId="0" borderId="29" xfId="0" applyFont="1" applyBorder="1" applyAlignment="1" applyProtection="1">
      <alignment horizontal="left" vertical="center" shrinkToFit="1"/>
      <protection locked="0"/>
    </xf>
    <xf numFmtId="0" fontId="30" fillId="0" borderId="20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18" fillId="0" borderId="29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60" xfId="0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15" fillId="0" borderId="54" xfId="0" applyNumberFormat="1" applyFont="1" applyBorder="1" applyAlignment="1" applyProtection="1">
      <alignment horizontal="center" vertical="center"/>
      <protection hidden="1"/>
    </xf>
    <xf numFmtId="0" fontId="15" fillId="0" borderId="55" xfId="0" applyFont="1" applyBorder="1" applyAlignment="1" applyProtection="1">
      <alignment horizontal="center" vertical="center"/>
      <protection hidden="1"/>
    </xf>
    <xf numFmtId="0" fontId="15" fillId="0" borderId="56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7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58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5" fillId="0" borderId="21" xfId="0" applyNumberFormat="1" applyFont="1" applyBorder="1" applyAlignment="1" applyProtection="1">
      <alignment horizontal="center" vertical="center"/>
      <protection hidden="1"/>
    </xf>
    <xf numFmtId="177" fontId="15" fillId="0" borderId="29" xfId="0" applyNumberFormat="1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7" fontId="15" fillId="0" borderId="8" xfId="0" applyNumberFormat="1" applyFont="1" applyBorder="1" applyAlignment="1" applyProtection="1">
      <alignment horizontal="center" vertical="center"/>
      <protection hidden="1"/>
    </xf>
    <xf numFmtId="177" fontId="15" fillId="0" borderId="1" xfId="0" applyNumberFormat="1" applyFont="1" applyBorder="1" applyAlignment="1" applyProtection="1">
      <alignment horizontal="center" vertical="center"/>
      <protection hidden="1"/>
    </xf>
    <xf numFmtId="177" fontId="15" fillId="0" borderId="6" xfId="0" applyNumberFormat="1" applyFont="1" applyBorder="1" applyAlignment="1" applyProtection="1">
      <alignment horizontal="center" vertical="center"/>
      <protection hidden="1"/>
    </xf>
    <xf numFmtId="177" fontId="15" fillId="0" borderId="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3" fillId="0" borderId="29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left" vertical="center" wrapText="1"/>
      <protection hidden="1"/>
    </xf>
    <xf numFmtId="0" fontId="18" fillId="0" borderId="3" xfId="0" applyFont="1" applyBorder="1" applyAlignment="1" applyProtection="1">
      <alignment horizontal="left" vertical="center" wrapText="1"/>
      <protection hidden="1"/>
    </xf>
    <xf numFmtId="0" fontId="18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8" fillId="0" borderId="0" xfId="3" applyFont="1" applyAlignment="1" applyProtection="1">
      <alignment horizontal="center" vertical="center" shrinkToFit="1"/>
      <protection hidden="1"/>
    </xf>
    <xf numFmtId="0" fontId="18" fillId="0" borderId="8" xfId="0" applyFont="1" applyBorder="1" applyAlignment="1" applyProtection="1">
      <alignment horizontal="left" vertical="center" wrapText="1"/>
      <protection hidden="1"/>
    </xf>
    <xf numFmtId="0" fontId="18" fillId="0" borderId="1" xfId="0" applyFont="1" applyBorder="1" applyAlignment="1" applyProtection="1">
      <alignment horizontal="left" vertical="center" wrapText="1"/>
      <protection hidden="1"/>
    </xf>
    <xf numFmtId="0" fontId="18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38" fontId="13" fillId="0" borderId="21" xfId="2" applyFont="1" applyBorder="1" applyAlignment="1" applyProtection="1">
      <alignment horizontal="center" vertical="center"/>
      <protection hidden="1"/>
    </xf>
    <xf numFmtId="38" fontId="13" fillId="0" borderId="29" xfId="2" applyFont="1" applyBorder="1" applyAlignment="1" applyProtection="1">
      <alignment horizontal="center" vertical="center"/>
      <protection hidden="1"/>
    </xf>
    <xf numFmtId="38" fontId="13" fillId="0" borderId="20" xfId="2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13" fillId="0" borderId="29" xfId="0" applyFont="1" applyBorder="1" applyAlignment="1" applyProtection="1">
      <alignment horizontal="left" vertical="center" shrinkToFit="1"/>
      <protection locked="0"/>
    </xf>
    <xf numFmtId="0" fontId="13" fillId="0" borderId="20" xfId="0" applyFont="1" applyBorder="1" applyAlignment="1" applyProtection="1">
      <alignment horizontal="left" vertical="center" shrinkToFit="1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center" vertical="center" shrinkToFit="1"/>
      <protection locked="0"/>
    </xf>
    <xf numFmtId="0" fontId="13" fillId="0" borderId="29" xfId="0" applyFont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center" vertical="center" shrinkToFit="1"/>
      <protection locked="0"/>
    </xf>
    <xf numFmtId="0" fontId="13" fillId="0" borderId="65" xfId="0" applyFont="1" applyBorder="1" applyAlignment="1" applyProtection="1">
      <alignment horizontal="center" vertical="center"/>
      <protection hidden="1"/>
    </xf>
    <xf numFmtId="0" fontId="13" fillId="0" borderId="66" xfId="0" applyFont="1" applyBorder="1" applyAlignment="1" applyProtection="1">
      <alignment horizontal="center" vertical="center"/>
      <protection hidden="1"/>
    </xf>
    <xf numFmtId="0" fontId="13" fillId="8" borderId="8" xfId="0" applyFont="1" applyFill="1" applyBorder="1" applyAlignment="1" applyProtection="1">
      <alignment horizontal="center" vertical="center"/>
      <protection hidden="1"/>
    </xf>
    <xf numFmtId="0" fontId="13" fillId="8" borderId="1" xfId="0" applyFont="1" applyFill="1" applyBorder="1" applyAlignment="1" applyProtection="1">
      <alignment horizontal="center" vertical="center"/>
      <protection hidden="1"/>
    </xf>
    <xf numFmtId="0" fontId="13" fillId="8" borderId="9" xfId="0" applyFont="1" applyFill="1" applyBorder="1" applyAlignment="1" applyProtection="1">
      <alignment horizontal="center" vertical="center"/>
      <protection hidden="1"/>
    </xf>
    <xf numFmtId="0" fontId="13" fillId="8" borderId="6" xfId="0" applyFont="1" applyFill="1" applyBorder="1" applyAlignment="1" applyProtection="1">
      <alignment horizontal="center" vertical="center"/>
      <protection hidden="1"/>
    </xf>
    <xf numFmtId="0" fontId="13" fillId="8" borderId="3" xfId="0" applyFont="1" applyFill="1" applyBorder="1" applyAlignment="1" applyProtection="1">
      <alignment horizontal="center" vertical="center"/>
      <protection hidden="1"/>
    </xf>
    <xf numFmtId="0" fontId="13" fillId="8" borderId="4" xfId="0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 wrapText="1" shrinkToFit="1"/>
      <protection hidden="1"/>
    </xf>
    <xf numFmtId="0" fontId="13" fillId="0" borderId="9" xfId="0" applyFont="1" applyBorder="1" applyAlignment="1" applyProtection="1">
      <alignment horizontal="center" vertical="center" wrapText="1" shrinkToFit="1"/>
      <protection hidden="1"/>
    </xf>
    <xf numFmtId="0" fontId="13" fillId="0" borderId="6" xfId="0" applyFont="1" applyBorder="1" applyAlignment="1" applyProtection="1">
      <alignment horizontal="center" vertical="center" wrapText="1" shrinkToFit="1"/>
      <protection hidden="1"/>
    </xf>
    <xf numFmtId="0" fontId="13" fillId="0" borderId="4" xfId="0" applyFont="1" applyBorder="1" applyAlignment="1" applyProtection="1">
      <alignment horizontal="center" vertical="center" wrapText="1" shrinkToFi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 shrinkToFit="1"/>
      <protection hidden="1"/>
    </xf>
    <xf numFmtId="0" fontId="13" fillId="0" borderId="3" xfId="0" applyFont="1" applyBorder="1" applyAlignment="1" applyProtection="1">
      <alignment horizontal="center" vertical="center" wrapText="1" shrinkToFit="1"/>
      <protection hidden="1"/>
    </xf>
    <xf numFmtId="0" fontId="13" fillId="0" borderId="7" xfId="0" applyFont="1" applyBorder="1" applyAlignment="1" applyProtection="1">
      <alignment horizontal="center" vertical="center" shrinkToFi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7" xfId="2" applyNumberFormat="1" applyFont="1" applyBorder="1" applyAlignment="1" applyProtection="1">
      <alignment horizontal="right" vertical="center"/>
      <protection locked="0"/>
    </xf>
    <xf numFmtId="0" fontId="13" fillId="0" borderId="21" xfId="2" applyNumberFormat="1" applyFont="1" applyBorder="1" applyAlignment="1" applyProtection="1">
      <alignment horizontal="right" vertical="center"/>
      <protection locked="0"/>
    </xf>
    <xf numFmtId="0" fontId="13" fillId="0" borderId="20" xfId="2" applyNumberFormat="1" applyFont="1" applyBorder="1" applyAlignment="1" applyProtection="1">
      <alignment horizontal="center" vertical="center" shrinkToFit="1"/>
      <protection hidden="1"/>
    </xf>
    <xf numFmtId="0" fontId="13" fillId="0" borderId="7" xfId="2" applyNumberFormat="1" applyFont="1" applyBorder="1" applyAlignment="1" applyProtection="1">
      <alignment horizontal="center" vertical="center" shrinkToFit="1"/>
      <protection hidden="1"/>
    </xf>
    <xf numFmtId="9" fontId="13" fillId="0" borderId="21" xfId="0" applyNumberFormat="1" applyFont="1" applyBorder="1" applyAlignment="1" applyProtection="1">
      <alignment horizontal="center" vertical="center"/>
      <protection locked="0"/>
    </xf>
    <xf numFmtId="9" fontId="13" fillId="0" borderId="20" xfId="0" applyNumberFormat="1" applyFont="1" applyBorder="1" applyAlignment="1" applyProtection="1">
      <alignment horizontal="center" vertical="center"/>
      <protection locked="0"/>
    </xf>
    <xf numFmtId="38" fontId="13" fillId="0" borderId="7" xfId="2" applyFont="1" applyBorder="1" applyAlignment="1" applyProtection="1">
      <alignment horizontal="right" vertical="center"/>
      <protection hidden="1"/>
    </xf>
    <xf numFmtId="0" fontId="25" fillId="0" borderId="6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74" xfId="0" applyBorder="1" applyAlignment="1" applyProtection="1">
      <alignment horizontal="center" vertical="center"/>
      <protection locked="0"/>
    </xf>
    <xf numFmtId="0" fontId="8" fillId="2" borderId="0" xfId="3" applyFont="1" applyFill="1" applyAlignment="1" applyProtection="1">
      <alignment horizontal="center" vertical="center" shrinkToFit="1"/>
      <protection hidden="1"/>
    </xf>
    <xf numFmtId="0" fontId="13" fillId="0" borderId="68" xfId="0" applyFont="1" applyBorder="1" applyAlignment="1" applyProtection="1">
      <alignment horizontal="center" vertical="center" wrapText="1"/>
      <protection hidden="1"/>
    </xf>
    <xf numFmtId="0" fontId="13" fillId="0" borderId="69" xfId="0" applyFont="1" applyBorder="1" applyAlignment="1" applyProtection="1">
      <alignment horizontal="center" vertical="center" wrapText="1"/>
      <protection hidden="1"/>
    </xf>
    <xf numFmtId="0" fontId="13" fillId="0" borderId="71" xfId="0" applyFont="1" applyBorder="1" applyAlignment="1" applyProtection="1">
      <alignment horizontal="center" vertical="center" wrapText="1"/>
      <protection hidden="1"/>
    </xf>
    <xf numFmtId="0" fontId="13" fillId="0" borderId="72" xfId="0" applyFont="1" applyBorder="1" applyAlignment="1" applyProtection="1">
      <alignment horizontal="center" vertical="center" wrapText="1"/>
      <protection hidden="1"/>
    </xf>
    <xf numFmtId="0" fontId="13" fillId="0" borderId="69" xfId="0" applyFont="1" applyBorder="1" applyAlignment="1" applyProtection="1">
      <alignment horizontal="center" vertical="center"/>
      <protection hidden="1"/>
    </xf>
    <xf numFmtId="0" fontId="13" fillId="0" borderId="70" xfId="0" applyFont="1" applyBorder="1" applyAlignment="1" applyProtection="1">
      <alignment horizontal="center" vertical="center"/>
      <protection hidden="1"/>
    </xf>
    <xf numFmtId="0" fontId="13" fillId="0" borderId="72" xfId="0" applyFont="1" applyBorder="1" applyAlignment="1" applyProtection="1">
      <alignment horizontal="center" vertical="center"/>
      <protection hidden="1"/>
    </xf>
    <xf numFmtId="0" fontId="13" fillId="0" borderId="73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3" fillId="0" borderId="77" xfId="0" applyFont="1" applyBorder="1" applyAlignment="1" applyProtection="1">
      <alignment horizontal="center" vertical="center"/>
      <protection hidden="1"/>
    </xf>
    <xf numFmtId="0" fontId="13" fillId="0" borderId="78" xfId="0" applyFont="1" applyBorder="1" applyAlignment="1" applyProtection="1">
      <alignment horizontal="center" vertical="center"/>
      <protection hidden="1"/>
    </xf>
    <xf numFmtId="0" fontId="19" fillId="5" borderId="8" xfId="0" applyFont="1" applyFill="1" applyBorder="1" applyAlignment="1" applyProtection="1">
      <alignment horizontal="center" vertical="center"/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19" fillId="5" borderId="9" xfId="0" applyFont="1" applyFill="1" applyBorder="1" applyAlignment="1" applyProtection="1">
      <alignment horizontal="center" vertical="center"/>
      <protection hidden="1"/>
    </xf>
    <xf numFmtId="0" fontId="19" fillId="5" borderId="6" xfId="0" applyFont="1" applyFill="1" applyBorder="1" applyAlignment="1" applyProtection="1">
      <alignment horizontal="center" vertical="center"/>
      <protection hidden="1"/>
    </xf>
    <xf numFmtId="0" fontId="19" fillId="5" borderId="3" xfId="0" applyFont="1" applyFill="1" applyBorder="1" applyAlignment="1" applyProtection="1">
      <alignment horizontal="center" vertical="center"/>
      <protection hidden="1"/>
    </xf>
    <xf numFmtId="0" fontId="19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8" fillId="0" borderId="8" xfId="0" applyFont="1" applyBorder="1" applyAlignment="1" applyProtection="1">
      <alignment horizontal="center" vertical="center" textRotation="255" wrapText="1"/>
      <protection hidden="1"/>
    </xf>
    <xf numFmtId="0" fontId="18" fillId="0" borderId="9" xfId="0" applyFont="1" applyBorder="1" applyAlignment="1" applyProtection="1">
      <alignment horizontal="center" vertical="center" textRotation="255" wrapText="1"/>
      <protection hidden="1"/>
    </xf>
    <xf numFmtId="0" fontId="18" fillId="0" borderId="6" xfId="0" applyFont="1" applyBorder="1" applyAlignment="1" applyProtection="1">
      <alignment horizontal="center" vertical="center" textRotation="255" wrapText="1"/>
      <protection hidden="1"/>
    </xf>
    <xf numFmtId="0" fontId="18" fillId="0" borderId="4" xfId="0" applyFont="1" applyBorder="1" applyAlignment="1" applyProtection="1">
      <alignment horizontal="center" vertical="center" textRotation="255" wrapText="1"/>
      <protection hidden="1"/>
    </xf>
    <xf numFmtId="0" fontId="12" fillId="0" borderId="8" xfId="0" applyFont="1" applyBorder="1" applyAlignment="1" applyProtection="1">
      <alignment horizontal="center" vertical="center" shrinkToFit="1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2" fillId="0" borderId="9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 applyProtection="1">
      <alignment horizontal="center" vertical="center" shrinkToFit="1"/>
      <protection hidden="1"/>
    </xf>
    <xf numFmtId="0" fontId="12" fillId="0" borderId="3" xfId="0" applyFont="1" applyBorder="1" applyAlignment="1" applyProtection="1">
      <alignment horizontal="center" vertical="center" shrinkToFit="1"/>
      <protection hidden="1"/>
    </xf>
    <xf numFmtId="0" fontId="12" fillId="0" borderId="4" xfId="0" applyFont="1" applyBorder="1" applyAlignment="1" applyProtection="1">
      <alignment horizontal="center" vertical="center" shrinkToFit="1"/>
      <protection hidden="1"/>
    </xf>
    <xf numFmtId="0" fontId="19" fillId="0" borderId="8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9" fillId="0" borderId="6" xfId="0" applyFont="1" applyBorder="1" applyAlignment="1" applyProtection="1">
      <alignment horizontal="center" vertical="center"/>
      <protection hidden="1"/>
    </xf>
    <xf numFmtId="0" fontId="19" fillId="0" borderId="3" xfId="0" applyFont="1" applyBorder="1" applyAlignment="1" applyProtection="1">
      <alignment horizontal="center" vertical="center"/>
      <protection hidden="1"/>
    </xf>
    <xf numFmtId="0" fontId="19" fillId="0" borderId="7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0" fillId="0" borderId="6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5" fillId="12" borderId="8" xfId="0" applyFont="1" applyFill="1" applyBorder="1" applyAlignment="1" applyProtection="1">
      <alignment horizontal="center" vertical="center"/>
      <protection hidden="1"/>
    </xf>
    <xf numFmtId="0" fontId="45" fillId="12" borderId="1" xfId="0" applyFont="1" applyFill="1" applyBorder="1" applyAlignment="1" applyProtection="1">
      <alignment horizontal="center" vertical="center"/>
      <protection hidden="1"/>
    </xf>
    <xf numFmtId="0" fontId="45" fillId="12" borderId="9" xfId="0" applyFont="1" applyFill="1" applyBorder="1" applyAlignment="1" applyProtection="1">
      <alignment horizontal="center" vertical="center"/>
      <protection hidden="1"/>
    </xf>
    <xf numFmtId="0" fontId="45" fillId="12" borderId="5" xfId="0" applyFont="1" applyFill="1" applyBorder="1" applyAlignment="1" applyProtection="1">
      <alignment horizontal="center" vertical="center"/>
      <protection hidden="1"/>
    </xf>
    <xf numFmtId="0" fontId="45" fillId="12" borderId="0" xfId="0" applyFont="1" applyFill="1" applyAlignment="1" applyProtection="1">
      <alignment horizontal="center" vertical="center"/>
      <protection hidden="1"/>
    </xf>
    <xf numFmtId="0" fontId="45" fillId="12" borderId="2" xfId="0" applyFont="1" applyFill="1" applyBorder="1" applyAlignment="1" applyProtection="1">
      <alignment horizontal="center" vertical="center"/>
      <protection hidden="1"/>
    </xf>
    <xf numFmtId="0" fontId="30" fillId="7" borderId="8" xfId="0" applyFont="1" applyFill="1" applyBorder="1" applyAlignment="1" applyProtection="1">
      <alignment horizontal="center" vertical="center"/>
      <protection locked="0"/>
    </xf>
    <xf numFmtId="0" fontId="30" fillId="7" borderId="1" xfId="0" applyFont="1" applyFill="1" applyBorder="1" applyAlignment="1" applyProtection="1">
      <alignment horizontal="center" vertical="center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0" fontId="30" fillId="7" borderId="5" xfId="0" applyFont="1" applyFill="1" applyBorder="1" applyAlignment="1" applyProtection="1">
      <alignment horizontal="center" vertical="center"/>
      <protection locked="0"/>
    </xf>
    <xf numFmtId="0" fontId="30" fillId="7" borderId="0" xfId="0" applyFont="1" applyFill="1" applyAlignment="1" applyProtection="1">
      <alignment horizontal="center" vertical="center"/>
      <protection locked="0"/>
    </xf>
    <xf numFmtId="0" fontId="30" fillId="7" borderId="2" xfId="0" applyFont="1" applyFill="1" applyBorder="1" applyAlignment="1" applyProtection="1">
      <alignment horizontal="center" vertical="center"/>
      <protection locked="0"/>
    </xf>
    <xf numFmtId="0" fontId="30" fillId="7" borderId="6" xfId="0" applyFont="1" applyFill="1" applyBorder="1" applyAlignment="1" applyProtection="1">
      <alignment horizontal="center" vertical="center"/>
      <protection locked="0"/>
    </xf>
    <xf numFmtId="0" fontId="30" fillId="7" borderId="3" xfId="0" applyFont="1" applyFill="1" applyBorder="1" applyAlignment="1" applyProtection="1">
      <alignment horizontal="center" vertical="center"/>
      <protection locked="0"/>
    </xf>
    <xf numFmtId="0" fontId="30" fillId="7" borderId="4" xfId="0" applyFont="1" applyFill="1" applyBorder="1" applyAlignment="1" applyProtection="1">
      <alignment horizontal="center" vertical="center"/>
      <protection locked="0"/>
    </xf>
    <xf numFmtId="0" fontId="30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91" xfId="0" applyFont="1" applyBorder="1" applyAlignment="1" applyProtection="1">
      <alignment horizontal="left" vertical="top" wrapText="1"/>
      <protection locked="0"/>
    </xf>
    <xf numFmtId="0" fontId="30" fillId="0" borderId="92" xfId="0" applyFont="1" applyBorder="1" applyAlignment="1" applyProtection="1">
      <alignment horizontal="left" vertical="top" wrapText="1"/>
      <protection locked="0"/>
    </xf>
    <xf numFmtId="0" fontId="30" fillId="0" borderId="93" xfId="0" applyFont="1" applyBorder="1" applyAlignment="1" applyProtection="1">
      <alignment horizontal="left" vertical="top" wrapText="1"/>
      <protection locked="0"/>
    </xf>
    <xf numFmtId="0" fontId="30" fillId="0" borderId="94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0" fillId="0" borderId="95" xfId="0" applyFont="1" applyBorder="1" applyAlignment="1" applyProtection="1">
      <alignment horizontal="left" vertical="top" wrapText="1"/>
      <protection locked="0"/>
    </xf>
    <xf numFmtId="0" fontId="30" fillId="0" borderId="96" xfId="0" applyFont="1" applyBorder="1" applyAlignment="1" applyProtection="1">
      <alignment horizontal="left" vertical="top" wrapText="1"/>
      <protection locked="0"/>
    </xf>
    <xf numFmtId="0" fontId="30" fillId="0" borderId="97" xfId="0" applyFont="1" applyBorder="1" applyAlignment="1" applyProtection="1">
      <alignment horizontal="left" vertical="top" wrapText="1"/>
      <protection locked="0"/>
    </xf>
    <xf numFmtId="0" fontId="30" fillId="0" borderId="98" xfId="0" applyFont="1" applyBorder="1" applyAlignment="1" applyProtection="1">
      <alignment horizontal="left" vertical="top" wrapText="1"/>
      <protection locked="0"/>
    </xf>
    <xf numFmtId="0" fontId="30" fillId="0" borderId="7" xfId="0" applyFont="1" applyBorder="1" applyAlignment="1">
      <alignment horizontal="center" vertical="center" wrapText="1"/>
    </xf>
    <xf numFmtId="0" fontId="30" fillId="5" borderId="1" xfId="0" applyFont="1" applyFill="1" applyBorder="1" applyAlignment="1" applyProtection="1">
      <alignment horizontal="left" vertical="center"/>
      <protection hidden="1"/>
    </xf>
    <xf numFmtId="0" fontId="30" fillId="5" borderId="9" xfId="0" applyFont="1" applyFill="1" applyBorder="1" applyAlignment="1" applyProtection="1">
      <alignment horizontal="left" vertical="center"/>
      <protection hidden="1"/>
    </xf>
    <xf numFmtId="0" fontId="30" fillId="0" borderId="8" xfId="0" applyFont="1" applyBorder="1" applyAlignment="1" applyProtection="1">
      <alignment horizontal="left" vertical="top"/>
      <protection locked="0" hidden="1"/>
    </xf>
    <xf numFmtId="0" fontId="30" fillId="0" borderId="1" xfId="0" applyFont="1" applyBorder="1" applyAlignment="1" applyProtection="1">
      <alignment horizontal="left" vertical="top"/>
      <protection locked="0" hidden="1"/>
    </xf>
    <xf numFmtId="0" fontId="30" fillId="0" borderId="9" xfId="0" applyFont="1" applyBorder="1" applyAlignment="1" applyProtection="1">
      <alignment horizontal="left" vertical="top"/>
      <protection locked="0" hidden="1"/>
    </xf>
    <xf numFmtId="0" fontId="30" fillId="0" borderId="5" xfId="0" applyFont="1" applyBorder="1" applyAlignment="1" applyProtection="1">
      <alignment horizontal="left" vertical="top"/>
      <protection locked="0" hidden="1"/>
    </xf>
    <xf numFmtId="0" fontId="30" fillId="0" borderId="0" xfId="0" applyFont="1" applyAlignment="1" applyProtection="1">
      <alignment horizontal="left" vertical="top"/>
      <protection locked="0" hidden="1"/>
    </xf>
    <xf numFmtId="0" fontId="30" fillId="0" borderId="2" xfId="0" applyFont="1" applyBorder="1" applyAlignment="1" applyProtection="1">
      <alignment horizontal="left" vertical="top"/>
      <protection locked="0" hidden="1"/>
    </xf>
    <xf numFmtId="0" fontId="30" fillId="0" borderId="6" xfId="0" applyFont="1" applyBorder="1" applyAlignment="1" applyProtection="1">
      <alignment horizontal="left" vertical="top"/>
      <protection locked="0" hidden="1"/>
    </xf>
    <xf numFmtId="0" fontId="30" fillId="0" borderId="3" xfId="0" applyFont="1" applyBorder="1" applyAlignment="1" applyProtection="1">
      <alignment horizontal="left" vertical="top"/>
      <protection locked="0" hidden="1"/>
    </xf>
    <xf numFmtId="0" fontId="30" fillId="0" borderId="4" xfId="0" applyFont="1" applyBorder="1" applyAlignment="1" applyProtection="1">
      <alignment horizontal="left" vertical="top"/>
      <protection locked="0" hidden="1"/>
    </xf>
    <xf numFmtId="0" fontId="30" fillId="0" borderId="5" xfId="0" applyFont="1" applyBorder="1" applyProtection="1">
      <alignment vertical="center"/>
      <protection hidden="1"/>
    </xf>
    <xf numFmtId="0" fontId="30" fillId="0" borderId="0" xfId="0" applyFont="1" applyProtection="1">
      <alignment vertical="center"/>
      <protection hidden="1"/>
    </xf>
    <xf numFmtId="0" fontId="30" fillId="0" borderId="6" xfId="0" applyFont="1" applyBorder="1" applyProtection="1">
      <alignment vertical="center"/>
      <protection hidden="1"/>
    </xf>
    <xf numFmtId="0" fontId="30" fillId="0" borderId="3" xfId="0" applyFont="1" applyBorder="1" applyProtection="1">
      <alignment vertical="center"/>
      <protection hidden="1"/>
    </xf>
    <xf numFmtId="0" fontId="37" fillId="12" borderId="21" xfId="12" applyFont="1" applyFill="1" applyBorder="1" applyAlignment="1">
      <alignment horizontal="left" vertical="center"/>
    </xf>
    <xf numFmtId="0" fontId="37" fillId="12" borderId="29" xfId="12" applyFont="1" applyFill="1" applyBorder="1" applyAlignment="1">
      <alignment horizontal="left" vertical="center"/>
    </xf>
    <xf numFmtId="0" fontId="37" fillId="12" borderId="20" xfId="12" applyFont="1" applyFill="1" applyBorder="1" applyAlignment="1">
      <alignment horizontal="left" vertical="center"/>
    </xf>
    <xf numFmtId="0" fontId="31" fillId="0" borderId="0" xfId="12" applyFont="1" applyAlignment="1">
      <alignment horizontal="center" vertical="center"/>
    </xf>
    <xf numFmtId="0" fontId="37" fillId="0" borderId="0" xfId="12" applyFont="1" applyAlignment="1">
      <alignment horizontal="center"/>
    </xf>
    <xf numFmtId="0" fontId="37" fillId="12" borderId="21" xfId="12" applyFont="1" applyFill="1" applyBorder="1" applyAlignment="1">
      <alignment horizontal="left"/>
    </xf>
    <xf numFmtId="0" fontId="37" fillId="12" borderId="29" xfId="12" applyFont="1" applyFill="1" applyBorder="1" applyAlignment="1">
      <alignment horizontal="left"/>
    </xf>
    <xf numFmtId="0" fontId="37" fillId="12" borderId="20" xfId="12" applyFont="1" applyFill="1" applyBorder="1" applyAlignment="1">
      <alignment horizontal="left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35">
    <dxf>
      <fill>
        <patternFill>
          <bgColor rgb="FFFFFF99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66675</xdr:colOff>
      <xdr:row>19</xdr:row>
      <xdr:rowOff>66675</xdr:rowOff>
    </xdr:from>
    <xdr:to>
      <xdr:col>39</xdr:col>
      <xdr:colOff>180975</xdr:colOff>
      <xdr:row>22</xdr:row>
      <xdr:rowOff>104776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3700" y="4772025"/>
          <a:ext cx="2076450" cy="781051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金額は、「事業費内訳」シートを作成すると自動で入力されます。</a:t>
          </a:r>
        </a:p>
      </xdr:txBody>
    </xdr:sp>
    <xdr:clientData/>
  </xdr:twoCellAnchor>
  <xdr:twoCellAnchor>
    <xdr:from>
      <xdr:col>35</xdr:col>
      <xdr:colOff>111125</xdr:colOff>
      <xdr:row>3</xdr:row>
      <xdr:rowOff>120650</xdr:rowOff>
    </xdr:from>
    <xdr:to>
      <xdr:col>39</xdr:col>
      <xdr:colOff>228600</xdr:colOff>
      <xdr:row>6</xdr:row>
      <xdr:rowOff>57150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21400" y="863600"/>
          <a:ext cx="1908175" cy="679450"/>
        </a:xfrm>
        <a:prstGeom prst="wedgeRoundRectCallout">
          <a:avLst>
            <a:gd name="adj1" fmla="val -61651"/>
            <a:gd name="adj2" fmla="val 23296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58616</xdr:colOff>
      <xdr:row>6</xdr:row>
      <xdr:rowOff>221273</xdr:rowOff>
    </xdr:from>
    <xdr:to>
      <xdr:col>39</xdr:col>
      <xdr:colOff>172916</xdr:colOff>
      <xdr:row>9</xdr:row>
      <xdr:rowOff>151423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71443" y="1715965"/>
          <a:ext cx="1909396" cy="677496"/>
        </a:xfrm>
        <a:prstGeom prst="wedgeRoundRectCallout">
          <a:avLst>
            <a:gd name="adj1" fmla="val -59151"/>
            <a:gd name="adj2" fmla="val -1895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役職名は、取締役、代表取締役、理事長など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107950</xdr:colOff>
      <xdr:row>0</xdr:row>
      <xdr:rowOff>209550</xdr:rowOff>
    </xdr:from>
    <xdr:to>
      <xdr:col>39</xdr:col>
      <xdr:colOff>180975</xdr:colOff>
      <xdr:row>3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53200" y="209550"/>
          <a:ext cx="1908175" cy="638175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101600</xdr:colOff>
      <xdr:row>3</xdr:row>
      <xdr:rowOff>215900</xdr:rowOff>
    </xdr:from>
    <xdr:to>
      <xdr:col>39</xdr:col>
      <xdr:colOff>174625</xdr:colOff>
      <xdr:row>6</xdr:row>
      <xdr:rowOff>73025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46850" y="901700"/>
          <a:ext cx="1908175" cy="638175"/>
        </a:xfrm>
        <a:prstGeom prst="wedgeRoundRectCallout">
          <a:avLst>
            <a:gd name="adj1" fmla="val -63148"/>
            <a:gd name="adj2" fmla="val -57751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役職名は、登記事項証明書上の代表取締役、取締役、理事長などです。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108431</xdr:colOff>
      <xdr:row>2</xdr:row>
      <xdr:rowOff>124030</xdr:rowOff>
    </xdr:from>
    <xdr:to>
      <xdr:col>35</xdr:col>
      <xdr:colOff>75648</xdr:colOff>
      <xdr:row>5</xdr:row>
      <xdr:rowOff>116585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582271">
          <a:off x="6115562" y="835199"/>
          <a:ext cx="659305" cy="151367"/>
        </a:xfrm>
        <a:prstGeom prst="triangle">
          <a:avLst>
            <a:gd name="adj" fmla="val 100000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142875</xdr:colOff>
      <xdr:row>28</xdr:row>
      <xdr:rowOff>209550</xdr:rowOff>
    </xdr:from>
    <xdr:to>
      <xdr:col>39</xdr:col>
      <xdr:colOff>215900</xdr:colOff>
      <xdr:row>33</xdr:row>
      <xdr:rowOff>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143750" y="7172325"/>
          <a:ext cx="2073275" cy="1028700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事業着手日には契約日を、事業完了日には工事完了日を入力してください。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51917</xdr:colOff>
      <xdr:row>32</xdr:row>
      <xdr:rowOff>169332</xdr:rowOff>
    </xdr:from>
    <xdr:to>
      <xdr:col>45</xdr:col>
      <xdr:colOff>128117</xdr:colOff>
      <xdr:row>37</xdr:row>
      <xdr:rowOff>26958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71021" y="8220653"/>
          <a:ext cx="2053087" cy="1115645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また、交付申請書に自動で転記されます。</a:t>
          </a:r>
        </a:p>
      </xdr:txBody>
    </xdr:sp>
    <xdr:clientData/>
  </xdr:twoCellAnchor>
  <xdr:twoCellAnchor>
    <xdr:from>
      <xdr:col>35</xdr:col>
      <xdr:colOff>17971</xdr:colOff>
      <xdr:row>29</xdr:row>
      <xdr:rowOff>35943</xdr:rowOff>
    </xdr:from>
    <xdr:to>
      <xdr:col>45</xdr:col>
      <xdr:colOff>106871</xdr:colOff>
      <xdr:row>32</xdr:row>
      <xdr:rowOff>98844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937075" y="7332452"/>
          <a:ext cx="2065787" cy="817713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交付決定通知書の交付決定額（変更届等を提出している場合は変更後の額）を入力してください。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2</xdr:row>
          <xdr:rowOff>50800</xdr:rowOff>
        </xdr:from>
        <xdr:to>
          <xdr:col>23</xdr:col>
          <xdr:colOff>114300</xdr:colOff>
          <xdr:row>3</xdr:row>
          <xdr:rowOff>127000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3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31750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3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222250</xdr:rowOff>
        </xdr:from>
        <xdr:to>
          <xdr:col>3</xdr:col>
          <xdr:colOff>184150</xdr:colOff>
          <xdr:row>8</xdr:row>
          <xdr:rowOff>450850</xdr:rowOff>
        </xdr:to>
        <xdr:sp macro="" textlink="">
          <xdr:nvSpPr>
            <xdr:cNvPr id="101387" name="Check Box 11" hidden="1">
              <a:extLst>
                <a:ext uri="{63B3BB69-23CF-44E3-9099-C40C66FF867C}">
                  <a14:compatExt spid="_x0000_s101387"/>
                </a:ext>
                <a:ext uri="{FF2B5EF4-FFF2-40B4-BE49-F238E27FC236}">
                  <a16:creationId xmlns:a16="http://schemas.microsoft.com/office/drawing/2014/main" id="{00000000-0008-0000-0700-00000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222250</xdr:rowOff>
        </xdr:from>
        <xdr:to>
          <xdr:col>4</xdr:col>
          <xdr:colOff>184150</xdr:colOff>
          <xdr:row>8</xdr:row>
          <xdr:rowOff>450850</xdr:rowOff>
        </xdr:to>
        <xdr:sp macro="" textlink="">
          <xdr:nvSpPr>
            <xdr:cNvPr id="101388" name="Check Box 12" hidden="1">
              <a:extLst>
                <a:ext uri="{63B3BB69-23CF-44E3-9099-C40C66FF867C}">
                  <a14:compatExt spid="_x0000_s101388"/>
                </a:ext>
                <a:ext uri="{FF2B5EF4-FFF2-40B4-BE49-F238E27FC236}">
                  <a16:creationId xmlns:a16="http://schemas.microsoft.com/office/drawing/2014/main" id="{00000000-0008-0000-0700-00000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190500</xdr:rowOff>
        </xdr:from>
        <xdr:to>
          <xdr:col>3</xdr:col>
          <xdr:colOff>184150</xdr:colOff>
          <xdr:row>9</xdr:row>
          <xdr:rowOff>431800</xdr:rowOff>
        </xdr:to>
        <xdr:sp macro="" textlink="">
          <xdr:nvSpPr>
            <xdr:cNvPr id="101391" name="Check Box 15" hidden="1">
              <a:extLst>
                <a:ext uri="{63B3BB69-23CF-44E3-9099-C40C66FF867C}">
                  <a14:compatExt spid="_x0000_s101391"/>
                </a:ext>
                <a:ext uri="{FF2B5EF4-FFF2-40B4-BE49-F238E27FC236}">
                  <a16:creationId xmlns:a16="http://schemas.microsoft.com/office/drawing/2014/main" id="{00000000-0008-0000-0700-00000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9</xdr:row>
          <xdr:rowOff>190500</xdr:rowOff>
        </xdr:from>
        <xdr:to>
          <xdr:col>4</xdr:col>
          <xdr:colOff>184150</xdr:colOff>
          <xdr:row>9</xdr:row>
          <xdr:rowOff>431800</xdr:rowOff>
        </xdr:to>
        <xdr:sp macro="" textlink="">
          <xdr:nvSpPr>
            <xdr:cNvPr id="101392" name="Check Box 16" hidden="1">
              <a:extLst>
                <a:ext uri="{63B3BB69-23CF-44E3-9099-C40C66FF867C}">
                  <a14:compatExt spid="_x0000_s101392"/>
                </a:ext>
                <a:ext uri="{FF2B5EF4-FFF2-40B4-BE49-F238E27FC236}">
                  <a16:creationId xmlns:a16="http://schemas.microsoft.com/office/drawing/2014/main" id="{00000000-0008-0000-0700-00001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260350</xdr:colOff>
          <xdr:row>10</xdr:row>
          <xdr:rowOff>190500</xdr:rowOff>
        </xdr:from>
        <xdr:to>
          <xdr:col>3</xdr:col>
          <xdr:colOff>190500</xdr:colOff>
          <xdr:row>10</xdr:row>
          <xdr:rowOff>431800</xdr:rowOff>
        </xdr:to>
        <xdr:sp macro="" textlink="">
          <xdr:nvSpPr>
            <xdr:cNvPr id="101395" name="Check Box 19" hidden="1">
              <a:extLst>
                <a:ext uri="{63B3BB69-23CF-44E3-9099-C40C66FF867C}">
                  <a14:compatExt spid="_x0000_s101395"/>
                </a:ext>
                <a:ext uri="{FF2B5EF4-FFF2-40B4-BE49-F238E27FC236}">
                  <a16:creationId xmlns:a16="http://schemas.microsoft.com/office/drawing/2014/main" id="{00000000-0008-0000-0700-00001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10</xdr:row>
          <xdr:rowOff>190500</xdr:rowOff>
        </xdr:from>
        <xdr:to>
          <xdr:col>4</xdr:col>
          <xdr:colOff>190500</xdr:colOff>
          <xdr:row>10</xdr:row>
          <xdr:rowOff>431800</xdr:rowOff>
        </xdr:to>
        <xdr:sp macro="" textlink="">
          <xdr:nvSpPr>
            <xdr:cNvPr id="101396" name="Check Box 20" hidden="1">
              <a:extLst>
                <a:ext uri="{63B3BB69-23CF-44E3-9099-C40C66FF867C}">
                  <a14:compatExt spid="_x0000_s101396"/>
                </a:ext>
                <a:ext uri="{FF2B5EF4-FFF2-40B4-BE49-F238E27FC236}">
                  <a16:creationId xmlns:a16="http://schemas.microsoft.com/office/drawing/2014/main" id="{00000000-0008-0000-0700-00001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30</xdr:row>
          <xdr:rowOff>0</xdr:rowOff>
        </xdr:from>
        <xdr:to>
          <xdr:col>3</xdr:col>
          <xdr:colOff>184150</xdr:colOff>
          <xdr:row>30</xdr:row>
          <xdr:rowOff>622300</xdr:rowOff>
        </xdr:to>
        <xdr:sp macro="" textlink="">
          <xdr:nvSpPr>
            <xdr:cNvPr id="101415" name="Check Box 39" hidden="1">
              <a:extLst>
                <a:ext uri="{63B3BB69-23CF-44E3-9099-C40C66FF867C}">
                  <a14:compatExt spid="_x0000_s101415"/>
                </a:ext>
                <a:ext uri="{FF2B5EF4-FFF2-40B4-BE49-F238E27FC236}">
                  <a16:creationId xmlns:a16="http://schemas.microsoft.com/office/drawing/2014/main" id="{00000000-0008-0000-0700-00002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0</xdr:rowOff>
        </xdr:from>
        <xdr:to>
          <xdr:col>4</xdr:col>
          <xdr:colOff>184150</xdr:colOff>
          <xdr:row>30</xdr:row>
          <xdr:rowOff>622300</xdr:rowOff>
        </xdr:to>
        <xdr:sp macro="" textlink="">
          <xdr:nvSpPr>
            <xdr:cNvPr id="101416" name="Check Box 40" hidden="1">
              <a:extLst>
                <a:ext uri="{63B3BB69-23CF-44E3-9099-C40C66FF867C}">
                  <a14:compatExt spid="_x0000_s101416"/>
                </a:ext>
                <a:ext uri="{FF2B5EF4-FFF2-40B4-BE49-F238E27FC236}">
                  <a16:creationId xmlns:a16="http://schemas.microsoft.com/office/drawing/2014/main" id="{00000000-0008-0000-0700-00002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32</xdr:row>
          <xdr:rowOff>222250</xdr:rowOff>
        </xdr:from>
        <xdr:to>
          <xdr:col>3</xdr:col>
          <xdr:colOff>171450</xdr:colOff>
          <xdr:row>32</xdr:row>
          <xdr:rowOff>457200</xdr:rowOff>
        </xdr:to>
        <xdr:sp macro="" textlink="">
          <xdr:nvSpPr>
            <xdr:cNvPr id="101419" name="Check Box 43" hidden="1">
              <a:extLst>
                <a:ext uri="{63B3BB69-23CF-44E3-9099-C40C66FF867C}">
                  <a14:compatExt spid="_x0000_s101419"/>
                </a:ext>
                <a:ext uri="{FF2B5EF4-FFF2-40B4-BE49-F238E27FC236}">
                  <a16:creationId xmlns:a16="http://schemas.microsoft.com/office/drawing/2014/main" id="{00000000-0008-0000-0700-00002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32</xdr:row>
          <xdr:rowOff>222250</xdr:rowOff>
        </xdr:from>
        <xdr:to>
          <xdr:col>4</xdr:col>
          <xdr:colOff>171450</xdr:colOff>
          <xdr:row>32</xdr:row>
          <xdr:rowOff>457200</xdr:rowOff>
        </xdr:to>
        <xdr:sp macro="" textlink="">
          <xdr:nvSpPr>
            <xdr:cNvPr id="101420" name="Check Box 44" hidden="1">
              <a:extLst>
                <a:ext uri="{63B3BB69-23CF-44E3-9099-C40C66FF867C}">
                  <a14:compatExt spid="_x0000_s101420"/>
                </a:ext>
                <a:ext uri="{FF2B5EF4-FFF2-40B4-BE49-F238E27FC236}">
                  <a16:creationId xmlns:a16="http://schemas.microsoft.com/office/drawing/2014/main" id="{00000000-0008-0000-0700-00002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260350</xdr:colOff>
          <xdr:row>31</xdr:row>
          <xdr:rowOff>209550</xdr:rowOff>
        </xdr:from>
        <xdr:to>
          <xdr:col>3</xdr:col>
          <xdr:colOff>190500</xdr:colOff>
          <xdr:row>31</xdr:row>
          <xdr:rowOff>450850</xdr:rowOff>
        </xdr:to>
        <xdr:sp macro="" textlink="">
          <xdr:nvSpPr>
            <xdr:cNvPr id="101423" name="Check Box 47" hidden="1">
              <a:extLst>
                <a:ext uri="{63B3BB69-23CF-44E3-9099-C40C66FF867C}">
                  <a14:compatExt spid="_x0000_s101423"/>
                </a:ext>
                <a:ext uri="{FF2B5EF4-FFF2-40B4-BE49-F238E27FC236}">
                  <a16:creationId xmlns:a16="http://schemas.microsoft.com/office/drawing/2014/main" id="{00000000-0008-0000-0700-00002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31</xdr:row>
          <xdr:rowOff>209550</xdr:rowOff>
        </xdr:from>
        <xdr:to>
          <xdr:col>4</xdr:col>
          <xdr:colOff>190500</xdr:colOff>
          <xdr:row>31</xdr:row>
          <xdr:rowOff>450850</xdr:rowOff>
        </xdr:to>
        <xdr:sp macro="" textlink="">
          <xdr:nvSpPr>
            <xdr:cNvPr id="101424" name="Check Box 48" hidden="1">
              <a:extLst>
                <a:ext uri="{63B3BB69-23CF-44E3-9099-C40C66FF867C}">
                  <a14:compatExt spid="_x0000_s101424"/>
                </a:ext>
                <a:ext uri="{FF2B5EF4-FFF2-40B4-BE49-F238E27FC236}">
                  <a16:creationId xmlns:a16="http://schemas.microsoft.com/office/drawing/2014/main" id="{00000000-0008-0000-0700-00003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184150</xdr:colOff>
          <xdr:row>34</xdr:row>
          <xdr:rowOff>622300</xdr:rowOff>
        </xdr:to>
        <xdr:sp macro="" textlink="">
          <xdr:nvSpPr>
            <xdr:cNvPr id="101425" name="Check Box 49" hidden="1">
              <a:extLst>
                <a:ext uri="{63B3BB69-23CF-44E3-9099-C40C66FF867C}">
                  <a14:compatExt spid="_x0000_s101425"/>
                </a:ext>
                <a:ext uri="{FF2B5EF4-FFF2-40B4-BE49-F238E27FC236}">
                  <a16:creationId xmlns:a16="http://schemas.microsoft.com/office/drawing/2014/main" id="{00000000-0008-0000-0700-00003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184150</xdr:colOff>
          <xdr:row>34</xdr:row>
          <xdr:rowOff>622300</xdr:rowOff>
        </xdr:to>
        <xdr:sp macro="" textlink="">
          <xdr:nvSpPr>
            <xdr:cNvPr id="101426" name="Check Box 50" hidden="1">
              <a:extLst>
                <a:ext uri="{63B3BB69-23CF-44E3-9099-C40C66FF867C}">
                  <a14:compatExt spid="_x0000_s101426"/>
                </a:ext>
                <a:ext uri="{FF2B5EF4-FFF2-40B4-BE49-F238E27FC236}">
                  <a16:creationId xmlns:a16="http://schemas.microsoft.com/office/drawing/2014/main" id="{00000000-0008-0000-0700-00003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184150</xdr:colOff>
          <xdr:row>34</xdr:row>
          <xdr:rowOff>622300</xdr:rowOff>
        </xdr:to>
        <xdr:sp macro="" textlink="">
          <xdr:nvSpPr>
            <xdr:cNvPr id="101427" name="Check Box 51" hidden="1">
              <a:extLst>
                <a:ext uri="{63B3BB69-23CF-44E3-9099-C40C66FF867C}">
                  <a14:compatExt spid="_x0000_s101427"/>
                </a:ext>
                <a:ext uri="{FF2B5EF4-FFF2-40B4-BE49-F238E27FC236}">
                  <a16:creationId xmlns:a16="http://schemas.microsoft.com/office/drawing/2014/main" id="{00000000-0008-0000-0700-00003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184150</xdr:colOff>
          <xdr:row>34</xdr:row>
          <xdr:rowOff>622300</xdr:rowOff>
        </xdr:to>
        <xdr:sp macro="" textlink="">
          <xdr:nvSpPr>
            <xdr:cNvPr id="101428" name="Check Box 52" hidden="1">
              <a:extLst>
                <a:ext uri="{63B3BB69-23CF-44E3-9099-C40C66FF867C}">
                  <a14:compatExt spid="_x0000_s101428"/>
                </a:ext>
                <a:ext uri="{FF2B5EF4-FFF2-40B4-BE49-F238E27FC236}">
                  <a16:creationId xmlns:a16="http://schemas.microsoft.com/office/drawing/2014/main" id="{00000000-0008-0000-0700-00003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12700</xdr:rowOff>
        </xdr:from>
        <xdr:to>
          <xdr:col>3</xdr:col>
          <xdr:colOff>184150</xdr:colOff>
          <xdr:row>34</xdr:row>
          <xdr:rowOff>0</xdr:rowOff>
        </xdr:to>
        <xdr:sp macro="" textlink="">
          <xdr:nvSpPr>
            <xdr:cNvPr id="101429" name="Check Box 53" hidden="1">
              <a:extLst>
                <a:ext uri="{63B3BB69-23CF-44E3-9099-C40C66FF867C}">
                  <a14:compatExt spid="_x0000_s101429"/>
                </a:ext>
                <a:ext uri="{FF2B5EF4-FFF2-40B4-BE49-F238E27FC236}">
                  <a16:creationId xmlns:a16="http://schemas.microsoft.com/office/drawing/2014/main" id="{00000000-0008-0000-0700-00003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12700</xdr:rowOff>
        </xdr:from>
        <xdr:to>
          <xdr:col>4</xdr:col>
          <xdr:colOff>184150</xdr:colOff>
          <xdr:row>34</xdr:row>
          <xdr:rowOff>0</xdr:rowOff>
        </xdr:to>
        <xdr:sp macro="" textlink="">
          <xdr:nvSpPr>
            <xdr:cNvPr id="101430" name="Check Box 54" hidden="1">
              <a:extLst>
                <a:ext uri="{63B3BB69-23CF-44E3-9099-C40C66FF867C}">
                  <a14:compatExt spid="_x0000_s101430"/>
                </a:ext>
                <a:ext uri="{FF2B5EF4-FFF2-40B4-BE49-F238E27FC236}">
                  <a16:creationId xmlns:a16="http://schemas.microsoft.com/office/drawing/2014/main" id="{00000000-0008-0000-0700-00003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22</xdr:row>
          <xdr:rowOff>184150</xdr:rowOff>
        </xdr:from>
        <xdr:to>
          <xdr:col>3</xdr:col>
          <xdr:colOff>171450</xdr:colOff>
          <xdr:row>22</xdr:row>
          <xdr:rowOff>419100</xdr:rowOff>
        </xdr:to>
        <xdr:sp macro="" textlink="">
          <xdr:nvSpPr>
            <xdr:cNvPr id="101463" name="Check Box 87" hidden="1">
              <a:extLst>
                <a:ext uri="{63B3BB69-23CF-44E3-9099-C40C66FF867C}">
                  <a14:compatExt spid="_x0000_s101463"/>
                </a:ext>
                <a:ext uri="{FF2B5EF4-FFF2-40B4-BE49-F238E27FC236}">
                  <a16:creationId xmlns:a16="http://schemas.microsoft.com/office/drawing/2014/main" id="{00000000-0008-0000-0700-00005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22</xdr:row>
          <xdr:rowOff>190500</xdr:rowOff>
        </xdr:from>
        <xdr:to>
          <xdr:col>4</xdr:col>
          <xdr:colOff>190500</xdr:colOff>
          <xdr:row>22</xdr:row>
          <xdr:rowOff>431800</xdr:rowOff>
        </xdr:to>
        <xdr:sp macro="" textlink="">
          <xdr:nvSpPr>
            <xdr:cNvPr id="101464" name="Check Box 88" hidden="1">
              <a:extLst>
                <a:ext uri="{63B3BB69-23CF-44E3-9099-C40C66FF867C}">
                  <a14:compatExt spid="_x0000_s101464"/>
                </a:ext>
                <a:ext uri="{FF2B5EF4-FFF2-40B4-BE49-F238E27FC236}">
                  <a16:creationId xmlns:a16="http://schemas.microsoft.com/office/drawing/2014/main" id="{00000000-0008-0000-0700-00005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190500</xdr:rowOff>
        </xdr:from>
        <xdr:to>
          <xdr:col>3</xdr:col>
          <xdr:colOff>184150</xdr:colOff>
          <xdr:row>15</xdr:row>
          <xdr:rowOff>431800</xdr:rowOff>
        </xdr:to>
        <xdr:sp macro="" textlink="">
          <xdr:nvSpPr>
            <xdr:cNvPr id="101475" name="Check Box 99" hidden="1">
              <a:extLst>
                <a:ext uri="{63B3BB69-23CF-44E3-9099-C40C66FF867C}">
                  <a14:compatExt spid="_x0000_s101475"/>
                </a:ext>
                <a:ext uri="{FF2B5EF4-FFF2-40B4-BE49-F238E27FC236}">
                  <a16:creationId xmlns:a16="http://schemas.microsoft.com/office/drawing/2014/main" id="{00000000-0008-0000-0700-00006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15</xdr:row>
          <xdr:rowOff>190500</xdr:rowOff>
        </xdr:from>
        <xdr:to>
          <xdr:col>4</xdr:col>
          <xdr:colOff>184150</xdr:colOff>
          <xdr:row>15</xdr:row>
          <xdr:rowOff>431800</xdr:rowOff>
        </xdr:to>
        <xdr:sp macro="" textlink="">
          <xdr:nvSpPr>
            <xdr:cNvPr id="101476" name="Check Box 100" hidden="1">
              <a:extLst>
                <a:ext uri="{63B3BB69-23CF-44E3-9099-C40C66FF867C}">
                  <a14:compatExt spid="_x0000_s101476"/>
                </a:ext>
                <a:ext uri="{FF2B5EF4-FFF2-40B4-BE49-F238E27FC236}">
                  <a16:creationId xmlns:a16="http://schemas.microsoft.com/office/drawing/2014/main" id="{00000000-0008-0000-0700-00006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3</xdr:col>
          <xdr:colOff>184150</xdr:colOff>
          <xdr:row>16</xdr:row>
          <xdr:rowOff>431800</xdr:rowOff>
        </xdr:to>
        <xdr:sp macro="" textlink="">
          <xdr:nvSpPr>
            <xdr:cNvPr id="101479" name="Check Box 103" hidden="1">
              <a:extLst>
                <a:ext uri="{63B3BB69-23CF-44E3-9099-C40C66FF867C}">
                  <a14:compatExt spid="_x0000_s101479"/>
                </a:ext>
                <a:ext uri="{FF2B5EF4-FFF2-40B4-BE49-F238E27FC236}">
                  <a16:creationId xmlns:a16="http://schemas.microsoft.com/office/drawing/2014/main" id="{00000000-0008-0000-0700-00006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190500</xdr:rowOff>
        </xdr:from>
        <xdr:to>
          <xdr:col>4</xdr:col>
          <xdr:colOff>184150</xdr:colOff>
          <xdr:row>16</xdr:row>
          <xdr:rowOff>431800</xdr:rowOff>
        </xdr:to>
        <xdr:sp macro="" textlink="">
          <xdr:nvSpPr>
            <xdr:cNvPr id="101480" name="Check Box 104" hidden="1">
              <a:extLst>
                <a:ext uri="{63B3BB69-23CF-44E3-9099-C40C66FF867C}">
                  <a14:compatExt spid="_x0000_s101480"/>
                </a:ext>
                <a:ext uri="{FF2B5EF4-FFF2-40B4-BE49-F238E27FC236}">
                  <a16:creationId xmlns:a16="http://schemas.microsoft.com/office/drawing/2014/main" id="{00000000-0008-0000-0700-00006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23</xdr:row>
          <xdr:rowOff>222250</xdr:rowOff>
        </xdr:from>
        <xdr:to>
          <xdr:col>3</xdr:col>
          <xdr:colOff>171450</xdr:colOff>
          <xdr:row>23</xdr:row>
          <xdr:rowOff>457200</xdr:rowOff>
        </xdr:to>
        <xdr:sp macro="" textlink="">
          <xdr:nvSpPr>
            <xdr:cNvPr id="101521" name="Check Box 145" hidden="1">
              <a:extLst>
                <a:ext uri="{63B3BB69-23CF-44E3-9099-C40C66FF867C}">
                  <a14:compatExt spid="_x0000_s101521"/>
                </a:ext>
                <a:ext uri="{FF2B5EF4-FFF2-40B4-BE49-F238E27FC236}">
                  <a16:creationId xmlns:a16="http://schemas.microsoft.com/office/drawing/2014/main" id="{00000000-0008-0000-0700-00009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222250</xdr:rowOff>
        </xdr:from>
        <xdr:to>
          <xdr:col>4</xdr:col>
          <xdr:colOff>171450</xdr:colOff>
          <xdr:row>23</xdr:row>
          <xdr:rowOff>457200</xdr:rowOff>
        </xdr:to>
        <xdr:sp macro="" textlink="">
          <xdr:nvSpPr>
            <xdr:cNvPr id="101522" name="Check Box 146" hidden="1">
              <a:extLst>
                <a:ext uri="{63B3BB69-23CF-44E3-9099-C40C66FF867C}">
                  <a14:compatExt spid="_x0000_s101522"/>
                </a:ext>
                <a:ext uri="{FF2B5EF4-FFF2-40B4-BE49-F238E27FC236}">
                  <a16:creationId xmlns:a16="http://schemas.microsoft.com/office/drawing/2014/main" id="{00000000-0008-0000-0700-00009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12</xdr:row>
          <xdr:rowOff>203200</xdr:rowOff>
        </xdr:from>
        <xdr:to>
          <xdr:col>3</xdr:col>
          <xdr:colOff>184150</xdr:colOff>
          <xdr:row>12</xdr:row>
          <xdr:rowOff>438150</xdr:rowOff>
        </xdr:to>
        <xdr:sp macro="" textlink="">
          <xdr:nvSpPr>
            <xdr:cNvPr id="101525" name="Check Box 149" hidden="1">
              <a:extLst>
                <a:ext uri="{63B3BB69-23CF-44E3-9099-C40C66FF867C}">
                  <a14:compatExt spid="_x0000_s101525"/>
                </a:ext>
                <a:ext uri="{FF2B5EF4-FFF2-40B4-BE49-F238E27FC236}">
                  <a16:creationId xmlns:a16="http://schemas.microsoft.com/office/drawing/2014/main" id="{00000000-0008-0000-0700-00009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12</xdr:row>
          <xdr:rowOff>203200</xdr:rowOff>
        </xdr:from>
        <xdr:to>
          <xdr:col>4</xdr:col>
          <xdr:colOff>184150</xdr:colOff>
          <xdr:row>12</xdr:row>
          <xdr:rowOff>438150</xdr:rowOff>
        </xdr:to>
        <xdr:sp macro="" textlink="">
          <xdr:nvSpPr>
            <xdr:cNvPr id="101526" name="Check Box 150" hidden="1">
              <a:extLst>
                <a:ext uri="{63B3BB69-23CF-44E3-9099-C40C66FF867C}">
                  <a14:compatExt spid="_x0000_s101526"/>
                </a:ext>
                <a:ext uri="{FF2B5EF4-FFF2-40B4-BE49-F238E27FC236}">
                  <a16:creationId xmlns:a16="http://schemas.microsoft.com/office/drawing/2014/main" id="{00000000-0008-0000-0700-00009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13</xdr:row>
          <xdr:rowOff>209550</xdr:rowOff>
        </xdr:from>
        <xdr:to>
          <xdr:col>3</xdr:col>
          <xdr:colOff>184150</xdr:colOff>
          <xdr:row>13</xdr:row>
          <xdr:rowOff>450850</xdr:rowOff>
        </xdr:to>
        <xdr:sp macro="" textlink="">
          <xdr:nvSpPr>
            <xdr:cNvPr id="101529" name="Check Box 153" hidden="1">
              <a:extLst>
                <a:ext uri="{63B3BB69-23CF-44E3-9099-C40C66FF867C}">
                  <a14:compatExt spid="_x0000_s101529"/>
                </a:ext>
                <a:ext uri="{FF2B5EF4-FFF2-40B4-BE49-F238E27FC236}">
                  <a16:creationId xmlns:a16="http://schemas.microsoft.com/office/drawing/2014/main" id="{00000000-0008-0000-0700-00009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13</xdr:row>
          <xdr:rowOff>209550</xdr:rowOff>
        </xdr:from>
        <xdr:to>
          <xdr:col>4</xdr:col>
          <xdr:colOff>184150</xdr:colOff>
          <xdr:row>13</xdr:row>
          <xdr:rowOff>450850</xdr:rowOff>
        </xdr:to>
        <xdr:sp macro="" textlink="">
          <xdr:nvSpPr>
            <xdr:cNvPr id="101530" name="Check Box 154" hidden="1">
              <a:extLst>
                <a:ext uri="{63B3BB69-23CF-44E3-9099-C40C66FF867C}">
                  <a14:compatExt spid="_x0000_s101530"/>
                </a:ext>
                <a:ext uri="{FF2B5EF4-FFF2-40B4-BE49-F238E27FC236}">
                  <a16:creationId xmlns:a16="http://schemas.microsoft.com/office/drawing/2014/main" id="{00000000-0008-0000-0700-00009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228600</xdr:rowOff>
        </xdr:from>
        <xdr:to>
          <xdr:col>3</xdr:col>
          <xdr:colOff>184150</xdr:colOff>
          <xdr:row>17</xdr:row>
          <xdr:rowOff>469900</xdr:rowOff>
        </xdr:to>
        <xdr:sp macro="" textlink="">
          <xdr:nvSpPr>
            <xdr:cNvPr id="101549" name="Check Box 173" hidden="1">
              <a:extLst>
                <a:ext uri="{63B3BB69-23CF-44E3-9099-C40C66FF867C}">
                  <a14:compatExt spid="_x0000_s101549"/>
                </a:ext>
                <a:ext uri="{FF2B5EF4-FFF2-40B4-BE49-F238E27FC236}">
                  <a16:creationId xmlns:a16="http://schemas.microsoft.com/office/drawing/2014/main" id="{00000000-0008-0000-0700-0000A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17</xdr:row>
          <xdr:rowOff>228600</xdr:rowOff>
        </xdr:from>
        <xdr:to>
          <xdr:col>4</xdr:col>
          <xdr:colOff>184150</xdr:colOff>
          <xdr:row>17</xdr:row>
          <xdr:rowOff>469900</xdr:rowOff>
        </xdr:to>
        <xdr:sp macro="" textlink="">
          <xdr:nvSpPr>
            <xdr:cNvPr id="101550" name="Check Box 174" hidden="1">
              <a:extLst>
                <a:ext uri="{63B3BB69-23CF-44E3-9099-C40C66FF867C}">
                  <a14:compatExt spid="_x0000_s101550"/>
                </a:ext>
                <a:ext uri="{FF2B5EF4-FFF2-40B4-BE49-F238E27FC236}">
                  <a16:creationId xmlns:a16="http://schemas.microsoft.com/office/drawing/2014/main" id="{00000000-0008-0000-0700-0000A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24</xdr:row>
          <xdr:rowOff>222250</xdr:rowOff>
        </xdr:from>
        <xdr:to>
          <xdr:col>3</xdr:col>
          <xdr:colOff>171450</xdr:colOff>
          <xdr:row>24</xdr:row>
          <xdr:rowOff>457200</xdr:rowOff>
        </xdr:to>
        <xdr:sp macro="" textlink="">
          <xdr:nvSpPr>
            <xdr:cNvPr id="101581" name="Check Box 205" hidden="1">
              <a:extLst>
                <a:ext uri="{63B3BB69-23CF-44E3-9099-C40C66FF867C}">
                  <a14:compatExt spid="_x0000_s101581"/>
                </a:ext>
                <a:ext uri="{FF2B5EF4-FFF2-40B4-BE49-F238E27FC236}">
                  <a16:creationId xmlns:a16="http://schemas.microsoft.com/office/drawing/2014/main" id="{00000000-0008-0000-0700-0000C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25</xdr:row>
          <xdr:rowOff>222250</xdr:rowOff>
        </xdr:from>
        <xdr:to>
          <xdr:col>3</xdr:col>
          <xdr:colOff>171450</xdr:colOff>
          <xdr:row>25</xdr:row>
          <xdr:rowOff>457200</xdr:rowOff>
        </xdr:to>
        <xdr:sp macro="" textlink="">
          <xdr:nvSpPr>
            <xdr:cNvPr id="101582" name="Check Box 206" hidden="1">
              <a:extLst>
                <a:ext uri="{63B3BB69-23CF-44E3-9099-C40C66FF867C}">
                  <a14:compatExt spid="_x0000_s101582"/>
                </a:ext>
                <a:ext uri="{FF2B5EF4-FFF2-40B4-BE49-F238E27FC236}">
                  <a16:creationId xmlns:a16="http://schemas.microsoft.com/office/drawing/2014/main" id="{00000000-0008-0000-0700-0000C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26</xdr:row>
          <xdr:rowOff>222250</xdr:rowOff>
        </xdr:from>
        <xdr:to>
          <xdr:col>3</xdr:col>
          <xdr:colOff>171450</xdr:colOff>
          <xdr:row>26</xdr:row>
          <xdr:rowOff>457200</xdr:rowOff>
        </xdr:to>
        <xdr:sp macro="" textlink="">
          <xdr:nvSpPr>
            <xdr:cNvPr id="101583" name="Check Box 207" hidden="1">
              <a:extLst>
                <a:ext uri="{63B3BB69-23CF-44E3-9099-C40C66FF867C}">
                  <a14:compatExt spid="_x0000_s101583"/>
                </a:ext>
                <a:ext uri="{FF2B5EF4-FFF2-40B4-BE49-F238E27FC236}">
                  <a16:creationId xmlns:a16="http://schemas.microsoft.com/office/drawing/2014/main" id="{00000000-0008-0000-0700-0000C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222250</xdr:rowOff>
        </xdr:from>
        <xdr:to>
          <xdr:col>4</xdr:col>
          <xdr:colOff>171450</xdr:colOff>
          <xdr:row>24</xdr:row>
          <xdr:rowOff>457200</xdr:rowOff>
        </xdr:to>
        <xdr:sp macro="" textlink="">
          <xdr:nvSpPr>
            <xdr:cNvPr id="101584" name="Check Box 208" hidden="1">
              <a:extLst>
                <a:ext uri="{63B3BB69-23CF-44E3-9099-C40C66FF867C}">
                  <a14:compatExt spid="_x0000_s101584"/>
                </a:ext>
                <a:ext uri="{FF2B5EF4-FFF2-40B4-BE49-F238E27FC236}">
                  <a16:creationId xmlns:a16="http://schemas.microsoft.com/office/drawing/2014/main" id="{00000000-0008-0000-0700-0000D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222250</xdr:rowOff>
        </xdr:from>
        <xdr:to>
          <xdr:col>4</xdr:col>
          <xdr:colOff>171450</xdr:colOff>
          <xdr:row>25</xdr:row>
          <xdr:rowOff>457200</xdr:rowOff>
        </xdr:to>
        <xdr:sp macro="" textlink="">
          <xdr:nvSpPr>
            <xdr:cNvPr id="101585" name="Check Box 209" hidden="1">
              <a:extLst>
                <a:ext uri="{63B3BB69-23CF-44E3-9099-C40C66FF867C}">
                  <a14:compatExt spid="_x0000_s101585"/>
                </a:ext>
                <a:ext uri="{FF2B5EF4-FFF2-40B4-BE49-F238E27FC236}">
                  <a16:creationId xmlns:a16="http://schemas.microsoft.com/office/drawing/2014/main" id="{00000000-0008-0000-0700-0000D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26</xdr:row>
          <xdr:rowOff>222250</xdr:rowOff>
        </xdr:from>
        <xdr:to>
          <xdr:col>4</xdr:col>
          <xdr:colOff>171450</xdr:colOff>
          <xdr:row>26</xdr:row>
          <xdr:rowOff>457200</xdr:rowOff>
        </xdr:to>
        <xdr:sp macro="" textlink="">
          <xdr:nvSpPr>
            <xdr:cNvPr id="101586" name="Check Box 210" hidden="1">
              <a:extLst>
                <a:ext uri="{63B3BB69-23CF-44E3-9099-C40C66FF867C}">
                  <a14:compatExt spid="_x0000_s101586"/>
                </a:ext>
                <a:ext uri="{FF2B5EF4-FFF2-40B4-BE49-F238E27FC236}">
                  <a16:creationId xmlns:a16="http://schemas.microsoft.com/office/drawing/2014/main" id="{00000000-0008-0000-0700-0000D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184150</xdr:colOff>
          <xdr:row>34</xdr:row>
          <xdr:rowOff>622300</xdr:rowOff>
        </xdr:to>
        <xdr:sp macro="" textlink="">
          <xdr:nvSpPr>
            <xdr:cNvPr id="101587" name="Check Box 211" hidden="1">
              <a:extLst>
                <a:ext uri="{63B3BB69-23CF-44E3-9099-C40C66FF867C}">
                  <a14:compatExt spid="_x0000_s101587"/>
                </a:ext>
                <a:ext uri="{FF2B5EF4-FFF2-40B4-BE49-F238E27FC236}">
                  <a16:creationId xmlns:a16="http://schemas.microsoft.com/office/drawing/2014/main" id="{00000000-0008-0000-0700-0000D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184150</xdr:colOff>
          <xdr:row>34</xdr:row>
          <xdr:rowOff>622300</xdr:rowOff>
        </xdr:to>
        <xdr:sp macro="" textlink="">
          <xdr:nvSpPr>
            <xdr:cNvPr id="101588" name="Check Box 212" hidden="1">
              <a:extLst>
                <a:ext uri="{63B3BB69-23CF-44E3-9099-C40C66FF867C}">
                  <a14:compatExt spid="_x0000_s101588"/>
                </a:ext>
                <a:ext uri="{FF2B5EF4-FFF2-40B4-BE49-F238E27FC236}">
                  <a16:creationId xmlns:a16="http://schemas.microsoft.com/office/drawing/2014/main" id="{00000000-0008-0000-0700-0000D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3</xdr:col>
          <xdr:colOff>184150</xdr:colOff>
          <xdr:row>19</xdr:row>
          <xdr:rowOff>431800</xdr:rowOff>
        </xdr:to>
        <xdr:sp macro="" textlink="">
          <xdr:nvSpPr>
            <xdr:cNvPr id="101589" name="Check Box 213" hidden="1">
              <a:extLst>
                <a:ext uri="{63B3BB69-23CF-44E3-9099-C40C66FF867C}">
                  <a14:compatExt spid="_x0000_s101589"/>
                </a:ext>
                <a:ext uri="{FF2B5EF4-FFF2-40B4-BE49-F238E27FC236}">
                  <a16:creationId xmlns:a16="http://schemas.microsoft.com/office/drawing/2014/main" id="{00000000-0008-0000-0700-0000D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190500</xdr:rowOff>
        </xdr:from>
        <xdr:to>
          <xdr:col>4</xdr:col>
          <xdr:colOff>184150</xdr:colOff>
          <xdr:row>19</xdr:row>
          <xdr:rowOff>431800</xdr:rowOff>
        </xdr:to>
        <xdr:sp macro="" textlink="">
          <xdr:nvSpPr>
            <xdr:cNvPr id="101590" name="Check Box 214" hidden="1">
              <a:extLst>
                <a:ext uri="{63B3BB69-23CF-44E3-9099-C40C66FF867C}">
                  <a14:compatExt spid="_x0000_s101590"/>
                </a:ext>
                <a:ext uri="{FF2B5EF4-FFF2-40B4-BE49-F238E27FC236}">
                  <a16:creationId xmlns:a16="http://schemas.microsoft.com/office/drawing/2014/main" id="{00000000-0008-0000-0700-0000D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3</xdr:col>
          <xdr:colOff>184150</xdr:colOff>
          <xdr:row>20</xdr:row>
          <xdr:rowOff>431800</xdr:rowOff>
        </xdr:to>
        <xdr:sp macro="" textlink="">
          <xdr:nvSpPr>
            <xdr:cNvPr id="101591" name="Check Box 215" hidden="1">
              <a:extLst>
                <a:ext uri="{63B3BB69-23CF-44E3-9099-C40C66FF867C}">
                  <a14:compatExt spid="_x0000_s101591"/>
                </a:ext>
                <a:ext uri="{FF2B5EF4-FFF2-40B4-BE49-F238E27FC236}">
                  <a16:creationId xmlns:a16="http://schemas.microsoft.com/office/drawing/2014/main" id="{00000000-0008-0000-0700-0000D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190500</xdr:rowOff>
        </xdr:from>
        <xdr:to>
          <xdr:col>4</xdr:col>
          <xdr:colOff>184150</xdr:colOff>
          <xdr:row>20</xdr:row>
          <xdr:rowOff>431800</xdr:rowOff>
        </xdr:to>
        <xdr:sp macro="" textlink="">
          <xdr:nvSpPr>
            <xdr:cNvPr id="101592" name="Check Box 216" hidden="1">
              <a:extLst>
                <a:ext uri="{63B3BB69-23CF-44E3-9099-C40C66FF867C}">
                  <a14:compatExt spid="_x0000_s101592"/>
                </a:ext>
                <a:ext uri="{FF2B5EF4-FFF2-40B4-BE49-F238E27FC236}">
                  <a16:creationId xmlns:a16="http://schemas.microsoft.com/office/drawing/2014/main" id="{00000000-0008-0000-0700-0000D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207/Box/&#12304;02_&#35506;&#25152;&#20849;&#26377;&#12305;05_02_&#28201;&#26262;&#21270;&#23550;&#31574;&#35506;/R04&#24180;&#24230;/&#20013;&#23567;&#25285;&#24403;/22_&#20107;&#26989;&#32773;&#25903;&#25588;/22_05_CO2&#25490;&#20986;&#21066;&#28187;&#35373;&#20633;&#23566;&#20837;&#35036;&#21161;/22_05_080_&#35373;&#20633;&#35036;&#21161;&#12288;&#65297;&#65298;&#26376;&#35036;&#27491;&#23550;&#24540;/&#35201;&#32177;&#12539;&#27096;&#24335;&#25913;&#27491;/&#27096;&#24335;&#31532;13&#21495;_&#23455;&#32318;&#22577;&#21578;&#26360;&#65288;&#32202;&#24613;&#23550;&#31574;&#26528;&#65289;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績報告書"/>
      <sheetName val="事業実施者・事業内容"/>
      <sheetName val="ボイラ排出量算定（追加)"/>
      <sheetName val="Sheet1"/>
      <sheetName val="事業費内訳"/>
      <sheetName val="導入設備詳細"/>
      <sheetName val="省エネ計画書"/>
      <sheetName val="CO2換算シート"/>
      <sheetName val="設置後の写真"/>
      <sheetName val="口座情報"/>
      <sheetName val="事業費内訳 (記入例)"/>
      <sheetName val="省エネ計画書 (記入例)"/>
    </sheetNames>
    <sheetDataSet>
      <sheetData sheetId="0"/>
      <sheetData sheetId="1">
        <row r="75">
          <cell r="A75" t="str">
            <v>農業・林業</v>
          </cell>
          <cell r="B75" t="str">
            <v>漁業</v>
          </cell>
          <cell r="C75" t="str">
            <v>鉱業・採石業・砂利採取業</v>
          </cell>
          <cell r="D75" t="str">
            <v>建設業</v>
          </cell>
          <cell r="E75" t="str">
            <v>製造業</v>
          </cell>
          <cell r="F75" t="str">
            <v>電気・ガス・熱供給・水道業</v>
          </cell>
          <cell r="G75" t="str">
            <v>情報通信業</v>
          </cell>
          <cell r="H75" t="str">
            <v>運輸業・郵便業</v>
          </cell>
          <cell r="I75" t="str">
            <v>卸売業・小売業</v>
          </cell>
          <cell r="J75" t="str">
            <v>金融業・保険業</v>
          </cell>
          <cell r="K75" t="str">
            <v>不動産業・物品賃貸業</v>
          </cell>
          <cell r="L75" t="str">
            <v>学術研究・専門・技術サービス業</v>
          </cell>
          <cell r="M75" t="str">
            <v>宿泊業・飲食サービス業</v>
          </cell>
          <cell r="N75" t="str">
            <v>生活関連サービス業・娯楽業</v>
          </cell>
          <cell r="O75" t="str">
            <v>教育・学習支援業</v>
          </cell>
          <cell r="P75" t="str">
            <v>医療・福祉</v>
          </cell>
          <cell r="Q75" t="str">
            <v>複合サービス事業</v>
          </cell>
          <cell r="R75" t="str">
            <v>サービス業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C2A2-FF81-4421-A92C-A96BCFB1E73F}">
  <sheetPr>
    <pageSetUpPr fitToPage="1"/>
  </sheetPr>
  <dimension ref="A2:AL80"/>
  <sheetViews>
    <sheetView tabSelected="1" view="pageBreakPreview" zoomScale="110" zoomScaleNormal="100" zoomScaleSheetLayoutView="110" workbookViewId="0">
      <selection activeCell="Z4" sqref="Z4"/>
    </sheetView>
  </sheetViews>
  <sheetFormatPr defaultColWidth="8.453125" defaultRowHeight="19.75" customHeight="1"/>
  <cols>
    <col min="1" max="34" width="2.453125" style="94" customWidth="1"/>
    <col min="35" max="36" width="2.6328125" style="3" customWidth="1"/>
    <col min="37" max="37" width="8.453125" style="3"/>
    <col min="38" max="38" width="14.6328125" style="3" hidden="1" customWidth="1"/>
    <col min="39" max="39" width="14.6328125" style="3" bestFit="1" customWidth="1"/>
    <col min="40" max="40" width="16.7265625" style="3" bestFit="1" customWidth="1"/>
    <col min="41" max="41" width="19.90625" style="3" bestFit="1" customWidth="1"/>
    <col min="42" max="42" width="12.453125" style="3" bestFit="1" customWidth="1"/>
    <col min="43" max="43" width="7.90625" style="3" bestFit="1" customWidth="1"/>
    <col min="44" max="44" width="12.453125" style="3" bestFit="1" customWidth="1"/>
    <col min="45" max="16384" width="8.453125" style="3"/>
  </cols>
  <sheetData>
    <row r="2" spans="1:34" ht="19.75" customHeight="1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162" t="s">
        <v>397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</row>
    <row r="3" spans="1:34" ht="19.75" customHeight="1">
      <c r="A3" s="95" t="s">
        <v>475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1:34" ht="19.75" customHeight="1">
      <c r="A4" s="102" t="s">
        <v>476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95"/>
      <c r="N4" s="95"/>
      <c r="O4" s="95"/>
      <c r="P4" s="95"/>
      <c r="Q4" s="95"/>
      <c r="R4" s="95"/>
      <c r="S4" s="95"/>
      <c r="T4" s="95"/>
      <c r="U4" s="95"/>
      <c r="V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1:34" ht="19.75" customHeight="1">
      <c r="B5" s="95"/>
      <c r="C5" s="95"/>
      <c r="D5" s="95"/>
      <c r="E5" s="95"/>
      <c r="F5" s="95"/>
      <c r="G5" s="95"/>
      <c r="H5" s="95"/>
      <c r="I5" s="95"/>
      <c r="J5" s="95"/>
      <c r="K5" s="95" t="s">
        <v>385</v>
      </c>
      <c r="L5" s="95"/>
      <c r="M5" s="95"/>
      <c r="N5" s="95"/>
      <c r="O5" s="101"/>
      <c r="P5" s="101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</row>
    <row r="6" spans="1:34" ht="19.75" customHeight="1">
      <c r="B6" s="95"/>
      <c r="C6" s="95"/>
      <c r="D6" s="95"/>
      <c r="E6" s="95"/>
      <c r="F6" s="95"/>
      <c r="G6" s="95"/>
      <c r="H6" s="95"/>
      <c r="I6" s="95"/>
      <c r="J6" s="95"/>
      <c r="K6" s="95" t="s">
        <v>386</v>
      </c>
      <c r="L6" s="95"/>
      <c r="M6" s="95"/>
      <c r="N6" s="95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</row>
    <row r="7" spans="1:34" ht="19.75" customHeight="1">
      <c r="B7" s="95"/>
      <c r="C7" s="95"/>
      <c r="D7" s="95"/>
      <c r="E7" s="95"/>
      <c r="F7" s="95"/>
      <c r="G7" s="95"/>
      <c r="H7" s="95"/>
      <c r="I7" s="95"/>
      <c r="J7" s="95"/>
      <c r="K7" s="95" t="s">
        <v>387</v>
      </c>
      <c r="L7" s="95"/>
      <c r="M7" s="95"/>
      <c r="N7" s="95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</row>
    <row r="8" spans="1:34" ht="19.75" customHeight="1">
      <c r="B8" s="95"/>
      <c r="C8" s="95"/>
      <c r="D8" s="95"/>
      <c r="E8" s="95"/>
      <c r="F8" s="95"/>
      <c r="G8" s="95"/>
      <c r="H8" s="95"/>
      <c r="I8" s="95"/>
      <c r="J8" s="95"/>
      <c r="K8" s="95" t="s">
        <v>400</v>
      </c>
      <c r="L8" s="95"/>
      <c r="M8" s="95"/>
      <c r="N8" s="95"/>
      <c r="O8" s="101"/>
      <c r="P8" s="101"/>
      <c r="Q8" s="101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</row>
    <row r="9" spans="1:34" ht="19.75" customHeight="1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1:34" ht="19.75" customHeight="1">
      <c r="B10" s="95"/>
      <c r="C10" s="95"/>
      <c r="D10" s="95"/>
      <c r="E10" s="95"/>
      <c r="F10" s="95"/>
      <c r="G10" s="95"/>
      <c r="H10" s="95"/>
      <c r="I10" s="95"/>
      <c r="J10" s="95"/>
      <c r="K10" s="95" t="s">
        <v>388</v>
      </c>
      <c r="L10" s="95"/>
      <c r="M10" s="95"/>
      <c r="N10" s="95"/>
      <c r="O10" s="95"/>
      <c r="P10" s="95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</row>
    <row r="11" spans="1:34" ht="19.75" customHeight="1">
      <c r="B11" s="95"/>
      <c r="C11" s="95"/>
      <c r="D11" s="95"/>
      <c r="E11" s="95"/>
      <c r="F11" s="95"/>
      <c r="G11" s="95"/>
      <c r="H11" s="95"/>
      <c r="I11" s="95"/>
      <c r="J11" s="95"/>
      <c r="K11" s="95" t="s">
        <v>386</v>
      </c>
      <c r="L11" s="95"/>
      <c r="M11" s="95"/>
      <c r="N11" s="95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</row>
    <row r="12" spans="1:34" ht="19.75" customHeight="1">
      <c r="B12" s="95"/>
      <c r="C12" s="95"/>
      <c r="D12" s="95"/>
      <c r="E12" s="95"/>
      <c r="F12" s="95"/>
      <c r="G12" s="95"/>
      <c r="H12" s="95"/>
      <c r="I12" s="95"/>
      <c r="J12" s="95"/>
      <c r="K12" s="95" t="s">
        <v>387</v>
      </c>
      <c r="L12" s="95"/>
      <c r="M12" s="95"/>
      <c r="N12" s="95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</row>
    <row r="13" spans="1:34" ht="19.75" customHeight="1">
      <c r="B13" s="95"/>
      <c r="C13" s="95"/>
      <c r="D13" s="95"/>
      <c r="E13" s="95"/>
      <c r="F13" s="95"/>
      <c r="G13" s="95"/>
      <c r="H13" s="95"/>
      <c r="I13" s="95"/>
      <c r="J13" s="95"/>
      <c r="K13" s="95" t="s">
        <v>401</v>
      </c>
      <c r="L13" s="95"/>
      <c r="M13" s="95"/>
      <c r="N13" s="95"/>
      <c r="O13" s="95"/>
      <c r="P13" s="95"/>
      <c r="Q13" s="95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</row>
    <row r="14" spans="1:34" ht="19.75" customHeight="1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1:34" ht="19.75" customHeight="1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1:34" ht="19.75" customHeight="1">
      <c r="A16" s="159" t="s">
        <v>470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</row>
    <row r="17" spans="1:35" ht="19.75" customHeight="1">
      <c r="A17" s="159" t="s">
        <v>392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</row>
    <row r="18" spans="1:35" ht="19.75" customHeight="1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1:35" ht="19.75" customHeight="1">
      <c r="A19" s="160" t="s">
        <v>471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</row>
    <row r="20" spans="1:35" ht="19.75" customHeight="1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</row>
    <row r="21" spans="1:35" ht="19.75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1:35" ht="19.75" customHeight="1">
      <c r="A22" s="95" t="s">
        <v>390</v>
      </c>
      <c r="B22" s="95"/>
      <c r="C22" s="95"/>
      <c r="D22" s="95"/>
      <c r="E22" s="95"/>
      <c r="F22" s="95"/>
      <c r="G22" s="95"/>
      <c r="H22" s="95"/>
      <c r="I22" s="95"/>
      <c r="J22" s="161">
        <f>事業費内訳!Z36</f>
        <v>0</v>
      </c>
      <c r="K22" s="161"/>
      <c r="L22" s="161"/>
      <c r="M22" s="161"/>
      <c r="N22" s="161"/>
      <c r="O22" s="161"/>
      <c r="P22" s="161"/>
      <c r="Q22" s="161"/>
      <c r="R22" s="161"/>
      <c r="S22" s="95" t="s">
        <v>391</v>
      </c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1:35" ht="19.75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1:35" ht="19.75" customHeight="1">
      <c r="A24" s="95" t="s">
        <v>389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36"/>
    </row>
    <row r="25" spans="1:35" ht="19.75" customHeight="1">
      <c r="A25" s="158" t="s">
        <v>473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36"/>
    </row>
    <row r="26" spans="1:35" ht="19.75" customHeight="1">
      <c r="A26" s="158" t="s">
        <v>439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36"/>
    </row>
    <row r="27" spans="1:35" ht="19.75" customHeight="1">
      <c r="A27" s="95" t="s">
        <v>440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36"/>
    </row>
    <row r="28" spans="1:35" ht="19.75" customHeight="1">
      <c r="A28" s="95" t="s">
        <v>454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</row>
    <row r="29" spans="1:35" ht="19.75" customHeight="1">
      <c r="A29" s="95" t="s">
        <v>456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</row>
    <row r="30" spans="1:35" ht="19.75" customHeight="1">
      <c r="A30" s="95" t="s">
        <v>457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</row>
    <row r="31" spans="1:35" ht="19.75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</row>
    <row r="32" spans="1:35" ht="19.75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</row>
    <row r="33" spans="1:34" ht="19.75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</row>
    <row r="34" spans="1:34" ht="19.75" customHeight="1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</row>
    <row r="35" spans="1:34" ht="19.75" customHeight="1">
      <c r="A35" s="99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</row>
    <row r="36" spans="1:34" ht="19.75" customHeight="1">
      <c r="A36" s="100"/>
      <c r="B36" s="99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1:34" ht="19.75" customHeight="1">
      <c r="A37" s="99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spans="1:34" ht="19.75" customHeight="1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1:34" ht="19.75" customHeight="1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2" spans="1:34" ht="19.75" customHeight="1">
      <c r="Q42" s="96"/>
      <c r="R42" s="96"/>
      <c r="S42" s="96"/>
      <c r="T42" s="96"/>
      <c r="AA42" s="98"/>
      <c r="AB42" s="97"/>
      <c r="AC42" s="97"/>
      <c r="AD42" s="97"/>
    </row>
    <row r="43" spans="1:34" ht="19.75" customHeight="1">
      <c r="G43" s="96"/>
      <c r="H43" s="97"/>
      <c r="I43" s="97"/>
      <c r="J43" s="97"/>
      <c r="Q43" s="96"/>
      <c r="R43" s="96"/>
      <c r="S43" s="96"/>
      <c r="T43" s="96"/>
      <c r="AA43" s="98"/>
      <c r="AB43" s="97"/>
      <c r="AC43" s="97"/>
      <c r="AD43" s="97"/>
    </row>
    <row r="44" spans="1:34" ht="19.75" customHeight="1">
      <c r="G44" s="96"/>
      <c r="H44" s="97"/>
      <c r="I44" s="97"/>
      <c r="J44" s="97"/>
      <c r="Q44" s="96"/>
      <c r="R44" s="96"/>
      <c r="S44" s="96"/>
      <c r="T44" s="96"/>
      <c r="AA44" s="98"/>
      <c r="AB44" s="97"/>
      <c r="AC44" s="97"/>
      <c r="AD44" s="97"/>
    </row>
    <row r="45" spans="1:34" ht="19.75" customHeight="1">
      <c r="G45" s="96"/>
      <c r="H45" s="97"/>
      <c r="I45" s="97"/>
      <c r="J45" s="97"/>
      <c r="Q45" s="96"/>
      <c r="R45" s="96"/>
      <c r="S45" s="96"/>
      <c r="T45" s="96"/>
      <c r="AA45" s="98"/>
      <c r="AB45" s="97"/>
      <c r="AC45" s="97"/>
      <c r="AD45" s="97"/>
    </row>
    <row r="46" spans="1:34" ht="19.75" customHeight="1">
      <c r="G46" s="96"/>
      <c r="H46" s="97"/>
      <c r="I46" s="97"/>
      <c r="J46" s="97"/>
      <c r="Q46" s="96"/>
      <c r="R46" s="96"/>
      <c r="S46" s="96"/>
      <c r="T46" s="96"/>
      <c r="AA46" s="98"/>
      <c r="AB46" s="97"/>
      <c r="AC46" s="97"/>
      <c r="AD46" s="97"/>
    </row>
    <row r="47" spans="1:34" ht="19.75" customHeight="1">
      <c r="G47" s="96"/>
      <c r="H47" s="97"/>
      <c r="I47" s="97"/>
      <c r="J47" s="97"/>
      <c r="Q47" s="96"/>
      <c r="R47" s="96"/>
      <c r="S47" s="96"/>
      <c r="T47" s="96"/>
      <c r="AA47" s="98"/>
      <c r="AB47" s="97"/>
      <c r="AC47" s="97"/>
      <c r="AD47" s="97"/>
    </row>
    <row r="48" spans="1:34" ht="19.75" customHeight="1">
      <c r="G48" s="96"/>
      <c r="H48" s="97"/>
      <c r="I48" s="97"/>
      <c r="J48" s="97"/>
      <c r="Q48" s="96"/>
      <c r="R48" s="96"/>
      <c r="S48" s="96"/>
      <c r="T48" s="96"/>
      <c r="AA48" s="98"/>
      <c r="AB48" s="97"/>
      <c r="AC48" s="97"/>
      <c r="AD48" s="97"/>
    </row>
    <row r="55" spans="1:38" s="93" customFormat="1" ht="19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L55" s="93" t="s">
        <v>166</v>
      </c>
    </row>
    <row r="56" spans="1:38" ht="19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L56" s="3" t="s">
        <v>167</v>
      </c>
    </row>
    <row r="57" spans="1:38" ht="19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L57" s="3" t="s">
        <v>168</v>
      </c>
    </row>
    <row r="58" spans="1:38" ht="19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L58" s="3" t="s">
        <v>169</v>
      </c>
    </row>
    <row r="59" spans="1:38" ht="19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8" ht="19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8" ht="19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8" ht="19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8" ht="19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8" ht="19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9.7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9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9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9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9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9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9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9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9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9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9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9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9.7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9.7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9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9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</sheetData>
  <sheetProtection algorithmName="SHA-512" hashValue="aaB0tTqGkFmAj8gkMdyeoeAEcgq1YkyT1FKKrqJms/xNh8LCAS8tpcRPuQ5YYiQC96FaEPIqv/ZwsdZBuuL/XQ==" saltValue="QNM7IFEEunMTRktVmLdZ+g==" spinCount="100000" sheet="1" formatCells="0"/>
  <mergeCells count="15">
    <mergeCell ref="R13:AH13"/>
    <mergeCell ref="O12:AH12"/>
    <mergeCell ref="O11:AH11"/>
    <mergeCell ref="A16:AH16"/>
    <mergeCell ref="Q10:AH10"/>
    <mergeCell ref="W2:AH2"/>
    <mergeCell ref="O7:AH7"/>
    <mergeCell ref="O6:AH6"/>
    <mergeCell ref="Q5:AH5"/>
    <mergeCell ref="R8:AH8"/>
    <mergeCell ref="A25:AH25"/>
    <mergeCell ref="A26:AH26"/>
    <mergeCell ref="A17:AH17"/>
    <mergeCell ref="A19:AH20"/>
    <mergeCell ref="J22:R22"/>
  </mergeCells>
  <phoneticPr fontId="20"/>
  <conditionalFormatting sqref="O6:AH7 R8:AH8">
    <cfRule type="containsBlanks" dxfId="34" priority="2">
      <formula>LEN(TRIM(O6))=0</formula>
    </cfRule>
  </conditionalFormatting>
  <conditionalFormatting sqref="O11:AH12 R13:AH13">
    <cfRule type="containsBlanks" dxfId="33" priority="4">
      <formula>LEN(TRIM(O11))=0</formula>
    </cfRule>
  </conditionalFormatting>
  <dataValidations count="1">
    <dataValidation imeMode="on" allowBlank="1" showInputMessage="1" showErrorMessage="1" sqref="R13 O11:O12" xr:uid="{0728C8F5-6C83-4562-9F6D-2CFCC6C83231}"/>
  </dataValidations>
  <printOptions horizontalCentered="1"/>
  <pageMargins left="0.59055118110236227" right="0.59055118110236227" top="0.35433070866141736" bottom="0" header="0.31496062992125984" footer="0.31496062992125984"/>
  <pageSetup paperSize="9" orientation="portrait" r:id="rId1"/>
  <headerFooter>
    <oddHeader>&amp;L様式第１０号（第１６条関係）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AL83"/>
  <sheetViews>
    <sheetView view="pageBreakPreview" zoomScaleNormal="100" zoomScaleSheetLayoutView="100" workbookViewId="0">
      <selection activeCell="J19" sqref="J19:AH19"/>
    </sheetView>
  </sheetViews>
  <sheetFormatPr defaultColWidth="9" defaultRowHeight="18"/>
  <cols>
    <col min="1" max="34" width="2.6328125" style="94" customWidth="1"/>
    <col min="35" max="36" width="2.6328125" style="3" customWidth="1"/>
    <col min="37" max="37" width="9" style="3"/>
    <col min="38" max="38" width="14.6328125" style="3" hidden="1" customWidth="1"/>
    <col min="39" max="39" width="14.6328125" style="3" bestFit="1" customWidth="1"/>
    <col min="40" max="40" width="16.7265625" style="3" bestFit="1" customWidth="1"/>
    <col min="41" max="41" width="19.90625" style="3" bestFit="1" customWidth="1"/>
    <col min="42" max="42" width="12.453125" style="3" bestFit="1" customWidth="1"/>
    <col min="43" max="43" width="7.90625" style="3" bestFit="1" customWidth="1"/>
    <col min="44" max="44" width="12.453125" style="3" bestFit="1" customWidth="1"/>
    <col min="45" max="16384" width="9" style="3"/>
  </cols>
  <sheetData>
    <row r="2" spans="1:34">
      <c r="A2" s="118" t="s">
        <v>0</v>
      </c>
    </row>
    <row r="3" spans="1:34" ht="18" customHeight="1">
      <c r="A3" s="203" t="s">
        <v>2</v>
      </c>
      <c r="B3" s="204"/>
      <c r="C3" s="204"/>
      <c r="D3" s="205"/>
      <c r="E3" s="188" t="s">
        <v>35</v>
      </c>
      <c r="F3" s="189"/>
      <c r="G3" s="189"/>
      <c r="H3" s="189"/>
      <c r="I3" s="190"/>
      <c r="J3" s="228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30"/>
      <c r="W3" s="178" t="s">
        <v>474</v>
      </c>
      <c r="X3" s="178"/>
      <c r="Y3" s="178"/>
      <c r="Z3" s="231"/>
      <c r="AA3" s="229"/>
      <c r="AB3" s="229"/>
      <c r="AC3" s="229"/>
      <c r="AD3" s="229"/>
      <c r="AE3" s="229"/>
      <c r="AF3" s="229"/>
      <c r="AG3" s="229"/>
      <c r="AH3" s="230"/>
    </row>
    <row r="4" spans="1:34" ht="18" customHeight="1">
      <c r="A4" s="206"/>
      <c r="B4" s="207"/>
      <c r="C4" s="207"/>
      <c r="D4" s="208"/>
      <c r="E4" s="188" t="s">
        <v>33</v>
      </c>
      <c r="F4" s="189"/>
      <c r="G4" s="189"/>
      <c r="H4" s="189"/>
      <c r="I4" s="190"/>
      <c r="J4" s="188" t="s">
        <v>162</v>
      </c>
      <c r="K4" s="189"/>
      <c r="L4" s="189"/>
      <c r="M4" s="183"/>
      <c r="N4" s="184"/>
      <c r="O4" s="184"/>
      <c r="P4" s="184"/>
      <c r="Q4" s="184"/>
      <c r="R4" s="184"/>
      <c r="S4" s="189" t="s">
        <v>163</v>
      </c>
      <c r="T4" s="189"/>
      <c r="U4" s="189"/>
      <c r="V4" s="189"/>
      <c r="W4" s="183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5"/>
    </row>
    <row r="5" spans="1:34" ht="16.5">
      <c r="A5" s="206"/>
      <c r="B5" s="207"/>
      <c r="C5" s="207"/>
      <c r="D5" s="208"/>
      <c r="E5" s="168" t="s">
        <v>34</v>
      </c>
      <c r="F5" s="169"/>
      <c r="G5" s="169"/>
      <c r="H5" s="169"/>
      <c r="I5" s="186"/>
      <c r="J5" s="103" t="s">
        <v>152</v>
      </c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5"/>
    </row>
    <row r="6" spans="1:34" ht="27" customHeight="1">
      <c r="A6" s="206"/>
      <c r="B6" s="207"/>
      <c r="C6" s="207"/>
      <c r="D6" s="208"/>
      <c r="E6" s="170"/>
      <c r="F6" s="171"/>
      <c r="G6" s="171"/>
      <c r="H6" s="171"/>
      <c r="I6" s="187"/>
      <c r="J6" s="194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6"/>
    </row>
    <row r="7" spans="1:34" ht="27" customHeight="1">
      <c r="A7" s="206"/>
      <c r="B7" s="207"/>
      <c r="C7" s="207"/>
      <c r="D7" s="208"/>
      <c r="E7" s="199" t="s">
        <v>141</v>
      </c>
      <c r="F7" s="200"/>
      <c r="G7" s="214" t="s">
        <v>39</v>
      </c>
      <c r="H7" s="214"/>
      <c r="I7" s="215"/>
      <c r="J7" s="179"/>
      <c r="K7" s="180"/>
      <c r="L7" s="180"/>
      <c r="M7" s="180"/>
      <c r="N7" s="180"/>
      <c r="O7" s="180"/>
      <c r="P7" s="180"/>
      <c r="Q7" s="180"/>
      <c r="R7" s="180"/>
      <c r="S7" s="180"/>
      <c r="T7" s="223" t="s">
        <v>394</v>
      </c>
      <c r="U7" s="224"/>
      <c r="V7" s="224"/>
      <c r="W7" s="224"/>
      <c r="X7" s="225"/>
      <c r="Y7" s="216"/>
      <c r="Z7" s="217"/>
      <c r="AA7" s="217"/>
      <c r="AB7" s="217"/>
      <c r="AC7" s="217"/>
      <c r="AD7" s="217"/>
      <c r="AE7" s="217"/>
      <c r="AF7" s="217"/>
      <c r="AG7" s="197" t="s">
        <v>37</v>
      </c>
      <c r="AH7" s="198"/>
    </row>
    <row r="8" spans="1:34" ht="27" customHeight="1">
      <c r="A8" s="209"/>
      <c r="B8" s="210"/>
      <c r="C8" s="210"/>
      <c r="D8" s="211"/>
      <c r="E8" s="201"/>
      <c r="F8" s="202"/>
      <c r="G8" s="214" t="s">
        <v>40</v>
      </c>
      <c r="H8" s="214"/>
      <c r="I8" s="215"/>
      <c r="J8" s="179"/>
      <c r="K8" s="180"/>
      <c r="L8" s="180"/>
      <c r="M8" s="180"/>
      <c r="N8" s="180"/>
      <c r="O8" s="180"/>
      <c r="P8" s="180"/>
      <c r="Q8" s="180"/>
      <c r="R8" s="180"/>
      <c r="S8" s="180"/>
      <c r="T8" s="223" t="s">
        <v>161</v>
      </c>
      <c r="U8" s="224"/>
      <c r="V8" s="224"/>
      <c r="W8" s="224"/>
      <c r="X8" s="225"/>
      <c r="Y8" s="216"/>
      <c r="Z8" s="217"/>
      <c r="AA8" s="217"/>
      <c r="AB8" s="217"/>
      <c r="AC8" s="217"/>
      <c r="AD8" s="217"/>
      <c r="AE8" s="217"/>
      <c r="AF8" s="217"/>
      <c r="AG8" s="197" t="s">
        <v>36</v>
      </c>
      <c r="AH8" s="198"/>
    </row>
    <row r="9" spans="1:34" ht="20.149999999999999" customHeight="1">
      <c r="A9" s="182" t="s">
        <v>1</v>
      </c>
      <c r="B9" s="182"/>
      <c r="C9" s="182"/>
      <c r="D9" s="182"/>
      <c r="E9" s="188" t="s">
        <v>3</v>
      </c>
      <c r="F9" s="189"/>
      <c r="G9" s="189"/>
      <c r="H9" s="189"/>
      <c r="I9" s="190"/>
      <c r="J9" s="183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222"/>
      <c r="AC9" s="218" t="s">
        <v>171</v>
      </c>
      <c r="AD9" s="219"/>
      <c r="AE9" s="220"/>
      <c r="AF9" s="191"/>
      <c r="AG9" s="191"/>
      <c r="AH9" s="221"/>
    </row>
    <row r="10" spans="1:34" ht="16.5">
      <c r="A10" s="182"/>
      <c r="B10" s="182"/>
      <c r="C10" s="182"/>
      <c r="D10" s="182"/>
      <c r="E10" s="203" t="s">
        <v>4</v>
      </c>
      <c r="F10" s="204"/>
      <c r="G10" s="204"/>
      <c r="H10" s="204"/>
      <c r="I10" s="205"/>
      <c r="J10" s="104" t="s">
        <v>151</v>
      </c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5"/>
    </row>
    <row r="11" spans="1:34" ht="27" customHeight="1">
      <c r="A11" s="182"/>
      <c r="B11" s="182"/>
      <c r="C11" s="182"/>
      <c r="D11" s="182"/>
      <c r="E11" s="209"/>
      <c r="F11" s="210"/>
      <c r="G11" s="210"/>
      <c r="H11" s="210"/>
      <c r="I11" s="211"/>
      <c r="J11" s="179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1"/>
    </row>
    <row r="12" spans="1:34" ht="18" customHeight="1">
      <c r="A12" s="212" t="s">
        <v>164</v>
      </c>
      <c r="B12" s="182"/>
      <c r="C12" s="182"/>
      <c r="D12" s="182"/>
      <c r="E12" s="178" t="s">
        <v>6</v>
      </c>
      <c r="F12" s="178"/>
      <c r="G12" s="178"/>
      <c r="H12" s="177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3"/>
      <c r="T12" s="178" t="s">
        <v>5</v>
      </c>
      <c r="U12" s="178"/>
      <c r="V12" s="178"/>
      <c r="W12" s="232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4"/>
    </row>
    <row r="13" spans="1:34" ht="18" customHeight="1">
      <c r="A13" s="182"/>
      <c r="B13" s="182"/>
      <c r="C13" s="182"/>
      <c r="D13" s="182"/>
      <c r="E13" s="182" t="s">
        <v>7</v>
      </c>
      <c r="F13" s="182"/>
      <c r="G13" s="182"/>
      <c r="H13" s="177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3"/>
      <c r="T13" s="178" t="s">
        <v>31</v>
      </c>
      <c r="U13" s="178"/>
      <c r="V13" s="178"/>
      <c r="W13" s="232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4"/>
    </row>
    <row r="14" spans="1:34" ht="18" customHeight="1">
      <c r="A14" s="182"/>
      <c r="B14" s="182"/>
      <c r="C14" s="182"/>
      <c r="D14" s="182"/>
      <c r="E14" s="182" t="s">
        <v>172</v>
      </c>
      <c r="F14" s="182"/>
      <c r="G14" s="182"/>
      <c r="H14" s="177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3"/>
      <c r="T14" s="178" t="s">
        <v>173</v>
      </c>
      <c r="U14" s="178"/>
      <c r="V14" s="178"/>
      <c r="W14" s="235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7"/>
    </row>
    <row r="15" spans="1:34" ht="16.5">
      <c r="A15" s="182"/>
      <c r="B15" s="182"/>
      <c r="C15" s="182"/>
      <c r="D15" s="182"/>
      <c r="E15" s="168" t="s">
        <v>9</v>
      </c>
      <c r="F15" s="169"/>
      <c r="G15" s="169"/>
      <c r="H15" s="169"/>
      <c r="I15" s="169"/>
      <c r="J15" s="103" t="s">
        <v>152</v>
      </c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3"/>
    </row>
    <row r="16" spans="1:34" ht="27" customHeight="1">
      <c r="A16" s="182"/>
      <c r="B16" s="182"/>
      <c r="C16" s="182"/>
      <c r="D16" s="182"/>
      <c r="E16" s="170"/>
      <c r="F16" s="171"/>
      <c r="G16" s="171"/>
      <c r="H16" s="171"/>
      <c r="I16" s="171"/>
      <c r="J16" s="179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1"/>
    </row>
    <row r="17" spans="1:35" ht="6" customHeight="1"/>
    <row r="18" spans="1:35">
      <c r="A18" s="213" t="s">
        <v>404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</row>
    <row r="19" spans="1:35" ht="18" customHeight="1">
      <c r="A19" s="182" t="s">
        <v>32</v>
      </c>
      <c r="B19" s="182"/>
      <c r="C19" s="182"/>
      <c r="D19" s="182"/>
      <c r="E19" s="188" t="s">
        <v>35</v>
      </c>
      <c r="F19" s="189"/>
      <c r="G19" s="189"/>
      <c r="H19" s="189"/>
      <c r="I19" s="190"/>
      <c r="J19" s="183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5"/>
    </row>
    <row r="20" spans="1:35" ht="18" customHeight="1">
      <c r="A20" s="182"/>
      <c r="B20" s="182"/>
      <c r="C20" s="182"/>
      <c r="D20" s="182"/>
      <c r="E20" s="188" t="s">
        <v>33</v>
      </c>
      <c r="F20" s="189"/>
      <c r="G20" s="189"/>
      <c r="H20" s="189"/>
      <c r="I20" s="190"/>
      <c r="J20" s="188" t="s">
        <v>162</v>
      </c>
      <c r="K20" s="189"/>
      <c r="L20" s="189"/>
      <c r="M20" s="191"/>
      <c r="N20" s="191"/>
      <c r="O20" s="191"/>
      <c r="P20" s="191"/>
      <c r="Q20" s="191"/>
      <c r="R20" s="191"/>
      <c r="S20" s="189" t="s">
        <v>163</v>
      </c>
      <c r="T20" s="189"/>
      <c r="U20" s="189"/>
      <c r="V20" s="189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3"/>
    </row>
    <row r="21" spans="1:35" ht="13" customHeight="1">
      <c r="A21" s="182"/>
      <c r="B21" s="182"/>
      <c r="C21" s="182"/>
      <c r="D21" s="182"/>
      <c r="E21" s="168" t="s">
        <v>34</v>
      </c>
      <c r="F21" s="169"/>
      <c r="G21" s="169"/>
      <c r="H21" s="169"/>
      <c r="I21" s="186"/>
      <c r="J21" s="103" t="s">
        <v>152</v>
      </c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3"/>
    </row>
    <row r="22" spans="1:35" ht="27" customHeight="1">
      <c r="A22" s="182"/>
      <c r="B22" s="182"/>
      <c r="C22" s="182"/>
      <c r="D22" s="182"/>
      <c r="E22" s="170"/>
      <c r="F22" s="171"/>
      <c r="G22" s="171"/>
      <c r="H22" s="171"/>
      <c r="I22" s="187"/>
      <c r="J22" s="179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1"/>
    </row>
    <row r="23" spans="1:35" ht="18" customHeight="1">
      <c r="A23" s="212" t="s">
        <v>164</v>
      </c>
      <c r="B23" s="182"/>
      <c r="C23" s="182"/>
      <c r="D23" s="182"/>
      <c r="E23" s="178" t="s">
        <v>6</v>
      </c>
      <c r="F23" s="178"/>
      <c r="G23" s="178"/>
      <c r="H23" s="177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3"/>
      <c r="T23" s="178" t="s">
        <v>5</v>
      </c>
      <c r="U23" s="178"/>
      <c r="V23" s="178"/>
      <c r="W23" s="174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6"/>
      <c r="AI23" s="92"/>
    </row>
    <row r="24" spans="1:35" ht="18" customHeight="1">
      <c r="A24" s="182"/>
      <c r="B24" s="182"/>
      <c r="C24" s="182"/>
      <c r="D24" s="182"/>
      <c r="E24" s="178" t="s">
        <v>7</v>
      </c>
      <c r="F24" s="178"/>
      <c r="G24" s="178"/>
      <c r="H24" s="177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3"/>
      <c r="T24" s="178" t="s">
        <v>31</v>
      </c>
      <c r="U24" s="178"/>
      <c r="V24" s="178"/>
      <c r="W24" s="174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6"/>
      <c r="AI24" s="92"/>
    </row>
    <row r="25" spans="1:35" ht="18" customHeight="1">
      <c r="A25" s="182"/>
      <c r="B25" s="182"/>
      <c r="C25" s="182"/>
      <c r="D25" s="182"/>
      <c r="E25" s="182" t="s">
        <v>8</v>
      </c>
      <c r="F25" s="182"/>
      <c r="G25" s="182"/>
      <c r="H25" s="177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3"/>
      <c r="T25" s="178" t="s">
        <v>38</v>
      </c>
      <c r="U25" s="178"/>
      <c r="V25" s="178"/>
      <c r="W25" s="177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3"/>
      <c r="AI25" s="92"/>
    </row>
    <row r="26" spans="1:35" ht="13" customHeight="1">
      <c r="A26" s="182"/>
      <c r="B26" s="182"/>
      <c r="C26" s="182"/>
      <c r="D26" s="182"/>
      <c r="E26" s="168" t="s">
        <v>9</v>
      </c>
      <c r="F26" s="169"/>
      <c r="G26" s="169"/>
      <c r="H26" s="169"/>
      <c r="I26" s="169"/>
      <c r="J26" s="103" t="s">
        <v>152</v>
      </c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3"/>
      <c r="AI26" s="36"/>
    </row>
    <row r="27" spans="1:35" ht="30" customHeight="1">
      <c r="A27" s="182"/>
      <c r="B27" s="182"/>
      <c r="C27" s="182"/>
      <c r="D27" s="182"/>
      <c r="E27" s="170"/>
      <c r="F27" s="171"/>
      <c r="G27" s="171"/>
      <c r="H27" s="171"/>
      <c r="I27" s="171"/>
      <c r="J27" s="179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1"/>
    </row>
    <row r="28" spans="1:35" ht="20.149999999999999" customHeight="1">
      <c r="G28" s="96"/>
      <c r="H28" s="97"/>
      <c r="I28" s="97"/>
      <c r="J28" s="97"/>
      <c r="Q28" s="96"/>
      <c r="R28" s="96"/>
      <c r="S28" s="96"/>
      <c r="T28" s="96"/>
      <c r="AA28" s="98"/>
      <c r="AB28" s="97"/>
      <c r="AC28" s="97"/>
      <c r="AD28" s="97"/>
    </row>
    <row r="29" spans="1:35" ht="20.149999999999999" customHeight="1">
      <c r="A29" s="157" t="s">
        <v>432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AA29" s="98"/>
      <c r="AB29" s="97"/>
      <c r="AC29" s="97"/>
      <c r="AD29" s="97"/>
    </row>
    <row r="30" spans="1:35" ht="20.149999999999999" customHeight="1">
      <c r="A30" s="226" t="s">
        <v>433</v>
      </c>
      <c r="B30" s="226"/>
      <c r="C30" s="226"/>
      <c r="D30" s="226"/>
      <c r="E30" s="226"/>
      <c r="F30" s="226" t="s">
        <v>434</v>
      </c>
      <c r="G30" s="226"/>
      <c r="H30" s="226"/>
      <c r="I30" s="227"/>
      <c r="J30" s="227"/>
      <c r="K30" s="227"/>
      <c r="L30" s="226" t="s">
        <v>435</v>
      </c>
      <c r="M30" s="226"/>
      <c r="N30" s="227"/>
      <c r="O30" s="227"/>
      <c r="P30" s="227"/>
      <c r="Q30" s="226" t="s">
        <v>436</v>
      </c>
      <c r="R30" s="226"/>
      <c r="S30" s="227"/>
      <c r="T30" s="227"/>
      <c r="U30" s="227"/>
      <c r="V30" s="226" t="s">
        <v>437</v>
      </c>
      <c r="W30" s="226"/>
      <c r="AA30" s="98"/>
      <c r="AB30" s="97"/>
      <c r="AC30" s="97"/>
      <c r="AD30" s="97"/>
    </row>
    <row r="31" spans="1:35" ht="20.149999999999999" customHeight="1">
      <c r="A31" s="226"/>
      <c r="B31" s="226"/>
      <c r="C31" s="226"/>
      <c r="D31" s="226"/>
      <c r="E31" s="226"/>
      <c r="F31" s="226"/>
      <c r="G31" s="226"/>
      <c r="H31" s="226"/>
      <c r="I31" s="227"/>
      <c r="J31" s="227"/>
      <c r="K31" s="227"/>
      <c r="L31" s="226"/>
      <c r="M31" s="226"/>
      <c r="N31" s="227"/>
      <c r="O31" s="227"/>
      <c r="P31" s="227"/>
      <c r="Q31" s="226"/>
      <c r="R31" s="226"/>
      <c r="S31" s="227"/>
      <c r="T31" s="227"/>
      <c r="U31" s="227"/>
      <c r="V31" s="226"/>
      <c r="W31" s="226"/>
      <c r="AA31" s="98"/>
      <c r="AB31" s="97"/>
      <c r="AC31" s="97"/>
      <c r="AD31" s="97"/>
    </row>
    <row r="32" spans="1:35" ht="20.149999999999999" customHeight="1">
      <c r="A32" s="226"/>
      <c r="B32" s="226"/>
      <c r="C32" s="226"/>
      <c r="D32" s="226"/>
      <c r="E32" s="226"/>
      <c r="F32" s="226"/>
      <c r="G32" s="226"/>
      <c r="H32" s="226"/>
      <c r="I32" s="227"/>
      <c r="J32" s="227"/>
      <c r="K32" s="227"/>
      <c r="L32" s="226"/>
      <c r="M32" s="226"/>
      <c r="N32" s="227"/>
      <c r="O32" s="227"/>
      <c r="P32" s="227"/>
      <c r="Q32" s="226"/>
      <c r="R32" s="226"/>
      <c r="S32" s="227"/>
      <c r="T32" s="227"/>
      <c r="U32" s="227"/>
      <c r="V32" s="226"/>
      <c r="W32" s="226"/>
      <c r="AA32" s="98"/>
      <c r="AB32" s="97"/>
      <c r="AC32" s="97"/>
      <c r="AD32" s="97"/>
    </row>
    <row r="33" spans="1:30" ht="20.149999999999999" customHeight="1">
      <c r="A33" s="226" t="s">
        <v>438</v>
      </c>
      <c r="B33" s="226"/>
      <c r="C33" s="226"/>
      <c r="D33" s="226"/>
      <c r="E33" s="226"/>
      <c r="F33" s="226" t="s">
        <v>434</v>
      </c>
      <c r="G33" s="226"/>
      <c r="H33" s="226"/>
      <c r="I33" s="227"/>
      <c r="J33" s="227"/>
      <c r="K33" s="227"/>
      <c r="L33" s="226" t="s">
        <v>435</v>
      </c>
      <c r="M33" s="226"/>
      <c r="N33" s="227"/>
      <c r="O33" s="227"/>
      <c r="P33" s="227"/>
      <c r="Q33" s="226" t="s">
        <v>436</v>
      </c>
      <c r="R33" s="226"/>
      <c r="S33" s="227"/>
      <c r="T33" s="227"/>
      <c r="U33" s="227"/>
      <c r="V33" s="226" t="s">
        <v>437</v>
      </c>
      <c r="W33" s="226"/>
      <c r="AA33" s="98"/>
      <c r="AB33" s="97"/>
      <c r="AC33" s="97"/>
      <c r="AD33" s="97"/>
    </row>
    <row r="34" spans="1:30" ht="20.149999999999999" customHeight="1">
      <c r="A34" s="226"/>
      <c r="B34" s="226"/>
      <c r="C34" s="226"/>
      <c r="D34" s="226"/>
      <c r="E34" s="226"/>
      <c r="F34" s="226"/>
      <c r="G34" s="226"/>
      <c r="H34" s="226"/>
      <c r="I34" s="227"/>
      <c r="J34" s="227"/>
      <c r="K34" s="227"/>
      <c r="L34" s="226"/>
      <c r="M34" s="226"/>
      <c r="N34" s="227"/>
      <c r="O34" s="227"/>
      <c r="P34" s="227"/>
      <c r="Q34" s="226"/>
      <c r="R34" s="226"/>
      <c r="S34" s="227"/>
      <c r="T34" s="227"/>
      <c r="U34" s="227"/>
      <c r="V34" s="226"/>
      <c r="W34" s="226"/>
      <c r="AA34" s="98"/>
      <c r="AB34" s="97"/>
      <c r="AC34" s="97"/>
      <c r="AD34" s="97"/>
    </row>
    <row r="35" spans="1:30" ht="20.149999999999999" customHeight="1">
      <c r="A35" s="226"/>
      <c r="B35" s="226"/>
      <c r="C35" s="226"/>
      <c r="D35" s="226"/>
      <c r="E35" s="226"/>
      <c r="F35" s="226"/>
      <c r="G35" s="226"/>
      <c r="H35" s="226"/>
      <c r="I35" s="227"/>
      <c r="J35" s="227"/>
      <c r="K35" s="227"/>
      <c r="L35" s="226"/>
      <c r="M35" s="226"/>
      <c r="N35" s="227"/>
      <c r="O35" s="227"/>
      <c r="P35" s="227"/>
      <c r="Q35" s="226"/>
      <c r="R35" s="226"/>
      <c r="S35" s="227"/>
      <c r="T35" s="227"/>
      <c r="U35" s="227"/>
      <c r="V35" s="226"/>
      <c r="W35" s="226"/>
      <c r="AA35" s="98"/>
      <c r="AB35" s="97"/>
      <c r="AC35" s="97"/>
      <c r="AD35" s="97"/>
    </row>
    <row r="36" spans="1:30" ht="20.149999999999999" customHeight="1">
      <c r="G36" s="96"/>
      <c r="H36" s="97"/>
      <c r="I36" s="97"/>
      <c r="J36" s="97"/>
      <c r="Q36" s="96"/>
      <c r="R36" s="96"/>
      <c r="S36" s="96"/>
      <c r="T36" s="96"/>
      <c r="AA36" s="98"/>
      <c r="AB36" s="97"/>
      <c r="AC36" s="97"/>
      <c r="AD36" s="97"/>
    </row>
    <row r="37" spans="1:30" ht="20.149999999999999" customHeight="1">
      <c r="G37" s="96"/>
      <c r="H37" s="97"/>
      <c r="I37" s="97"/>
      <c r="J37" s="97"/>
      <c r="Q37" s="96"/>
      <c r="R37" s="96"/>
      <c r="S37" s="96"/>
      <c r="T37" s="96"/>
      <c r="AA37" s="98"/>
      <c r="AB37" s="97"/>
      <c r="AC37" s="97"/>
      <c r="AD37" s="97"/>
    </row>
    <row r="38" spans="1:30" ht="20.149999999999999" customHeight="1">
      <c r="G38" s="96"/>
      <c r="H38" s="97"/>
      <c r="I38" s="97"/>
      <c r="J38" s="97"/>
      <c r="Q38" s="96"/>
      <c r="R38" s="96"/>
      <c r="S38" s="96"/>
      <c r="T38" s="96"/>
      <c r="AA38" s="98"/>
      <c r="AB38" s="97"/>
      <c r="AC38" s="97"/>
      <c r="AD38" s="97"/>
    </row>
    <row r="39" spans="1:30" ht="20.149999999999999" customHeight="1">
      <c r="G39" s="96"/>
      <c r="H39" s="97"/>
      <c r="I39" s="97"/>
      <c r="J39" s="97"/>
      <c r="Q39" s="96"/>
      <c r="R39" s="96"/>
      <c r="S39" s="96"/>
      <c r="T39" s="96"/>
      <c r="AA39" s="98"/>
      <c r="AB39" s="97"/>
      <c r="AC39" s="97"/>
      <c r="AD39" s="97"/>
    </row>
    <row r="40" spans="1:30" ht="20.149999999999999" customHeight="1">
      <c r="G40" s="96"/>
      <c r="H40" s="97"/>
      <c r="I40" s="97"/>
      <c r="J40" s="97"/>
      <c r="Q40" s="96"/>
      <c r="R40" s="96"/>
      <c r="S40" s="96"/>
      <c r="T40" s="96"/>
      <c r="AA40" s="98"/>
      <c r="AB40" s="97"/>
      <c r="AC40" s="97"/>
      <c r="AD40" s="97"/>
    </row>
    <row r="41" spans="1:30" ht="20.149999999999999" customHeight="1">
      <c r="G41" s="96"/>
      <c r="H41" s="97"/>
      <c r="I41" s="97"/>
      <c r="J41" s="97"/>
      <c r="Q41" s="96"/>
      <c r="R41" s="96"/>
      <c r="S41" s="96"/>
      <c r="T41" s="96"/>
      <c r="AA41" s="98"/>
      <c r="AB41" s="97"/>
      <c r="AC41" s="97"/>
      <c r="AD41" s="97"/>
    </row>
    <row r="42" spans="1:30" ht="20.149999999999999" customHeight="1">
      <c r="G42" s="96"/>
      <c r="H42" s="97"/>
      <c r="I42" s="97"/>
      <c r="J42" s="97"/>
      <c r="Q42" s="96"/>
      <c r="R42" s="96"/>
      <c r="S42" s="96"/>
      <c r="T42" s="96"/>
      <c r="AA42" s="98"/>
      <c r="AB42" s="97"/>
      <c r="AC42" s="97"/>
      <c r="AD42" s="97"/>
    </row>
    <row r="43" spans="1:30" ht="20.149999999999999" customHeight="1">
      <c r="G43" s="96"/>
      <c r="H43" s="97"/>
      <c r="I43" s="97"/>
      <c r="J43" s="97"/>
      <c r="Q43" s="96"/>
      <c r="R43" s="96"/>
      <c r="S43" s="96"/>
      <c r="T43" s="96"/>
      <c r="AA43" s="98"/>
      <c r="AB43" s="97"/>
      <c r="AC43" s="97"/>
      <c r="AD43" s="97"/>
    </row>
    <row r="44" spans="1:30" ht="20.149999999999999" customHeight="1">
      <c r="G44" s="96"/>
      <c r="H44" s="97"/>
      <c r="I44" s="97"/>
      <c r="J44" s="97"/>
      <c r="Q44" s="96"/>
      <c r="R44" s="96"/>
      <c r="S44" s="96"/>
      <c r="T44" s="96"/>
      <c r="AA44" s="98"/>
      <c r="AB44" s="97"/>
      <c r="AC44" s="97"/>
      <c r="AD44" s="97"/>
    </row>
    <row r="45" spans="1:30" ht="20.149999999999999" customHeight="1">
      <c r="G45" s="96"/>
      <c r="H45" s="97"/>
      <c r="I45" s="97"/>
      <c r="J45" s="97"/>
      <c r="Q45" s="96"/>
      <c r="R45" s="96"/>
      <c r="S45" s="96"/>
      <c r="T45" s="96"/>
      <c r="AA45" s="98"/>
      <c r="AB45" s="97"/>
      <c r="AC45" s="97"/>
      <c r="AD45" s="97"/>
    </row>
    <row r="46" spans="1:30" ht="20.149999999999999" customHeight="1">
      <c r="G46" s="96"/>
      <c r="H46" s="97"/>
      <c r="I46" s="97"/>
      <c r="J46" s="97"/>
      <c r="Q46" s="96"/>
      <c r="R46" s="96"/>
      <c r="S46" s="96"/>
      <c r="T46" s="96"/>
      <c r="AA46" s="98"/>
      <c r="AB46" s="97"/>
      <c r="AC46" s="97"/>
      <c r="AD46" s="97"/>
    </row>
    <row r="47" spans="1:30" ht="20.149999999999999" customHeight="1">
      <c r="G47" s="96"/>
      <c r="H47" s="97"/>
      <c r="I47" s="97"/>
      <c r="J47" s="97"/>
      <c r="Q47" s="96"/>
      <c r="R47" s="96"/>
      <c r="S47" s="96"/>
      <c r="T47" s="96"/>
      <c r="AA47" s="98"/>
      <c r="AB47" s="97"/>
      <c r="AC47" s="97"/>
      <c r="AD47" s="97"/>
    </row>
    <row r="48" spans="1:30" ht="20.149999999999999" customHeight="1">
      <c r="G48" s="96"/>
      <c r="H48" s="97"/>
      <c r="I48" s="97"/>
      <c r="J48" s="97"/>
      <c r="Q48" s="96"/>
      <c r="R48" s="96"/>
      <c r="S48" s="96"/>
      <c r="T48" s="96"/>
      <c r="AA48" s="98"/>
      <c r="AB48" s="97"/>
      <c r="AC48" s="97"/>
      <c r="AD48" s="97"/>
    </row>
    <row r="49" spans="1:38" ht="20.149999999999999" customHeight="1">
      <c r="G49" s="96"/>
      <c r="H49" s="97"/>
      <c r="I49" s="97"/>
      <c r="J49" s="97"/>
      <c r="Q49" s="96"/>
      <c r="R49" s="96"/>
      <c r="S49" s="96"/>
      <c r="T49" s="96"/>
      <c r="AA49" s="98"/>
      <c r="AB49" s="97"/>
      <c r="AC49" s="97"/>
      <c r="AD49" s="97"/>
    </row>
    <row r="50" spans="1:38" ht="20.149999999999999" customHeight="1">
      <c r="G50" s="96"/>
      <c r="H50" s="97"/>
      <c r="I50" s="97"/>
      <c r="J50" s="97"/>
      <c r="Q50" s="96"/>
      <c r="R50" s="96"/>
      <c r="S50" s="96"/>
      <c r="T50" s="96"/>
      <c r="AA50" s="98"/>
      <c r="AB50" s="97"/>
      <c r="AC50" s="97"/>
      <c r="AD50" s="97"/>
    </row>
    <row r="51" spans="1:38" ht="20.149999999999999" customHeight="1">
      <c r="G51" s="96"/>
      <c r="H51" s="97"/>
      <c r="I51" s="97"/>
      <c r="J51" s="97"/>
      <c r="Q51" s="96"/>
      <c r="R51" s="96"/>
      <c r="S51" s="96"/>
      <c r="T51" s="96"/>
      <c r="AA51" s="98"/>
      <c r="AB51" s="97"/>
      <c r="AC51" s="97"/>
      <c r="AD51" s="97"/>
    </row>
    <row r="52" spans="1:38" ht="20.149999999999999" customHeight="1">
      <c r="G52" s="96"/>
      <c r="H52" s="97"/>
      <c r="I52" s="97"/>
      <c r="J52" s="97"/>
      <c r="Q52" s="96"/>
      <c r="R52" s="96"/>
      <c r="S52" s="96"/>
      <c r="T52" s="96"/>
      <c r="AA52" s="98"/>
      <c r="AB52" s="97"/>
      <c r="AC52" s="97"/>
      <c r="AD52" s="97"/>
    </row>
    <row r="53" spans="1:38" ht="20.149999999999999" customHeight="1"/>
    <row r="54" spans="1:38" ht="20.149999999999999" customHeight="1"/>
    <row r="55" spans="1:38" ht="20.149999999999999" customHeight="1"/>
    <row r="58" spans="1:38" ht="13.5" customHeight="1"/>
    <row r="59" spans="1:38" s="93" customFormat="1" ht="13" hidden="1" customHeight="1" thickBot="1">
      <c r="A59" s="105" t="s">
        <v>142</v>
      </c>
      <c r="B59" s="105" t="s">
        <v>41</v>
      </c>
      <c r="C59" s="105" t="s">
        <v>143</v>
      </c>
      <c r="D59" s="105" t="s">
        <v>43</v>
      </c>
      <c r="E59" s="105" t="s">
        <v>44</v>
      </c>
      <c r="F59" s="105" t="s">
        <v>45</v>
      </c>
      <c r="G59" s="105" t="s">
        <v>46</v>
      </c>
      <c r="H59" s="106" t="s">
        <v>144</v>
      </c>
      <c r="I59" s="106" t="s">
        <v>47</v>
      </c>
      <c r="J59" s="105" t="s">
        <v>48</v>
      </c>
      <c r="K59" s="105" t="s">
        <v>145</v>
      </c>
      <c r="L59" s="106" t="s">
        <v>146</v>
      </c>
      <c r="M59" s="107" t="s">
        <v>147</v>
      </c>
      <c r="N59" s="105" t="s">
        <v>148</v>
      </c>
      <c r="O59" s="105" t="s">
        <v>149</v>
      </c>
      <c r="P59" s="105" t="s">
        <v>150</v>
      </c>
      <c r="Q59" s="105" t="s">
        <v>49</v>
      </c>
      <c r="R59" s="105" t="s">
        <v>50</v>
      </c>
      <c r="S59" s="108"/>
      <c r="T59" s="108"/>
      <c r="U59" s="108"/>
      <c r="V59" s="108"/>
      <c r="W59" s="108"/>
      <c r="X59" s="108"/>
      <c r="Y59" s="108"/>
      <c r="Z59" s="108"/>
      <c r="AA59" s="108" t="s">
        <v>153</v>
      </c>
      <c r="AB59" s="108" t="s">
        <v>160</v>
      </c>
      <c r="AC59" s="108"/>
      <c r="AD59" s="108"/>
      <c r="AE59" s="108"/>
      <c r="AF59" s="108"/>
      <c r="AG59" s="108"/>
      <c r="AH59" s="108"/>
      <c r="AL59" s="93" t="s">
        <v>166</v>
      </c>
    </row>
    <row r="60" spans="1:38" ht="13" hidden="1" customHeight="1" thickTop="1">
      <c r="A60" s="109" t="s">
        <v>51</v>
      </c>
      <c r="B60" s="109" t="s">
        <v>41</v>
      </c>
      <c r="C60" s="109" t="s">
        <v>42</v>
      </c>
      <c r="D60" s="110" t="s">
        <v>54</v>
      </c>
      <c r="E60" s="111" t="s">
        <v>57</v>
      </c>
      <c r="F60" s="109" t="s">
        <v>81</v>
      </c>
      <c r="G60" s="109" t="s">
        <v>85</v>
      </c>
      <c r="H60" s="110" t="s">
        <v>90</v>
      </c>
      <c r="I60" s="110" t="s">
        <v>98</v>
      </c>
      <c r="J60" s="109" t="s">
        <v>110</v>
      </c>
      <c r="K60" s="109" t="s">
        <v>116</v>
      </c>
      <c r="L60" s="110" t="s">
        <v>119</v>
      </c>
      <c r="M60" s="112" t="s">
        <v>123</v>
      </c>
      <c r="N60" s="109" t="s">
        <v>126</v>
      </c>
      <c r="O60" s="109" t="s">
        <v>129</v>
      </c>
      <c r="P60" s="109" t="s">
        <v>131</v>
      </c>
      <c r="Q60" s="109" t="s">
        <v>134</v>
      </c>
      <c r="R60" s="109" t="s">
        <v>136</v>
      </c>
      <c r="AA60" s="94" t="s">
        <v>154</v>
      </c>
      <c r="AB60" s="108" t="s">
        <v>160</v>
      </c>
      <c r="AC60" s="108"/>
      <c r="AD60" s="108"/>
      <c r="AL60" s="3" t="s">
        <v>167</v>
      </c>
    </row>
    <row r="61" spans="1:38" ht="13" hidden="1" customHeight="1">
      <c r="A61" s="113" t="s">
        <v>52</v>
      </c>
      <c r="B61" s="114" t="s">
        <v>53</v>
      </c>
      <c r="D61" s="114" t="s">
        <v>55</v>
      </c>
      <c r="E61" s="115" t="s">
        <v>58</v>
      </c>
      <c r="F61" s="113" t="s">
        <v>82</v>
      </c>
      <c r="G61" s="113" t="s">
        <v>86</v>
      </c>
      <c r="H61" s="114" t="s">
        <v>91</v>
      </c>
      <c r="I61" s="114" t="s">
        <v>99</v>
      </c>
      <c r="J61" s="113" t="s">
        <v>111</v>
      </c>
      <c r="K61" s="113" t="s">
        <v>117</v>
      </c>
      <c r="L61" s="114" t="s">
        <v>120</v>
      </c>
      <c r="M61" s="116" t="s">
        <v>124</v>
      </c>
      <c r="N61" s="113" t="s">
        <v>127</v>
      </c>
      <c r="O61" s="113" t="s">
        <v>130</v>
      </c>
      <c r="P61" s="113" t="s">
        <v>132</v>
      </c>
      <c r="Q61" s="113" t="s">
        <v>135</v>
      </c>
      <c r="R61" s="113" t="s">
        <v>137</v>
      </c>
      <c r="AA61" s="94" t="s">
        <v>155</v>
      </c>
      <c r="AB61" s="108" t="s">
        <v>165</v>
      </c>
      <c r="AD61" s="108"/>
      <c r="AL61" s="3" t="s">
        <v>168</v>
      </c>
    </row>
    <row r="62" spans="1:38" ht="13" hidden="1" customHeight="1">
      <c r="D62" s="114" t="s">
        <v>56</v>
      </c>
      <c r="E62" s="115" t="s">
        <v>59</v>
      </c>
      <c r="F62" s="113" t="s">
        <v>83</v>
      </c>
      <c r="G62" s="114" t="s">
        <v>87</v>
      </c>
      <c r="H62" s="114" t="s">
        <v>92</v>
      </c>
      <c r="I62" s="114" t="s">
        <v>100</v>
      </c>
      <c r="J62" s="114" t="s">
        <v>112</v>
      </c>
      <c r="K62" s="113" t="s">
        <v>118</v>
      </c>
      <c r="L62" s="114" t="s">
        <v>121</v>
      </c>
      <c r="M62" s="117" t="s">
        <v>125</v>
      </c>
      <c r="N62" s="113" t="s">
        <v>128</v>
      </c>
      <c r="P62" s="114" t="s">
        <v>133</v>
      </c>
      <c r="R62" s="113" t="s">
        <v>138</v>
      </c>
      <c r="AA62" s="94" t="s">
        <v>156</v>
      </c>
      <c r="AB62" s="108" t="s">
        <v>165</v>
      </c>
      <c r="AD62" s="108"/>
      <c r="AL62" s="3" t="s">
        <v>169</v>
      </c>
    </row>
    <row r="63" spans="1:38" ht="13" hidden="1" customHeight="1">
      <c r="E63" s="115" t="s">
        <v>60</v>
      </c>
      <c r="F63" s="113" t="s">
        <v>84</v>
      </c>
      <c r="G63" s="114" t="s">
        <v>88</v>
      </c>
      <c r="H63" s="114" t="s">
        <v>93</v>
      </c>
      <c r="I63" s="114" t="s">
        <v>101</v>
      </c>
      <c r="J63" s="114" t="s">
        <v>113</v>
      </c>
      <c r="L63" s="114" t="s">
        <v>122</v>
      </c>
      <c r="R63" s="114" t="s">
        <v>139</v>
      </c>
      <c r="AA63" s="94" t="s">
        <v>157</v>
      </c>
      <c r="AB63" s="108" t="s">
        <v>160</v>
      </c>
      <c r="AC63" s="108"/>
      <c r="AD63" s="108"/>
    </row>
    <row r="64" spans="1:38" ht="13" hidden="1" customHeight="1">
      <c r="E64" s="115" t="s">
        <v>61</v>
      </c>
      <c r="G64" s="114" t="s">
        <v>89</v>
      </c>
      <c r="H64" s="114" t="s">
        <v>94</v>
      </c>
      <c r="I64" s="114" t="s">
        <v>102</v>
      </c>
      <c r="J64" s="114" t="s">
        <v>114</v>
      </c>
      <c r="R64" s="114" t="s">
        <v>140</v>
      </c>
      <c r="AA64" s="94" t="s">
        <v>158</v>
      </c>
      <c r="AB64" s="108" t="s">
        <v>160</v>
      </c>
      <c r="AC64" s="108"/>
      <c r="AD64" s="108"/>
    </row>
    <row r="65" spans="5:30" ht="13" hidden="1" customHeight="1">
      <c r="E65" s="115" t="s">
        <v>62</v>
      </c>
      <c r="H65" s="114" t="s">
        <v>95</v>
      </c>
      <c r="I65" s="114" t="s">
        <v>103</v>
      </c>
      <c r="J65" s="113" t="s">
        <v>115</v>
      </c>
      <c r="AA65" s="94" t="s">
        <v>159</v>
      </c>
      <c r="AD65" s="108"/>
    </row>
    <row r="66" spans="5:30" ht="13" hidden="1" customHeight="1">
      <c r="E66" s="115" t="s">
        <v>63</v>
      </c>
      <c r="H66" s="114" t="s">
        <v>96</v>
      </c>
      <c r="I66" s="114" t="s">
        <v>104</v>
      </c>
      <c r="AA66" s="94" t="s">
        <v>170</v>
      </c>
      <c r="AD66" s="108"/>
    </row>
    <row r="67" spans="5:30" ht="13" hidden="1" customHeight="1">
      <c r="E67" s="115" t="s">
        <v>64</v>
      </c>
      <c r="H67" s="114" t="s">
        <v>97</v>
      </c>
      <c r="I67" s="114" t="s">
        <v>105</v>
      </c>
    </row>
    <row r="68" spans="5:30" ht="13" hidden="1" customHeight="1">
      <c r="E68" s="115" t="s">
        <v>65</v>
      </c>
      <c r="I68" s="114" t="s">
        <v>106</v>
      </c>
    </row>
    <row r="69" spans="5:30" ht="13" hidden="1" customHeight="1">
      <c r="E69" s="115" t="s">
        <v>66</v>
      </c>
      <c r="I69" s="114" t="s">
        <v>107</v>
      </c>
    </row>
    <row r="70" spans="5:30" ht="13" hidden="1" customHeight="1">
      <c r="E70" s="115" t="s">
        <v>67</v>
      </c>
      <c r="I70" s="114" t="s">
        <v>108</v>
      </c>
    </row>
    <row r="71" spans="5:30" ht="13" hidden="1" customHeight="1">
      <c r="E71" s="115" t="s">
        <v>68</v>
      </c>
      <c r="I71" s="114" t="s">
        <v>109</v>
      </c>
    </row>
    <row r="72" spans="5:30" ht="13" hidden="1" customHeight="1">
      <c r="E72" s="115" t="s">
        <v>69</v>
      </c>
    </row>
    <row r="73" spans="5:30" ht="13" hidden="1" customHeight="1">
      <c r="E73" s="115" t="s">
        <v>70</v>
      </c>
    </row>
    <row r="74" spans="5:30" ht="13" hidden="1" customHeight="1">
      <c r="E74" s="115" t="s">
        <v>71</v>
      </c>
    </row>
    <row r="75" spans="5:30" ht="13" hidden="1" customHeight="1">
      <c r="E75" s="115" t="s">
        <v>72</v>
      </c>
    </row>
    <row r="76" spans="5:30" ht="13" hidden="1" customHeight="1">
      <c r="E76" s="115" t="s">
        <v>73</v>
      </c>
    </row>
    <row r="77" spans="5:30" ht="13" hidden="1" customHeight="1">
      <c r="E77" s="115" t="s">
        <v>74</v>
      </c>
    </row>
    <row r="78" spans="5:30" ht="13" hidden="1" customHeight="1">
      <c r="E78" s="115" t="s">
        <v>75</v>
      </c>
    </row>
    <row r="79" spans="5:30" ht="13" hidden="1" customHeight="1">
      <c r="E79" s="115" t="s">
        <v>76</v>
      </c>
    </row>
    <row r="80" spans="5:30" ht="13" hidden="1" customHeight="1">
      <c r="E80" s="115" t="s">
        <v>77</v>
      </c>
    </row>
    <row r="81" spans="5:5" ht="13" hidden="1" customHeight="1">
      <c r="E81" s="115" t="s">
        <v>78</v>
      </c>
    </row>
    <row r="82" spans="5:5" ht="13" hidden="1" customHeight="1">
      <c r="E82" s="115" t="s">
        <v>79</v>
      </c>
    </row>
    <row r="83" spans="5:5" ht="13" hidden="1" customHeight="1">
      <c r="E83" s="115" t="s">
        <v>80</v>
      </c>
    </row>
  </sheetData>
  <sheetProtection algorithmName="SHA-512" hashValue="UePT0sa6enUzpStvGSFpBFfK7jqt+zfVOP6hXNfmv5rbV0BwnvIYDt/nEIuSMw+rhQZ5q0qQL1aCAooc3mgSvA==" saltValue="Om0cb6/V7EaLpH/PqwD0NA==" spinCount="100000" sheet="1" formatCells="0"/>
  <mergeCells count="92">
    <mergeCell ref="W3:Y3"/>
    <mergeCell ref="J3:V3"/>
    <mergeCell ref="Z3:AH3"/>
    <mergeCell ref="Q30:R32"/>
    <mergeCell ref="S30:U32"/>
    <mergeCell ref="V30:W32"/>
    <mergeCell ref="J11:AH11"/>
    <mergeCell ref="T12:V12"/>
    <mergeCell ref="W12:AH12"/>
    <mergeCell ref="W14:AH14"/>
    <mergeCell ref="H13:S13"/>
    <mergeCell ref="W13:AH13"/>
    <mergeCell ref="E10:I11"/>
    <mergeCell ref="K10:AH10"/>
    <mergeCell ref="W4:AH4"/>
    <mergeCell ref="E5:I6"/>
    <mergeCell ref="Q33:R35"/>
    <mergeCell ref="S33:U35"/>
    <mergeCell ref="V33:W35"/>
    <mergeCell ref="A30:E32"/>
    <mergeCell ref="F30:H32"/>
    <mergeCell ref="I30:K32"/>
    <mergeCell ref="L30:M32"/>
    <mergeCell ref="N30:P32"/>
    <mergeCell ref="A33:E35"/>
    <mergeCell ref="F33:H35"/>
    <mergeCell ref="I33:K35"/>
    <mergeCell ref="L33:M35"/>
    <mergeCell ref="N33:P35"/>
    <mergeCell ref="A9:D11"/>
    <mergeCell ref="A19:D22"/>
    <mergeCell ref="G7:I7"/>
    <mergeCell ref="Y7:AF7"/>
    <mergeCell ref="Y8:AF8"/>
    <mergeCell ref="AC9:AD9"/>
    <mergeCell ref="AE9:AH9"/>
    <mergeCell ref="E9:I9"/>
    <mergeCell ref="J9:AB9"/>
    <mergeCell ref="G8:I8"/>
    <mergeCell ref="AG8:AH8"/>
    <mergeCell ref="T7:X7"/>
    <mergeCell ref="J8:S8"/>
    <mergeCell ref="T8:X8"/>
    <mergeCell ref="K15:AH15"/>
    <mergeCell ref="H12:S12"/>
    <mergeCell ref="A3:D8"/>
    <mergeCell ref="A23:D27"/>
    <mergeCell ref="A18:U18"/>
    <mergeCell ref="T13:V13"/>
    <mergeCell ref="J16:AH16"/>
    <mergeCell ref="A12:D16"/>
    <mergeCell ref="E12:G12"/>
    <mergeCell ref="E13:G13"/>
    <mergeCell ref="H14:S14"/>
    <mergeCell ref="E14:G14"/>
    <mergeCell ref="T14:V14"/>
    <mergeCell ref="E3:I3"/>
    <mergeCell ref="E4:I4"/>
    <mergeCell ref="J4:L4"/>
    <mergeCell ref="M4:R4"/>
    <mergeCell ref="S4:V4"/>
    <mergeCell ref="K5:AH5"/>
    <mergeCell ref="J6:AH6"/>
    <mergeCell ref="J7:S7"/>
    <mergeCell ref="AG7:AH7"/>
    <mergeCell ref="E7:F8"/>
    <mergeCell ref="J19:AH19"/>
    <mergeCell ref="E21:I22"/>
    <mergeCell ref="K21:AH21"/>
    <mergeCell ref="J22:AH22"/>
    <mergeCell ref="E19:I19"/>
    <mergeCell ref="E20:I20"/>
    <mergeCell ref="J20:L20"/>
    <mergeCell ref="M20:R20"/>
    <mergeCell ref="S20:V20"/>
    <mergeCell ref="W20:AH20"/>
    <mergeCell ref="E15:I16"/>
    <mergeCell ref="K26:AH26"/>
    <mergeCell ref="W24:AH24"/>
    <mergeCell ref="E26:I27"/>
    <mergeCell ref="H23:S23"/>
    <mergeCell ref="E24:G24"/>
    <mergeCell ref="T24:V24"/>
    <mergeCell ref="H24:S24"/>
    <mergeCell ref="J27:AH27"/>
    <mergeCell ref="W25:AH25"/>
    <mergeCell ref="W23:AH23"/>
    <mergeCell ref="T25:V25"/>
    <mergeCell ref="E25:G25"/>
    <mergeCell ref="H25:S25"/>
    <mergeCell ref="E23:G23"/>
    <mergeCell ref="T23:V23"/>
  </mergeCells>
  <phoneticPr fontId="6"/>
  <conditionalFormatting sqref="J3 Z3 K5:AH5 J6:AH6 Y7:AF8 J9:AB9 K10:AH10 J11:AH11 H12:S14 W12:AH14 K15:AH15 J16:AH16">
    <cfRule type="containsBlanks" dxfId="32" priority="13">
      <formula>LEN(TRIM(H3))=0</formula>
    </cfRule>
  </conditionalFormatting>
  <conditionalFormatting sqref="J7:S8">
    <cfRule type="containsBlanks" dxfId="31" priority="11">
      <formula>LEN(TRIM(J7))=0</formula>
    </cfRule>
  </conditionalFormatting>
  <conditionalFormatting sqref="J19:AH19 M20:R20 W20 K21:AH21 J22:AH22 H23:S25 W23:AH25 K26:AH26 J27:AH27">
    <cfRule type="containsBlanks" dxfId="30" priority="5">
      <formula>LEN(TRIM(H19))=0</formula>
    </cfRule>
  </conditionalFormatting>
  <conditionalFormatting sqref="M4:R4">
    <cfRule type="containsBlanks" dxfId="29" priority="10">
      <formula>LEN(TRIM(M4))=0</formula>
    </cfRule>
  </conditionalFormatting>
  <conditionalFormatting sqref="W4:AH4">
    <cfRule type="containsBlanks" dxfId="28" priority="9">
      <formula>LEN(TRIM(W4))=0</formula>
    </cfRule>
  </conditionalFormatting>
  <conditionalFormatting sqref="AE9:AH9">
    <cfRule type="containsBlanks" dxfId="27" priority="12">
      <formula>LEN(TRIM(AE9))=0</formula>
    </cfRule>
  </conditionalFormatting>
  <dataValidations count="5">
    <dataValidation type="list" allowBlank="1" showInputMessage="1" showErrorMessage="1" sqref="J7:S7" xr:uid="{00000000-0002-0000-0000-000000000000}">
      <formula1>大分類</formula1>
    </dataValidation>
    <dataValidation type="list" allowBlank="1" showInputMessage="1" showErrorMessage="1" sqref="J8:S8" xr:uid="{00000000-0002-0000-0000-000001000000}">
      <formula1>INDIRECT($J$7)</formula1>
    </dataValidation>
    <dataValidation type="list" allowBlank="1" showInputMessage="1" showErrorMessage="1" sqref="AE9:AH9" xr:uid="{00000000-0002-0000-0000-000002000000}">
      <formula1>"自己所有,賃貸,転貸借"</formula1>
    </dataValidation>
    <dataValidation imeMode="on" allowBlank="1" showInputMessage="1" showErrorMessage="1" sqref="J6:AH6 W20 M4:R4 W4:AH4 J9:AB9 J27:AH27 J16:AH16 H12:S14 J19:AH19 M20:R20 J11:AH11 J22:AH22 H23:S25 J3 Z3" xr:uid="{00000000-0002-0000-0000-000003000000}"/>
    <dataValidation imeMode="off" allowBlank="1" showInputMessage="1" showErrorMessage="1" sqref="K5:AH5 K10:AH10 K15:AH15 W23:AH25" xr:uid="{00000000-0002-0000-0000-000004000000}"/>
  </dataValidations>
  <printOptions horizontalCentered="1"/>
  <pageMargins left="0.59055118110236227" right="0.59055118110236227" top="0.35433070866141736" bottom="0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AH38"/>
  <sheetViews>
    <sheetView showZeros="0" view="pageBreakPreview" zoomScale="106" zoomScaleNormal="100" zoomScaleSheetLayoutView="106" workbookViewId="0">
      <selection activeCell="P32" sqref="P32:V33"/>
    </sheetView>
  </sheetViews>
  <sheetFormatPr defaultColWidth="9" defaultRowHeight="19.5" customHeight="1"/>
  <cols>
    <col min="1" max="34" width="2.6328125" style="94" customWidth="1"/>
    <col min="35" max="59" width="2.6328125" style="3" customWidth="1"/>
    <col min="60" max="16384" width="9" style="3"/>
  </cols>
  <sheetData>
    <row r="1" spans="1:34" ht="19.5" customHeight="1" thickBot="1">
      <c r="A1" s="118" t="s">
        <v>459</v>
      </c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H1" s="120" t="s">
        <v>361</v>
      </c>
    </row>
    <row r="2" spans="1:34" ht="19.5" customHeight="1">
      <c r="A2" s="291" t="s">
        <v>22</v>
      </c>
      <c r="B2" s="292"/>
      <c r="C2" s="292"/>
      <c r="D2" s="292"/>
      <c r="E2" s="292"/>
      <c r="F2" s="292"/>
      <c r="G2" s="292"/>
      <c r="H2" s="292"/>
      <c r="I2" s="292"/>
      <c r="J2" s="292"/>
      <c r="K2" s="293"/>
      <c r="L2" s="297" t="s">
        <v>362</v>
      </c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7" t="s">
        <v>363</v>
      </c>
      <c r="Y2" s="298"/>
      <c r="Z2" s="298"/>
      <c r="AA2" s="298"/>
      <c r="AB2" s="300"/>
      <c r="AC2" s="298" t="s">
        <v>28</v>
      </c>
      <c r="AD2" s="298"/>
      <c r="AE2" s="298"/>
      <c r="AF2" s="298"/>
      <c r="AG2" s="298"/>
      <c r="AH2" s="301"/>
    </row>
    <row r="3" spans="1:34" ht="19.5" customHeight="1" thickBot="1">
      <c r="A3" s="294"/>
      <c r="B3" s="295"/>
      <c r="C3" s="295"/>
      <c r="D3" s="295"/>
      <c r="E3" s="295"/>
      <c r="F3" s="295"/>
      <c r="G3" s="295"/>
      <c r="H3" s="295"/>
      <c r="I3" s="295"/>
      <c r="J3" s="295"/>
      <c r="K3" s="296"/>
      <c r="L3" s="299" t="s">
        <v>364</v>
      </c>
      <c r="M3" s="299"/>
      <c r="N3" s="299"/>
      <c r="O3" s="299"/>
      <c r="P3" s="299"/>
      <c r="Q3" s="299" t="s">
        <v>365</v>
      </c>
      <c r="R3" s="299"/>
      <c r="S3" s="299" t="s">
        <v>30</v>
      </c>
      <c r="T3" s="299"/>
      <c r="U3" s="299"/>
      <c r="V3" s="299"/>
      <c r="W3" s="303"/>
      <c r="X3" s="288"/>
      <c r="Y3" s="289"/>
      <c r="Z3" s="289"/>
      <c r="AA3" s="289"/>
      <c r="AB3" s="290"/>
      <c r="AC3" s="289"/>
      <c r="AD3" s="289"/>
      <c r="AE3" s="289"/>
      <c r="AF3" s="289"/>
      <c r="AG3" s="289"/>
      <c r="AH3" s="302"/>
    </row>
    <row r="4" spans="1:34" ht="19.5" customHeight="1">
      <c r="A4" s="327" t="s">
        <v>398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9"/>
    </row>
    <row r="5" spans="1:34" ht="19.5" customHeight="1">
      <c r="A5" s="330"/>
      <c r="B5" s="331"/>
      <c r="C5" s="331"/>
      <c r="D5" s="331"/>
      <c r="E5" s="331"/>
      <c r="F5" s="331"/>
      <c r="G5" s="331"/>
      <c r="H5" s="331"/>
      <c r="I5" s="331"/>
      <c r="J5" s="331"/>
      <c r="K5" s="332"/>
      <c r="L5" s="248"/>
      <c r="M5" s="248"/>
      <c r="N5" s="248"/>
      <c r="O5" s="248"/>
      <c r="P5" s="248"/>
      <c r="Q5" s="286"/>
      <c r="R5" s="286"/>
      <c r="S5" s="307">
        <f t="shared" ref="S5:S11" si="0">ROUND(L5*Q5,0)</f>
        <v>0</v>
      </c>
      <c r="T5" s="308"/>
      <c r="U5" s="308"/>
      <c r="V5" s="308"/>
      <c r="W5" s="309"/>
      <c r="X5" s="248"/>
      <c r="Y5" s="248"/>
      <c r="Z5" s="248"/>
      <c r="AA5" s="248"/>
      <c r="AB5" s="248"/>
      <c r="AC5" s="287">
        <f>S5+X5</f>
        <v>0</v>
      </c>
      <c r="AD5" s="287"/>
      <c r="AE5" s="287"/>
      <c r="AF5" s="287"/>
      <c r="AG5" s="287"/>
      <c r="AH5" s="305"/>
    </row>
    <row r="6" spans="1:34" ht="19.5" customHeight="1">
      <c r="A6" s="333"/>
      <c r="B6" s="334"/>
      <c r="C6" s="334"/>
      <c r="D6" s="334"/>
      <c r="E6" s="334"/>
      <c r="F6" s="334"/>
      <c r="G6" s="334"/>
      <c r="H6" s="334"/>
      <c r="I6" s="334"/>
      <c r="J6" s="334"/>
      <c r="K6" s="335"/>
      <c r="L6" s="248"/>
      <c r="M6" s="248"/>
      <c r="N6" s="248"/>
      <c r="O6" s="248"/>
      <c r="P6" s="248"/>
      <c r="Q6" s="286"/>
      <c r="R6" s="286"/>
      <c r="S6" s="271">
        <f t="shared" si="0"/>
        <v>0</v>
      </c>
      <c r="T6" s="271"/>
      <c r="U6" s="271"/>
      <c r="V6" s="271"/>
      <c r="W6" s="271"/>
      <c r="X6" s="248"/>
      <c r="Y6" s="248"/>
      <c r="Z6" s="248"/>
      <c r="AA6" s="248"/>
      <c r="AB6" s="248"/>
      <c r="AC6" s="271">
        <f t="shared" ref="AC6:AC11" si="1">S6+X6</f>
        <v>0</v>
      </c>
      <c r="AD6" s="271"/>
      <c r="AE6" s="271"/>
      <c r="AF6" s="271"/>
      <c r="AG6" s="271"/>
      <c r="AH6" s="272"/>
    </row>
    <row r="7" spans="1:34" ht="19.5" customHeight="1">
      <c r="A7" s="333"/>
      <c r="B7" s="334"/>
      <c r="C7" s="334"/>
      <c r="D7" s="334"/>
      <c r="E7" s="334"/>
      <c r="F7" s="334"/>
      <c r="G7" s="334"/>
      <c r="H7" s="334"/>
      <c r="I7" s="334"/>
      <c r="J7" s="334"/>
      <c r="K7" s="335"/>
      <c r="L7" s="248"/>
      <c r="M7" s="248"/>
      <c r="N7" s="248"/>
      <c r="O7" s="248"/>
      <c r="P7" s="248"/>
      <c r="Q7" s="255"/>
      <c r="R7" s="256"/>
      <c r="S7" s="271">
        <f t="shared" si="0"/>
        <v>0</v>
      </c>
      <c r="T7" s="271"/>
      <c r="U7" s="271"/>
      <c r="V7" s="271"/>
      <c r="W7" s="271"/>
      <c r="X7" s="248"/>
      <c r="Y7" s="248"/>
      <c r="Z7" s="248"/>
      <c r="AA7" s="248"/>
      <c r="AB7" s="248"/>
      <c r="AC7" s="271">
        <f t="shared" si="1"/>
        <v>0</v>
      </c>
      <c r="AD7" s="271"/>
      <c r="AE7" s="271"/>
      <c r="AF7" s="271"/>
      <c r="AG7" s="271"/>
      <c r="AH7" s="272"/>
    </row>
    <row r="8" spans="1:34" ht="19.5" customHeight="1">
      <c r="A8" s="333"/>
      <c r="B8" s="334"/>
      <c r="C8" s="334"/>
      <c r="D8" s="334"/>
      <c r="E8" s="334"/>
      <c r="F8" s="334"/>
      <c r="G8" s="334"/>
      <c r="H8" s="334"/>
      <c r="I8" s="334"/>
      <c r="J8" s="334"/>
      <c r="K8" s="335"/>
      <c r="L8" s="248"/>
      <c r="M8" s="248"/>
      <c r="N8" s="248"/>
      <c r="O8" s="248"/>
      <c r="P8" s="248"/>
      <c r="Q8" s="255"/>
      <c r="R8" s="256"/>
      <c r="S8" s="287">
        <f t="shared" si="0"/>
        <v>0</v>
      </c>
      <c r="T8" s="287"/>
      <c r="U8" s="287"/>
      <c r="V8" s="287"/>
      <c r="W8" s="287"/>
      <c r="X8" s="248"/>
      <c r="Y8" s="248"/>
      <c r="Z8" s="248"/>
      <c r="AA8" s="248"/>
      <c r="AB8" s="248"/>
      <c r="AC8" s="271">
        <f t="shared" si="1"/>
        <v>0</v>
      </c>
      <c r="AD8" s="271"/>
      <c r="AE8" s="271"/>
      <c r="AF8" s="271"/>
      <c r="AG8" s="271"/>
      <c r="AH8" s="272"/>
    </row>
    <row r="9" spans="1:34" ht="19.5" customHeight="1">
      <c r="A9" s="333"/>
      <c r="B9" s="334"/>
      <c r="C9" s="334"/>
      <c r="D9" s="334"/>
      <c r="E9" s="334"/>
      <c r="F9" s="334"/>
      <c r="G9" s="334"/>
      <c r="H9" s="334"/>
      <c r="I9" s="334"/>
      <c r="J9" s="334"/>
      <c r="K9" s="335"/>
      <c r="L9" s="248"/>
      <c r="M9" s="248"/>
      <c r="N9" s="248"/>
      <c r="O9" s="248"/>
      <c r="P9" s="248"/>
      <c r="Q9" s="255"/>
      <c r="R9" s="256"/>
      <c r="S9" s="271">
        <f t="shared" si="0"/>
        <v>0</v>
      </c>
      <c r="T9" s="271"/>
      <c r="U9" s="271"/>
      <c r="V9" s="271"/>
      <c r="W9" s="271"/>
      <c r="X9" s="248"/>
      <c r="Y9" s="248"/>
      <c r="Z9" s="248"/>
      <c r="AA9" s="248"/>
      <c r="AB9" s="248"/>
      <c r="AC9" s="271">
        <f t="shared" si="1"/>
        <v>0</v>
      </c>
      <c r="AD9" s="271"/>
      <c r="AE9" s="271"/>
      <c r="AF9" s="271"/>
      <c r="AG9" s="271"/>
      <c r="AH9" s="272"/>
    </row>
    <row r="10" spans="1:34" ht="19.5" customHeight="1">
      <c r="A10" s="333"/>
      <c r="B10" s="334"/>
      <c r="C10" s="334"/>
      <c r="D10" s="334"/>
      <c r="E10" s="334"/>
      <c r="F10" s="334"/>
      <c r="G10" s="334"/>
      <c r="H10" s="334"/>
      <c r="I10" s="334"/>
      <c r="J10" s="334"/>
      <c r="K10" s="335"/>
      <c r="L10" s="248"/>
      <c r="M10" s="248"/>
      <c r="N10" s="248"/>
      <c r="O10" s="248"/>
      <c r="P10" s="248"/>
      <c r="Q10" s="255"/>
      <c r="R10" s="256"/>
      <c r="S10" s="271">
        <f t="shared" si="0"/>
        <v>0</v>
      </c>
      <c r="T10" s="271"/>
      <c r="U10" s="271"/>
      <c r="V10" s="271"/>
      <c r="W10" s="271"/>
      <c r="X10" s="248"/>
      <c r="Y10" s="248"/>
      <c r="Z10" s="248"/>
      <c r="AA10" s="248"/>
      <c r="AB10" s="248"/>
      <c r="AC10" s="271">
        <f t="shared" si="1"/>
        <v>0</v>
      </c>
      <c r="AD10" s="271"/>
      <c r="AE10" s="271"/>
      <c r="AF10" s="271"/>
      <c r="AG10" s="271"/>
      <c r="AH10" s="272"/>
    </row>
    <row r="11" spans="1:34" ht="19.5" customHeight="1" thickBot="1">
      <c r="A11" s="336"/>
      <c r="B11" s="337"/>
      <c r="C11" s="337"/>
      <c r="D11" s="337"/>
      <c r="E11" s="337"/>
      <c r="F11" s="337"/>
      <c r="G11" s="337"/>
      <c r="H11" s="337"/>
      <c r="I11" s="337"/>
      <c r="J11" s="337"/>
      <c r="K11" s="338"/>
      <c r="L11" s="278"/>
      <c r="M11" s="278"/>
      <c r="N11" s="278"/>
      <c r="O11" s="278"/>
      <c r="P11" s="278"/>
      <c r="Q11" s="279"/>
      <c r="R11" s="280"/>
      <c r="S11" s="281">
        <f t="shared" si="0"/>
        <v>0</v>
      </c>
      <c r="T11" s="281"/>
      <c r="U11" s="281"/>
      <c r="V11" s="281"/>
      <c r="W11" s="281"/>
      <c r="X11" s="278"/>
      <c r="Y11" s="278"/>
      <c r="Z11" s="278"/>
      <c r="AA11" s="278"/>
      <c r="AB11" s="278"/>
      <c r="AC11" s="283">
        <f t="shared" si="1"/>
        <v>0</v>
      </c>
      <c r="AD11" s="284"/>
      <c r="AE11" s="284"/>
      <c r="AF11" s="284"/>
      <c r="AG11" s="284"/>
      <c r="AH11" s="285"/>
    </row>
    <row r="12" spans="1:34" ht="19.5" customHeight="1" thickTop="1" thickBot="1">
      <c r="A12" s="341" t="s">
        <v>382</v>
      </c>
      <c r="B12" s="342"/>
      <c r="C12" s="342"/>
      <c r="D12" s="342"/>
      <c r="E12" s="342"/>
      <c r="F12" s="342"/>
      <c r="G12" s="342"/>
      <c r="H12" s="342"/>
      <c r="I12" s="342"/>
      <c r="J12" s="342"/>
      <c r="K12" s="343"/>
      <c r="L12" s="288"/>
      <c r="M12" s="289"/>
      <c r="N12" s="289"/>
      <c r="O12" s="289"/>
      <c r="P12" s="290"/>
      <c r="Q12" s="288"/>
      <c r="R12" s="290"/>
      <c r="S12" s="273">
        <f>SUM(S5:W11)</f>
        <v>0</v>
      </c>
      <c r="T12" s="273"/>
      <c r="U12" s="273"/>
      <c r="V12" s="273"/>
      <c r="W12" s="273"/>
      <c r="X12" s="273">
        <f>SUM(X5:AB11)</f>
        <v>0</v>
      </c>
      <c r="Y12" s="273"/>
      <c r="Z12" s="273"/>
      <c r="AA12" s="273"/>
      <c r="AB12" s="273"/>
      <c r="AC12" s="273">
        <f>SUM(AC5:AH11)</f>
        <v>0</v>
      </c>
      <c r="AD12" s="273"/>
      <c r="AE12" s="273"/>
      <c r="AF12" s="273"/>
      <c r="AG12" s="273"/>
      <c r="AH12" s="277"/>
    </row>
    <row r="13" spans="1:34" ht="19.5" customHeight="1">
      <c r="A13" s="327" t="s">
        <v>399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9"/>
    </row>
    <row r="14" spans="1:34" ht="19.5" customHeight="1">
      <c r="A14" s="339" t="s">
        <v>366</v>
      </c>
      <c r="B14" s="213"/>
      <c r="C14" s="213"/>
      <c r="D14" s="213"/>
      <c r="E14" s="213"/>
      <c r="F14" s="213"/>
      <c r="G14" s="213"/>
      <c r="H14" s="213"/>
      <c r="I14" s="213"/>
      <c r="J14" s="213"/>
      <c r="K14" s="340"/>
      <c r="L14" s="248"/>
      <c r="M14" s="248"/>
      <c r="N14" s="248"/>
      <c r="O14" s="248"/>
      <c r="P14" s="248"/>
      <c r="Q14" s="286"/>
      <c r="R14" s="286"/>
      <c r="S14" s="304">
        <f>ROUND(L14*Q14,0)</f>
        <v>0</v>
      </c>
      <c r="T14" s="304"/>
      <c r="U14" s="304"/>
      <c r="V14" s="304"/>
      <c r="W14" s="304"/>
      <c r="X14" s="248"/>
      <c r="Y14" s="248"/>
      <c r="Z14" s="248"/>
      <c r="AA14" s="248"/>
      <c r="AB14" s="248"/>
      <c r="AC14" s="287">
        <f t="shared" ref="AC14:AC20" si="2">S14+X14</f>
        <v>0</v>
      </c>
      <c r="AD14" s="287"/>
      <c r="AE14" s="287"/>
      <c r="AF14" s="287"/>
      <c r="AG14" s="287"/>
      <c r="AH14" s="305"/>
    </row>
    <row r="15" spans="1:34" ht="19.5" customHeight="1">
      <c r="A15" s="344" t="s">
        <v>367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6"/>
      <c r="L15" s="248"/>
      <c r="M15" s="248"/>
      <c r="N15" s="248"/>
      <c r="O15" s="248"/>
      <c r="P15" s="248"/>
      <c r="Q15" s="286"/>
      <c r="R15" s="286"/>
      <c r="S15" s="287">
        <f t="shared" ref="S15:S20" si="3">ROUND(L15*Q15,0)</f>
        <v>0</v>
      </c>
      <c r="T15" s="287"/>
      <c r="U15" s="287"/>
      <c r="V15" s="287"/>
      <c r="W15" s="287"/>
      <c r="X15" s="306"/>
      <c r="Y15" s="306"/>
      <c r="Z15" s="306"/>
      <c r="AA15" s="306"/>
      <c r="AB15" s="306"/>
      <c r="AC15" s="271">
        <f t="shared" si="2"/>
        <v>0</v>
      </c>
      <c r="AD15" s="271"/>
      <c r="AE15" s="271"/>
      <c r="AF15" s="271"/>
      <c r="AG15" s="271"/>
      <c r="AH15" s="272"/>
    </row>
    <row r="16" spans="1:34" ht="19.5" customHeight="1">
      <c r="A16" s="347" t="s">
        <v>396</v>
      </c>
      <c r="B16" s="348"/>
      <c r="C16" s="348"/>
      <c r="D16" s="348"/>
      <c r="E16" s="348"/>
      <c r="F16" s="348"/>
      <c r="G16" s="348"/>
      <c r="H16" s="348"/>
      <c r="I16" s="348"/>
      <c r="J16" s="348"/>
      <c r="K16" s="349"/>
      <c r="L16" s="248"/>
      <c r="M16" s="248"/>
      <c r="N16" s="248"/>
      <c r="O16" s="248"/>
      <c r="P16" s="248"/>
      <c r="Q16" s="255"/>
      <c r="R16" s="256"/>
      <c r="S16" s="271">
        <f t="shared" si="3"/>
        <v>0</v>
      </c>
      <c r="T16" s="271"/>
      <c r="U16" s="271"/>
      <c r="V16" s="271"/>
      <c r="W16" s="271"/>
      <c r="X16" s="306"/>
      <c r="Y16" s="306"/>
      <c r="Z16" s="306"/>
      <c r="AA16" s="306"/>
      <c r="AB16" s="306"/>
      <c r="AC16" s="271">
        <f t="shared" si="2"/>
        <v>0</v>
      </c>
      <c r="AD16" s="271"/>
      <c r="AE16" s="271"/>
      <c r="AF16" s="271"/>
      <c r="AG16" s="271"/>
      <c r="AH16" s="272"/>
    </row>
    <row r="17" spans="1:34" ht="19.5" customHeight="1">
      <c r="A17" s="350" t="s">
        <v>402</v>
      </c>
      <c r="B17" s="351"/>
      <c r="C17" s="351"/>
      <c r="D17" s="351"/>
      <c r="E17" s="351"/>
      <c r="F17" s="351"/>
      <c r="G17" s="351"/>
      <c r="H17" s="351"/>
      <c r="I17" s="351"/>
      <c r="J17" s="351"/>
      <c r="K17" s="352"/>
      <c r="L17" s="248"/>
      <c r="M17" s="248"/>
      <c r="N17" s="248"/>
      <c r="O17" s="248"/>
      <c r="P17" s="248"/>
      <c r="Q17" s="255"/>
      <c r="R17" s="256"/>
      <c r="S17" s="271">
        <f t="shared" si="3"/>
        <v>0</v>
      </c>
      <c r="T17" s="271"/>
      <c r="U17" s="271"/>
      <c r="V17" s="271"/>
      <c r="W17" s="271"/>
      <c r="X17" s="306"/>
      <c r="Y17" s="306"/>
      <c r="Z17" s="306"/>
      <c r="AA17" s="306"/>
      <c r="AB17" s="306"/>
      <c r="AC17" s="271">
        <f t="shared" si="2"/>
        <v>0</v>
      </c>
      <c r="AD17" s="271"/>
      <c r="AE17" s="271"/>
      <c r="AF17" s="271"/>
      <c r="AG17" s="271"/>
      <c r="AH17" s="272"/>
    </row>
    <row r="18" spans="1:34" ht="19.5" customHeight="1">
      <c r="A18" s="333"/>
      <c r="B18" s="334"/>
      <c r="C18" s="334"/>
      <c r="D18" s="334"/>
      <c r="E18" s="334"/>
      <c r="F18" s="334"/>
      <c r="G18" s="334"/>
      <c r="H18" s="334"/>
      <c r="I18" s="334"/>
      <c r="J18" s="334"/>
      <c r="K18" s="335"/>
      <c r="L18" s="274"/>
      <c r="M18" s="275"/>
      <c r="N18" s="275"/>
      <c r="O18" s="275"/>
      <c r="P18" s="276"/>
      <c r="Q18" s="255"/>
      <c r="R18" s="256"/>
      <c r="S18" s="271">
        <f>ROUND(L18*Q18,0)</f>
        <v>0</v>
      </c>
      <c r="T18" s="271"/>
      <c r="U18" s="271"/>
      <c r="V18" s="271"/>
      <c r="W18" s="271"/>
      <c r="X18" s="306"/>
      <c r="Y18" s="306"/>
      <c r="Z18" s="306"/>
      <c r="AA18" s="306"/>
      <c r="AB18" s="306"/>
      <c r="AC18" s="271">
        <f t="shared" si="2"/>
        <v>0</v>
      </c>
      <c r="AD18" s="271"/>
      <c r="AE18" s="271"/>
      <c r="AF18" s="271"/>
      <c r="AG18" s="271"/>
      <c r="AH18" s="272"/>
    </row>
    <row r="19" spans="1:34" ht="19.5" customHeight="1">
      <c r="A19" s="333"/>
      <c r="B19" s="334"/>
      <c r="C19" s="334"/>
      <c r="D19" s="334"/>
      <c r="E19" s="334"/>
      <c r="F19" s="334"/>
      <c r="G19" s="334"/>
      <c r="H19" s="334"/>
      <c r="I19" s="334"/>
      <c r="J19" s="334"/>
      <c r="K19" s="335"/>
      <c r="L19" s="274"/>
      <c r="M19" s="275"/>
      <c r="N19" s="275"/>
      <c r="O19" s="275"/>
      <c r="P19" s="276"/>
      <c r="Q19" s="255"/>
      <c r="R19" s="256"/>
      <c r="S19" s="271">
        <f>ROUND(L19*Q19,0)</f>
        <v>0</v>
      </c>
      <c r="T19" s="271"/>
      <c r="U19" s="271"/>
      <c r="V19" s="271"/>
      <c r="W19" s="271"/>
      <c r="X19" s="306"/>
      <c r="Y19" s="306"/>
      <c r="Z19" s="306"/>
      <c r="AA19" s="306"/>
      <c r="AB19" s="306"/>
      <c r="AC19" s="271">
        <f t="shared" si="2"/>
        <v>0</v>
      </c>
      <c r="AD19" s="271"/>
      <c r="AE19" s="271"/>
      <c r="AF19" s="271"/>
      <c r="AG19" s="271"/>
      <c r="AH19" s="272"/>
    </row>
    <row r="20" spans="1:34" ht="19.5" customHeight="1" thickBot="1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38"/>
      <c r="L20" s="278"/>
      <c r="M20" s="278"/>
      <c r="N20" s="278"/>
      <c r="O20" s="278"/>
      <c r="P20" s="278"/>
      <c r="Q20" s="279"/>
      <c r="R20" s="280"/>
      <c r="S20" s="282">
        <f t="shared" si="3"/>
        <v>0</v>
      </c>
      <c r="T20" s="282"/>
      <c r="U20" s="282"/>
      <c r="V20" s="282"/>
      <c r="W20" s="282"/>
      <c r="X20" s="278"/>
      <c r="Y20" s="278"/>
      <c r="Z20" s="278"/>
      <c r="AA20" s="278"/>
      <c r="AB20" s="278"/>
      <c r="AC20" s="281">
        <f t="shared" si="2"/>
        <v>0</v>
      </c>
      <c r="AD20" s="281"/>
      <c r="AE20" s="281"/>
      <c r="AF20" s="281"/>
      <c r="AG20" s="281"/>
      <c r="AH20" s="313"/>
    </row>
    <row r="21" spans="1:34" ht="19.5" customHeight="1" thickTop="1" thickBot="1">
      <c r="A21" s="341" t="s">
        <v>382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3"/>
      <c r="L21" s="314"/>
      <c r="M21" s="314"/>
      <c r="N21" s="314"/>
      <c r="O21" s="314"/>
      <c r="P21" s="314"/>
      <c r="Q21" s="310"/>
      <c r="R21" s="310"/>
      <c r="S21" s="311">
        <f>SUM(S14:W20)</f>
        <v>0</v>
      </c>
      <c r="T21" s="311"/>
      <c r="U21" s="311"/>
      <c r="V21" s="311"/>
      <c r="W21" s="311"/>
      <c r="X21" s="311">
        <f>SUM(X14:AB20)</f>
        <v>0</v>
      </c>
      <c r="Y21" s="311"/>
      <c r="Z21" s="311"/>
      <c r="AA21" s="311"/>
      <c r="AB21" s="311"/>
      <c r="AC21" s="311">
        <f>SUM(AC14:AH20)</f>
        <v>0</v>
      </c>
      <c r="AD21" s="311"/>
      <c r="AE21" s="311"/>
      <c r="AF21" s="311"/>
      <c r="AG21" s="311"/>
      <c r="AH21" s="312"/>
    </row>
    <row r="22" spans="1:34" ht="19.5" customHeight="1">
      <c r="A22" s="246" t="s">
        <v>24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57" t="s">
        <v>368</v>
      </c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9"/>
      <c r="AC22" s="260">
        <f>+AC12+AC21</f>
        <v>0</v>
      </c>
      <c r="AD22" s="260"/>
      <c r="AE22" s="260"/>
      <c r="AF22" s="260"/>
      <c r="AG22" s="260"/>
      <c r="AH22" s="261"/>
    </row>
    <row r="23" spans="1:34" ht="19.5" customHeight="1" thickBot="1">
      <c r="A23" s="262" t="s">
        <v>23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50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2"/>
      <c r="AC23" s="253">
        <f>ROUNDDOWN(AC22*0.1,0)</f>
        <v>0</v>
      </c>
      <c r="AD23" s="253"/>
      <c r="AE23" s="253"/>
      <c r="AF23" s="253"/>
      <c r="AG23" s="253"/>
      <c r="AH23" s="254"/>
    </row>
    <row r="24" spans="1:34" ht="19.5" customHeight="1" thickBot="1">
      <c r="A24" s="269" t="s">
        <v>14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66" t="s">
        <v>369</v>
      </c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8"/>
      <c r="AC24" s="264">
        <f>AC22+AC23</f>
        <v>0</v>
      </c>
      <c r="AD24" s="264"/>
      <c r="AE24" s="264"/>
      <c r="AF24" s="264"/>
      <c r="AG24" s="264"/>
      <c r="AH24" s="265"/>
    </row>
    <row r="25" spans="1:34" ht="19.5" customHeight="1">
      <c r="A25" s="207" t="s">
        <v>370</v>
      </c>
      <c r="B25" s="207"/>
      <c r="C25" s="249" t="s">
        <v>405</v>
      </c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</row>
    <row r="26" spans="1:34" ht="19.5" customHeight="1">
      <c r="A26" s="121"/>
      <c r="B26" s="121"/>
      <c r="C26" s="249" t="s">
        <v>393</v>
      </c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</row>
    <row r="27" spans="1:34" ht="19.5" customHeight="1">
      <c r="A27" s="121"/>
      <c r="B27" s="121"/>
      <c r="C27" s="249" t="s">
        <v>403</v>
      </c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</row>
    <row r="28" spans="1:34" ht="19.5" customHeight="1">
      <c r="A28" s="121"/>
      <c r="B28" s="121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</row>
    <row r="29" spans="1:34" ht="19.5" customHeight="1">
      <c r="A29" s="118" t="s">
        <v>460</v>
      </c>
      <c r="D29" s="122"/>
    </row>
    <row r="30" spans="1:34" ht="19.5" customHeight="1">
      <c r="D30" s="122"/>
      <c r="V30" s="120" t="s">
        <v>361</v>
      </c>
      <c r="AC30" s="120"/>
    </row>
    <row r="31" spans="1:34" ht="19.5" customHeight="1">
      <c r="B31" s="178" t="s">
        <v>371</v>
      </c>
      <c r="C31" s="178"/>
      <c r="D31" s="178"/>
      <c r="E31" s="178"/>
      <c r="F31" s="178"/>
      <c r="G31" s="178"/>
      <c r="H31" s="178"/>
      <c r="I31" s="123"/>
      <c r="K31" s="188" t="s">
        <v>372</v>
      </c>
      <c r="L31" s="189"/>
      <c r="M31" s="190"/>
      <c r="P31" s="182" t="s">
        <v>373</v>
      </c>
      <c r="Q31" s="182"/>
      <c r="R31" s="182"/>
      <c r="S31" s="182"/>
      <c r="T31" s="182"/>
      <c r="U31" s="182"/>
      <c r="V31" s="182"/>
      <c r="Y31" s="95"/>
      <c r="Z31" s="182" t="s">
        <v>469</v>
      </c>
      <c r="AA31" s="182"/>
      <c r="AB31" s="182"/>
      <c r="AC31" s="182"/>
      <c r="AD31" s="182"/>
      <c r="AE31" s="182"/>
      <c r="AF31" s="182"/>
    </row>
    <row r="32" spans="1:34" ht="19.5" customHeight="1">
      <c r="B32" s="238">
        <f>AC12</f>
        <v>0</v>
      </c>
      <c r="C32" s="238"/>
      <c r="D32" s="238"/>
      <c r="E32" s="238"/>
      <c r="F32" s="238"/>
      <c r="G32" s="238"/>
      <c r="H32" s="238"/>
      <c r="I32" s="239" t="s">
        <v>374</v>
      </c>
      <c r="J32" s="239"/>
      <c r="K32" s="240">
        <v>0.5</v>
      </c>
      <c r="L32" s="241"/>
      <c r="M32" s="242"/>
      <c r="N32" s="239" t="s">
        <v>17</v>
      </c>
      <c r="O32" s="243"/>
      <c r="P32" s="244">
        <f>ROUNDDOWN(B32*1/2,-4)</f>
        <v>0</v>
      </c>
      <c r="Q32" s="244"/>
      <c r="R32" s="244"/>
      <c r="S32" s="244"/>
      <c r="T32" s="244"/>
      <c r="U32" s="244"/>
      <c r="V32" s="245"/>
      <c r="W32" s="315" t="s">
        <v>395</v>
      </c>
      <c r="X32" s="316"/>
      <c r="Y32" s="316"/>
      <c r="Z32" s="317"/>
      <c r="AA32" s="317"/>
      <c r="AB32" s="317"/>
      <c r="AC32" s="317"/>
      <c r="AD32" s="317"/>
      <c r="AE32" s="317"/>
      <c r="AF32" s="317"/>
    </row>
    <row r="33" spans="1:32" ht="19.5" customHeight="1">
      <c r="B33" s="238"/>
      <c r="C33" s="238"/>
      <c r="D33" s="238"/>
      <c r="E33" s="238"/>
      <c r="F33" s="238"/>
      <c r="G33" s="238"/>
      <c r="H33" s="238"/>
      <c r="I33" s="239"/>
      <c r="J33" s="239"/>
      <c r="K33" s="240"/>
      <c r="L33" s="241"/>
      <c r="M33" s="242"/>
      <c r="N33" s="239"/>
      <c r="O33" s="243"/>
      <c r="P33" s="244"/>
      <c r="Q33" s="244"/>
      <c r="R33" s="244"/>
      <c r="S33" s="244"/>
      <c r="T33" s="244"/>
      <c r="U33" s="244"/>
      <c r="V33" s="245"/>
      <c r="W33" s="315"/>
      <c r="X33" s="316"/>
      <c r="Y33" s="316"/>
      <c r="Z33" s="317"/>
      <c r="AA33" s="317"/>
      <c r="AB33" s="317"/>
      <c r="AC33" s="317"/>
      <c r="AD33" s="317"/>
      <c r="AE33" s="317"/>
      <c r="AF33" s="317"/>
    </row>
    <row r="34" spans="1:32" ht="19.5" customHeight="1" thickBot="1">
      <c r="A34" s="124"/>
      <c r="B34" s="124"/>
      <c r="C34" s="124"/>
      <c r="D34" s="124"/>
      <c r="E34" s="124"/>
      <c r="F34" s="124"/>
      <c r="G34" s="124"/>
      <c r="H34" s="124"/>
      <c r="I34" s="97"/>
      <c r="J34" s="97"/>
      <c r="K34" s="125"/>
      <c r="L34" s="125"/>
      <c r="M34" s="125"/>
      <c r="N34" s="97"/>
      <c r="O34" s="97"/>
      <c r="P34" s="126" t="s">
        <v>375</v>
      </c>
      <c r="Q34" s="124"/>
      <c r="R34" s="124"/>
      <c r="S34" s="124"/>
      <c r="T34" s="124"/>
      <c r="Z34" s="95"/>
      <c r="AA34" s="95"/>
      <c r="AB34" s="95"/>
      <c r="AC34" s="95"/>
      <c r="AD34" s="95"/>
      <c r="AE34" s="95"/>
      <c r="AF34" s="95"/>
    </row>
    <row r="35" spans="1:32" ht="19.5" customHeight="1">
      <c r="C35" s="127"/>
      <c r="D35" s="127"/>
      <c r="E35" s="127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27"/>
      <c r="Q35" s="127"/>
      <c r="R35" s="126"/>
      <c r="S35" s="124"/>
      <c r="T35" s="124"/>
      <c r="U35" s="124"/>
      <c r="V35" s="124"/>
      <c r="W35" s="124"/>
      <c r="X35" s="124"/>
      <c r="Y35" s="124"/>
      <c r="Z35" s="318" t="s">
        <v>384</v>
      </c>
      <c r="AA35" s="319"/>
      <c r="AB35" s="319"/>
      <c r="AC35" s="319"/>
      <c r="AD35" s="319"/>
      <c r="AE35" s="319"/>
      <c r="AF35" s="320"/>
    </row>
    <row r="36" spans="1:32" ht="19.5" customHeight="1">
      <c r="A36" s="124"/>
      <c r="B36" s="124"/>
      <c r="C36" s="124"/>
      <c r="D36" s="124"/>
      <c r="E36" s="124"/>
      <c r="F36" s="124"/>
      <c r="G36" s="124"/>
      <c r="H36" s="124"/>
      <c r="I36" s="97"/>
      <c r="J36" s="97"/>
      <c r="K36" s="125"/>
      <c r="L36" s="125"/>
      <c r="M36" s="125"/>
      <c r="N36" s="97"/>
      <c r="O36" s="97"/>
      <c r="P36" s="126"/>
      <c r="Q36" s="124"/>
      <c r="R36" s="124"/>
      <c r="S36" s="124"/>
      <c r="T36" s="124"/>
      <c r="Z36" s="321">
        <f>IF(P32&lt;Z32,P32,Z32)</f>
        <v>0</v>
      </c>
      <c r="AA36" s="322"/>
      <c r="AB36" s="322"/>
      <c r="AC36" s="322"/>
      <c r="AD36" s="322"/>
      <c r="AE36" s="322"/>
      <c r="AF36" s="323"/>
    </row>
    <row r="37" spans="1:32" ht="19.5" customHeight="1" thickBot="1">
      <c r="A37" s="124"/>
      <c r="B37" s="124"/>
      <c r="C37" s="124"/>
      <c r="D37" s="124"/>
      <c r="E37" s="124"/>
      <c r="F37" s="124"/>
      <c r="G37" s="124"/>
      <c r="H37" s="124"/>
      <c r="I37" s="97"/>
      <c r="J37" s="97"/>
      <c r="K37" s="125"/>
      <c r="L37" s="125"/>
      <c r="M37" s="125"/>
      <c r="N37" s="97"/>
      <c r="O37" s="97"/>
      <c r="P37" s="126"/>
      <c r="Q37" s="124"/>
      <c r="R37" s="124"/>
      <c r="S37" s="124"/>
      <c r="T37" s="124"/>
      <c r="W37" s="128"/>
      <c r="X37" s="128"/>
      <c r="Y37" s="128"/>
      <c r="Z37" s="324"/>
      <c r="AA37" s="325"/>
      <c r="AB37" s="325"/>
      <c r="AC37" s="325"/>
      <c r="AD37" s="325"/>
      <c r="AE37" s="325"/>
      <c r="AF37" s="326"/>
    </row>
    <row r="38" spans="1:32" ht="19.5" customHeight="1">
      <c r="W38" s="128"/>
      <c r="X38" s="128"/>
      <c r="Y38" s="128"/>
      <c r="Z38" s="95"/>
      <c r="AA38" s="95"/>
      <c r="AB38" s="95"/>
      <c r="AC38" s="95"/>
      <c r="AD38" s="95"/>
      <c r="AE38" s="95"/>
      <c r="AF38" s="95"/>
    </row>
  </sheetData>
  <sheetProtection password="D73A" sheet="1" formatCells="0"/>
  <mergeCells count="131">
    <mergeCell ref="W32:Y33"/>
    <mergeCell ref="Z31:AF31"/>
    <mergeCell ref="Z32:AF33"/>
    <mergeCell ref="Z35:AF35"/>
    <mergeCell ref="Z36:AF37"/>
    <mergeCell ref="A4:AH4"/>
    <mergeCell ref="A5:K5"/>
    <mergeCell ref="A6:K6"/>
    <mergeCell ref="A7:K7"/>
    <mergeCell ref="A8:K8"/>
    <mergeCell ref="A9:K9"/>
    <mergeCell ref="A10:K10"/>
    <mergeCell ref="A11:K11"/>
    <mergeCell ref="A14:K14"/>
    <mergeCell ref="A12:K12"/>
    <mergeCell ref="A15:K15"/>
    <mergeCell ref="A16:K16"/>
    <mergeCell ref="A17:K17"/>
    <mergeCell ref="A18:K18"/>
    <mergeCell ref="A19:K19"/>
    <mergeCell ref="A20:K20"/>
    <mergeCell ref="A21:K21"/>
    <mergeCell ref="A13:AH13"/>
    <mergeCell ref="X16:AB16"/>
    <mergeCell ref="AC18:AH18"/>
    <mergeCell ref="X17:AB17"/>
    <mergeCell ref="X18:AB18"/>
    <mergeCell ref="Q21:R21"/>
    <mergeCell ref="S21:W21"/>
    <mergeCell ref="X21:AB21"/>
    <mergeCell ref="L20:P20"/>
    <mergeCell ref="AC21:AH21"/>
    <mergeCell ref="AC17:AH17"/>
    <mergeCell ref="L19:P19"/>
    <mergeCell ref="Q19:R19"/>
    <mergeCell ref="S19:W19"/>
    <mergeCell ref="X19:AB19"/>
    <mergeCell ref="X20:AB20"/>
    <mergeCell ref="AC20:AH20"/>
    <mergeCell ref="L21:P21"/>
    <mergeCell ref="L14:P14"/>
    <mergeCell ref="Q14:R14"/>
    <mergeCell ref="S14:W14"/>
    <mergeCell ref="L15:P15"/>
    <mergeCell ref="X14:AB14"/>
    <mergeCell ref="AC14:AH14"/>
    <mergeCell ref="X15:AB15"/>
    <mergeCell ref="AC15:AH15"/>
    <mergeCell ref="L5:P5"/>
    <mergeCell ref="Q5:R5"/>
    <mergeCell ref="X5:AB5"/>
    <mergeCell ref="AC5:AH5"/>
    <mergeCell ref="L9:P9"/>
    <mergeCell ref="L7:P7"/>
    <mergeCell ref="L8:P8"/>
    <mergeCell ref="Q7:R7"/>
    <mergeCell ref="AC10:AH10"/>
    <mergeCell ref="X10:AB10"/>
    <mergeCell ref="S5:W5"/>
    <mergeCell ref="Q9:R9"/>
    <mergeCell ref="L10:P10"/>
    <mergeCell ref="Q10:R10"/>
    <mergeCell ref="S10:W10"/>
    <mergeCell ref="Q8:R8"/>
    <mergeCell ref="X9:AB9"/>
    <mergeCell ref="AC9:AH9"/>
    <mergeCell ref="AC7:AH7"/>
    <mergeCell ref="AC8:AH8"/>
    <mergeCell ref="A2:K3"/>
    <mergeCell ref="L2:W2"/>
    <mergeCell ref="L3:P3"/>
    <mergeCell ref="Q3:R3"/>
    <mergeCell ref="S7:W7"/>
    <mergeCell ref="S8:W8"/>
    <mergeCell ref="X2:AB3"/>
    <mergeCell ref="AC2:AH3"/>
    <mergeCell ref="S3:W3"/>
    <mergeCell ref="Q6:R6"/>
    <mergeCell ref="S6:W6"/>
    <mergeCell ref="X6:AB6"/>
    <mergeCell ref="AC6:AH6"/>
    <mergeCell ref="X7:AB7"/>
    <mergeCell ref="X8:AB8"/>
    <mergeCell ref="X12:AB12"/>
    <mergeCell ref="L6:P6"/>
    <mergeCell ref="L18:P18"/>
    <mergeCell ref="L16:P16"/>
    <mergeCell ref="AC12:AH12"/>
    <mergeCell ref="L11:P11"/>
    <mergeCell ref="Q11:R11"/>
    <mergeCell ref="S11:W11"/>
    <mergeCell ref="S20:W20"/>
    <mergeCell ref="X11:AB11"/>
    <mergeCell ref="AC11:AH11"/>
    <mergeCell ref="Q15:R15"/>
    <mergeCell ref="S15:W15"/>
    <mergeCell ref="L12:P12"/>
    <mergeCell ref="Q12:R12"/>
    <mergeCell ref="S12:W12"/>
    <mergeCell ref="S17:W17"/>
    <mergeCell ref="Q20:R20"/>
    <mergeCell ref="Q18:R18"/>
    <mergeCell ref="S18:W18"/>
    <mergeCell ref="Q16:R16"/>
    <mergeCell ref="AC16:AH16"/>
    <mergeCell ref="S16:W16"/>
    <mergeCell ref="S9:W9"/>
    <mergeCell ref="B32:H33"/>
    <mergeCell ref="I32:J33"/>
    <mergeCell ref="K32:M33"/>
    <mergeCell ref="N32:O33"/>
    <mergeCell ref="P32:V33"/>
    <mergeCell ref="A22:K22"/>
    <mergeCell ref="L17:P17"/>
    <mergeCell ref="C26:AH26"/>
    <mergeCell ref="L23:AB23"/>
    <mergeCell ref="AC23:AH23"/>
    <mergeCell ref="Q17:R17"/>
    <mergeCell ref="L22:AB22"/>
    <mergeCell ref="AC22:AH22"/>
    <mergeCell ref="A23:K23"/>
    <mergeCell ref="C25:AH25"/>
    <mergeCell ref="A25:B25"/>
    <mergeCell ref="B31:H31"/>
    <mergeCell ref="K31:M31"/>
    <mergeCell ref="P31:V31"/>
    <mergeCell ref="AC24:AH24"/>
    <mergeCell ref="L24:AB24"/>
    <mergeCell ref="A24:K24"/>
    <mergeCell ref="AC19:AH19"/>
    <mergeCell ref="C27:AH27"/>
  </mergeCells>
  <phoneticPr fontId="5"/>
  <conditionalFormatting sqref="A5:A12">
    <cfRule type="containsBlanks" dxfId="26" priority="2">
      <formula>LEN(TRIM(A5))=0</formula>
    </cfRule>
  </conditionalFormatting>
  <conditionalFormatting sqref="A17:A20">
    <cfRule type="containsBlanks" dxfId="25" priority="1">
      <formula>LEN(TRIM(A17))=0</formula>
    </cfRule>
  </conditionalFormatting>
  <conditionalFormatting sqref="L18:L19">
    <cfRule type="containsBlanks" dxfId="24" priority="12">
      <formula>LEN(TRIM(L18))=0</formula>
    </cfRule>
  </conditionalFormatting>
  <conditionalFormatting sqref="L5:R11 X5:AB12">
    <cfRule type="containsBlanks" dxfId="23" priority="16">
      <formula>LEN(TRIM(L5))=0</formula>
    </cfRule>
  </conditionalFormatting>
  <conditionalFormatting sqref="L14:AB17 Q18:Q19 L20:AB20">
    <cfRule type="containsBlanks" dxfId="22" priority="11">
      <formula>LEN(TRIM(L14))=0</formula>
    </cfRule>
  </conditionalFormatting>
  <conditionalFormatting sqref="S18:AB19">
    <cfRule type="containsBlanks" dxfId="21" priority="9">
      <formula>LEN(TRIM(S18))=0</formula>
    </cfRule>
  </conditionalFormatting>
  <conditionalFormatting sqref="U33:V33">
    <cfRule type="containsBlanks" dxfId="20" priority="17">
      <formula>LEN(TRIM(U33))=0</formula>
    </cfRule>
    <cfRule type="containsBlanks" dxfId="19" priority="18">
      <formula>LEN(TRIM(U33))=0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"/>
  <cols>
    <col min="1" max="35" width="2.6328125" style="3" customWidth="1"/>
    <col min="36" max="40" width="2.6328125" style="3" hidden="1" customWidth="1"/>
    <col min="41" max="52" width="9" style="3" hidden="1" customWidth="1"/>
    <col min="53" max="16384" width="9" style="3"/>
  </cols>
  <sheetData>
    <row r="1" spans="1:49">
      <c r="A1" s="514" t="s">
        <v>290</v>
      </c>
      <c r="B1" s="515"/>
      <c r="C1" s="515"/>
      <c r="D1" s="515"/>
      <c r="E1" s="515"/>
      <c r="F1" s="515"/>
      <c r="G1" s="515"/>
      <c r="H1" s="515"/>
      <c r="I1" s="515"/>
      <c r="J1" s="515"/>
      <c r="K1" s="516"/>
      <c r="L1" s="520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2"/>
      <c r="AB1" s="526" t="s">
        <v>174</v>
      </c>
      <c r="AC1" s="527"/>
      <c r="AD1" s="530" t="str">
        <f ca="1">RIGHT(CELL("filename",AI1),LEN(CELL("filename",AI1))-FIND("]",CELL("filename",AI1)))</f>
        <v>ボイラ排出量算定（追加)</v>
      </c>
      <c r="AE1" s="531"/>
      <c r="AF1" s="531"/>
      <c r="AG1" s="531"/>
      <c r="AH1" s="531"/>
      <c r="AI1" s="532"/>
      <c r="AU1" s="3" t="s">
        <v>198</v>
      </c>
      <c r="AV1" s="3">
        <v>1</v>
      </c>
      <c r="AW1" s="25" t="s">
        <v>199</v>
      </c>
    </row>
    <row r="2" spans="1:49">
      <c r="A2" s="517"/>
      <c r="B2" s="518"/>
      <c r="C2" s="518"/>
      <c r="D2" s="518"/>
      <c r="E2" s="518"/>
      <c r="F2" s="518"/>
      <c r="G2" s="518"/>
      <c r="H2" s="518"/>
      <c r="I2" s="518"/>
      <c r="J2" s="518"/>
      <c r="K2" s="519"/>
      <c r="L2" s="523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  <c r="Y2" s="524"/>
      <c r="Z2" s="524"/>
      <c r="AA2" s="525"/>
      <c r="AB2" s="528"/>
      <c r="AC2" s="529"/>
      <c r="AD2" s="533"/>
      <c r="AE2" s="534"/>
      <c r="AF2" s="534"/>
      <c r="AG2" s="534"/>
      <c r="AH2" s="534"/>
      <c r="AI2" s="535"/>
      <c r="AU2" s="3" t="s">
        <v>200</v>
      </c>
      <c r="AV2" s="3">
        <v>0.995</v>
      </c>
      <c r="AW2" s="25" t="s">
        <v>201</v>
      </c>
    </row>
    <row r="3" spans="1:49" ht="13.5" customHeight="1">
      <c r="A3" s="536" t="s">
        <v>378</v>
      </c>
      <c r="B3" s="537"/>
      <c r="C3" s="537"/>
      <c r="D3" s="537"/>
      <c r="E3" s="537"/>
      <c r="F3" s="537"/>
      <c r="G3" s="537"/>
      <c r="H3" s="537"/>
      <c r="I3" s="540"/>
      <c r="J3" s="540"/>
      <c r="K3" s="540"/>
      <c r="L3" s="541" t="s">
        <v>279</v>
      </c>
      <c r="M3" s="542"/>
      <c r="N3" s="542"/>
      <c r="O3" s="542"/>
      <c r="P3" s="542"/>
      <c r="Q3" s="542"/>
      <c r="R3" s="542"/>
      <c r="S3" s="542"/>
      <c r="T3" s="542"/>
      <c r="U3" s="542"/>
      <c r="V3" s="543"/>
      <c r="W3" s="547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9"/>
      <c r="AU3" s="3" t="s">
        <v>202</v>
      </c>
      <c r="AV3" s="3">
        <v>0.99</v>
      </c>
      <c r="AW3" s="25" t="s">
        <v>203</v>
      </c>
    </row>
    <row r="4" spans="1:49" ht="13.5" customHeight="1">
      <c r="A4" s="538"/>
      <c r="B4" s="539"/>
      <c r="C4" s="539"/>
      <c r="D4" s="539"/>
      <c r="E4" s="539"/>
      <c r="F4" s="539"/>
      <c r="G4" s="539"/>
      <c r="H4" s="539"/>
      <c r="I4" s="540"/>
      <c r="J4" s="540"/>
      <c r="K4" s="540"/>
      <c r="L4" s="544"/>
      <c r="M4" s="545"/>
      <c r="N4" s="545"/>
      <c r="O4" s="545"/>
      <c r="P4" s="545"/>
      <c r="Q4" s="545"/>
      <c r="R4" s="545"/>
      <c r="S4" s="545"/>
      <c r="T4" s="545"/>
      <c r="U4" s="545"/>
      <c r="V4" s="546"/>
      <c r="W4" s="550"/>
      <c r="X4" s="551"/>
      <c r="Y4" s="551"/>
      <c r="Z4" s="551"/>
      <c r="AA4" s="551"/>
      <c r="AB4" s="551"/>
      <c r="AC4" s="551"/>
      <c r="AD4" s="551"/>
      <c r="AE4" s="551"/>
      <c r="AF4" s="551"/>
      <c r="AG4" s="551"/>
      <c r="AH4" s="551"/>
      <c r="AI4" s="552"/>
      <c r="AJ4" s="4"/>
      <c r="AK4" s="7"/>
      <c r="AU4" s="3" t="s">
        <v>204</v>
      </c>
      <c r="AV4" s="3">
        <v>0.98499999999999999</v>
      </c>
      <c r="AW4" s="25" t="s">
        <v>205</v>
      </c>
    </row>
    <row r="5" spans="1:49" ht="13.5" customHeight="1">
      <c r="A5" s="405" t="s">
        <v>12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7"/>
      <c r="AJ5" s="4"/>
      <c r="AU5" s="3" t="s">
        <v>212</v>
      </c>
      <c r="AV5" s="3">
        <v>0.98</v>
      </c>
      <c r="AW5" s="25" t="s">
        <v>213</v>
      </c>
    </row>
    <row r="6" spans="1:49" ht="13.5" customHeight="1">
      <c r="A6" s="26" t="s">
        <v>277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89" t="str">
        <f>IF(AQ7=1,"",AO25)</f>
        <v/>
      </c>
      <c r="AJ6" s="4"/>
      <c r="AK6" s="7"/>
      <c r="AU6" s="3" t="s">
        <v>214</v>
      </c>
      <c r="AV6" s="3">
        <v>0.97499999999999998</v>
      </c>
      <c r="AW6" s="25" t="s">
        <v>215</v>
      </c>
    </row>
    <row r="7" spans="1:49" ht="13.5" customHeight="1">
      <c r="A7" s="6"/>
      <c r="B7" s="7" t="s">
        <v>285</v>
      </c>
      <c r="C7" s="7"/>
      <c r="D7" s="7"/>
      <c r="E7" s="7"/>
      <c r="F7" s="4"/>
      <c r="G7" s="4"/>
      <c r="H7" s="4"/>
      <c r="J7" s="7"/>
      <c r="M7" s="4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  <c r="AQ7" s="54">
        <v>1</v>
      </c>
      <c r="AU7" s="3" t="s">
        <v>216</v>
      </c>
      <c r="AV7" s="3">
        <v>0.97</v>
      </c>
      <c r="AW7" s="25" t="s">
        <v>217</v>
      </c>
    </row>
    <row r="8" spans="1:49" ht="13.5" customHeight="1">
      <c r="A8" s="6"/>
      <c r="B8" s="7" t="s">
        <v>284</v>
      </c>
      <c r="C8" s="7"/>
      <c r="D8" s="7"/>
      <c r="E8" s="7"/>
      <c r="F8" s="7"/>
      <c r="G8" s="7"/>
      <c r="H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/>
      <c r="AO8" s="501"/>
      <c r="AP8" s="501"/>
      <c r="AQ8" s="501"/>
      <c r="AU8" s="3" t="s">
        <v>218</v>
      </c>
      <c r="AV8" s="3">
        <v>0.96499999999999997</v>
      </c>
      <c r="AW8" s="25" t="s">
        <v>219</v>
      </c>
    </row>
    <row r="9" spans="1:49" ht="13.5" customHeight="1">
      <c r="A9" s="6"/>
      <c r="B9" s="451"/>
      <c r="C9" s="470" t="s">
        <v>280</v>
      </c>
      <c r="D9" s="470"/>
      <c r="E9" s="470"/>
      <c r="F9" s="470"/>
      <c r="G9" s="470"/>
      <c r="H9" s="470"/>
      <c r="I9" s="471"/>
      <c r="J9" s="502" t="s">
        <v>281</v>
      </c>
      <c r="K9" s="503"/>
      <c r="L9" s="503"/>
      <c r="M9" s="506" t="s">
        <v>283</v>
      </c>
      <c r="N9" s="507"/>
      <c r="O9" s="510" t="s">
        <v>282</v>
      </c>
      <c r="P9" s="510"/>
      <c r="Q9" s="510"/>
      <c r="R9" s="451"/>
      <c r="S9" s="469" t="s">
        <v>280</v>
      </c>
      <c r="T9" s="470"/>
      <c r="U9" s="470"/>
      <c r="V9" s="470"/>
      <c r="W9" s="470"/>
      <c r="X9" s="470"/>
      <c r="Y9" s="471"/>
      <c r="Z9" s="502" t="s">
        <v>281</v>
      </c>
      <c r="AA9" s="503"/>
      <c r="AB9" s="503"/>
      <c r="AC9" s="506" t="s">
        <v>283</v>
      </c>
      <c r="AD9" s="507"/>
      <c r="AE9" s="510" t="s">
        <v>282</v>
      </c>
      <c r="AF9" s="510"/>
      <c r="AG9" s="510"/>
      <c r="AH9" s="28"/>
      <c r="AI9" s="8"/>
      <c r="AU9" s="3" t="s">
        <v>220</v>
      </c>
      <c r="AV9" s="3">
        <v>0.96</v>
      </c>
      <c r="AW9" s="25" t="s">
        <v>175</v>
      </c>
    </row>
    <row r="10" spans="1:49" ht="13.5" customHeight="1">
      <c r="A10" s="6"/>
      <c r="B10" s="452"/>
      <c r="C10" s="473"/>
      <c r="D10" s="473"/>
      <c r="E10" s="473"/>
      <c r="F10" s="473"/>
      <c r="G10" s="473"/>
      <c r="H10" s="473"/>
      <c r="I10" s="474"/>
      <c r="J10" s="504"/>
      <c r="K10" s="505"/>
      <c r="L10" s="505"/>
      <c r="M10" s="508"/>
      <c r="N10" s="509"/>
      <c r="O10" s="511"/>
      <c r="P10" s="511"/>
      <c r="Q10" s="511"/>
      <c r="R10" s="452"/>
      <c r="S10" s="472"/>
      <c r="T10" s="473"/>
      <c r="U10" s="473"/>
      <c r="V10" s="473"/>
      <c r="W10" s="473"/>
      <c r="X10" s="473"/>
      <c r="Y10" s="474"/>
      <c r="Z10" s="504"/>
      <c r="AA10" s="505"/>
      <c r="AB10" s="505"/>
      <c r="AC10" s="512"/>
      <c r="AD10" s="513"/>
      <c r="AE10" s="511"/>
      <c r="AF10" s="511"/>
      <c r="AG10" s="511"/>
      <c r="AH10" s="28"/>
      <c r="AI10" s="8"/>
      <c r="AU10" s="3" t="s">
        <v>221</v>
      </c>
      <c r="AV10" s="3">
        <v>0.95499999999999996</v>
      </c>
    </row>
    <row r="11" spans="1:49" ht="13.5" customHeight="1">
      <c r="A11" s="6"/>
      <c r="B11" s="20">
        <v>1</v>
      </c>
      <c r="C11" s="422"/>
      <c r="D11" s="429"/>
      <c r="E11" s="429"/>
      <c r="F11" s="429"/>
      <c r="G11" s="429"/>
      <c r="H11" s="429"/>
      <c r="I11" s="423"/>
      <c r="J11" s="500"/>
      <c r="K11" s="494"/>
      <c r="L11" s="494"/>
      <c r="M11" s="494"/>
      <c r="N11" s="495"/>
      <c r="O11" s="422"/>
      <c r="P11" s="429"/>
      <c r="Q11" s="423"/>
      <c r="R11" s="19">
        <v>5</v>
      </c>
      <c r="S11" s="422"/>
      <c r="T11" s="429"/>
      <c r="U11" s="429"/>
      <c r="V11" s="429"/>
      <c r="W11" s="429"/>
      <c r="X11" s="429"/>
      <c r="Y11" s="423"/>
      <c r="Z11" s="500"/>
      <c r="AA11" s="494"/>
      <c r="AB11" s="494"/>
      <c r="AC11" s="494"/>
      <c r="AD11" s="495"/>
      <c r="AE11" s="422"/>
      <c r="AF11" s="429"/>
      <c r="AG11" s="423"/>
      <c r="AH11" s="29"/>
      <c r="AI11" s="8"/>
      <c r="AU11" s="3" t="s">
        <v>222</v>
      </c>
      <c r="AV11" s="3">
        <v>0.95</v>
      </c>
    </row>
    <row r="12" spans="1:49" ht="13.5" customHeight="1">
      <c r="A12" s="6"/>
      <c r="B12" s="20">
        <v>2</v>
      </c>
      <c r="C12" s="422"/>
      <c r="D12" s="429"/>
      <c r="E12" s="429"/>
      <c r="F12" s="429"/>
      <c r="G12" s="429"/>
      <c r="H12" s="429"/>
      <c r="I12" s="423"/>
      <c r="J12" s="500"/>
      <c r="K12" s="494"/>
      <c r="L12" s="494"/>
      <c r="M12" s="494"/>
      <c r="N12" s="495"/>
      <c r="O12" s="422"/>
      <c r="P12" s="429"/>
      <c r="Q12" s="423"/>
      <c r="R12" s="19">
        <v>6</v>
      </c>
      <c r="S12" s="422"/>
      <c r="T12" s="429"/>
      <c r="U12" s="429"/>
      <c r="V12" s="429"/>
      <c r="W12" s="429"/>
      <c r="X12" s="429"/>
      <c r="Y12" s="423"/>
      <c r="Z12" s="500"/>
      <c r="AA12" s="494"/>
      <c r="AB12" s="494"/>
      <c r="AC12" s="494"/>
      <c r="AD12" s="495"/>
      <c r="AE12" s="422"/>
      <c r="AF12" s="429"/>
      <c r="AG12" s="423"/>
      <c r="AH12" s="29"/>
      <c r="AI12" s="8"/>
      <c r="AU12" s="3" t="s">
        <v>223</v>
      </c>
      <c r="AV12" s="3">
        <v>0.94499999999999995</v>
      </c>
    </row>
    <row r="13" spans="1:49" ht="13.5" customHeight="1">
      <c r="A13" s="6"/>
      <c r="B13" s="20">
        <v>3</v>
      </c>
      <c r="C13" s="422"/>
      <c r="D13" s="429"/>
      <c r="E13" s="429"/>
      <c r="F13" s="429"/>
      <c r="G13" s="429"/>
      <c r="H13" s="429"/>
      <c r="I13" s="423"/>
      <c r="J13" s="500"/>
      <c r="K13" s="494"/>
      <c r="L13" s="494"/>
      <c r="M13" s="494"/>
      <c r="N13" s="495"/>
      <c r="O13" s="422"/>
      <c r="P13" s="429"/>
      <c r="Q13" s="423"/>
      <c r="R13" s="19">
        <v>7</v>
      </c>
      <c r="S13" s="422"/>
      <c r="T13" s="429"/>
      <c r="U13" s="429"/>
      <c r="V13" s="429"/>
      <c r="W13" s="429"/>
      <c r="X13" s="429"/>
      <c r="Y13" s="423"/>
      <c r="Z13" s="500"/>
      <c r="AA13" s="494"/>
      <c r="AB13" s="494"/>
      <c r="AC13" s="494"/>
      <c r="AD13" s="495"/>
      <c r="AE13" s="422"/>
      <c r="AF13" s="429"/>
      <c r="AG13" s="423"/>
      <c r="AH13" s="29"/>
      <c r="AI13" s="8"/>
      <c r="AU13" s="3" t="s">
        <v>224</v>
      </c>
      <c r="AV13" s="3">
        <v>0.94</v>
      </c>
    </row>
    <row r="14" spans="1:49" ht="13.5" customHeight="1">
      <c r="A14" s="6"/>
      <c r="B14" s="20">
        <v>4</v>
      </c>
      <c r="C14" s="422"/>
      <c r="D14" s="429"/>
      <c r="E14" s="429"/>
      <c r="F14" s="429"/>
      <c r="G14" s="429"/>
      <c r="H14" s="429"/>
      <c r="I14" s="423"/>
      <c r="J14" s="500"/>
      <c r="K14" s="494"/>
      <c r="L14" s="494"/>
      <c r="M14" s="494"/>
      <c r="N14" s="495"/>
      <c r="O14" s="422"/>
      <c r="P14" s="429"/>
      <c r="Q14" s="423"/>
      <c r="R14" s="19">
        <v>8</v>
      </c>
      <c r="S14" s="422"/>
      <c r="T14" s="429"/>
      <c r="U14" s="429"/>
      <c r="V14" s="429"/>
      <c r="W14" s="429"/>
      <c r="X14" s="429"/>
      <c r="Y14" s="423"/>
      <c r="Z14" s="500"/>
      <c r="AA14" s="494"/>
      <c r="AB14" s="494"/>
      <c r="AC14" s="494"/>
      <c r="AD14" s="495"/>
      <c r="AE14" s="422"/>
      <c r="AF14" s="429"/>
      <c r="AG14" s="423"/>
      <c r="AH14" s="29"/>
      <c r="AI14" s="8"/>
      <c r="AU14" s="3" t="s">
        <v>225</v>
      </c>
      <c r="AV14" s="3">
        <v>0.93500000000000005</v>
      </c>
    </row>
    <row r="15" spans="1:49">
      <c r="A15" s="6"/>
      <c r="B15" s="1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8"/>
      <c r="AK15" s="7"/>
      <c r="AL15" s="7"/>
      <c r="AU15" s="3" t="s">
        <v>226</v>
      </c>
      <c r="AV15" s="3">
        <v>0.93</v>
      </c>
    </row>
    <row r="16" spans="1:49">
      <c r="A16" s="6"/>
      <c r="B16" s="7" t="s">
        <v>286</v>
      </c>
      <c r="C16" s="7"/>
      <c r="D16" s="7"/>
      <c r="E16" s="7"/>
      <c r="F16" s="7"/>
      <c r="G16" s="7"/>
      <c r="H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8"/>
      <c r="AU16" s="3" t="s">
        <v>227</v>
      </c>
      <c r="AV16" s="3">
        <v>0.92500000000000004</v>
      </c>
    </row>
    <row r="17" spans="1:48">
      <c r="A17" s="6"/>
      <c r="B17" s="451"/>
      <c r="C17" s="459" t="s">
        <v>206</v>
      </c>
      <c r="D17" s="460"/>
      <c r="E17" s="460"/>
      <c r="F17" s="460"/>
      <c r="G17" s="460"/>
      <c r="H17" s="460"/>
      <c r="I17" s="460"/>
      <c r="J17" s="461"/>
      <c r="K17" s="459" t="s">
        <v>207</v>
      </c>
      <c r="L17" s="460"/>
      <c r="M17" s="460"/>
      <c r="N17" s="461"/>
      <c r="O17" s="496" t="s">
        <v>208</v>
      </c>
      <c r="P17" s="497"/>
      <c r="Q17" s="469" t="s">
        <v>176</v>
      </c>
      <c r="R17" s="470"/>
      <c r="S17" s="470"/>
      <c r="T17" s="471"/>
      <c r="U17" s="459" t="s">
        <v>177</v>
      </c>
      <c r="V17" s="461"/>
      <c r="W17" s="465" t="s">
        <v>209</v>
      </c>
      <c r="X17" s="475"/>
      <c r="Y17" s="475"/>
      <c r="Z17" s="475"/>
      <c r="AA17" s="475"/>
      <c r="AB17" s="466"/>
      <c r="AC17" s="465" t="s">
        <v>210</v>
      </c>
      <c r="AD17" s="466"/>
      <c r="AE17" s="477" t="s">
        <v>211</v>
      </c>
      <c r="AF17" s="477"/>
      <c r="AG17" s="477"/>
      <c r="AH17" s="477"/>
      <c r="AI17" s="9"/>
      <c r="AK17" s="7"/>
      <c r="AU17" s="3" t="s">
        <v>228</v>
      </c>
      <c r="AV17" s="3">
        <v>0.92</v>
      </c>
    </row>
    <row r="18" spans="1:48">
      <c r="A18" s="6"/>
      <c r="B18" s="452"/>
      <c r="C18" s="462"/>
      <c r="D18" s="463"/>
      <c r="E18" s="463"/>
      <c r="F18" s="463"/>
      <c r="G18" s="463"/>
      <c r="H18" s="463"/>
      <c r="I18" s="463"/>
      <c r="J18" s="464"/>
      <c r="K18" s="462"/>
      <c r="L18" s="463"/>
      <c r="M18" s="463"/>
      <c r="N18" s="464"/>
      <c r="O18" s="498"/>
      <c r="P18" s="499"/>
      <c r="Q18" s="472"/>
      <c r="R18" s="473"/>
      <c r="S18" s="473"/>
      <c r="T18" s="474"/>
      <c r="U18" s="462"/>
      <c r="V18" s="464"/>
      <c r="W18" s="467"/>
      <c r="X18" s="476"/>
      <c r="Y18" s="476"/>
      <c r="Z18" s="476"/>
      <c r="AA18" s="476"/>
      <c r="AB18" s="468"/>
      <c r="AC18" s="467"/>
      <c r="AD18" s="468"/>
      <c r="AE18" s="477"/>
      <c r="AF18" s="477"/>
      <c r="AG18" s="477"/>
      <c r="AH18" s="477"/>
      <c r="AI18" s="9"/>
      <c r="AK18" s="7"/>
      <c r="AR18" s="3" t="s">
        <v>276</v>
      </c>
      <c r="AU18" s="3" t="s">
        <v>229</v>
      </c>
      <c r="AV18" s="3">
        <v>0.91500000000000004</v>
      </c>
    </row>
    <row r="19" spans="1:48" ht="13.5" customHeight="1">
      <c r="A19" s="29"/>
      <c r="B19" s="19">
        <v>1</v>
      </c>
      <c r="C19" s="422"/>
      <c r="D19" s="429"/>
      <c r="E19" s="429"/>
      <c r="F19" s="429"/>
      <c r="G19" s="429"/>
      <c r="H19" s="429"/>
      <c r="I19" s="429"/>
      <c r="J19" s="423"/>
      <c r="K19" s="430"/>
      <c r="L19" s="431"/>
      <c r="M19" s="431"/>
      <c r="N19" s="432"/>
      <c r="O19" s="480"/>
      <c r="P19" s="481"/>
      <c r="Q19" s="448"/>
      <c r="R19" s="449"/>
      <c r="S19" s="449"/>
      <c r="T19" s="450"/>
      <c r="U19" s="482"/>
      <c r="V19" s="483"/>
      <c r="W19" s="484"/>
      <c r="X19" s="484"/>
      <c r="Y19" s="484"/>
      <c r="Z19" s="485"/>
      <c r="AA19" s="486" t="str">
        <f>IF(Q19="","",VLOOKUP(Q19,$B$71:$Y$80,10,FALSE))</f>
        <v/>
      </c>
      <c r="AB19" s="487"/>
      <c r="AC19" s="488"/>
      <c r="AD19" s="489"/>
      <c r="AE19" s="490" t="str">
        <f>IF(Q19="","",W19*AL19*AP19*44/12)</f>
        <v/>
      </c>
      <c r="AF19" s="490"/>
      <c r="AG19" s="490"/>
      <c r="AH19" s="490"/>
      <c r="AI19" s="30"/>
      <c r="AK19" s="7"/>
      <c r="AL19" s="3" t="e">
        <f>VLOOKUP(Q19,$B$71:$Y$80,13,FALSE)</f>
        <v>#N/A</v>
      </c>
      <c r="AM19" s="433" t="e">
        <f>VLOOKUP(Q19,$B$71:$Y$80,17,FALSE)</f>
        <v>#N/A</v>
      </c>
      <c r="AN19" s="433"/>
      <c r="AO19" s="433"/>
      <c r="AP19" s="31" t="e">
        <f>VLOOKUP(Q19,$B$71:$Y$80,21,FALSE)</f>
        <v>#N/A</v>
      </c>
      <c r="AQ19" s="31">
        <f>Q19</f>
        <v>0</v>
      </c>
      <c r="AR19" s="32" t="e">
        <f>IF(W19="","",W19*AM19)*AC19</f>
        <v>#VALUE!</v>
      </c>
      <c r="AT19" s="3" t="e">
        <f>VLOOKUP(O19,$AU$1:$AV$60,2,FALSE)</f>
        <v>#N/A</v>
      </c>
      <c r="AU19" s="3" t="s">
        <v>230</v>
      </c>
      <c r="AV19" s="3">
        <v>0.91</v>
      </c>
    </row>
    <row r="20" spans="1:48" ht="13.5" customHeight="1">
      <c r="A20" s="6"/>
      <c r="B20" s="19">
        <v>2</v>
      </c>
      <c r="C20" s="422"/>
      <c r="D20" s="429"/>
      <c r="E20" s="429"/>
      <c r="F20" s="429"/>
      <c r="G20" s="429"/>
      <c r="H20" s="429"/>
      <c r="I20" s="429"/>
      <c r="J20" s="423"/>
      <c r="K20" s="430"/>
      <c r="L20" s="431"/>
      <c r="M20" s="431"/>
      <c r="N20" s="432"/>
      <c r="O20" s="480"/>
      <c r="P20" s="481"/>
      <c r="Q20" s="448"/>
      <c r="R20" s="449"/>
      <c r="S20" s="449"/>
      <c r="T20" s="450"/>
      <c r="U20" s="482"/>
      <c r="V20" s="483"/>
      <c r="W20" s="484"/>
      <c r="X20" s="484"/>
      <c r="Y20" s="484"/>
      <c r="Z20" s="485"/>
      <c r="AA20" s="486" t="str">
        <f>IF(Q20="","",VLOOKUP(Q20,$B$71:$Y$80,10,FALSE))</f>
        <v/>
      </c>
      <c r="AB20" s="487"/>
      <c r="AC20" s="488"/>
      <c r="AD20" s="489"/>
      <c r="AE20" s="490" t="str">
        <f>IF(Q20="","",W20*AL20*AP20*44/12)</f>
        <v/>
      </c>
      <c r="AF20" s="490"/>
      <c r="AG20" s="490"/>
      <c r="AH20" s="490"/>
      <c r="AI20" s="30"/>
      <c r="AL20" s="3" t="e">
        <f>VLOOKUP(Q20,$B$71:$Y$80,13,FALSE)</f>
        <v>#N/A</v>
      </c>
      <c r="AM20" s="433" t="e">
        <f>VLOOKUP(Q20,$B$71:$Y$80,17,FALSE)</f>
        <v>#N/A</v>
      </c>
      <c r="AN20" s="433"/>
      <c r="AO20" s="433"/>
      <c r="AP20" s="31" t="e">
        <f>VLOOKUP(Q20,$B$71:$Y$80,21,FALSE)</f>
        <v>#N/A</v>
      </c>
      <c r="AR20" s="32" t="e">
        <f>IF(W20="","",W20*AM20)*AC20</f>
        <v>#VALUE!</v>
      </c>
      <c r="AT20" s="3" t="e">
        <f>VLOOKUP(O20,$AU$1:$AV$60,2,FALSE)</f>
        <v>#N/A</v>
      </c>
      <c r="AU20" s="3" t="s">
        <v>231</v>
      </c>
      <c r="AV20" s="3">
        <v>0.90500000000000003</v>
      </c>
    </row>
    <row r="21" spans="1:48" ht="13.5" customHeight="1">
      <c r="A21" s="6"/>
      <c r="B21" s="19">
        <v>3</v>
      </c>
      <c r="C21" s="422"/>
      <c r="D21" s="429"/>
      <c r="E21" s="429"/>
      <c r="F21" s="429"/>
      <c r="G21" s="429"/>
      <c r="H21" s="429"/>
      <c r="I21" s="429"/>
      <c r="J21" s="423"/>
      <c r="K21" s="491"/>
      <c r="L21" s="492"/>
      <c r="M21" s="492"/>
      <c r="N21" s="493"/>
      <c r="O21" s="480"/>
      <c r="P21" s="481"/>
      <c r="Q21" s="448"/>
      <c r="R21" s="449"/>
      <c r="S21" s="449"/>
      <c r="T21" s="450"/>
      <c r="U21" s="482"/>
      <c r="V21" s="483"/>
      <c r="W21" s="484"/>
      <c r="X21" s="484"/>
      <c r="Y21" s="484"/>
      <c r="Z21" s="485"/>
      <c r="AA21" s="486" t="str">
        <f>IF(Q21="","",VLOOKUP(Q21,$B$71:$Y$80,10,FALSE))</f>
        <v/>
      </c>
      <c r="AB21" s="487"/>
      <c r="AC21" s="488"/>
      <c r="AD21" s="489"/>
      <c r="AE21" s="490" t="str">
        <f>IF(Q21="","",W21*AL21*AP21*44/12)</f>
        <v/>
      </c>
      <c r="AF21" s="490"/>
      <c r="AG21" s="490"/>
      <c r="AH21" s="490"/>
      <c r="AI21" s="30"/>
      <c r="AL21" s="3" t="e">
        <f>VLOOKUP(Q21,$B$71:$Y$80,13,FALSE)</f>
        <v>#N/A</v>
      </c>
      <c r="AM21" s="433" t="e">
        <f>VLOOKUP(Q21,$B$71:$Y$80,17,FALSE)</f>
        <v>#N/A</v>
      </c>
      <c r="AN21" s="433"/>
      <c r="AO21" s="433"/>
      <c r="AP21" s="31" t="e">
        <f>VLOOKUP(Q21,$B$71:$Y$80,21,FALSE)</f>
        <v>#N/A</v>
      </c>
      <c r="AR21" s="32" t="e">
        <f>IF(W21="","",W21*AM21)*AC21</f>
        <v>#VALUE!</v>
      </c>
      <c r="AT21" s="3" t="e">
        <f>VLOOKUP(O21,$AU$1:$AV$60,2,FALSE)</f>
        <v>#N/A</v>
      </c>
      <c r="AU21" s="3" t="s">
        <v>232</v>
      </c>
      <c r="AV21" s="3">
        <v>0.9</v>
      </c>
    </row>
    <row r="22" spans="1:48" ht="13.5" customHeight="1" thickBot="1">
      <c r="A22" s="6"/>
      <c r="B22" s="19">
        <v>4</v>
      </c>
      <c r="C22" s="422"/>
      <c r="D22" s="429"/>
      <c r="E22" s="429"/>
      <c r="F22" s="429"/>
      <c r="G22" s="429"/>
      <c r="H22" s="429"/>
      <c r="I22" s="429"/>
      <c r="J22" s="423"/>
      <c r="K22" s="430"/>
      <c r="L22" s="431"/>
      <c r="M22" s="431"/>
      <c r="N22" s="432"/>
      <c r="O22" s="480"/>
      <c r="P22" s="481"/>
      <c r="Q22" s="448"/>
      <c r="R22" s="449"/>
      <c r="S22" s="449"/>
      <c r="T22" s="450"/>
      <c r="U22" s="482"/>
      <c r="V22" s="483"/>
      <c r="W22" s="484"/>
      <c r="X22" s="484"/>
      <c r="Y22" s="484"/>
      <c r="Z22" s="485"/>
      <c r="AA22" s="486" t="str">
        <f>IF(Q22="","",VLOOKUP(Q22,$B$71:$Y$80,10,FALSE))</f>
        <v/>
      </c>
      <c r="AB22" s="487"/>
      <c r="AC22" s="488"/>
      <c r="AD22" s="489"/>
      <c r="AE22" s="490" t="str">
        <f>IF(Q22="","",W22*AL22*AP22*44/12)</f>
        <v/>
      </c>
      <c r="AF22" s="490"/>
      <c r="AG22" s="490"/>
      <c r="AH22" s="490"/>
      <c r="AI22" s="30"/>
      <c r="AL22" s="3" t="e">
        <f>VLOOKUP(Q22,$B$71:$Y$80,13,FALSE)</f>
        <v>#N/A</v>
      </c>
      <c r="AM22" s="433" t="e">
        <f>VLOOKUP(Q22,$B$71:$Y$80,17,FALSE)</f>
        <v>#N/A</v>
      </c>
      <c r="AN22" s="433"/>
      <c r="AO22" s="433"/>
      <c r="AP22" s="31" t="e">
        <f>VLOOKUP(Q22,$B$71:$Y$80,21,FALSE)</f>
        <v>#N/A</v>
      </c>
      <c r="AR22" s="32" t="e">
        <f>IF(W22="","",W22*AM22)*AC22</f>
        <v>#VALUE!</v>
      </c>
      <c r="AT22" s="3" t="e">
        <f>VLOOKUP(O22,$AU$1:$AV$60,2,FALSE)</f>
        <v>#N/A</v>
      </c>
      <c r="AU22" s="3" t="s">
        <v>233</v>
      </c>
      <c r="AV22" s="3">
        <v>0.89500000000000002</v>
      </c>
    </row>
    <row r="23" spans="1:48" ht="13.5" customHeight="1" thickBo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3"/>
      <c r="R23" s="33"/>
      <c r="S23" s="33"/>
      <c r="T23" s="33"/>
      <c r="U23" s="90"/>
      <c r="V23" s="27"/>
      <c r="W23" s="90"/>
      <c r="X23" s="90"/>
      <c r="Y23" s="90"/>
      <c r="AA23" s="7"/>
      <c r="AB23" s="7"/>
      <c r="AC23" s="7"/>
      <c r="AD23" s="7"/>
      <c r="AE23" s="7"/>
      <c r="AF23" s="7"/>
      <c r="AG23" s="7"/>
      <c r="AH23" s="7"/>
      <c r="AI23" s="8"/>
      <c r="AR23" s="34">
        <f>_xlfn.AGGREGATE(9,7,AR19:AR22)</f>
        <v>0</v>
      </c>
      <c r="AU23" s="3" t="s">
        <v>234</v>
      </c>
      <c r="AV23" s="3">
        <v>0.89</v>
      </c>
    </row>
    <row r="24" spans="1:48" ht="13.5" customHeight="1">
      <c r="A24" s="6"/>
      <c r="B24" s="7"/>
      <c r="D24" s="7"/>
      <c r="E24" s="7"/>
      <c r="F24" s="7"/>
      <c r="H24" s="7"/>
      <c r="K24" s="35" t="str">
        <f>IF(COUNTIF(K19:K22,"その他")&gt;=1,"ボイラ方式がその他の場合の説明を記載→","")</f>
        <v/>
      </c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7"/>
      <c r="AB24" s="7"/>
      <c r="AC24" s="7"/>
      <c r="AD24" s="7"/>
      <c r="AE24" s="7"/>
      <c r="AF24" s="7"/>
      <c r="AG24" s="7"/>
      <c r="AH24" s="7"/>
      <c r="AI24" s="8"/>
      <c r="AU24" s="3" t="s">
        <v>235</v>
      </c>
      <c r="AV24" s="3">
        <v>0.88500000000000001</v>
      </c>
    </row>
    <row r="25" spans="1:48" ht="13.5" customHeight="1">
      <c r="A25" s="6"/>
      <c r="D25" s="7"/>
      <c r="E25" s="7"/>
      <c r="F25" s="4"/>
      <c r="H25" s="7"/>
      <c r="I25" s="7"/>
      <c r="J25" s="4"/>
      <c r="L25" s="7"/>
      <c r="M25" s="7"/>
      <c r="N25" s="7"/>
      <c r="O25" s="7"/>
      <c r="P25" s="4"/>
      <c r="R25" s="36" t="s">
        <v>21</v>
      </c>
      <c r="S25" s="408" t="s">
        <v>29</v>
      </c>
      <c r="T25" s="408"/>
      <c r="U25" s="408"/>
      <c r="V25" s="408"/>
      <c r="W25" s="408"/>
      <c r="X25" s="408"/>
      <c r="Y25" s="408"/>
      <c r="Z25" s="408"/>
      <c r="AA25" s="408"/>
      <c r="AB25" s="408"/>
      <c r="AC25" s="408"/>
      <c r="AD25" s="408"/>
      <c r="AE25" s="408"/>
      <c r="AF25" s="408"/>
      <c r="AG25" s="408"/>
      <c r="AH25" s="408"/>
      <c r="AI25" s="409"/>
      <c r="AO25" s="3" t="s">
        <v>360</v>
      </c>
      <c r="AU25" s="3" t="s">
        <v>236</v>
      </c>
      <c r="AV25" s="3">
        <v>0.88</v>
      </c>
    </row>
    <row r="26" spans="1:48" ht="13.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7" t="str">
        <f>IF(AQ7=1,"",AO26)</f>
        <v/>
      </c>
      <c r="Q26" s="11"/>
      <c r="R26" s="12"/>
      <c r="S26" s="410"/>
      <c r="T26" s="410"/>
      <c r="U26" s="410"/>
      <c r="V26" s="410"/>
      <c r="W26" s="410"/>
      <c r="X26" s="410"/>
      <c r="Y26" s="410"/>
      <c r="Z26" s="410"/>
      <c r="AA26" s="410"/>
      <c r="AB26" s="410"/>
      <c r="AC26" s="410"/>
      <c r="AD26" s="410"/>
      <c r="AE26" s="410"/>
      <c r="AF26" s="410"/>
      <c r="AG26" s="410"/>
      <c r="AH26" s="410"/>
      <c r="AI26" s="411"/>
      <c r="AO26" s="3" t="s">
        <v>359</v>
      </c>
      <c r="AU26" s="3" t="s">
        <v>237</v>
      </c>
      <c r="AV26" s="3">
        <v>0.875</v>
      </c>
    </row>
    <row r="27" spans="1:48" ht="13.5" customHeight="1">
      <c r="A27" s="38"/>
      <c r="B27" s="13"/>
      <c r="H27" s="412" t="s">
        <v>18</v>
      </c>
      <c r="I27" s="412"/>
      <c r="J27" s="412"/>
      <c r="K27" s="412"/>
      <c r="L27" s="412"/>
      <c r="M27" s="412"/>
      <c r="N27" s="412"/>
      <c r="O27" s="412"/>
      <c r="P27" s="414"/>
      <c r="Q27" s="415"/>
      <c r="R27" s="415"/>
      <c r="S27" s="415"/>
      <c r="T27" s="415"/>
      <c r="U27" s="415"/>
      <c r="V27" s="364" t="s">
        <v>15</v>
      </c>
      <c r="W27" s="364"/>
      <c r="X27" s="364"/>
      <c r="Y27" s="381"/>
      <c r="Z27" s="478">
        <f>SUM(AE19:AG22)</f>
        <v>0</v>
      </c>
      <c r="AA27" s="479"/>
      <c r="AB27" s="479"/>
      <c r="AC27" s="479"/>
      <c r="AD27" s="479"/>
      <c r="AE27" s="479"/>
      <c r="AF27" s="404" t="s">
        <v>15</v>
      </c>
      <c r="AG27" s="404"/>
      <c r="AH27" s="404"/>
      <c r="AI27" s="399"/>
      <c r="AU27" s="3" t="s">
        <v>238</v>
      </c>
      <c r="AV27" s="3">
        <v>0.87</v>
      </c>
    </row>
    <row r="28" spans="1:48" ht="13.5" customHeight="1">
      <c r="A28" s="38"/>
      <c r="B28" s="13"/>
      <c r="H28" s="413"/>
      <c r="I28" s="413"/>
      <c r="J28" s="413"/>
      <c r="K28" s="413"/>
      <c r="L28" s="413"/>
      <c r="M28" s="413"/>
      <c r="N28" s="413"/>
      <c r="O28" s="413"/>
      <c r="P28" s="416"/>
      <c r="Q28" s="417"/>
      <c r="R28" s="417"/>
      <c r="S28" s="417"/>
      <c r="T28" s="417"/>
      <c r="U28" s="417"/>
      <c r="V28" s="397"/>
      <c r="W28" s="397"/>
      <c r="X28" s="397"/>
      <c r="Y28" s="383"/>
      <c r="Z28" s="420"/>
      <c r="AA28" s="421"/>
      <c r="AB28" s="421"/>
      <c r="AC28" s="421"/>
      <c r="AD28" s="421"/>
      <c r="AE28" s="421"/>
      <c r="AF28" s="397"/>
      <c r="AG28" s="397"/>
      <c r="AH28" s="397"/>
      <c r="AI28" s="383"/>
      <c r="AU28" s="3" t="s">
        <v>239</v>
      </c>
      <c r="AV28" s="3">
        <v>0.86499999999999999</v>
      </c>
    </row>
    <row r="29" spans="1:48" ht="13.5" customHeight="1">
      <c r="AU29" s="3" t="s">
        <v>240</v>
      </c>
      <c r="AV29" s="3">
        <v>0.86</v>
      </c>
    </row>
    <row r="30" spans="1:48" ht="13.5" customHeight="1">
      <c r="A30" s="405" t="s">
        <v>13</v>
      </c>
      <c r="B30" s="406"/>
      <c r="C30" s="406"/>
      <c r="D30" s="406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6"/>
      <c r="AE30" s="406"/>
      <c r="AF30" s="406"/>
      <c r="AG30" s="406"/>
      <c r="AH30" s="406"/>
      <c r="AI30" s="407"/>
      <c r="AU30" s="3" t="s">
        <v>241</v>
      </c>
      <c r="AV30" s="3">
        <v>0.85499999999999998</v>
      </c>
    </row>
    <row r="31" spans="1:48" ht="13.5" customHeight="1">
      <c r="A31" s="26" t="s">
        <v>278</v>
      </c>
      <c r="B31" s="2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39"/>
      <c r="AU31" s="3" t="s">
        <v>242</v>
      </c>
      <c r="AV31" s="3">
        <v>0.85</v>
      </c>
    </row>
    <row r="32" spans="1:48" ht="13.5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8"/>
      <c r="AU32" s="3" t="s">
        <v>243</v>
      </c>
      <c r="AV32" s="3">
        <v>0.84499999999999997</v>
      </c>
    </row>
    <row r="33" spans="1:48" ht="13.5" customHeight="1">
      <c r="A33" s="6"/>
      <c r="B33" s="7" t="s">
        <v>179</v>
      </c>
      <c r="C33" s="7"/>
      <c r="D33" s="7"/>
      <c r="E33" s="7"/>
      <c r="F33" s="7"/>
      <c r="G33" s="7"/>
      <c r="H33" s="7"/>
      <c r="I33" s="442"/>
      <c r="J33" s="443"/>
      <c r="K33" s="443"/>
      <c r="L33" s="443"/>
      <c r="M33" s="443"/>
      <c r="N33" s="443"/>
      <c r="O33" s="443"/>
      <c r="P33" s="444"/>
      <c r="Q33" s="4"/>
      <c r="R33" s="7"/>
      <c r="S33" s="40"/>
      <c r="T33" s="40"/>
      <c r="U33" s="7"/>
      <c r="V33" s="7"/>
      <c r="W33" s="7"/>
      <c r="X33" s="7"/>
      <c r="Y33" s="41"/>
      <c r="Z33" s="41"/>
      <c r="AA33" s="41"/>
      <c r="AB33" s="41"/>
      <c r="AC33" s="7"/>
      <c r="AD33" s="7"/>
      <c r="AE33" s="7"/>
      <c r="AF33" s="7"/>
      <c r="AG33" s="4"/>
      <c r="AI33" s="8"/>
      <c r="AU33" s="3" t="s">
        <v>244</v>
      </c>
      <c r="AV33" s="3">
        <v>0.84</v>
      </c>
    </row>
    <row r="34" spans="1:48" ht="13.5" customHeight="1">
      <c r="A34" s="6"/>
      <c r="B34" s="7" t="s">
        <v>10</v>
      </c>
      <c r="C34" s="7"/>
      <c r="D34" s="7"/>
      <c r="E34" s="7"/>
      <c r="F34" s="7"/>
      <c r="G34" s="7"/>
      <c r="H34" s="7"/>
      <c r="I34" s="445"/>
      <c r="J34" s="446"/>
      <c r="K34" s="446"/>
      <c r="L34" s="446"/>
      <c r="M34" s="446"/>
      <c r="N34" s="446"/>
      <c r="O34" s="446"/>
      <c r="P34" s="447"/>
      <c r="Q34" s="7" t="s">
        <v>287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8"/>
      <c r="AU34" s="3" t="s">
        <v>245</v>
      </c>
      <c r="AV34" s="3">
        <v>0.83499999999999996</v>
      </c>
    </row>
    <row r="35" spans="1:48" ht="13.5" customHeight="1">
      <c r="A35" s="6"/>
      <c r="B35" s="7" t="s">
        <v>176</v>
      </c>
      <c r="C35" s="7"/>
      <c r="D35" s="7"/>
      <c r="E35" s="7"/>
      <c r="F35" s="7"/>
      <c r="G35" s="7"/>
      <c r="H35" s="7"/>
      <c r="I35" s="448"/>
      <c r="J35" s="449"/>
      <c r="K35" s="449"/>
      <c r="L35" s="449"/>
      <c r="M35" s="449"/>
      <c r="N35" s="449"/>
      <c r="O35" s="449"/>
      <c r="P35" s="450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  <c r="AU35" s="3" t="s">
        <v>246</v>
      </c>
      <c r="AV35" s="3">
        <v>0.83</v>
      </c>
    </row>
    <row r="36" spans="1:48" ht="13.5" customHeight="1">
      <c r="A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  <c r="AU36" s="3" t="s">
        <v>247</v>
      </c>
      <c r="AV36" s="3">
        <v>0.82499999999999996</v>
      </c>
    </row>
    <row r="37" spans="1:48" ht="13.5" customHeight="1">
      <c r="A37" s="6"/>
      <c r="B37" s="4"/>
      <c r="C37" s="4"/>
      <c r="D37" s="4"/>
      <c r="E37" s="7"/>
      <c r="F37" s="7"/>
      <c r="G37" s="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  <c r="AU37" s="3" t="s">
        <v>248</v>
      </c>
      <c r="AV37" s="3">
        <v>0.82</v>
      </c>
    </row>
    <row r="38" spans="1:48" ht="13.5" customHeigh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 t="s">
        <v>288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8"/>
      <c r="AU38" s="3" t="s">
        <v>249</v>
      </c>
      <c r="AV38" s="3">
        <v>0.81499999999999995</v>
      </c>
    </row>
    <row r="39" spans="1:48" ht="13.5" customHeight="1">
      <c r="A39" s="6"/>
      <c r="B39" s="451"/>
      <c r="C39" s="453" t="s">
        <v>206</v>
      </c>
      <c r="D39" s="454"/>
      <c r="E39" s="454"/>
      <c r="F39" s="454"/>
      <c r="G39" s="454"/>
      <c r="H39" s="454"/>
      <c r="I39" s="454"/>
      <c r="J39" s="454"/>
      <c r="K39" s="455"/>
      <c r="L39" s="459" t="s">
        <v>207</v>
      </c>
      <c r="M39" s="460"/>
      <c r="N39" s="460"/>
      <c r="O39" s="461"/>
      <c r="P39" s="380" t="s">
        <v>270</v>
      </c>
      <c r="Q39" s="381"/>
      <c r="R39" s="465" t="s">
        <v>210</v>
      </c>
      <c r="S39" s="466"/>
      <c r="T39" s="469" t="s">
        <v>273</v>
      </c>
      <c r="U39" s="470"/>
      <c r="V39" s="471"/>
      <c r="W39" s="465" t="s">
        <v>275</v>
      </c>
      <c r="X39" s="475"/>
      <c r="Y39" s="475"/>
      <c r="Z39" s="475"/>
      <c r="AA39" s="475"/>
      <c r="AB39" s="466"/>
      <c r="AC39" s="477" t="s">
        <v>211</v>
      </c>
      <c r="AD39" s="477"/>
      <c r="AE39" s="477"/>
      <c r="AF39" s="477"/>
      <c r="AG39" s="4"/>
      <c r="AH39" s="7"/>
      <c r="AI39" s="8"/>
      <c r="AU39" s="3" t="s">
        <v>250</v>
      </c>
      <c r="AV39" s="3">
        <v>0.81</v>
      </c>
    </row>
    <row r="40" spans="1:48" ht="13.5" customHeight="1">
      <c r="A40" s="6"/>
      <c r="B40" s="452"/>
      <c r="C40" s="456"/>
      <c r="D40" s="457"/>
      <c r="E40" s="457"/>
      <c r="F40" s="457"/>
      <c r="G40" s="457"/>
      <c r="H40" s="457"/>
      <c r="I40" s="457"/>
      <c r="J40" s="457"/>
      <c r="K40" s="458"/>
      <c r="L40" s="462"/>
      <c r="M40" s="463"/>
      <c r="N40" s="463"/>
      <c r="O40" s="464"/>
      <c r="P40" s="382"/>
      <c r="Q40" s="383"/>
      <c r="R40" s="467"/>
      <c r="S40" s="468"/>
      <c r="T40" s="472"/>
      <c r="U40" s="473"/>
      <c r="V40" s="474"/>
      <c r="W40" s="467"/>
      <c r="X40" s="476"/>
      <c r="Y40" s="476"/>
      <c r="Z40" s="476"/>
      <c r="AA40" s="476"/>
      <c r="AB40" s="468"/>
      <c r="AC40" s="477"/>
      <c r="AD40" s="477"/>
      <c r="AE40" s="477"/>
      <c r="AF40" s="477"/>
      <c r="AG40" s="4"/>
      <c r="AI40" s="30"/>
      <c r="AU40" s="3" t="s">
        <v>251</v>
      </c>
      <c r="AV40" s="3">
        <v>0.80500000000000005</v>
      </c>
    </row>
    <row r="41" spans="1:48" ht="13.5" customHeight="1">
      <c r="A41" s="6"/>
      <c r="B41" s="42">
        <v>1</v>
      </c>
      <c r="C41" s="422"/>
      <c r="D41" s="429"/>
      <c r="E41" s="429"/>
      <c r="F41" s="429"/>
      <c r="G41" s="429"/>
      <c r="H41" s="429"/>
      <c r="I41" s="429"/>
      <c r="J41" s="429"/>
      <c r="K41" s="423"/>
      <c r="L41" s="430"/>
      <c r="M41" s="431"/>
      <c r="N41" s="431"/>
      <c r="O41" s="432"/>
      <c r="P41" s="422"/>
      <c r="Q41" s="423"/>
      <c r="R41" s="424"/>
      <c r="S41" s="425"/>
      <c r="T41" s="426"/>
      <c r="U41" s="427"/>
      <c r="V41" s="428"/>
      <c r="W41" s="437">
        <f>AR45</f>
        <v>0</v>
      </c>
      <c r="X41" s="438"/>
      <c r="Y41" s="438"/>
      <c r="Z41" s="438"/>
      <c r="AA41" s="359" t="str">
        <f>IF(I35="","",VLOOKUP(I35,$B$71:$Y$80,10,FALSE))</f>
        <v/>
      </c>
      <c r="AB41" s="353"/>
      <c r="AC41" s="439" t="str">
        <f>IF(I35="","",W41*AL41*AP41*44/12)</f>
        <v/>
      </c>
      <c r="AD41" s="440"/>
      <c r="AE41" s="440"/>
      <c r="AF41" s="441"/>
      <c r="AI41" s="8"/>
      <c r="AL41" s="3" t="e">
        <f>VLOOKUP(I35,$B$71:$Y$80,13,FALSE)</f>
        <v>#N/A</v>
      </c>
      <c r="AM41" s="433" t="e">
        <f>VLOOKUP(I35,$B$71:$Y$80,17,FALSE)</f>
        <v>#N/A</v>
      </c>
      <c r="AN41" s="433"/>
      <c r="AO41" s="433"/>
      <c r="AP41" s="31" t="e">
        <f>VLOOKUP(I35,$B$71:$Y$80,21,FALSE)</f>
        <v>#N/A</v>
      </c>
      <c r="AR41" s="3" t="e">
        <f>$AR$23*T41/R41/AM41</f>
        <v>#DIV/0!</v>
      </c>
      <c r="AU41" s="3" t="s">
        <v>252</v>
      </c>
      <c r="AV41" s="3">
        <v>0.8</v>
      </c>
    </row>
    <row r="42" spans="1:48" ht="13.5" customHeight="1">
      <c r="A42" s="6"/>
      <c r="B42" s="42">
        <v>2</v>
      </c>
      <c r="C42" s="422"/>
      <c r="D42" s="429"/>
      <c r="E42" s="429"/>
      <c r="F42" s="429"/>
      <c r="G42" s="429"/>
      <c r="H42" s="429"/>
      <c r="I42" s="429"/>
      <c r="J42" s="429"/>
      <c r="K42" s="423"/>
      <c r="L42" s="430"/>
      <c r="M42" s="431"/>
      <c r="N42" s="431"/>
      <c r="O42" s="432"/>
      <c r="P42" s="422"/>
      <c r="Q42" s="423"/>
      <c r="R42" s="424"/>
      <c r="S42" s="425"/>
      <c r="T42" s="426"/>
      <c r="U42" s="427"/>
      <c r="V42" s="428"/>
      <c r="W42" s="434" t="s">
        <v>291</v>
      </c>
      <c r="X42" s="435"/>
      <c r="Y42" s="435"/>
      <c r="Z42" s="435"/>
      <c r="AA42" s="435"/>
      <c r="AB42" s="435"/>
      <c r="AC42" s="435"/>
      <c r="AD42" s="435"/>
      <c r="AE42" s="435"/>
      <c r="AF42" s="435"/>
      <c r="AH42" s="7"/>
      <c r="AI42" s="8"/>
      <c r="AM42" s="433" t="e">
        <f>VLOOKUP(IF(C42="","",I$35),$B$71:$Y$80,17,FALSE)</f>
        <v>#N/A</v>
      </c>
      <c r="AN42" s="433"/>
      <c r="AO42" s="433"/>
      <c r="AP42" s="31" t="e">
        <f>VLOOKUP(IF(C42="","",I$35),$B$71:$Y$80,21,FALSE)</f>
        <v>#N/A</v>
      </c>
      <c r="AR42" s="3" t="e">
        <f>$AR$23*T42/R42/AM42</f>
        <v>#DIV/0!</v>
      </c>
      <c r="AU42" s="3" t="s">
        <v>253</v>
      </c>
      <c r="AV42" s="3">
        <v>0.79500000000000004</v>
      </c>
    </row>
    <row r="43" spans="1:48" ht="13.5" customHeight="1">
      <c r="A43" s="6"/>
      <c r="B43" s="42">
        <v>3</v>
      </c>
      <c r="C43" s="422"/>
      <c r="D43" s="429"/>
      <c r="E43" s="429"/>
      <c r="F43" s="429"/>
      <c r="G43" s="429"/>
      <c r="H43" s="429"/>
      <c r="I43" s="429"/>
      <c r="J43" s="429"/>
      <c r="K43" s="423"/>
      <c r="L43" s="430"/>
      <c r="M43" s="431"/>
      <c r="N43" s="431"/>
      <c r="O43" s="432"/>
      <c r="P43" s="422"/>
      <c r="Q43" s="423"/>
      <c r="R43" s="424"/>
      <c r="S43" s="425"/>
      <c r="T43" s="426"/>
      <c r="U43" s="427"/>
      <c r="V43" s="428"/>
      <c r="W43" s="436"/>
      <c r="X43" s="408"/>
      <c r="Y43" s="408"/>
      <c r="Z43" s="408"/>
      <c r="AA43" s="408"/>
      <c r="AB43" s="408"/>
      <c r="AC43" s="408"/>
      <c r="AD43" s="408"/>
      <c r="AE43" s="408"/>
      <c r="AF43" s="408"/>
      <c r="AH43" s="7"/>
      <c r="AI43" s="8"/>
      <c r="AM43" s="433" t="e">
        <f>VLOOKUP(IF(C43="","",I$35),$B$71:$Y$80,17,FALSE)</f>
        <v>#N/A</v>
      </c>
      <c r="AN43" s="433"/>
      <c r="AO43" s="433"/>
      <c r="AP43" s="31" t="e">
        <f>VLOOKUP(IF(C43="","",I$35),$B$71:$Y$80,21,FALSE)</f>
        <v>#N/A</v>
      </c>
      <c r="AR43" s="3" t="e">
        <f>$AR$23*T43/R43/AM43</f>
        <v>#DIV/0!</v>
      </c>
      <c r="AU43" s="3" t="s">
        <v>254</v>
      </c>
      <c r="AV43" s="3">
        <v>0.79</v>
      </c>
    </row>
    <row r="44" spans="1:48" ht="13.5" customHeight="1" thickBot="1">
      <c r="A44" s="6"/>
      <c r="B44" s="42">
        <v>4</v>
      </c>
      <c r="C44" s="422"/>
      <c r="D44" s="429"/>
      <c r="E44" s="429"/>
      <c r="F44" s="429"/>
      <c r="G44" s="429"/>
      <c r="H44" s="429"/>
      <c r="I44" s="429"/>
      <c r="J44" s="429"/>
      <c r="K44" s="423"/>
      <c r="L44" s="430"/>
      <c r="M44" s="431"/>
      <c r="N44" s="431"/>
      <c r="O44" s="432"/>
      <c r="P44" s="422"/>
      <c r="Q44" s="423"/>
      <c r="R44" s="424"/>
      <c r="S44" s="425"/>
      <c r="T44" s="426"/>
      <c r="U44" s="427"/>
      <c r="V44" s="428"/>
      <c r="W44" s="7"/>
      <c r="X44" s="7"/>
      <c r="Y44" s="7"/>
      <c r="Z44" s="7"/>
      <c r="AA44" s="7"/>
      <c r="AB44" s="7"/>
      <c r="AC44" s="7"/>
      <c r="AD44" s="7"/>
      <c r="AE44" s="7"/>
      <c r="AF44" s="7"/>
      <c r="AH44" s="7"/>
      <c r="AI44" s="8"/>
      <c r="AM44" s="433" t="e">
        <f>VLOOKUP(IF(C44="","",I$35),$B$71:$Y$80,17,FALSE)</f>
        <v>#N/A</v>
      </c>
      <c r="AN44" s="433"/>
      <c r="AO44" s="433"/>
      <c r="AP44" s="31" t="e">
        <f>VLOOKUP(IF(C44="","",I$35),$B$71:$Y$80,21,FALSE)</f>
        <v>#N/A</v>
      </c>
      <c r="AR44" s="3" t="e">
        <f>$AR$23*T44/R44/AM44</f>
        <v>#DIV/0!</v>
      </c>
      <c r="AU44" s="3" t="s">
        <v>255</v>
      </c>
      <c r="AV44" s="3">
        <v>0.78500000000000003</v>
      </c>
    </row>
    <row r="45" spans="1:48" ht="13.5" customHeight="1" thickBot="1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43" t="s">
        <v>274</v>
      </c>
      <c r="T45" s="405">
        <f>SUM(T41:U44)</f>
        <v>0</v>
      </c>
      <c r="U45" s="406"/>
      <c r="V45" s="407"/>
      <c r="W45" s="44" t="s">
        <v>289</v>
      </c>
      <c r="X45" s="7"/>
      <c r="Y45" s="7"/>
      <c r="Z45" s="7"/>
      <c r="AA45" s="7"/>
      <c r="AB45" s="7"/>
      <c r="AC45" s="7"/>
      <c r="AD45" s="7"/>
      <c r="AE45" s="7"/>
      <c r="AF45" s="7"/>
      <c r="AH45" s="7"/>
      <c r="AI45" s="8"/>
      <c r="AR45" s="34">
        <f>_xlfn.AGGREGATE(9,7,AR41:AR44)</f>
        <v>0</v>
      </c>
      <c r="AU45" s="3" t="s">
        <v>256</v>
      </c>
      <c r="AV45" s="3">
        <v>0.78</v>
      </c>
    </row>
    <row r="46" spans="1:48" ht="13.5" customHeight="1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8"/>
      <c r="AU46" s="3" t="s">
        <v>257</v>
      </c>
      <c r="AV46" s="3">
        <v>0.77500000000000002</v>
      </c>
    </row>
    <row r="47" spans="1:48" ht="13.5" customHeight="1">
      <c r="A47" s="6"/>
      <c r="D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AA47" s="7"/>
      <c r="AB47" s="45"/>
      <c r="AC47" s="45"/>
      <c r="AD47" s="45"/>
      <c r="AE47" s="45"/>
      <c r="AF47" s="7"/>
      <c r="AG47" s="4"/>
      <c r="AH47" s="7"/>
      <c r="AI47" s="8"/>
      <c r="AU47" s="3" t="s">
        <v>258</v>
      </c>
      <c r="AV47" s="3">
        <v>0.77</v>
      </c>
    </row>
    <row r="48" spans="1:48" ht="13.5" customHeight="1">
      <c r="A48" s="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4"/>
      <c r="R48" s="36" t="s">
        <v>21</v>
      </c>
      <c r="S48" s="408" t="s">
        <v>29</v>
      </c>
      <c r="T48" s="408"/>
      <c r="U48" s="408"/>
      <c r="V48" s="408"/>
      <c r="W48" s="408"/>
      <c r="X48" s="408"/>
      <c r="Y48" s="408"/>
      <c r="Z48" s="408"/>
      <c r="AA48" s="408"/>
      <c r="AB48" s="408"/>
      <c r="AC48" s="408"/>
      <c r="AD48" s="408"/>
      <c r="AE48" s="408"/>
      <c r="AF48" s="408"/>
      <c r="AG48" s="408"/>
      <c r="AH48" s="408"/>
      <c r="AI48" s="409"/>
      <c r="AU48" s="3" t="s">
        <v>236</v>
      </c>
      <c r="AV48" s="3">
        <v>0.88</v>
      </c>
    </row>
    <row r="49" spans="1:48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37" t="str">
        <f>IF(AQ7=1,"",AO49)</f>
        <v/>
      </c>
      <c r="Q49" s="11"/>
      <c r="R49" s="12"/>
      <c r="S49" s="410"/>
      <c r="T49" s="410"/>
      <c r="U49" s="410"/>
      <c r="V49" s="410"/>
      <c r="W49" s="410"/>
      <c r="X49" s="410"/>
      <c r="Y49" s="410"/>
      <c r="Z49" s="410"/>
      <c r="AA49" s="410"/>
      <c r="AB49" s="410"/>
      <c r="AC49" s="410"/>
      <c r="AD49" s="410"/>
      <c r="AE49" s="410"/>
      <c r="AF49" s="410"/>
      <c r="AG49" s="410"/>
      <c r="AH49" s="410"/>
      <c r="AI49" s="411"/>
      <c r="AO49" s="3" t="s">
        <v>359</v>
      </c>
      <c r="AU49" s="3" t="s">
        <v>237</v>
      </c>
      <c r="AV49" s="3">
        <v>0.875</v>
      </c>
    </row>
    <row r="50" spans="1:48">
      <c r="A50" s="38"/>
      <c r="H50" s="412" t="s">
        <v>19</v>
      </c>
      <c r="I50" s="412"/>
      <c r="J50" s="412"/>
      <c r="K50" s="412"/>
      <c r="L50" s="412"/>
      <c r="M50" s="412"/>
      <c r="N50" s="412"/>
      <c r="O50" s="412"/>
      <c r="P50" s="414"/>
      <c r="Q50" s="415"/>
      <c r="R50" s="415"/>
      <c r="S50" s="415"/>
      <c r="T50" s="415"/>
      <c r="U50" s="415"/>
      <c r="V50" s="364" t="s">
        <v>15</v>
      </c>
      <c r="W50" s="364"/>
      <c r="X50" s="364"/>
      <c r="Y50" s="381"/>
      <c r="Z50" s="418" t="str">
        <f>AC41</f>
        <v/>
      </c>
      <c r="AA50" s="419"/>
      <c r="AB50" s="419"/>
      <c r="AC50" s="419"/>
      <c r="AD50" s="419"/>
      <c r="AE50" s="419"/>
      <c r="AF50" s="364" t="s">
        <v>15</v>
      </c>
      <c r="AG50" s="364"/>
      <c r="AH50" s="364"/>
      <c r="AI50" s="381"/>
      <c r="AU50" s="3" t="s">
        <v>259</v>
      </c>
      <c r="AV50" s="3">
        <v>0.755</v>
      </c>
    </row>
    <row r="51" spans="1:48">
      <c r="A51" s="38"/>
      <c r="B51" s="13"/>
      <c r="H51" s="413"/>
      <c r="I51" s="413"/>
      <c r="J51" s="413"/>
      <c r="K51" s="413"/>
      <c r="L51" s="413"/>
      <c r="M51" s="413"/>
      <c r="N51" s="413"/>
      <c r="O51" s="413"/>
      <c r="P51" s="416"/>
      <c r="Q51" s="417"/>
      <c r="R51" s="417"/>
      <c r="S51" s="417"/>
      <c r="T51" s="417"/>
      <c r="U51" s="417"/>
      <c r="V51" s="397"/>
      <c r="W51" s="397"/>
      <c r="X51" s="397"/>
      <c r="Y51" s="383"/>
      <c r="Z51" s="420"/>
      <c r="AA51" s="421"/>
      <c r="AB51" s="421"/>
      <c r="AC51" s="421"/>
      <c r="AD51" s="421"/>
      <c r="AE51" s="421"/>
      <c r="AF51" s="397"/>
      <c r="AG51" s="397"/>
      <c r="AH51" s="397"/>
      <c r="AI51" s="383"/>
      <c r="AU51" s="3" t="s">
        <v>260</v>
      </c>
      <c r="AV51" s="3">
        <v>0.75</v>
      </c>
    </row>
    <row r="52" spans="1:48" ht="13.5" thickBot="1">
      <c r="AU52" s="3" t="s">
        <v>261</v>
      </c>
      <c r="AV52" s="3">
        <v>0.745</v>
      </c>
    </row>
    <row r="53" spans="1:48" ht="13.5" thickTop="1">
      <c r="B53" s="392" t="s">
        <v>18</v>
      </c>
      <c r="C53" s="393"/>
      <c r="D53" s="393"/>
      <c r="E53" s="393"/>
      <c r="F53" s="393"/>
      <c r="G53" s="393"/>
      <c r="H53" s="393"/>
      <c r="I53" s="393"/>
      <c r="J53" s="393"/>
      <c r="K53" s="394"/>
      <c r="N53" s="392" t="s">
        <v>19</v>
      </c>
      <c r="O53" s="393"/>
      <c r="P53" s="393"/>
      <c r="Q53" s="393"/>
      <c r="R53" s="393"/>
      <c r="S53" s="393"/>
      <c r="T53" s="393"/>
      <c r="U53" s="393"/>
      <c r="V53" s="393"/>
      <c r="W53" s="394"/>
      <c r="Z53" s="371" t="s">
        <v>16</v>
      </c>
      <c r="AA53" s="372"/>
      <c r="AB53" s="372"/>
      <c r="AC53" s="372"/>
      <c r="AD53" s="372"/>
      <c r="AE53" s="372"/>
      <c r="AF53" s="372"/>
      <c r="AG53" s="372"/>
      <c r="AH53" s="372"/>
      <c r="AI53" s="373"/>
      <c r="AU53" s="3" t="s">
        <v>262</v>
      </c>
      <c r="AV53" s="3">
        <v>0.74</v>
      </c>
    </row>
    <row r="54" spans="1:48" ht="13.5" customHeight="1">
      <c r="B54" s="395">
        <f>IF($AQ$7=2,P27,Z27)</f>
        <v>0</v>
      </c>
      <c r="C54" s="396"/>
      <c r="D54" s="396"/>
      <c r="E54" s="396"/>
      <c r="F54" s="396"/>
      <c r="G54" s="396"/>
      <c r="H54" s="364" t="s">
        <v>15</v>
      </c>
      <c r="I54" s="364"/>
      <c r="J54" s="364"/>
      <c r="K54" s="381"/>
      <c r="L54" s="398" t="s">
        <v>20</v>
      </c>
      <c r="M54" s="399"/>
      <c r="N54" s="400" t="str">
        <f>IF(AQ7=2,P50,Z50)</f>
        <v/>
      </c>
      <c r="O54" s="401"/>
      <c r="P54" s="401"/>
      <c r="Q54" s="401"/>
      <c r="R54" s="401"/>
      <c r="S54" s="401"/>
      <c r="T54" s="364" t="s">
        <v>15</v>
      </c>
      <c r="U54" s="364"/>
      <c r="V54" s="364"/>
      <c r="W54" s="381"/>
      <c r="X54" s="398" t="s">
        <v>17</v>
      </c>
      <c r="Y54" s="404"/>
      <c r="Z54" s="384" t="str">
        <f>IFERROR(B54-N54,"")</f>
        <v/>
      </c>
      <c r="AA54" s="375"/>
      <c r="AB54" s="375"/>
      <c r="AC54" s="375"/>
      <c r="AD54" s="375"/>
      <c r="AE54" s="375"/>
      <c r="AF54" s="364" t="s">
        <v>15</v>
      </c>
      <c r="AG54" s="364"/>
      <c r="AH54" s="364"/>
      <c r="AI54" s="365"/>
      <c r="AU54" s="3" t="s">
        <v>263</v>
      </c>
      <c r="AV54" s="3">
        <v>0.73499999999999999</v>
      </c>
    </row>
    <row r="55" spans="1:48" ht="14.25" customHeight="1" thickBot="1">
      <c r="A55" s="14"/>
      <c r="B55" s="395"/>
      <c r="C55" s="396"/>
      <c r="D55" s="396"/>
      <c r="E55" s="396"/>
      <c r="F55" s="396"/>
      <c r="G55" s="396"/>
      <c r="H55" s="397"/>
      <c r="I55" s="397"/>
      <c r="J55" s="397"/>
      <c r="K55" s="383"/>
      <c r="L55" s="398"/>
      <c r="M55" s="399"/>
      <c r="N55" s="402"/>
      <c r="O55" s="403"/>
      <c r="P55" s="403"/>
      <c r="Q55" s="403"/>
      <c r="R55" s="403"/>
      <c r="S55" s="403"/>
      <c r="T55" s="397"/>
      <c r="U55" s="397"/>
      <c r="V55" s="397"/>
      <c r="W55" s="383"/>
      <c r="X55" s="398"/>
      <c r="Y55" s="404"/>
      <c r="Z55" s="385"/>
      <c r="AA55" s="386"/>
      <c r="AB55" s="386"/>
      <c r="AC55" s="386"/>
      <c r="AD55" s="386"/>
      <c r="AE55" s="386"/>
      <c r="AF55" s="366"/>
      <c r="AG55" s="366"/>
      <c r="AH55" s="366"/>
      <c r="AI55" s="367"/>
      <c r="AU55" s="3" t="s">
        <v>264</v>
      </c>
      <c r="AV55" s="3">
        <v>0.73</v>
      </c>
    </row>
    <row r="56" spans="1:48" ht="14" thickTop="1" thickBot="1">
      <c r="AU56" s="3" t="s">
        <v>265</v>
      </c>
      <c r="AV56" s="3">
        <v>0.72499999999999998</v>
      </c>
    </row>
    <row r="57" spans="1:48" ht="13.5" customHeight="1" thickTop="1">
      <c r="N57" s="368" t="s">
        <v>376</v>
      </c>
      <c r="O57" s="369"/>
      <c r="P57" s="369"/>
      <c r="Q57" s="369"/>
      <c r="R57" s="369"/>
      <c r="S57" s="369"/>
      <c r="T57" s="370"/>
      <c r="Z57" s="371" t="s">
        <v>381</v>
      </c>
      <c r="AA57" s="372"/>
      <c r="AB57" s="372"/>
      <c r="AC57" s="372"/>
      <c r="AD57" s="372"/>
      <c r="AE57" s="372"/>
      <c r="AF57" s="372"/>
      <c r="AG57" s="372"/>
      <c r="AH57" s="372"/>
      <c r="AI57" s="373"/>
      <c r="AU57" s="3" t="s">
        <v>266</v>
      </c>
      <c r="AV57" s="3">
        <v>0.72</v>
      </c>
    </row>
    <row r="58" spans="1:48" ht="13.5" customHeight="1">
      <c r="N58" s="374">
        <f>I3</f>
        <v>0</v>
      </c>
      <c r="O58" s="375"/>
      <c r="P58" s="375"/>
      <c r="Q58" s="375"/>
      <c r="R58" s="376"/>
      <c r="S58" s="380" t="s">
        <v>11</v>
      </c>
      <c r="T58" s="381"/>
      <c r="Z58" s="384" t="str">
        <f>IFERROR(Z54*N58,"")</f>
        <v/>
      </c>
      <c r="AA58" s="375"/>
      <c r="AB58" s="375"/>
      <c r="AC58" s="375"/>
      <c r="AD58" s="375"/>
      <c r="AE58" s="375"/>
      <c r="AF58" s="387" t="s">
        <v>377</v>
      </c>
      <c r="AG58" s="388"/>
      <c r="AH58" s="388"/>
      <c r="AI58" s="389"/>
      <c r="AU58" s="3" t="s">
        <v>267</v>
      </c>
      <c r="AV58" s="3">
        <v>0.71499999999999997</v>
      </c>
    </row>
    <row r="59" spans="1:48" ht="14.25" customHeight="1" thickBot="1">
      <c r="N59" s="377"/>
      <c r="O59" s="378"/>
      <c r="P59" s="378"/>
      <c r="Q59" s="378"/>
      <c r="R59" s="379"/>
      <c r="S59" s="382"/>
      <c r="T59" s="383"/>
      <c r="Z59" s="385"/>
      <c r="AA59" s="386"/>
      <c r="AB59" s="386"/>
      <c r="AC59" s="386"/>
      <c r="AD59" s="386"/>
      <c r="AE59" s="386"/>
      <c r="AF59" s="390"/>
      <c r="AG59" s="390"/>
      <c r="AH59" s="390"/>
      <c r="AI59" s="391"/>
      <c r="AU59" s="3" t="s">
        <v>268</v>
      </c>
      <c r="AV59" s="3">
        <v>0.71</v>
      </c>
    </row>
    <row r="60" spans="1:48" ht="14.5" thickTop="1">
      <c r="P60" s="15"/>
      <c r="AU60" s="3" t="s">
        <v>269</v>
      </c>
      <c r="AV60" s="3">
        <v>0.70499999999999996</v>
      </c>
    </row>
    <row r="61" spans="1:48" ht="13.5" customHeight="1"/>
    <row r="62" spans="1:48" ht="14.25" customHeight="1">
      <c r="B62" s="3" t="s">
        <v>379</v>
      </c>
      <c r="C62" s="3" t="s">
        <v>380</v>
      </c>
    </row>
    <row r="66" spans="2:36" hidden="1"/>
    <row r="67" spans="2:36" hidden="1"/>
    <row r="68" spans="2:36" hidden="1"/>
    <row r="69" spans="2:36" hidden="1"/>
    <row r="70" spans="2:36" hidden="1">
      <c r="B70" s="360" t="s">
        <v>176</v>
      </c>
      <c r="C70" s="360"/>
      <c r="D70" s="360"/>
      <c r="E70" s="360"/>
      <c r="F70" s="360"/>
      <c r="G70" s="360"/>
      <c r="H70" s="360"/>
      <c r="I70" s="360"/>
      <c r="J70" s="360"/>
      <c r="K70" s="360" t="s">
        <v>25</v>
      </c>
      <c r="L70" s="360"/>
      <c r="M70" s="360"/>
      <c r="N70" s="48" t="s">
        <v>271</v>
      </c>
      <c r="O70" s="49"/>
      <c r="P70" s="49"/>
      <c r="Q70" s="50"/>
      <c r="R70" s="361" t="s">
        <v>272</v>
      </c>
      <c r="S70" s="362"/>
      <c r="T70" s="362"/>
      <c r="U70" s="363"/>
      <c r="V70" s="360" t="s">
        <v>178</v>
      </c>
      <c r="W70" s="360"/>
      <c r="X70" s="360"/>
      <c r="Y70" s="360"/>
      <c r="AA70" s="51" t="s">
        <v>179</v>
      </c>
      <c r="AB70" s="51"/>
      <c r="AC70" s="51"/>
      <c r="AD70" s="51"/>
      <c r="AE70" s="51"/>
      <c r="AF70" s="51"/>
      <c r="AG70" s="51"/>
      <c r="AH70" s="51"/>
      <c r="AI70" s="51"/>
      <c r="AJ70" s="51"/>
    </row>
    <row r="71" spans="2:36" hidden="1">
      <c r="B71" s="353" t="s">
        <v>27</v>
      </c>
      <c r="C71" s="353"/>
      <c r="D71" s="353"/>
      <c r="E71" s="353"/>
      <c r="F71" s="353"/>
      <c r="G71" s="353"/>
      <c r="H71" s="353"/>
      <c r="I71" s="353"/>
      <c r="J71" s="353"/>
      <c r="K71" s="353" t="s">
        <v>26</v>
      </c>
      <c r="L71" s="353"/>
      <c r="M71" s="353"/>
      <c r="N71" s="52">
        <v>36.700000000000003</v>
      </c>
      <c r="O71" s="52"/>
      <c r="P71" s="52"/>
      <c r="Q71" s="52"/>
      <c r="R71" s="357">
        <v>34.200000000000003</v>
      </c>
      <c r="S71" s="358"/>
      <c r="T71" s="358"/>
      <c r="U71" s="359"/>
      <c r="V71" s="353">
        <v>1.8499999999999999E-2</v>
      </c>
      <c r="W71" s="353"/>
      <c r="X71" s="353"/>
      <c r="Y71" s="353"/>
      <c r="AA71" s="52" t="s">
        <v>180</v>
      </c>
      <c r="AB71" s="52"/>
      <c r="AC71" s="52"/>
      <c r="AD71" s="52"/>
      <c r="AE71" s="52"/>
      <c r="AF71" s="52"/>
      <c r="AG71" s="52"/>
      <c r="AH71" s="52"/>
      <c r="AI71" s="52"/>
      <c r="AJ71" s="52"/>
    </row>
    <row r="72" spans="2:36" hidden="1">
      <c r="B72" s="353" t="s">
        <v>181</v>
      </c>
      <c r="C72" s="353"/>
      <c r="D72" s="353"/>
      <c r="E72" s="353"/>
      <c r="F72" s="353"/>
      <c r="G72" s="353"/>
      <c r="H72" s="353"/>
      <c r="I72" s="353"/>
      <c r="J72" s="353"/>
      <c r="K72" s="353" t="s">
        <v>26</v>
      </c>
      <c r="L72" s="353"/>
      <c r="M72" s="353"/>
      <c r="N72" s="52">
        <v>39.1</v>
      </c>
      <c r="O72" s="52"/>
      <c r="P72" s="52"/>
      <c r="Q72" s="52"/>
      <c r="R72" s="357">
        <v>36.6</v>
      </c>
      <c r="S72" s="358"/>
      <c r="T72" s="358"/>
      <c r="U72" s="359"/>
      <c r="V72" s="353">
        <v>1.89E-2</v>
      </c>
      <c r="W72" s="353"/>
      <c r="X72" s="353"/>
      <c r="Y72" s="353"/>
      <c r="AA72" s="52" t="s">
        <v>182</v>
      </c>
      <c r="AB72" s="52"/>
      <c r="AC72" s="52"/>
      <c r="AD72" s="52"/>
      <c r="AE72" s="52"/>
      <c r="AF72" s="52"/>
      <c r="AG72" s="52"/>
      <c r="AH72" s="52"/>
      <c r="AI72" s="52"/>
      <c r="AJ72" s="52"/>
    </row>
    <row r="73" spans="2:36" hidden="1">
      <c r="B73" s="353" t="s">
        <v>183</v>
      </c>
      <c r="C73" s="353"/>
      <c r="D73" s="353"/>
      <c r="E73" s="353"/>
      <c r="F73" s="353"/>
      <c r="G73" s="353"/>
      <c r="H73" s="353"/>
      <c r="I73" s="353"/>
      <c r="J73" s="353"/>
      <c r="K73" s="353" t="s">
        <v>26</v>
      </c>
      <c r="L73" s="353"/>
      <c r="M73" s="353"/>
      <c r="N73" s="52">
        <v>41.9</v>
      </c>
      <c r="O73" s="52"/>
      <c r="P73" s="52"/>
      <c r="Q73" s="52"/>
      <c r="R73" s="357">
        <v>39.4</v>
      </c>
      <c r="S73" s="358"/>
      <c r="T73" s="358"/>
      <c r="U73" s="359"/>
      <c r="V73" s="353">
        <v>1.95E-2</v>
      </c>
      <c r="W73" s="353"/>
      <c r="X73" s="353"/>
      <c r="Y73" s="353"/>
      <c r="AA73" s="52" t="s">
        <v>184</v>
      </c>
      <c r="AB73" s="52"/>
      <c r="AC73" s="52"/>
      <c r="AD73" s="52"/>
      <c r="AE73" s="52"/>
      <c r="AF73" s="52"/>
      <c r="AG73" s="52"/>
      <c r="AH73" s="52"/>
      <c r="AI73" s="52"/>
      <c r="AJ73" s="52"/>
    </row>
    <row r="74" spans="2:36" hidden="1">
      <c r="B74" s="353" t="s">
        <v>185</v>
      </c>
      <c r="C74" s="353"/>
      <c r="D74" s="353"/>
      <c r="E74" s="353"/>
      <c r="F74" s="353"/>
      <c r="G74" s="353"/>
      <c r="H74" s="353"/>
      <c r="I74" s="353"/>
      <c r="J74" s="353"/>
      <c r="K74" s="353" t="s">
        <v>186</v>
      </c>
      <c r="L74" s="353"/>
      <c r="M74" s="353"/>
      <c r="N74" s="52">
        <v>50.8</v>
      </c>
      <c r="O74" s="52"/>
      <c r="P74" s="52"/>
      <c r="Q74" s="52"/>
      <c r="R74" s="357">
        <v>45.8</v>
      </c>
      <c r="S74" s="358"/>
      <c r="T74" s="358"/>
      <c r="U74" s="359"/>
      <c r="V74" s="353">
        <v>1.61E-2</v>
      </c>
      <c r="W74" s="353"/>
      <c r="X74" s="353"/>
      <c r="Y74" s="3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</row>
    <row r="75" spans="2:36" hidden="1">
      <c r="B75" s="353" t="s">
        <v>187</v>
      </c>
      <c r="C75" s="353"/>
      <c r="D75" s="353"/>
      <c r="E75" s="353"/>
      <c r="F75" s="353"/>
      <c r="G75" s="353"/>
      <c r="H75" s="353"/>
      <c r="I75" s="353"/>
      <c r="J75" s="353"/>
      <c r="K75" s="353" t="s">
        <v>186</v>
      </c>
      <c r="L75" s="353"/>
      <c r="M75" s="353"/>
      <c r="N75" s="52">
        <v>54.6</v>
      </c>
      <c r="O75" s="52"/>
      <c r="P75" s="52"/>
      <c r="Q75" s="52"/>
      <c r="R75" s="357">
        <v>49.2</v>
      </c>
      <c r="S75" s="358"/>
      <c r="T75" s="358"/>
      <c r="U75" s="359"/>
      <c r="V75" s="353">
        <v>1.35E-2</v>
      </c>
      <c r="W75" s="353"/>
      <c r="X75" s="353"/>
      <c r="Y75" s="353"/>
      <c r="AA75" s="51" t="s">
        <v>10</v>
      </c>
      <c r="AB75" s="51"/>
      <c r="AC75" s="51"/>
      <c r="AD75" s="51"/>
      <c r="AE75" s="51"/>
      <c r="AF75" s="51"/>
      <c r="AG75" s="51"/>
      <c r="AH75" s="51"/>
      <c r="AI75" s="51"/>
      <c r="AJ75" s="51"/>
    </row>
    <row r="76" spans="2:36" hidden="1">
      <c r="B76" s="353" t="s">
        <v>188</v>
      </c>
      <c r="C76" s="353"/>
      <c r="D76" s="353"/>
      <c r="E76" s="353"/>
      <c r="F76" s="353"/>
      <c r="G76" s="353"/>
      <c r="H76" s="353"/>
      <c r="I76" s="353"/>
      <c r="J76" s="353"/>
      <c r="K76" s="353" t="s">
        <v>189</v>
      </c>
      <c r="L76" s="353"/>
      <c r="M76" s="353"/>
      <c r="N76" s="52">
        <v>45</v>
      </c>
      <c r="O76" s="52"/>
      <c r="P76" s="52"/>
      <c r="Q76" s="52"/>
      <c r="R76" s="357">
        <v>40.6</v>
      </c>
      <c r="S76" s="358"/>
      <c r="T76" s="358"/>
      <c r="U76" s="359"/>
      <c r="V76" s="353">
        <v>1.3599999999999999E-2</v>
      </c>
      <c r="W76" s="353"/>
      <c r="X76" s="353"/>
      <c r="Y76" s="353"/>
      <c r="AA76" s="52" t="s">
        <v>190</v>
      </c>
      <c r="AB76" s="52"/>
      <c r="AC76" s="52"/>
      <c r="AD76" s="52"/>
      <c r="AE76" s="52"/>
      <c r="AF76" s="52"/>
      <c r="AG76" s="52"/>
      <c r="AH76" s="52"/>
      <c r="AI76" s="52"/>
      <c r="AJ76" s="52"/>
    </row>
    <row r="77" spans="2:36" hidden="1">
      <c r="B77" s="353" t="s">
        <v>191</v>
      </c>
      <c r="C77" s="353"/>
      <c r="D77" s="353"/>
      <c r="E77" s="353"/>
      <c r="F77" s="353"/>
      <c r="G77" s="353"/>
      <c r="H77" s="353"/>
      <c r="I77" s="353"/>
      <c r="J77" s="353"/>
      <c r="K77" s="353" t="s">
        <v>189</v>
      </c>
      <c r="L77" s="353"/>
      <c r="M77" s="353"/>
      <c r="N77" s="52">
        <v>43.12</v>
      </c>
      <c r="O77" s="52"/>
      <c r="P77" s="52"/>
      <c r="Q77" s="52"/>
      <c r="R77" s="354">
        <f>N77*0.902</f>
        <v>38.894239999999996</v>
      </c>
      <c r="S77" s="355"/>
      <c r="T77" s="355"/>
      <c r="U77" s="356"/>
      <c r="V77" s="353">
        <v>1.3599999999999999E-2</v>
      </c>
      <c r="W77" s="353"/>
      <c r="X77" s="353"/>
      <c r="Y77" s="353"/>
      <c r="AA77" s="52" t="s">
        <v>192</v>
      </c>
      <c r="AB77" s="52"/>
      <c r="AC77" s="52"/>
      <c r="AD77" s="52"/>
      <c r="AE77" s="52"/>
      <c r="AF77" s="52"/>
      <c r="AG77" s="52"/>
      <c r="AH77" s="52"/>
      <c r="AI77" s="52"/>
      <c r="AJ77" s="52"/>
    </row>
    <row r="78" spans="2:36" hidden="1">
      <c r="B78" s="353" t="s">
        <v>193</v>
      </c>
      <c r="C78" s="353"/>
      <c r="D78" s="353"/>
      <c r="E78" s="353"/>
      <c r="F78" s="353"/>
      <c r="G78" s="353"/>
      <c r="H78" s="353"/>
      <c r="I78" s="353"/>
      <c r="J78" s="353"/>
      <c r="K78" s="353" t="s">
        <v>189</v>
      </c>
      <c r="L78" s="353"/>
      <c r="M78" s="353"/>
      <c r="N78" s="52">
        <v>46.04</v>
      </c>
      <c r="O78" s="52"/>
      <c r="P78" s="52"/>
      <c r="Q78" s="52"/>
      <c r="R78" s="354">
        <f>N78*0.902</f>
        <v>41.528080000000003</v>
      </c>
      <c r="S78" s="355"/>
      <c r="T78" s="355"/>
      <c r="U78" s="356"/>
      <c r="V78" s="353">
        <v>1.3599999999999999E-2</v>
      </c>
      <c r="W78" s="353"/>
      <c r="X78" s="353"/>
      <c r="Y78" s="353"/>
      <c r="AA78" s="52" t="s">
        <v>194</v>
      </c>
      <c r="AB78" s="52"/>
      <c r="AC78" s="52"/>
      <c r="AD78" s="52"/>
      <c r="AE78" s="52"/>
      <c r="AF78" s="52"/>
      <c r="AG78" s="52"/>
      <c r="AH78" s="52"/>
      <c r="AI78" s="52"/>
      <c r="AJ78" s="52"/>
    </row>
    <row r="79" spans="2:36" hidden="1">
      <c r="B79" s="353" t="s">
        <v>195</v>
      </c>
      <c r="C79" s="353"/>
      <c r="D79" s="353"/>
      <c r="E79" s="353"/>
      <c r="F79" s="353"/>
      <c r="G79" s="353"/>
      <c r="H79" s="353"/>
      <c r="I79" s="353"/>
      <c r="J79" s="353"/>
      <c r="K79" s="353" t="s">
        <v>189</v>
      </c>
      <c r="L79" s="353"/>
      <c r="M79" s="353"/>
      <c r="N79" s="52">
        <v>41.86</v>
      </c>
      <c r="O79" s="52"/>
      <c r="P79" s="52"/>
      <c r="Q79" s="52"/>
      <c r="R79" s="354">
        <f>N79*0.902</f>
        <v>37.757719999999999</v>
      </c>
      <c r="S79" s="355"/>
      <c r="T79" s="355"/>
      <c r="U79" s="356"/>
      <c r="V79" s="353">
        <v>1.3599999999999999E-2</v>
      </c>
      <c r="W79" s="353"/>
      <c r="X79" s="353"/>
      <c r="Y79" s="353"/>
      <c r="AA79" s="52" t="s">
        <v>196</v>
      </c>
      <c r="AB79" s="52"/>
      <c r="AC79" s="52"/>
      <c r="AD79" s="52"/>
      <c r="AE79" s="52"/>
      <c r="AF79" s="52"/>
      <c r="AG79" s="52"/>
      <c r="AH79" s="52"/>
      <c r="AI79" s="52"/>
      <c r="AJ79" s="52"/>
    </row>
    <row r="80" spans="2:36" hidden="1">
      <c r="B80" s="353" t="s">
        <v>197</v>
      </c>
      <c r="C80" s="353"/>
      <c r="D80" s="353"/>
      <c r="E80" s="353"/>
      <c r="F80" s="353"/>
      <c r="G80" s="353"/>
      <c r="H80" s="353"/>
      <c r="I80" s="353"/>
      <c r="J80" s="353"/>
      <c r="K80" s="353" t="s">
        <v>189</v>
      </c>
      <c r="L80" s="353"/>
      <c r="M80" s="353"/>
      <c r="N80" s="52">
        <v>29.3</v>
      </c>
      <c r="O80" s="52"/>
      <c r="P80" s="52"/>
      <c r="Q80" s="52"/>
      <c r="R80" s="354">
        <f>N80*0.902</f>
        <v>26.428600000000003</v>
      </c>
      <c r="S80" s="355"/>
      <c r="T80" s="355"/>
      <c r="U80" s="356"/>
      <c r="V80" s="353">
        <v>1.3599999999999999E-2</v>
      </c>
      <c r="W80" s="353"/>
      <c r="X80" s="353"/>
      <c r="Y80" s="353"/>
    </row>
    <row r="81" hidden="1"/>
  </sheetData>
  <sheetProtection formatCells="0"/>
  <mergeCells count="215">
    <mergeCell ref="A1:K2"/>
    <mergeCell ref="L1:AA2"/>
    <mergeCell ref="AB1:AC2"/>
    <mergeCell ref="AD1:AI2"/>
    <mergeCell ref="A3:H4"/>
    <mergeCell ref="I3:K4"/>
    <mergeCell ref="L3:V4"/>
    <mergeCell ref="W3:AI4"/>
    <mergeCell ref="A5:AI5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</mergeCells>
  <phoneticPr fontId="20"/>
  <conditionalFormatting sqref="C19:C22">
    <cfRule type="containsBlanks" dxfId="18" priority="17">
      <formula>LEN(TRIM(C19))=0</formula>
    </cfRule>
  </conditionalFormatting>
  <conditionalFormatting sqref="C41:C44">
    <cfRule type="containsBlanks" dxfId="17" priority="20">
      <formula>LEN(TRIM(C41))=0</formula>
    </cfRule>
  </conditionalFormatting>
  <conditionalFormatting sqref="C11:Q14">
    <cfRule type="containsBlanks" dxfId="16" priority="10">
      <formula>LEN(TRIM(C11))=0</formula>
    </cfRule>
  </conditionalFormatting>
  <conditionalFormatting sqref="I3:K4">
    <cfRule type="containsBlanks" dxfId="15" priority="1">
      <formula>LEN(TRIM(I3))=0</formula>
    </cfRule>
  </conditionalFormatting>
  <conditionalFormatting sqref="I33:P34">
    <cfRule type="containsBlanks" dxfId="14" priority="16">
      <formula>LEN(TRIM(I33))=0</formula>
    </cfRule>
  </conditionalFormatting>
  <conditionalFormatting sqref="K19:K22">
    <cfRule type="containsBlanks" dxfId="13" priority="18">
      <formula>LEN(TRIM(K19))=0</formula>
    </cfRule>
  </conditionalFormatting>
  <conditionalFormatting sqref="L41:L44">
    <cfRule type="containsBlanks" dxfId="12" priority="2">
      <formula>LEN(TRIM(L41))=0</formula>
    </cfRule>
  </conditionalFormatting>
  <conditionalFormatting sqref="L24:Z24">
    <cfRule type="expression" dxfId="11" priority="23">
      <formula>($K$24="")</formula>
    </cfRule>
  </conditionalFormatting>
  <conditionalFormatting sqref="P41:R44">
    <cfRule type="containsBlanks" dxfId="10" priority="14">
      <formula>LEN(TRIM(P41))=0</formula>
    </cfRule>
  </conditionalFormatting>
  <conditionalFormatting sqref="P27:U28">
    <cfRule type="notContainsBlanks" dxfId="9" priority="8">
      <formula>LEN(TRIM(P27))&gt;0</formula>
    </cfRule>
    <cfRule type="expression" dxfId="8" priority="25">
      <formula>AQ7=2</formula>
    </cfRule>
  </conditionalFormatting>
  <conditionalFormatting sqref="P50:U51">
    <cfRule type="notContainsBlanks" dxfId="7" priority="5">
      <formula>LEN(TRIM(P50))&gt;0</formula>
    </cfRule>
    <cfRule type="expression" dxfId="6" priority="6">
      <formula>AQ7=2</formula>
    </cfRule>
  </conditionalFormatting>
  <conditionalFormatting sqref="Q21:T22">
    <cfRule type="containsBlanks" priority="19">
      <formula>LEN(TRIM(Q21))=0</formula>
    </cfRule>
  </conditionalFormatting>
  <conditionalFormatting sqref="Q19:V20 O19:O22 Q21:T22 I35">
    <cfRule type="containsBlanks" dxfId="5" priority="21">
      <formula>LEN(TRIM(I19))=0</formula>
    </cfRule>
  </conditionalFormatting>
  <conditionalFormatting sqref="S11:AG14">
    <cfRule type="containsBlanks" dxfId="4" priority="9">
      <formula>LEN(TRIM(S11))=0</formula>
    </cfRule>
  </conditionalFormatting>
  <conditionalFormatting sqref="T41:T44">
    <cfRule type="containsBlanks" dxfId="3" priority="13">
      <formula>LEN(TRIM(T41))=0</formula>
    </cfRule>
  </conditionalFormatting>
  <conditionalFormatting sqref="U19:Z22">
    <cfRule type="containsBlanks" dxfId="2" priority="12">
      <formula>LEN(TRIM(U19))=0</formula>
    </cfRule>
  </conditionalFormatting>
  <conditionalFormatting sqref="W45">
    <cfRule type="expression" dxfId="1" priority="24">
      <formula>$T$45=1</formula>
    </cfRule>
  </conditionalFormatting>
  <conditionalFormatting sqref="AC19:AD22">
    <cfRule type="containsBlanks" dxfId="0" priority="11">
      <formula>LEN(TRIM(AC19))=0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5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12700</xdr:colOff>
                    <xdr:row>2</xdr:row>
                    <xdr:rowOff>50800</xdr:rowOff>
                  </from>
                  <to>
                    <xdr:col>23</xdr:col>
                    <xdr:colOff>114300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31750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B5:AA183"/>
  <sheetViews>
    <sheetView workbookViewId="0">
      <selection activeCell="BU21" sqref="BU21"/>
    </sheetView>
  </sheetViews>
  <sheetFormatPr defaultRowHeight="13"/>
  <cols>
    <col min="5" max="5" width="9.90625" bestFit="1" customWidth="1"/>
    <col min="21" max="21" width="9.90625" bestFit="1" customWidth="1"/>
    <col min="22" max="22" width="9.7265625" customWidth="1"/>
    <col min="23" max="24" width="9.90625" bestFit="1" customWidth="1"/>
  </cols>
  <sheetData>
    <row r="5" spans="6:14">
      <c r="F5" s="553"/>
      <c r="G5" s="556" t="s">
        <v>292</v>
      </c>
      <c r="H5" s="556"/>
      <c r="I5" s="556"/>
      <c r="J5" s="556"/>
      <c r="K5" s="556" t="s">
        <v>293</v>
      </c>
      <c r="L5" s="556"/>
      <c r="M5" s="556"/>
      <c r="N5" s="556"/>
    </row>
    <row r="6" spans="6:14">
      <c r="F6" s="554"/>
      <c r="G6" s="557" t="s">
        <v>295</v>
      </c>
      <c r="H6" s="558"/>
      <c r="I6" s="557" t="s">
        <v>297</v>
      </c>
      <c r="J6" s="558"/>
      <c r="K6" s="557" t="s">
        <v>295</v>
      </c>
      <c r="L6" s="558"/>
      <c r="M6" s="557" t="s">
        <v>297</v>
      </c>
      <c r="N6" s="558"/>
    </row>
    <row r="7" spans="6:14">
      <c r="F7" s="555"/>
      <c r="G7" s="23" t="s">
        <v>298</v>
      </c>
      <c r="H7" s="23" t="s">
        <v>299</v>
      </c>
      <c r="I7" s="23" t="s">
        <v>298</v>
      </c>
      <c r="J7" s="23" t="s">
        <v>299</v>
      </c>
      <c r="K7" s="23" t="s">
        <v>298</v>
      </c>
      <c r="L7" s="23" t="s">
        <v>299</v>
      </c>
      <c r="M7" s="23" t="s">
        <v>298</v>
      </c>
      <c r="N7" s="23" t="s">
        <v>299</v>
      </c>
    </row>
    <row r="8" spans="6:14">
      <c r="F8" s="55" t="s">
        <v>300</v>
      </c>
      <c r="G8" s="56">
        <v>0.14699999999999999</v>
      </c>
      <c r="H8" s="56">
        <v>0.13700000000000001</v>
      </c>
      <c r="I8" s="57">
        <v>0.20799999999999999</v>
      </c>
      <c r="J8" s="57">
        <v>0.151</v>
      </c>
      <c r="K8" s="56">
        <v>0.16400000000000001</v>
      </c>
      <c r="L8" s="56">
        <v>0.16</v>
      </c>
      <c r="M8" s="57">
        <v>0.10199999999999999</v>
      </c>
      <c r="N8" s="57">
        <v>8.7999999999999995E-2</v>
      </c>
    </row>
    <row r="9" spans="6:14">
      <c r="F9" s="23" t="s">
        <v>301</v>
      </c>
      <c r="G9" s="56">
        <v>0.248</v>
      </c>
      <c r="H9" s="56">
        <v>0.20599999999999999</v>
      </c>
      <c r="I9" s="57">
        <v>0.14399999999999999</v>
      </c>
      <c r="J9" s="57">
        <v>0.13200000000000001</v>
      </c>
      <c r="K9" s="56">
        <v>0.26800000000000002</v>
      </c>
      <c r="L9" s="56">
        <v>0.25700000000000001</v>
      </c>
      <c r="M9" s="57">
        <v>7.5999999999999998E-2</v>
      </c>
      <c r="N9" s="57">
        <v>4.4999999999999998E-2</v>
      </c>
    </row>
    <row r="10" spans="6:14">
      <c r="F10" s="23" t="s">
        <v>302</v>
      </c>
      <c r="G10" s="56">
        <v>0.30499999999999999</v>
      </c>
      <c r="H10" s="56">
        <v>0.249</v>
      </c>
      <c r="I10" s="57">
        <v>0</v>
      </c>
      <c r="J10" s="57">
        <v>0</v>
      </c>
      <c r="K10" s="56">
        <v>0.378</v>
      </c>
      <c r="L10" s="56">
        <v>0.317</v>
      </c>
      <c r="M10" s="57">
        <v>0</v>
      </c>
      <c r="N10" s="57">
        <v>0</v>
      </c>
    </row>
    <row r="11" spans="6:14">
      <c r="F11" s="23" t="s">
        <v>303</v>
      </c>
      <c r="G11" s="56">
        <v>0.54600000000000004</v>
      </c>
      <c r="H11" s="56">
        <v>0.54400000000000004</v>
      </c>
      <c r="I11" s="57">
        <v>0</v>
      </c>
      <c r="J11" s="57">
        <v>0</v>
      </c>
      <c r="K11" s="56">
        <v>0.58699999999999997</v>
      </c>
      <c r="L11" s="56">
        <v>0.57299999999999995</v>
      </c>
      <c r="M11" s="57">
        <v>0</v>
      </c>
      <c r="N11" s="57">
        <v>0</v>
      </c>
    </row>
    <row r="12" spans="6:14">
      <c r="F12" s="23" t="s">
        <v>304</v>
      </c>
      <c r="G12" s="56">
        <v>0.58699999999999997</v>
      </c>
      <c r="H12" s="56">
        <v>0.53400000000000003</v>
      </c>
      <c r="I12" s="57">
        <v>0</v>
      </c>
      <c r="J12" s="57">
        <v>0</v>
      </c>
      <c r="K12" s="56">
        <v>0.626</v>
      </c>
      <c r="L12" s="56">
        <v>0.61499999999999999</v>
      </c>
      <c r="M12" s="57">
        <v>0</v>
      </c>
      <c r="N12" s="57">
        <v>0</v>
      </c>
    </row>
    <row r="13" spans="6:14">
      <c r="F13" s="23" t="s">
        <v>305</v>
      </c>
      <c r="G13" s="56">
        <v>0.372</v>
      </c>
      <c r="H13" s="56">
        <v>0.432</v>
      </c>
      <c r="I13" s="57">
        <v>0</v>
      </c>
      <c r="J13" s="57">
        <v>0</v>
      </c>
      <c r="K13" s="56">
        <v>0.436</v>
      </c>
      <c r="L13" s="56">
        <v>0.48399999999999999</v>
      </c>
      <c r="M13" s="57">
        <v>0</v>
      </c>
      <c r="N13" s="57">
        <v>0</v>
      </c>
    </row>
    <row r="14" spans="6:14">
      <c r="F14" s="23" t="s">
        <v>306</v>
      </c>
      <c r="G14" s="56">
        <v>0.18</v>
      </c>
      <c r="H14" s="56">
        <v>0.20599999999999999</v>
      </c>
      <c r="I14" s="57">
        <v>0.14799999999999999</v>
      </c>
      <c r="J14" s="57">
        <v>6.2E-2</v>
      </c>
      <c r="K14" s="56">
        <v>0.21</v>
      </c>
      <c r="L14" s="56">
        <v>0.23499999999999999</v>
      </c>
      <c r="M14" s="57">
        <v>4.4999999999999998E-2</v>
      </c>
      <c r="N14" s="57">
        <v>0</v>
      </c>
    </row>
    <row r="15" spans="6:14">
      <c r="F15" s="23" t="s">
        <v>307</v>
      </c>
      <c r="G15" s="56">
        <v>8.5000000000000006E-2</v>
      </c>
      <c r="H15" s="56">
        <v>0.129</v>
      </c>
      <c r="I15" s="57">
        <v>0.245</v>
      </c>
      <c r="J15" s="57">
        <v>0.17100000000000001</v>
      </c>
      <c r="K15" s="56">
        <v>0.16900000000000001</v>
      </c>
      <c r="L15" s="56">
        <v>0.13600000000000001</v>
      </c>
      <c r="M15" s="57">
        <v>0.13100000000000001</v>
      </c>
      <c r="N15" s="57">
        <v>0.09</v>
      </c>
    </row>
    <row r="16" spans="6:14">
      <c r="F16" s="23" t="s">
        <v>308</v>
      </c>
      <c r="G16" s="56">
        <v>0</v>
      </c>
      <c r="H16" s="56">
        <v>0</v>
      </c>
      <c r="I16" s="57">
        <v>0.45</v>
      </c>
      <c r="J16" s="57">
        <v>0.312</v>
      </c>
      <c r="K16" s="56">
        <v>0</v>
      </c>
      <c r="L16" s="56">
        <v>0</v>
      </c>
      <c r="M16" s="57">
        <v>0.224</v>
      </c>
      <c r="N16" s="57">
        <v>0.151</v>
      </c>
    </row>
    <row r="17" spans="6:23">
      <c r="F17" s="23" t="s">
        <v>309</v>
      </c>
      <c r="G17" s="56">
        <v>0</v>
      </c>
      <c r="H17" s="56">
        <v>0</v>
      </c>
      <c r="I17" s="57">
        <v>0.56499999999999995</v>
      </c>
      <c r="J17" s="57">
        <v>0.44600000000000001</v>
      </c>
      <c r="K17" s="56">
        <v>0</v>
      </c>
      <c r="L17" s="56">
        <v>0</v>
      </c>
      <c r="M17" s="57">
        <v>0.27800000000000002</v>
      </c>
      <c r="N17" s="57">
        <v>0.19900000000000001</v>
      </c>
    </row>
    <row r="18" spans="6:23">
      <c r="F18" s="23" t="s">
        <v>310</v>
      </c>
      <c r="G18" s="56">
        <v>0</v>
      </c>
      <c r="H18" s="56">
        <v>0</v>
      </c>
      <c r="I18" s="57">
        <v>0.52900000000000003</v>
      </c>
      <c r="J18" s="57">
        <v>0.432</v>
      </c>
      <c r="K18" s="56">
        <v>0</v>
      </c>
      <c r="L18" s="56">
        <v>0</v>
      </c>
      <c r="M18" s="57">
        <v>0.25</v>
      </c>
      <c r="N18" s="57">
        <v>0.193</v>
      </c>
    </row>
    <row r="19" spans="6:23">
      <c r="F19" s="23" t="s">
        <v>311</v>
      </c>
      <c r="G19" s="56">
        <v>0</v>
      </c>
      <c r="H19" s="56">
        <v>0.107</v>
      </c>
      <c r="I19" s="57">
        <v>0.38900000000000001</v>
      </c>
      <c r="J19" s="57">
        <v>0.32500000000000001</v>
      </c>
      <c r="K19" s="56">
        <v>5.8000000000000003E-2</v>
      </c>
      <c r="L19" s="56">
        <v>0.188</v>
      </c>
      <c r="M19" s="57">
        <v>0.20100000000000001</v>
      </c>
      <c r="N19" s="57">
        <v>0.14599999999999999</v>
      </c>
    </row>
    <row r="22" spans="6:23">
      <c r="F22" t="s">
        <v>312</v>
      </c>
      <c r="G22" t="s">
        <v>292</v>
      </c>
      <c r="K22" t="s">
        <v>293</v>
      </c>
      <c r="P22" t="s">
        <v>315</v>
      </c>
      <c r="U22" t="s">
        <v>322</v>
      </c>
    </row>
    <row r="23" spans="6:23">
      <c r="G23" t="s">
        <v>295</v>
      </c>
      <c r="I23" t="s">
        <v>297</v>
      </c>
      <c r="K23" t="s">
        <v>295</v>
      </c>
      <c r="M23" t="s">
        <v>297</v>
      </c>
    </row>
    <row r="24" spans="6:23">
      <c r="G24" t="s">
        <v>298</v>
      </c>
      <c r="H24" t="s">
        <v>299</v>
      </c>
      <c r="I24" t="s">
        <v>298</v>
      </c>
      <c r="J24" t="s">
        <v>299</v>
      </c>
      <c r="K24" t="s">
        <v>298</v>
      </c>
      <c r="L24" t="s">
        <v>299</v>
      </c>
      <c r="M24" t="s">
        <v>298</v>
      </c>
      <c r="N24" t="s">
        <v>299</v>
      </c>
      <c r="P24" t="s">
        <v>292</v>
      </c>
      <c r="R24" t="s">
        <v>293</v>
      </c>
    </row>
    <row r="25" spans="6:23">
      <c r="G25">
        <v>111</v>
      </c>
      <c r="H25">
        <v>121</v>
      </c>
      <c r="I25">
        <v>112</v>
      </c>
      <c r="J25">
        <v>122</v>
      </c>
      <c r="K25">
        <v>211</v>
      </c>
      <c r="L25">
        <v>221</v>
      </c>
      <c r="M25">
        <v>212</v>
      </c>
      <c r="N25">
        <v>222</v>
      </c>
      <c r="P25" t="s">
        <v>295</v>
      </c>
      <c r="Q25" t="s">
        <v>297</v>
      </c>
      <c r="R25" t="s">
        <v>295</v>
      </c>
      <c r="S25" t="s">
        <v>297</v>
      </c>
      <c r="U25" t="s">
        <v>295</v>
      </c>
      <c r="V25" t="s">
        <v>297</v>
      </c>
      <c r="W25" t="s">
        <v>321</v>
      </c>
    </row>
    <row r="26" spans="6:23">
      <c r="F26" t="s">
        <v>300</v>
      </c>
      <c r="G26" s="58">
        <v>0.14699999999999999</v>
      </c>
      <c r="H26" s="58">
        <v>0.13700000000000001</v>
      </c>
      <c r="I26" s="59">
        <v>0.20799999999999999</v>
      </c>
      <c r="J26" s="59">
        <v>0.151</v>
      </c>
      <c r="K26" s="58">
        <v>0.16400000000000001</v>
      </c>
      <c r="L26" s="58">
        <v>0.16</v>
      </c>
      <c r="M26" s="59">
        <v>0.10199999999999999</v>
      </c>
      <c r="N26" s="59">
        <v>8.7999999999999995E-2</v>
      </c>
      <c r="P26" s="63">
        <f>(G26+H26)/2</f>
        <v>0.14200000000000002</v>
      </c>
      <c r="Q26" s="62">
        <f t="shared" ref="Q26:Q37" si="0">(I26+J26)/2</f>
        <v>0.17949999999999999</v>
      </c>
      <c r="R26" s="63">
        <f t="shared" ref="R26:R37" si="1">(K26+L26)/2</f>
        <v>0.16200000000000001</v>
      </c>
      <c r="S26" s="62">
        <f t="shared" ref="S26:S37" si="2">(M26+N26)/2</f>
        <v>9.5000000000000001E-2</v>
      </c>
      <c r="U26" s="63">
        <f>(P26+R26)/2</f>
        <v>0.15200000000000002</v>
      </c>
      <c r="V26" s="62">
        <f>(Q26+S26)/2</f>
        <v>0.13724999999999998</v>
      </c>
      <c r="W26" s="65">
        <f>MAX(U26:V26)</f>
        <v>0.15200000000000002</v>
      </c>
    </row>
    <row r="27" spans="6:23">
      <c r="F27" t="s">
        <v>301</v>
      </c>
      <c r="G27" s="58">
        <v>0.248</v>
      </c>
      <c r="H27" s="58">
        <v>0.20599999999999999</v>
      </c>
      <c r="I27" s="59">
        <v>0.14399999999999999</v>
      </c>
      <c r="J27" s="59">
        <v>0.13200000000000001</v>
      </c>
      <c r="K27" s="58">
        <v>0.26800000000000002</v>
      </c>
      <c r="L27" s="58">
        <v>0.25700000000000001</v>
      </c>
      <c r="M27" s="59">
        <v>7.5999999999999998E-2</v>
      </c>
      <c r="N27" s="59">
        <v>4.4999999999999998E-2</v>
      </c>
      <c r="P27" s="63">
        <f t="shared" ref="P27:P37" si="3">(G27+H27)/2</f>
        <v>0.22699999999999998</v>
      </c>
      <c r="Q27" s="62">
        <f t="shared" si="0"/>
        <v>0.13800000000000001</v>
      </c>
      <c r="R27" s="63">
        <f t="shared" si="1"/>
        <v>0.26250000000000001</v>
      </c>
      <c r="S27" s="62">
        <f t="shared" si="2"/>
        <v>6.0499999999999998E-2</v>
      </c>
      <c r="U27" s="63">
        <f t="shared" ref="U27:V37" si="4">(P27+R27)/2</f>
        <v>0.24475</v>
      </c>
      <c r="V27" s="62">
        <f t="shared" si="4"/>
        <v>9.9250000000000005E-2</v>
      </c>
      <c r="W27" s="65">
        <f t="shared" ref="W27:W37" si="5">MAX(U27:V27)</f>
        <v>0.24475</v>
      </c>
    </row>
    <row r="28" spans="6:23">
      <c r="F28" t="s">
        <v>302</v>
      </c>
      <c r="G28" s="58">
        <v>0.30499999999999999</v>
      </c>
      <c r="H28" s="58">
        <v>0.249</v>
      </c>
      <c r="I28" s="59">
        <v>0</v>
      </c>
      <c r="J28" s="59">
        <v>0</v>
      </c>
      <c r="K28" s="58">
        <v>0.378</v>
      </c>
      <c r="L28" s="58">
        <v>0.317</v>
      </c>
      <c r="M28" s="59">
        <v>0</v>
      </c>
      <c r="N28" s="59">
        <v>0</v>
      </c>
      <c r="P28" s="63">
        <f t="shared" si="3"/>
        <v>0.27700000000000002</v>
      </c>
      <c r="Q28" s="62">
        <f t="shared" si="0"/>
        <v>0</v>
      </c>
      <c r="R28" s="63">
        <f t="shared" si="1"/>
        <v>0.34750000000000003</v>
      </c>
      <c r="S28" s="62">
        <f t="shared" si="2"/>
        <v>0</v>
      </c>
      <c r="U28" s="63">
        <f t="shared" si="4"/>
        <v>0.31225000000000003</v>
      </c>
      <c r="V28" s="62">
        <f t="shared" si="4"/>
        <v>0</v>
      </c>
      <c r="W28" s="65">
        <f t="shared" si="5"/>
        <v>0.31225000000000003</v>
      </c>
    </row>
    <row r="29" spans="6:23">
      <c r="F29" t="s">
        <v>303</v>
      </c>
      <c r="G29" s="58">
        <v>0.54600000000000004</v>
      </c>
      <c r="H29" s="58">
        <v>0.54400000000000004</v>
      </c>
      <c r="I29" s="59">
        <v>0</v>
      </c>
      <c r="J29" s="59">
        <v>0</v>
      </c>
      <c r="K29" s="58">
        <v>0.58699999999999997</v>
      </c>
      <c r="L29" s="58">
        <v>0.57299999999999995</v>
      </c>
      <c r="M29" s="59">
        <v>0</v>
      </c>
      <c r="N29" s="59">
        <v>0</v>
      </c>
      <c r="P29" s="63">
        <f t="shared" si="3"/>
        <v>0.54500000000000004</v>
      </c>
      <c r="Q29" s="62">
        <f t="shared" si="0"/>
        <v>0</v>
      </c>
      <c r="R29" s="63">
        <f t="shared" si="1"/>
        <v>0.57999999999999996</v>
      </c>
      <c r="S29" s="62">
        <f t="shared" si="2"/>
        <v>0</v>
      </c>
      <c r="U29" s="63">
        <f t="shared" si="4"/>
        <v>0.5625</v>
      </c>
      <c r="V29" s="62">
        <f t="shared" si="4"/>
        <v>0</v>
      </c>
      <c r="W29" s="65">
        <f t="shared" si="5"/>
        <v>0.5625</v>
      </c>
    </row>
    <row r="30" spans="6:23">
      <c r="F30" t="s">
        <v>304</v>
      </c>
      <c r="G30" s="58">
        <v>0.58699999999999997</v>
      </c>
      <c r="H30" s="58">
        <v>0.53400000000000003</v>
      </c>
      <c r="I30" s="59">
        <v>0</v>
      </c>
      <c r="J30" s="59">
        <v>0</v>
      </c>
      <c r="K30" s="58">
        <v>0.626</v>
      </c>
      <c r="L30" s="58">
        <v>0.61499999999999999</v>
      </c>
      <c r="M30" s="59">
        <v>0</v>
      </c>
      <c r="N30" s="59">
        <v>0</v>
      </c>
      <c r="P30" s="63">
        <f t="shared" si="3"/>
        <v>0.5605</v>
      </c>
      <c r="Q30" s="62">
        <f t="shared" si="0"/>
        <v>0</v>
      </c>
      <c r="R30" s="63">
        <f t="shared" si="1"/>
        <v>0.62050000000000005</v>
      </c>
      <c r="S30" s="62">
        <f t="shared" si="2"/>
        <v>0</v>
      </c>
      <c r="U30" s="63">
        <f t="shared" si="4"/>
        <v>0.59050000000000002</v>
      </c>
      <c r="V30" s="62">
        <f t="shared" si="4"/>
        <v>0</v>
      </c>
      <c r="W30" s="65">
        <f t="shared" si="5"/>
        <v>0.59050000000000002</v>
      </c>
    </row>
    <row r="31" spans="6:23">
      <c r="F31" t="s">
        <v>305</v>
      </c>
      <c r="G31" s="58">
        <v>0.372</v>
      </c>
      <c r="H31" s="58">
        <v>0.432</v>
      </c>
      <c r="I31" s="59">
        <v>0</v>
      </c>
      <c r="J31" s="59">
        <v>0</v>
      </c>
      <c r="K31" s="58">
        <v>0.436</v>
      </c>
      <c r="L31" s="58">
        <v>0.48399999999999999</v>
      </c>
      <c r="M31" s="59">
        <v>0</v>
      </c>
      <c r="N31" s="59">
        <v>0</v>
      </c>
      <c r="P31" s="63">
        <f t="shared" si="3"/>
        <v>0.40200000000000002</v>
      </c>
      <c r="Q31" s="62">
        <f t="shared" si="0"/>
        <v>0</v>
      </c>
      <c r="R31" s="63">
        <f t="shared" si="1"/>
        <v>0.45999999999999996</v>
      </c>
      <c r="S31" s="62">
        <f t="shared" si="2"/>
        <v>0</v>
      </c>
      <c r="U31" s="63">
        <f t="shared" si="4"/>
        <v>0.43099999999999999</v>
      </c>
      <c r="V31" s="62">
        <f t="shared" si="4"/>
        <v>0</v>
      </c>
      <c r="W31" s="65">
        <f t="shared" si="5"/>
        <v>0.43099999999999999</v>
      </c>
    </row>
    <row r="32" spans="6:23">
      <c r="F32" t="s">
        <v>306</v>
      </c>
      <c r="G32" s="58">
        <v>0.18</v>
      </c>
      <c r="H32" s="58">
        <v>0.20599999999999999</v>
      </c>
      <c r="I32" s="59">
        <v>0.14799999999999999</v>
      </c>
      <c r="J32" s="59">
        <v>6.2E-2</v>
      </c>
      <c r="K32" s="58">
        <v>0.21</v>
      </c>
      <c r="L32" s="58">
        <v>0.23499999999999999</v>
      </c>
      <c r="M32" s="59">
        <v>4.4999999999999998E-2</v>
      </c>
      <c r="N32" s="59">
        <v>0</v>
      </c>
      <c r="P32" s="63">
        <f t="shared" si="3"/>
        <v>0.193</v>
      </c>
      <c r="Q32" s="62">
        <f t="shared" si="0"/>
        <v>0.105</v>
      </c>
      <c r="R32" s="63">
        <f t="shared" si="1"/>
        <v>0.22249999999999998</v>
      </c>
      <c r="S32" s="62">
        <f t="shared" si="2"/>
        <v>2.2499999999999999E-2</v>
      </c>
      <c r="U32" s="63">
        <f t="shared" si="4"/>
        <v>0.20774999999999999</v>
      </c>
      <c r="V32" s="62">
        <f t="shared" si="4"/>
        <v>6.3750000000000001E-2</v>
      </c>
      <c r="W32" s="65">
        <f t="shared" si="5"/>
        <v>0.20774999999999999</v>
      </c>
    </row>
    <row r="33" spans="6:27">
      <c r="F33" t="s">
        <v>307</v>
      </c>
      <c r="G33" s="58">
        <v>8.5000000000000006E-2</v>
      </c>
      <c r="H33" s="58">
        <v>0.129</v>
      </c>
      <c r="I33" s="59">
        <v>0.245</v>
      </c>
      <c r="J33" s="59">
        <v>0.17100000000000001</v>
      </c>
      <c r="K33" s="58">
        <v>0.16900000000000001</v>
      </c>
      <c r="L33" s="58">
        <v>0.13600000000000001</v>
      </c>
      <c r="M33" s="59">
        <v>0.13100000000000001</v>
      </c>
      <c r="N33" s="59">
        <v>0.09</v>
      </c>
      <c r="P33" s="63">
        <f t="shared" si="3"/>
        <v>0.10700000000000001</v>
      </c>
      <c r="Q33" s="62">
        <f t="shared" si="0"/>
        <v>0.20800000000000002</v>
      </c>
      <c r="R33" s="63">
        <f t="shared" si="1"/>
        <v>0.15250000000000002</v>
      </c>
      <c r="S33" s="62">
        <f t="shared" si="2"/>
        <v>0.1105</v>
      </c>
      <c r="U33" s="63">
        <f t="shared" si="4"/>
        <v>0.12975000000000003</v>
      </c>
      <c r="V33" s="62">
        <f t="shared" si="4"/>
        <v>0.15925</v>
      </c>
      <c r="W33" s="65">
        <f t="shared" si="5"/>
        <v>0.15925</v>
      </c>
    </row>
    <row r="34" spans="6:27">
      <c r="F34" t="s">
        <v>308</v>
      </c>
      <c r="G34" s="58">
        <v>0</v>
      </c>
      <c r="H34" s="58">
        <v>0</v>
      </c>
      <c r="I34" s="59">
        <v>0.45</v>
      </c>
      <c r="J34" s="59">
        <v>0.312</v>
      </c>
      <c r="K34" s="58">
        <v>0</v>
      </c>
      <c r="L34" s="58">
        <v>0</v>
      </c>
      <c r="M34" s="59">
        <v>0.224</v>
      </c>
      <c r="N34" s="59">
        <v>0.151</v>
      </c>
      <c r="P34" s="63">
        <f t="shared" si="3"/>
        <v>0</v>
      </c>
      <c r="Q34" s="62">
        <f t="shared" si="0"/>
        <v>0.38100000000000001</v>
      </c>
      <c r="R34" s="63">
        <f t="shared" si="1"/>
        <v>0</v>
      </c>
      <c r="S34" s="62">
        <f t="shared" si="2"/>
        <v>0.1875</v>
      </c>
      <c r="U34" s="63">
        <f t="shared" si="4"/>
        <v>0</v>
      </c>
      <c r="V34" s="62">
        <f t="shared" si="4"/>
        <v>0.28425</v>
      </c>
      <c r="W34" s="65">
        <f t="shared" si="5"/>
        <v>0.28425</v>
      </c>
    </row>
    <row r="35" spans="6:27">
      <c r="F35" t="s">
        <v>309</v>
      </c>
      <c r="G35" s="58">
        <v>0</v>
      </c>
      <c r="H35" s="58">
        <v>0</v>
      </c>
      <c r="I35" s="59">
        <v>0.56499999999999995</v>
      </c>
      <c r="J35" s="59">
        <v>0.44600000000000001</v>
      </c>
      <c r="K35" s="58">
        <v>0</v>
      </c>
      <c r="L35" s="58">
        <v>0</v>
      </c>
      <c r="M35" s="59">
        <v>0.27800000000000002</v>
      </c>
      <c r="N35" s="59">
        <v>0.19900000000000001</v>
      </c>
      <c r="P35" s="63">
        <f t="shared" si="3"/>
        <v>0</v>
      </c>
      <c r="Q35" s="62">
        <f t="shared" si="0"/>
        <v>0.50549999999999995</v>
      </c>
      <c r="R35" s="63">
        <f t="shared" si="1"/>
        <v>0</v>
      </c>
      <c r="S35" s="62">
        <f t="shared" si="2"/>
        <v>0.23850000000000002</v>
      </c>
      <c r="U35" s="63">
        <f t="shared" si="4"/>
        <v>0</v>
      </c>
      <c r="V35" s="62">
        <f t="shared" si="4"/>
        <v>0.372</v>
      </c>
      <c r="W35" s="65">
        <f t="shared" si="5"/>
        <v>0.372</v>
      </c>
    </row>
    <row r="36" spans="6:27">
      <c r="F36" t="s">
        <v>310</v>
      </c>
      <c r="G36" s="58">
        <v>0</v>
      </c>
      <c r="H36" s="58">
        <v>0</v>
      </c>
      <c r="I36" s="59">
        <v>0.52900000000000003</v>
      </c>
      <c r="J36" s="59">
        <v>0.432</v>
      </c>
      <c r="K36" s="58">
        <v>0</v>
      </c>
      <c r="L36" s="58">
        <v>0</v>
      </c>
      <c r="M36" s="59">
        <v>0.25</v>
      </c>
      <c r="N36" s="59">
        <v>0.193</v>
      </c>
      <c r="P36" s="63">
        <f t="shared" si="3"/>
        <v>0</v>
      </c>
      <c r="Q36" s="62">
        <f t="shared" si="0"/>
        <v>0.48050000000000004</v>
      </c>
      <c r="R36" s="63">
        <f t="shared" si="1"/>
        <v>0</v>
      </c>
      <c r="S36" s="62">
        <f t="shared" si="2"/>
        <v>0.2215</v>
      </c>
      <c r="U36" s="63">
        <f t="shared" si="4"/>
        <v>0</v>
      </c>
      <c r="V36" s="62">
        <f t="shared" si="4"/>
        <v>0.35100000000000003</v>
      </c>
      <c r="W36" s="65">
        <f t="shared" si="5"/>
        <v>0.35100000000000003</v>
      </c>
    </row>
    <row r="37" spans="6:27">
      <c r="F37" t="s">
        <v>311</v>
      </c>
      <c r="G37" s="58">
        <v>0</v>
      </c>
      <c r="H37" s="58">
        <v>0.107</v>
      </c>
      <c r="I37" s="59">
        <v>0.38900000000000001</v>
      </c>
      <c r="J37" s="59">
        <v>0.32500000000000001</v>
      </c>
      <c r="K37" s="58">
        <v>5.8000000000000003E-2</v>
      </c>
      <c r="L37" s="58">
        <v>0.188</v>
      </c>
      <c r="M37" s="59">
        <v>0.20100000000000001</v>
      </c>
      <c r="N37" s="59">
        <v>0.14599999999999999</v>
      </c>
      <c r="P37" s="63">
        <f t="shared" si="3"/>
        <v>5.3499999999999999E-2</v>
      </c>
      <c r="Q37" s="62">
        <f t="shared" si="0"/>
        <v>0.35699999999999998</v>
      </c>
      <c r="R37" s="63">
        <f t="shared" si="1"/>
        <v>0.123</v>
      </c>
      <c r="S37" s="62">
        <f t="shared" si="2"/>
        <v>0.17349999999999999</v>
      </c>
      <c r="U37" s="63">
        <f t="shared" si="4"/>
        <v>8.8249999999999995E-2</v>
      </c>
      <c r="V37" s="62">
        <f t="shared" si="4"/>
        <v>0.26524999999999999</v>
      </c>
      <c r="W37" s="65">
        <f t="shared" si="5"/>
        <v>0.26524999999999999</v>
      </c>
    </row>
    <row r="38" spans="6:27">
      <c r="T38" s="24" t="s">
        <v>319</v>
      </c>
      <c r="U38" s="61">
        <f>_xlfn.AGGREGATE(1,5,U26:U37)</f>
        <v>0.2265625</v>
      </c>
      <c r="V38" s="61">
        <f>_xlfn.AGGREGATE(1,5,V26:V37)</f>
        <v>0.14433333333333334</v>
      </c>
      <c r="W38" s="61">
        <f>_xlfn.AGGREGATE(1,5,W26:W37)</f>
        <v>0.32770833333333332</v>
      </c>
    </row>
    <row r="40" spans="6:27">
      <c r="F40" t="s">
        <v>313</v>
      </c>
      <c r="G40" t="s">
        <v>314</v>
      </c>
      <c r="P40" t="s">
        <v>316</v>
      </c>
    </row>
    <row r="41" spans="6:27">
      <c r="G41" t="s">
        <v>292</v>
      </c>
      <c r="I41" t="s">
        <v>293</v>
      </c>
      <c r="U41" t="s">
        <v>317</v>
      </c>
    </row>
    <row r="42" spans="6:27">
      <c r="G42" t="s">
        <v>298</v>
      </c>
      <c r="H42" t="s">
        <v>299</v>
      </c>
      <c r="I42" t="s">
        <v>298</v>
      </c>
      <c r="J42" t="s">
        <v>299</v>
      </c>
      <c r="P42" t="s">
        <v>292</v>
      </c>
      <c r="Q42" t="s">
        <v>293</v>
      </c>
      <c r="U42" t="s">
        <v>292</v>
      </c>
      <c r="W42" t="s">
        <v>293</v>
      </c>
      <c r="Y42" t="s">
        <v>323</v>
      </c>
    </row>
    <row r="43" spans="6:27">
      <c r="G43">
        <v>11</v>
      </c>
      <c r="H43">
        <v>12</v>
      </c>
      <c r="I43">
        <v>21</v>
      </c>
      <c r="J43">
        <v>22</v>
      </c>
      <c r="U43" t="s">
        <v>295</v>
      </c>
      <c r="V43" t="s">
        <v>297</v>
      </c>
      <c r="W43" t="s">
        <v>295</v>
      </c>
      <c r="X43" t="s">
        <v>297</v>
      </c>
      <c r="Y43" t="s">
        <v>295</v>
      </c>
      <c r="Z43" t="s">
        <v>297</v>
      </c>
      <c r="AA43" t="s">
        <v>324</v>
      </c>
    </row>
    <row r="44" spans="6:27">
      <c r="F44" t="s">
        <v>300</v>
      </c>
      <c r="G44" s="60">
        <v>0.36099999999999999</v>
      </c>
      <c r="H44" s="60">
        <v>0.27400000000000002</v>
      </c>
      <c r="I44" s="60">
        <v>0.32300000000000001</v>
      </c>
      <c r="J44" s="60">
        <v>0.27500000000000002</v>
      </c>
      <c r="P44" s="64">
        <f>(G44+H44)/2</f>
        <v>0.3175</v>
      </c>
      <c r="Q44" s="64">
        <f t="shared" ref="Q44:Q55" si="6">(I44+J44)/2</f>
        <v>0.29900000000000004</v>
      </c>
      <c r="U44" s="63">
        <f t="shared" ref="U44:U55" si="7">P26*P44</f>
        <v>4.5085000000000007E-2</v>
      </c>
      <c r="V44" s="62">
        <f t="shared" ref="V44:V55" si="8">Q26*P44</f>
        <v>5.699125E-2</v>
      </c>
      <c r="W44" s="63">
        <f t="shared" ref="W44:W55" si="9">R26*Q44</f>
        <v>4.8438000000000009E-2</v>
      </c>
      <c r="X44" s="62">
        <f t="shared" ref="X44:X55" si="10">S26*Q44</f>
        <v>2.8405000000000003E-2</v>
      </c>
      <c r="Y44" s="63">
        <f>(U44+W44)/2</f>
        <v>4.6761500000000011E-2</v>
      </c>
      <c r="Z44" s="62">
        <f>(V44+X44)/2</f>
        <v>4.2698125000000003E-2</v>
      </c>
      <c r="AA44" s="65">
        <f>MAX(Y44:Z44)</f>
        <v>4.6761500000000011E-2</v>
      </c>
    </row>
    <row r="45" spans="6:27">
      <c r="F45" t="s">
        <v>301</v>
      </c>
      <c r="G45" s="60">
        <v>0.45100000000000001</v>
      </c>
      <c r="H45" s="60">
        <v>0.51100000000000001</v>
      </c>
      <c r="I45" s="60">
        <v>0.77500000000000002</v>
      </c>
      <c r="J45" s="60">
        <v>0.81399999999999995</v>
      </c>
      <c r="P45" s="64">
        <f t="shared" ref="P45:P55" si="11">(G45+H45)/2</f>
        <v>0.48099999999999998</v>
      </c>
      <c r="Q45" s="64">
        <f t="shared" si="6"/>
        <v>0.79449999999999998</v>
      </c>
      <c r="U45" s="63">
        <f t="shared" si="7"/>
        <v>0.10918699999999999</v>
      </c>
      <c r="V45" s="62">
        <f t="shared" si="8"/>
        <v>6.6378000000000006E-2</v>
      </c>
      <c r="W45" s="63">
        <f t="shared" si="9"/>
        <v>0.20855625</v>
      </c>
      <c r="X45" s="62">
        <f t="shared" si="10"/>
        <v>4.8067249999999999E-2</v>
      </c>
      <c r="Y45" s="63">
        <f t="shared" ref="Y45:Y55" si="12">(U45+W45)/2</f>
        <v>0.15887162499999999</v>
      </c>
      <c r="Z45" s="62">
        <f t="shared" ref="Z45:Z55" si="13">(V45+X45)/2</f>
        <v>5.7222624999999999E-2</v>
      </c>
      <c r="AA45" s="65">
        <f t="shared" ref="AA45:AA55" si="14">MAX(Y45:Z45)</f>
        <v>0.15887162499999999</v>
      </c>
    </row>
    <row r="46" spans="6:27">
      <c r="F46" t="s">
        <v>302</v>
      </c>
      <c r="G46" s="60">
        <v>0.71699999999999997</v>
      </c>
      <c r="H46" s="60">
        <v>0.67400000000000004</v>
      </c>
      <c r="I46" s="60">
        <v>0.94499999999999995</v>
      </c>
      <c r="J46" s="60">
        <v>0.94200000000000006</v>
      </c>
      <c r="P46" s="64">
        <f t="shared" si="11"/>
        <v>0.69550000000000001</v>
      </c>
      <c r="Q46" s="64">
        <f t="shared" si="6"/>
        <v>0.94350000000000001</v>
      </c>
      <c r="U46" s="63">
        <f t="shared" si="7"/>
        <v>0.19265350000000001</v>
      </c>
      <c r="V46" s="62">
        <f t="shared" si="8"/>
        <v>0</v>
      </c>
      <c r="W46" s="63">
        <f t="shared" si="9"/>
        <v>0.32786625000000003</v>
      </c>
      <c r="X46" s="62">
        <f t="shared" si="10"/>
        <v>0</v>
      </c>
      <c r="Y46" s="63">
        <f t="shared" si="12"/>
        <v>0.26025987500000003</v>
      </c>
      <c r="Z46" s="62">
        <f t="shared" si="13"/>
        <v>0</v>
      </c>
      <c r="AA46" s="65">
        <f t="shared" si="14"/>
        <v>0.26025987500000003</v>
      </c>
    </row>
    <row r="47" spans="6:27">
      <c r="F47" t="s">
        <v>303</v>
      </c>
      <c r="G47" s="60">
        <v>0.89500000000000002</v>
      </c>
      <c r="H47" s="60">
        <v>0.88800000000000001</v>
      </c>
      <c r="I47" s="60">
        <v>1</v>
      </c>
      <c r="J47" s="60">
        <v>0.99</v>
      </c>
      <c r="P47" s="64">
        <f t="shared" si="11"/>
        <v>0.89149999999999996</v>
      </c>
      <c r="Q47" s="64">
        <f t="shared" si="6"/>
        <v>0.995</v>
      </c>
      <c r="U47" s="63">
        <f t="shared" si="7"/>
        <v>0.48586750000000001</v>
      </c>
      <c r="V47" s="62">
        <f t="shared" si="8"/>
        <v>0</v>
      </c>
      <c r="W47" s="63">
        <f t="shared" si="9"/>
        <v>0.57709999999999995</v>
      </c>
      <c r="X47" s="62">
        <f t="shared" si="10"/>
        <v>0</v>
      </c>
      <c r="Y47" s="63">
        <f t="shared" si="12"/>
        <v>0.53148375000000003</v>
      </c>
      <c r="Z47" s="62">
        <f t="shared" si="13"/>
        <v>0</v>
      </c>
      <c r="AA47" s="65">
        <f t="shared" si="14"/>
        <v>0.53148375000000003</v>
      </c>
    </row>
    <row r="48" spans="6:27">
      <c r="F48" t="s">
        <v>304</v>
      </c>
      <c r="G48" s="60">
        <v>0.92300000000000004</v>
      </c>
      <c r="H48" s="60">
        <v>0.99</v>
      </c>
      <c r="I48" s="60">
        <v>1</v>
      </c>
      <c r="J48" s="60">
        <v>1</v>
      </c>
      <c r="P48" s="64">
        <f t="shared" si="11"/>
        <v>0.95650000000000002</v>
      </c>
      <c r="Q48" s="64">
        <f t="shared" si="6"/>
        <v>1</v>
      </c>
      <c r="U48" s="63">
        <f t="shared" si="7"/>
        <v>0.53611825000000002</v>
      </c>
      <c r="V48" s="62">
        <f t="shared" si="8"/>
        <v>0</v>
      </c>
      <c r="W48" s="63">
        <f t="shared" si="9"/>
        <v>0.62050000000000005</v>
      </c>
      <c r="X48" s="62">
        <f t="shared" si="10"/>
        <v>0</v>
      </c>
      <c r="Y48" s="63">
        <f t="shared" si="12"/>
        <v>0.57830912500000009</v>
      </c>
      <c r="Z48" s="62">
        <f t="shared" si="13"/>
        <v>0</v>
      </c>
      <c r="AA48" s="65">
        <f t="shared" si="14"/>
        <v>0.57830912500000009</v>
      </c>
    </row>
    <row r="49" spans="2:27">
      <c r="F49" t="s">
        <v>305</v>
      </c>
      <c r="G49" s="60">
        <v>0.81</v>
      </c>
      <c r="H49" s="60">
        <v>0.83799999999999997</v>
      </c>
      <c r="I49" s="60">
        <v>0.99</v>
      </c>
      <c r="J49" s="60">
        <v>1</v>
      </c>
      <c r="P49" s="64">
        <f t="shared" si="11"/>
        <v>0.82400000000000007</v>
      </c>
      <c r="Q49" s="64">
        <f t="shared" si="6"/>
        <v>0.995</v>
      </c>
      <c r="U49" s="63">
        <f t="shared" si="7"/>
        <v>0.33124800000000004</v>
      </c>
      <c r="V49" s="62">
        <f t="shared" si="8"/>
        <v>0</v>
      </c>
      <c r="W49" s="63">
        <f t="shared" si="9"/>
        <v>0.45769999999999994</v>
      </c>
      <c r="X49" s="62">
        <f t="shared" si="10"/>
        <v>0</v>
      </c>
      <c r="Y49" s="63">
        <f t="shared" si="12"/>
        <v>0.39447399999999999</v>
      </c>
      <c r="Z49" s="62">
        <f t="shared" si="13"/>
        <v>0</v>
      </c>
      <c r="AA49" s="65">
        <f t="shared" si="14"/>
        <v>0.39447399999999999</v>
      </c>
    </row>
    <row r="50" spans="2:27">
      <c r="F50" t="s">
        <v>306</v>
      </c>
      <c r="G50" s="60">
        <v>0.23499999999999999</v>
      </c>
      <c r="H50" s="60">
        <v>0.40899999999999997</v>
      </c>
      <c r="I50" s="60">
        <v>0.48399999999999999</v>
      </c>
      <c r="J50" s="60">
        <v>0.79900000000000004</v>
      </c>
      <c r="P50" s="64">
        <f t="shared" si="11"/>
        <v>0.32199999999999995</v>
      </c>
      <c r="Q50" s="64">
        <f t="shared" si="6"/>
        <v>0.64149999999999996</v>
      </c>
      <c r="U50" s="63">
        <f t="shared" si="7"/>
        <v>6.2145999999999993E-2</v>
      </c>
      <c r="V50" s="62">
        <f t="shared" si="8"/>
        <v>3.3809999999999993E-2</v>
      </c>
      <c r="W50" s="63">
        <f t="shared" si="9"/>
        <v>0.14273374999999996</v>
      </c>
      <c r="X50" s="62">
        <f t="shared" si="10"/>
        <v>1.4433749999999999E-2</v>
      </c>
      <c r="Y50" s="63">
        <f t="shared" si="12"/>
        <v>0.10243987499999999</v>
      </c>
      <c r="Z50" s="62">
        <f t="shared" si="13"/>
        <v>2.4121874999999994E-2</v>
      </c>
      <c r="AA50" s="65">
        <f t="shared" si="14"/>
        <v>0.10243987499999999</v>
      </c>
    </row>
    <row r="51" spans="2:27">
      <c r="F51" t="s">
        <v>307</v>
      </c>
      <c r="G51" s="60">
        <v>0.67400000000000004</v>
      </c>
      <c r="H51" s="60">
        <v>0.47599999999999998</v>
      </c>
      <c r="I51" s="60">
        <v>0.09</v>
      </c>
      <c r="J51" s="60">
        <v>0.23300000000000001</v>
      </c>
      <c r="P51" s="64">
        <f t="shared" si="11"/>
        <v>0.57499999999999996</v>
      </c>
      <c r="Q51" s="64">
        <f t="shared" si="6"/>
        <v>0.1615</v>
      </c>
      <c r="U51" s="63">
        <f t="shared" si="7"/>
        <v>6.1525000000000003E-2</v>
      </c>
      <c r="V51" s="62">
        <f t="shared" si="8"/>
        <v>0.1196</v>
      </c>
      <c r="W51" s="63">
        <f t="shared" si="9"/>
        <v>2.4628750000000005E-2</v>
      </c>
      <c r="X51" s="62">
        <f t="shared" si="10"/>
        <v>1.7845750000000001E-2</v>
      </c>
      <c r="Y51" s="63">
        <f t="shared" si="12"/>
        <v>4.3076875000000001E-2</v>
      </c>
      <c r="Z51" s="62">
        <f t="shared" si="13"/>
        <v>6.8722875000000003E-2</v>
      </c>
      <c r="AA51" s="65">
        <f t="shared" si="14"/>
        <v>6.8722875000000003E-2</v>
      </c>
    </row>
    <row r="52" spans="2:27">
      <c r="F52" t="s">
        <v>308</v>
      </c>
      <c r="G52" s="60">
        <v>0.96499999999999997</v>
      </c>
      <c r="H52" s="60">
        <v>0.93300000000000005</v>
      </c>
      <c r="I52" s="60">
        <v>0.80500000000000005</v>
      </c>
      <c r="J52" s="60">
        <v>0.62</v>
      </c>
      <c r="P52" s="64">
        <f t="shared" si="11"/>
        <v>0.94900000000000007</v>
      </c>
      <c r="Q52" s="64">
        <f t="shared" si="6"/>
        <v>0.71250000000000002</v>
      </c>
      <c r="U52" s="63">
        <f t="shared" si="7"/>
        <v>0</v>
      </c>
      <c r="V52" s="62">
        <f t="shared" si="8"/>
        <v>0.36156900000000003</v>
      </c>
      <c r="W52" s="63">
        <f t="shared" si="9"/>
        <v>0</v>
      </c>
      <c r="X52" s="62">
        <f t="shared" si="10"/>
        <v>0.13359375000000001</v>
      </c>
      <c r="Y52" s="63">
        <f t="shared" si="12"/>
        <v>0</v>
      </c>
      <c r="Z52" s="62">
        <f t="shared" si="13"/>
        <v>0.24758137500000002</v>
      </c>
      <c r="AA52" s="65">
        <f t="shared" si="14"/>
        <v>0.24758137500000002</v>
      </c>
    </row>
    <row r="53" spans="2:27">
      <c r="F53" t="s">
        <v>309</v>
      </c>
      <c r="G53" s="60">
        <v>1</v>
      </c>
      <c r="H53" s="60">
        <v>1</v>
      </c>
      <c r="I53" s="60">
        <v>0.97199999999999998</v>
      </c>
      <c r="J53" s="60">
        <v>0.97799999999999998</v>
      </c>
      <c r="P53" s="64">
        <f t="shared" si="11"/>
        <v>1</v>
      </c>
      <c r="Q53" s="64">
        <f t="shared" si="6"/>
        <v>0.97499999999999998</v>
      </c>
      <c r="U53" s="63">
        <f t="shared" si="7"/>
        <v>0</v>
      </c>
      <c r="V53" s="62">
        <f t="shared" si="8"/>
        <v>0.50549999999999995</v>
      </c>
      <c r="W53" s="63">
        <f t="shared" si="9"/>
        <v>0</v>
      </c>
      <c r="X53" s="62">
        <f t="shared" si="10"/>
        <v>0.23253750000000001</v>
      </c>
      <c r="Y53" s="63">
        <f t="shared" si="12"/>
        <v>0</v>
      </c>
      <c r="Z53" s="62">
        <f t="shared" si="13"/>
        <v>0.36901874999999995</v>
      </c>
      <c r="AA53" s="65">
        <f t="shared" si="14"/>
        <v>0.36901874999999995</v>
      </c>
    </row>
    <row r="54" spans="2:27">
      <c r="F54" t="s">
        <v>310</v>
      </c>
      <c r="G54" s="60">
        <v>0.99399999999999999</v>
      </c>
      <c r="H54" s="60">
        <v>0.96899999999999997</v>
      </c>
      <c r="I54" s="60">
        <v>0.97199999999999998</v>
      </c>
      <c r="J54" s="60">
        <v>0.875</v>
      </c>
      <c r="P54" s="64">
        <f t="shared" si="11"/>
        <v>0.98150000000000004</v>
      </c>
      <c r="Q54" s="64">
        <f t="shared" si="6"/>
        <v>0.92349999999999999</v>
      </c>
      <c r="U54" s="63">
        <f t="shared" si="7"/>
        <v>0</v>
      </c>
      <c r="V54" s="62">
        <f t="shared" si="8"/>
        <v>0.47161075000000008</v>
      </c>
      <c r="W54" s="63">
        <f t="shared" si="9"/>
        <v>0</v>
      </c>
      <c r="X54" s="62">
        <f t="shared" si="10"/>
        <v>0.20455524999999999</v>
      </c>
      <c r="Y54" s="63">
        <f t="shared" si="12"/>
        <v>0</v>
      </c>
      <c r="Z54" s="62">
        <f t="shared" si="13"/>
        <v>0.33808300000000002</v>
      </c>
      <c r="AA54" s="65">
        <f t="shared" si="14"/>
        <v>0.33808300000000002</v>
      </c>
    </row>
    <row r="55" spans="2:27">
      <c r="F55" t="s">
        <v>311</v>
      </c>
      <c r="G55" s="60">
        <v>0.9</v>
      </c>
      <c r="H55" s="60">
        <v>0.88500000000000001</v>
      </c>
      <c r="I55" s="60">
        <v>0.59599999999999997</v>
      </c>
      <c r="J55" s="60">
        <v>3.2000000000000001E-2</v>
      </c>
      <c r="P55" s="64">
        <f t="shared" si="11"/>
        <v>0.89250000000000007</v>
      </c>
      <c r="Q55" s="64">
        <f t="shared" si="6"/>
        <v>0.314</v>
      </c>
      <c r="U55" s="63">
        <f t="shared" si="7"/>
        <v>4.774875E-2</v>
      </c>
      <c r="V55" s="62">
        <f t="shared" si="8"/>
        <v>0.31862250000000003</v>
      </c>
      <c r="W55" s="63">
        <f t="shared" si="9"/>
        <v>3.8621999999999997E-2</v>
      </c>
      <c r="X55" s="62">
        <f t="shared" si="10"/>
        <v>5.4479E-2</v>
      </c>
      <c r="Y55" s="63">
        <f t="shared" si="12"/>
        <v>4.3185374999999998E-2</v>
      </c>
      <c r="Z55" s="62">
        <f t="shared" si="13"/>
        <v>0.18655075000000002</v>
      </c>
      <c r="AA55" s="65">
        <f t="shared" si="14"/>
        <v>0.18655075000000002</v>
      </c>
    </row>
    <row r="56" spans="2:27">
      <c r="AA56" s="65">
        <f>AVERAGE(AA44:AA55)</f>
        <v>0.27354637500000006</v>
      </c>
    </row>
    <row r="61" spans="2:27">
      <c r="B61" t="s">
        <v>347</v>
      </c>
    </row>
    <row r="62" spans="2:27">
      <c r="B62" t="s">
        <v>335</v>
      </c>
      <c r="K62" t="s">
        <v>336</v>
      </c>
    </row>
    <row r="63" spans="2:27">
      <c r="B63" s="70"/>
      <c r="C63" s="557" t="s">
        <v>337</v>
      </c>
      <c r="D63" s="559"/>
      <c r="E63" s="559"/>
      <c r="F63" s="559"/>
      <c r="G63" s="559"/>
      <c r="H63" s="558"/>
      <c r="I63" s="557" t="s">
        <v>338</v>
      </c>
      <c r="J63" s="558"/>
      <c r="K63" s="557" t="s">
        <v>337</v>
      </c>
      <c r="L63" s="559"/>
      <c r="M63" s="559"/>
      <c r="N63" s="559"/>
      <c r="O63" s="559"/>
      <c r="P63" s="558"/>
      <c r="Q63" s="557" t="s">
        <v>338</v>
      </c>
      <c r="R63" s="558"/>
    </row>
    <row r="64" spans="2:27">
      <c r="B64" s="71"/>
      <c r="C64" s="557" t="s">
        <v>339</v>
      </c>
      <c r="D64" s="558"/>
      <c r="E64" s="557" t="s">
        <v>293</v>
      </c>
      <c r="F64" s="558"/>
      <c r="G64" s="557" t="s">
        <v>340</v>
      </c>
      <c r="H64" s="558"/>
      <c r="I64" s="72"/>
      <c r="J64" s="17"/>
      <c r="K64" s="557" t="s">
        <v>339</v>
      </c>
      <c r="L64" s="558"/>
      <c r="M64" s="557" t="s">
        <v>293</v>
      </c>
      <c r="N64" s="558"/>
      <c r="O64" s="557" t="s">
        <v>340</v>
      </c>
      <c r="P64" s="558"/>
      <c r="Q64" s="72"/>
      <c r="R64" s="17"/>
    </row>
    <row r="65" spans="2:18">
      <c r="B65" s="73"/>
      <c r="C65" s="21">
        <v>111</v>
      </c>
      <c r="D65" s="22">
        <v>112</v>
      </c>
      <c r="E65" s="21">
        <v>121</v>
      </c>
      <c r="F65" s="22">
        <v>122</v>
      </c>
      <c r="G65" s="21">
        <v>131</v>
      </c>
      <c r="H65" s="22">
        <v>132</v>
      </c>
      <c r="I65" s="72">
        <v>211</v>
      </c>
      <c r="J65" s="17">
        <v>212</v>
      </c>
      <c r="K65" s="21">
        <v>111</v>
      </c>
      <c r="L65" s="22">
        <v>112</v>
      </c>
      <c r="M65" s="21">
        <v>121</v>
      </c>
      <c r="N65" s="22">
        <v>122</v>
      </c>
      <c r="O65" s="21">
        <v>131</v>
      </c>
      <c r="P65" s="22">
        <v>132</v>
      </c>
      <c r="Q65" s="72">
        <v>211</v>
      </c>
      <c r="R65" s="17">
        <v>212</v>
      </c>
    </row>
    <row r="66" spans="2:18">
      <c r="B66" s="2" t="s">
        <v>341</v>
      </c>
      <c r="C66" s="23" t="s">
        <v>295</v>
      </c>
      <c r="D66" s="23" t="s">
        <v>297</v>
      </c>
      <c r="E66" s="23" t="s">
        <v>295</v>
      </c>
      <c r="F66" s="23" t="s">
        <v>297</v>
      </c>
      <c r="G66" s="23" t="s">
        <v>295</v>
      </c>
      <c r="H66" s="23" t="s">
        <v>297</v>
      </c>
      <c r="I66" s="23" t="s">
        <v>295</v>
      </c>
      <c r="J66" s="23" t="s">
        <v>297</v>
      </c>
      <c r="K66" s="23" t="s">
        <v>295</v>
      </c>
      <c r="L66" s="23" t="s">
        <v>297</v>
      </c>
      <c r="M66" s="23" t="s">
        <v>295</v>
      </c>
      <c r="N66" s="23" t="s">
        <v>297</v>
      </c>
      <c r="O66" s="23" t="s">
        <v>295</v>
      </c>
      <c r="P66" s="23" t="s">
        <v>297</v>
      </c>
      <c r="Q66" s="23" t="s">
        <v>295</v>
      </c>
      <c r="R66" s="23" t="s">
        <v>297</v>
      </c>
    </row>
    <row r="67" spans="2:18">
      <c r="B67" s="2">
        <v>1995</v>
      </c>
      <c r="C67" s="2">
        <v>1.05</v>
      </c>
      <c r="D67" s="2">
        <v>1.05</v>
      </c>
      <c r="E67" s="2">
        <v>1.05</v>
      </c>
      <c r="F67" s="2">
        <f>1.1</f>
        <v>1.1000000000000001</v>
      </c>
      <c r="G67" s="2">
        <v>1.05</v>
      </c>
      <c r="H67" s="2">
        <f>1</f>
        <v>1</v>
      </c>
      <c r="I67" s="2">
        <v>0.26</v>
      </c>
      <c r="J67" s="2">
        <v>0.26</v>
      </c>
      <c r="K67" s="2">
        <v>0.5</v>
      </c>
      <c r="L67" s="2">
        <v>0.45</v>
      </c>
      <c r="M67" s="2">
        <v>0.9</v>
      </c>
      <c r="N67" s="2">
        <v>0.83</v>
      </c>
      <c r="O67" s="2">
        <v>0.56000000000000005</v>
      </c>
      <c r="P67" s="2">
        <v>0.56999999999999995</v>
      </c>
      <c r="Q67" s="2">
        <v>0.74</v>
      </c>
      <c r="R67" s="2">
        <v>0.74</v>
      </c>
    </row>
    <row r="68" spans="2:18">
      <c r="B68" s="2">
        <v>2005</v>
      </c>
      <c r="C68" s="2">
        <v>1.05</v>
      </c>
      <c r="D68" s="2">
        <v>1.05</v>
      </c>
      <c r="E68" s="2">
        <v>1.05</v>
      </c>
      <c r="F68" s="2">
        <f>1</f>
        <v>1</v>
      </c>
      <c r="G68" s="2">
        <v>1.05</v>
      </c>
      <c r="H68" s="2">
        <f>1</f>
        <v>1</v>
      </c>
      <c r="I68" s="2">
        <v>0.25</v>
      </c>
      <c r="J68" s="2">
        <v>0.25</v>
      </c>
      <c r="K68" s="2">
        <v>1.37</v>
      </c>
      <c r="L68" s="2">
        <v>1.22</v>
      </c>
      <c r="M68" s="2">
        <v>1.25</v>
      </c>
      <c r="N68" s="2">
        <v>1.17</v>
      </c>
      <c r="O68" s="2">
        <v>0.83</v>
      </c>
      <c r="P68" s="2">
        <v>0.84</v>
      </c>
      <c r="Q68" s="2">
        <v>0.75</v>
      </c>
      <c r="R68" s="2">
        <v>0.75</v>
      </c>
    </row>
    <row r="69" spans="2:18">
      <c r="B69" s="2">
        <v>2015</v>
      </c>
      <c r="C69" s="2">
        <v>1.05</v>
      </c>
      <c r="D69" s="2">
        <v>1.05</v>
      </c>
      <c r="E69" s="2">
        <v>1.05</v>
      </c>
      <c r="F69" s="2">
        <f>1</f>
        <v>1</v>
      </c>
      <c r="G69" s="2">
        <v>1.05</v>
      </c>
      <c r="H69" s="2">
        <f>1</f>
        <v>1</v>
      </c>
      <c r="I69" s="2">
        <v>0.25</v>
      </c>
      <c r="J69" s="2">
        <v>0.25</v>
      </c>
      <c r="K69" s="2">
        <v>1.77</v>
      </c>
      <c r="L69" s="2">
        <v>1.45</v>
      </c>
      <c r="M69" s="2">
        <v>1.91</v>
      </c>
      <c r="N69" s="2">
        <v>1.4</v>
      </c>
      <c r="O69" s="2">
        <v>1.2</v>
      </c>
      <c r="P69" s="2">
        <v>1.19</v>
      </c>
      <c r="Q69" s="2">
        <v>0.75</v>
      </c>
      <c r="R69" s="2">
        <v>0.75</v>
      </c>
    </row>
    <row r="70" spans="2:18">
      <c r="B70" s="2" t="s">
        <v>342</v>
      </c>
      <c r="C70" s="23" t="s">
        <v>295</v>
      </c>
      <c r="D70" s="23" t="s">
        <v>297</v>
      </c>
      <c r="E70" s="23" t="s">
        <v>295</v>
      </c>
      <c r="F70" s="23" t="s">
        <v>297</v>
      </c>
      <c r="G70" s="23" t="s">
        <v>295</v>
      </c>
      <c r="H70" s="23" t="s">
        <v>297</v>
      </c>
      <c r="I70" s="23" t="s">
        <v>295</v>
      </c>
      <c r="J70" s="23" t="s">
        <v>297</v>
      </c>
      <c r="K70" s="23" t="s">
        <v>295</v>
      </c>
      <c r="L70" s="23" t="s">
        <v>297</v>
      </c>
      <c r="M70" s="23" t="s">
        <v>295</v>
      </c>
      <c r="N70" s="23" t="s">
        <v>297</v>
      </c>
      <c r="O70" s="23" t="s">
        <v>295</v>
      </c>
      <c r="P70" s="23" t="s">
        <v>297</v>
      </c>
      <c r="Q70" s="23" t="s">
        <v>295</v>
      </c>
      <c r="R70" s="23" t="s">
        <v>297</v>
      </c>
    </row>
    <row r="71" spans="2:18">
      <c r="B71" s="2">
        <v>1995</v>
      </c>
      <c r="C71" s="2">
        <v>0.31</v>
      </c>
      <c r="D71" s="2">
        <f>0.38</f>
        <v>0.38</v>
      </c>
      <c r="E71" s="74">
        <f>-0.25</f>
        <v>-0.25</v>
      </c>
      <c r="F71" s="75">
        <f>-0.09</f>
        <v>-0.09</v>
      </c>
      <c r="G71" s="2">
        <f>0.25</f>
        <v>0.25</v>
      </c>
      <c r="H71" s="2">
        <f>0.25</f>
        <v>0.25</v>
      </c>
      <c r="I71" s="2">
        <v>0.26</v>
      </c>
      <c r="J71" s="2">
        <v>0.26</v>
      </c>
      <c r="K71" s="2">
        <v>0.69</v>
      </c>
      <c r="L71" s="2">
        <v>0.62</v>
      </c>
      <c r="M71" s="76">
        <v>1.22</v>
      </c>
      <c r="N71" s="75">
        <v>1.1000000000000001</v>
      </c>
      <c r="O71" s="2">
        <v>0.75</v>
      </c>
      <c r="P71" s="2">
        <v>0.75</v>
      </c>
      <c r="Q71" s="2">
        <v>0.74</v>
      </c>
      <c r="R71" s="2">
        <v>0.74</v>
      </c>
    </row>
    <row r="72" spans="2:18">
      <c r="B72" s="2">
        <v>2005</v>
      </c>
      <c r="C72" s="2">
        <f>-0.85</f>
        <v>-0.85</v>
      </c>
      <c r="D72" s="2">
        <f>-0.65</f>
        <v>-0.65</v>
      </c>
      <c r="E72" s="77">
        <f>-0.6875</f>
        <v>-0.6875</v>
      </c>
      <c r="F72" s="75">
        <f>-0.56</f>
        <v>-0.56000000000000005</v>
      </c>
      <c r="G72" s="75">
        <f>-0.125</f>
        <v>-0.125</v>
      </c>
      <c r="H72" s="75">
        <f>-0.1</f>
        <v>-0.1</v>
      </c>
      <c r="I72" s="2">
        <v>0.25</v>
      </c>
      <c r="J72" s="2">
        <v>0.25</v>
      </c>
      <c r="K72" s="2">
        <v>1.85</v>
      </c>
      <c r="L72" s="2">
        <v>1.65</v>
      </c>
      <c r="M72" s="76">
        <v>1.69</v>
      </c>
      <c r="N72" s="75">
        <v>1.56</v>
      </c>
      <c r="O72" s="74">
        <v>1.1200000000000001</v>
      </c>
      <c r="P72" s="75">
        <v>1.1000000000000001</v>
      </c>
      <c r="Q72" s="2">
        <v>0.75</v>
      </c>
      <c r="R72" s="2">
        <v>0.75</v>
      </c>
    </row>
    <row r="73" spans="2:18">
      <c r="B73" s="2">
        <v>2015</v>
      </c>
      <c r="C73" s="2">
        <v>-1.38</v>
      </c>
      <c r="D73" s="2">
        <f>-0.95</f>
        <v>-0.95</v>
      </c>
      <c r="E73" s="77">
        <f>-1.575</f>
        <v>-1.575</v>
      </c>
      <c r="F73" s="74">
        <f>-0.875</f>
        <v>-0.875</v>
      </c>
      <c r="G73" s="75">
        <f>-0.625</f>
        <v>-0.625</v>
      </c>
      <c r="H73" s="75">
        <f>-0.6</f>
        <v>-0.6</v>
      </c>
      <c r="I73" s="2">
        <v>0.25</v>
      </c>
      <c r="J73" s="2">
        <v>0.25</v>
      </c>
      <c r="K73" s="2">
        <v>2.38</v>
      </c>
      <c r="L73" s="2">
        <v>1.95</v>
      </c>
      <c r="M73" s="76">
        <v>2.58</v>
      </c>
      <c r="N73" s="74">
        <v>1.88</v>
      </c>
      <c r="O73" s="74">
        <v>1.62</v>
      </c>
      <c r="P73" s="75">
        <v>1.6</v>
      </c>
      <c r="Q73" s="2">
        <v>0.75</v>
      </c>
      <c r="R73" s="2">
        <v>0.75</v>
      </c>
    </row>
    <row r="74" spans="2:18" ht="13.5" thickBot="1"/>
    <row r="75" spans="2:18" ht="13.5" thickBot="1">
      <c r="C75" s="78">
        <v>0.25</v>
      </c>
    </row>
    <row r="76" spans="2:18">
      <c r="C76" s="79"/>
      <c r="G76" t="s">
        <v>294</v>
      </c>
      <c r="H76">
        <v>111</v>
      </c>
      <c r="I76" s="24" t="s">
        <v>330</v>
      </c>
      <c r="J76">
        <v>2015</v>
      </c>
      <c r="M76" t="s">
        <v>343</v>
      </c>
      <c r="N76" t="s">
        <v>344</v>
      </c>
      <c r="O76" t="s">
        <v>345</v>
      </c>
      <c r="P76" t="s">
        <v>346</v>
      </c>
    </row>
    <row r="77" spans="2:18">
      <c r="G77" t="s">
        <v>296</v>
      </c>
      <c r="H77">
        <v>112</v>
      </c>
      <c r="I77" s="24" t="s">
        <v>331</v>
      </c>
      <c r="J77">
        <v>1</v>
      </c>
      <c r="L77" t="s">
        <v>341</v>
      </c>
      <c r="M77" s="2">
        <f>VLOOKUP(J76,B67:J69,J78+1,FALSE)</f>
        <v>1.05</v>
      </c>
      <c r="N77" s="2">
        <f>VLOOKUP($J76,B67:J69,$J78+1,FALSE)</f>
        <v>1.05</v>
      </c>
      <c r="O77" s="2">
        <f>VLOOKUP(J76,B67:R69,J78+9,FALSE)</f>
        <v>1.77</v>
      </c>
      <c r="P77" s="2">
        <f>VLOOKUP(J76,B67:R69,J78+9,FALSE)</f>
        <v>1.77</v>
      </c>
    </row>
    <row r="78" spans="2:18">
      <c r="G78" s="24" t="s">
        <v>332</v>
      </c>
      <c r="H78">
        <v>12</v>
      </c>
      <c r="I78" s="24" t="s">
        <v>333</v>
      </c>
      <c r="J78">
        <v>1</v>
      </c>
      <c r="K78">
        <f>MATCH(H77,C65:J65,0)</f>
        <v>2</v>
      </c>
      <c r="L78" t="s">
        <v>342</v>
      </c>
      <c r="M78" s="2">
        <f>VLOOKUP(J76,B71:J73,J78+1,FALSE)</f>
        <v>-1.38</v>
      </c>
      <c r="N78" s="2">
        <f>VLOOKUP(J76,B71:J73,J78+1,FALSE)</f>
        <v>-1.38</v>
      </c>
      <c r="O78" s="2">
        <f>VLOOKUP(J76,B71:R73,J78+9,FALSE)</f>
        <v>2.38</v>
      </c>
      <c r="P78" s="2">
        <f>VLOOKUP(J76,B71:R73,J78+9,FALSE)</f>
        <v>2.38</v>
      </c>
    </row>
    <row r="79" spans="2:18">
      <c r="G79" s="24" t="s">
        <v>334</v>
      </c>
      <c r="H79">
        <v>2</v>
      </c>
      <c r="J79">
        <v>2</v>
      </c>
      <c r="O79" t="s">
        <v>295</v>
      </c>
      <c r="P79" t="s">
        <v>297</v>
      </c>
    </row>
    <row r="80" spans="2:18">
      <c r="B80" t="s">
        <v>351</v>
      </c>
      <c r="G80" s="24"/>
    </row>
    <row r="81" spans="2:11">
      <c r="C81" t="s">
        <v>349</v>
      </c>
      <c r="H81" s="1" t="s">
        <v>350</v>
      </c>
    </row>
    <row r="82" spans="2:11">
      <c r="B82" s="2"/>
      <c r="C82" s="72" t="s">
        <v>335</v>
      </c>
      <c r="D82" s="80"/>
      <c r="E82" s="72" t="s">
        <v>336</v>
      </c>
      <c r="F82" s="17"/>
      <c r="H82" s="72" t="s">
        <v>335</v>
      </c>
      <c r="I82" s="80"/>
      <c r="J82" s="72" t="s">
        <v>336</v>
      </c>
      <c r="K82" s="17"/>
    </row>
    <row r="83" spans="2:11">
      <c r="B83" s="2" t="s">
        <v>341</v>
      </c>
      <c r="C83" s="23" t="s">
        <v>295</v>
      </c>
      <c r="D83" s="23" t="s">
        <v>297</v>
      </c>
      <c r="E83" s="23" t="s">
        <v>295</v>
      </c>
      <c r="F83" s="23" t="s">
        <v>297</v>
      </c>
      <c r="H83" s="23" t="s">
        <v>295</v>
      </c>
      <c r="I83" s="23" t="s">
        <v>297</v>
      </c>
      <c r="J83" s="23" t="s">
        <v>295</v>
      </c>
      <c r="K83" s="23" t="s">
        <v>297</v>
      </c>
    </row>
    <row r="84" spans="2:11">
      <c r="B84" s="2">
        <v>1995</v>
      </c>
      <c r="C84" s="2">
        <f t="shared" ref="C84:D86" si="15">(C67+E67)/2</f>
        <v>1.05</v>
      </c>
      <c r="D84" s="2">
        <f t="shared" si="15"/>
        <v>1.0750000000000002</v>
      </c>
      <c r="E84" s="2">
        <f t="shared" ref="E84:F86" si="16">(K67+M67)/2</f>
        <v>0.7</v>
      </c>
      <c r="F84" s="2">
        <f t="shared" si="16"/>
        <v>0.64</v>
      </c>
      <c r="H84" s="2">
        <v>0.26</v>
      </c>
      <c r="I84" s="2">
        <v>0.26</v>
      </c>
      <c r="J84" s="2">
        <v>0.74</v>
      </c>
      <c r="K84" s="2">
        <v>0.74</v>
      </c>
    </row>
    <row r="85" spans="2:11">
      <c r="B85" s="2">
        <v>2005</v>
      </c>
      <c r="C85" s="2">
        <f t="shared" si="15"/>
        <v>1.05</v>
      </c>
      <c r="D85" s="2">
        <f t="shared" si="15"/>
        <v>1.0249999999999999</v>
      </c>
      <c r="E85" s="2">
        <f t="shared" si="16"/>
        <v>1.31</v>
      </c>
      <c r="F85" s="2">
        <f t="shared" si="16"/>
        <v>1.1949999999999998</v>
      </c>
      <c r="H85" s="2">
        <v>0.25</v>
      </c>
      <c r="I85" s="2">
        <v>0.25</v>
      </c>
      <c r="J85" s="2">
        <v>0.75</v>
      </c>
      <c r="K85" s="2">
        <v>0.75</v>
      </c>
    </row>
    <row r="86" spans="2:11">
      <c r="B86" s="2">
        <v>2015</v>
      </c>
      <c r="C86" s="2">
        <f t="shared" si="15"/>
        <v>1.05</v>
      </c>
      <c r="D86" s="2">
        <f t="shared" si="15"/>
        <v>1.0249999999999999</v>
      </c>
      <c r="E86" s="2">
        <f t="shared" si="16"/>
        <v>1.8399999999999999</v>
      </c>
      <c r="F86" s="2">
        <f t="shared" si="16"/>
        <v>1.4249999999999998</v>
      </c>
      <c r="H86" s="2">
        <v>0.25</v>
      </c>
      <c r="I86" s="2">
        <v>0.25</v>
      </c>
      <c r="J86" s="2">
        <v>0.75</v>
      </c>
      <c r="K86" s="2">
        <v>0.75</v>
      </c>
    </row>
    <row r="87" spans="2:11">
      <c r="B87" s="2" t="s">
        <v>342</v>
      </c>
      <c r="C87" s="23" t="s">
        <v>295</v>
      </c>
      <c r="D87" s="23" t="s">
        <v>297</v>
      </c>
      <c r="E87" s="23" t="s">
        <v>295</v>
      </c>
      <c r="F87" s="23" t="s">
        <v>297</v>
      </c>
      <c r="H87" s="23" t="s">
        <v>295</v>
      </c>
      <c r="I87" s="23" t="s">
        <v>297</v>
      </c>
      <c r="J87" s="23" t="s">
        <v>295</v>
      </c>
      <c r="K87" s="23" t="s">
        <v>297</v>
      </c>
    </row>
    <row r="88" spans="2:11">
      <c r="B88" s="2">
        <v>1995</v>
      </c>
      <c r="C88" s="74">
        <f t="shared" ref="C88:D90" si="17">(C71+E71)/2</f>
        <v>0.03</v>
      </c>
      <c r="D88" s="74">
        <f t="shared" si="17"/>
        <v>0.14500000000000002</v>
      </c>
      <c r="E88" s="2">
        <f t="shared" ref="E88:F90" si="18">(K71+M71)/2</f>
        <v>0.95499999999999996</v>
      </c>
      <c r="F88" s="2">
        <f t="shared" si="18"/>
        <v>0.8600000000000001</v>
      </c>
      <c r="H88" s="2">
        <v>0.26</v>
      </c>
      <c r="I88" s="2">
        <v>0.26</v>
      </c>
      <c r="J88" s="2">
        <v>0.74</v>
      </c>
      <c r="K88" s="2">
        <v>0.74</v>
      </c>
    </row>
    <row r="89" spans="2:11">
      <c r="B89" s="2">
        <v>2005</v>
      </c>
      <c r="C89" s="74">
        <f t="shared" si="17"/>
        <v>-0.76875000000000004</v>
      </c>
      <c r="D89" s="74">
        <f t="shared" si="17"/>
        <v>-0.60499999999999998</v>
      </c>
      <c r="E89" s="2">
        <f t="shared" si="18"/>
        <v>1.77</v>
      </c>
      <c r="F89" s="2">
        <f t="shared" si="18"/>
        <v>1.605</v>
      </c>
      <c r="H89" s="2">
        <v>0.25</v>
      </c>
      <c r="I89" s="2">
        <v>0.25</v>
      </c>
      <c r="J89" s="2">
        <v>0.75</v>
      </c>
      <c r="K89" s="2">
        <v>0.75</v>
      </c>
    </row>
    <row r="90" spans="2:11">
      <c r="B90" s="2">
        <v>2015</v>
      </c>
      <c r="C90" s="74">
        <f t="shared" si="17"/>
        <v>-1.4775</v>
      </c>
      <c r="D90" s="74">
        <f t="shared" si="17"/>
        <v>-0.91249999999999998</v>
      </c>
      <c r="E90" s="2">
        <f t="shared" si="18"/>
        <v>2.48</v>
      </c>
      <c r="F90" s="2">
        <f t="shared" si="18"/>
        <v>1.915</v>
      </c>
      <c r="H90" s="2">
        <v>0.25</v>
      </c>
      <c r="I90" s="2">
        <v>0.25</v>
      </c>
      <c r="J90" s="2">
        <v>0.75</v>
      </c>
      <c r="K90" s="2">
        <v>0.75</v>
      </c>
    </row>
    <row r="93" spans="2:11">
      <c r="B93" s="560" t="s">
        <v>349</v>
      </c>
      <c r="C93" s="23" t="s">
        <v>341</v>
      </c>
      <c r="D93" s="23" t="s">
        <v>341</v>
      </c>
      <c r="E93" s="23" t="s">
        <v>342</v>
      </c>
      <c r="F93" s="23" t="s">
        <v>342</v>
      </c>
      <c r="G93" s="23" t="s">
        <v>341</v>
      </c>
      <c r="H93" s="23" t="s">
        <v>341</v>
      </c>
      <c r="I93" s="23" t="s">
        <v>342</v>
      </c>
      <c r="J93" s="23" t="s">
        <v>342</v>
      </c>
    </row>
    <row r="94" spans="2:11">
      <c r="B94" s="561"/>
      <c r="C94" s="557" t="s">
        <v>335</v>
      </c>
      <c r="D94" s="559"/>
      <c r="E94" s="559"/>
      <c r="F94" s="558"/>
      <c r="G94" s="557" t="s">
        <v>352</v>
      </c>
      <c r="H94" s="559"/>
      <c r="I94" s="559"/>
      <c r="J94" s="558"/>
    </row>
    <row r="95" spans="2:11">
      <c r="B95" s="562"/>
      <c r="C95" s="84" t="s">
        <v>295</v>
      </c>
      <c r="D95" s="85" t="s">
        <v>297</v>
      </c>
      <c r="E95" s="84" t="s">
        <v>295</v>
      </c>
      <c r="F95" s="85" t="s">
        <v>297</v>
      </c>
      <c r="G95" s="84" t="s">
        <v>295</v>
      </c>
      <c r="H95" s="85" t="s">
        <v>297</v>
      </c>
      <c r="I95" s="84" t="s">
        <v>295</v>
      </c>
      <c r="J95" s="85" t="s">
        <v>297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86">
        <v>1995</v>
      </c>
      <c r="C110" s="86">
        <v>1.05</v>
      </c>
      <c r="D110" s="87">
        <f>(D84+D85+D86)/3</f>
        <v>1.0416666666666667</v>
      </c>
      <c r="E110" s="88">
        <f t="shared" ref="E110:E119" si="20">($C$89-$C$88)/10*($B110-$B$110)+0.03</f>
        <v>0.03</v>
      </c>
      <c r="F110" s="88">
        <f t="shared" ref="F110:F119" si="21">($D$89-$D$88)/10*($B110-$B$110)+0.15</f>
        <v>0.15</v>
      </c>
      <c r="G110" s="88">
        <f t="shared" ref="G110:G119" si="22">($E$85-$E$84)/10*($B110-$B$110)+0.7</f>
        <v>0.7</v>
      </c>
      <c r="H110" s="87">
        <f t="shared" ref="H110:H119" si="23">($F$85-$F$84)/10*($B110-$B$110)+0.64</f>
        <v>0.64</v>
      </c>
      <c r="I110" s="88">
        <f t="shared" ref="I110:I119" si="24">($E$89-$E$88)/10*($B110-$B$110)+0.955</f>
        <v>0.95499999999999996</v>
      </c>
      <c r="J110" s="88">
        <f t="shared" ref="J110:J119" si="25">($F$89-$F$88)/10*($B110-$B$110)+0.86</f>
        <v>0.86</v>
      </c>
    </row>
    <row r="111" spans="2:10">
      <c r="B111" s="2">
        <v>1996</v>
      </c>
      <c r="C111" s="74">
        <f>C110</f>
        <v>1.05</v>
      </c>
      <c r="D111" s="75">
        <f>D110</f>
        <v>1.0416666666666667</v>
      </c>
      <c r="E111" s="74">
        <f t="shared" si="20"/>
        <v>-4.9875000000000003E-2</v>
      </c>
      <c r="F111" s="74">
        <f t="shared" si="21"/>
        <v>7.4999999999999997E-2</v>
      </c>
      <c r="G111" s="74">
        <f t="shared" si="22"/>
        <v>0.76100000000000001</v>
      </c>
      <c r="H111" s="75">
        <f t="shared" si="23"/>
        <v>0.69550000000000001</v>
      </c>
      <c r="I111" s="74">
        <f t="shared" si="24"/>
        <v>1.0365</v>
      </c>
      <c r="J111" s="74">
        <f t="shared" si="25"/>
        <v>0.9345</v>
      </c>
    </row>
    <row r="112" spans="2:10">
      <c r="B112" s="2">
        <v>1997</v>
      </c>
      <c r="C112" s="74">
        <f t="shared" ref="C112:C129" si="26">C111</f>
        <v>1.05</v>
      </c>
      <c r="D112" s="75">
        <f t="shared" ref="D112:D130" si="27">D111</f>
        <v>1.0416666666666667</v>
      </c>
      <c r="E112" s="74">
        <f t="shared" si="20"/>
        <v>-0.12975</v>
      </c>
      <c r="F112" s="74">
        <f t="shared" si="21"/>
        <v>0</v>
      </c>
      <c r="G112" s="74">
        <f t="shared" si="22"/>
        <v>0.82199999999999995</v>
      </c>
      <c r="H112" s="75">
        <f t="shared" si="23"/>
        <v>0.751</v>
      </c>
      <c r="I112" s="74">
        <f t="shared" si="24"/>
        <v>1.1179999999999999</v>
      </c>
      <c r="J112" s="74">
        <f t="shared" si="25"/>
        <v>1.0089999999999999</v>
      </c>
    </row>
    <row r="113" spans="2:10">
      <c r="B113" s="2">
        <v>1998</v>
      </c>
      <c r="C113" s="74">
        <f t="shared" si="26"/>
        <v>1.05</v>
      </c>
      <c r="D113" s="75">
        <f t="shared" si="27"/>
        <v>1.0416666666666667</v>
      </c>
      <c r="E113" s="74">
        <f t="shared" si="20"/>
        <v>-0.20962500000000001</v>
      </c>
      <c r="F113" s="74">
        <f t="shared" si="21"/>
        <v>-7.4999999999999983E-2</v>
      </c>
      <c r="G113" s="74">
        <f t="shared" si="22"/>
        <v>0.88300000000000001</v>
      </c>
      <c r="H113" s="75">
        <f t="shared" si="23"/>
        <v>0.80649999999999999</v>
      </c>
      <c r="I113" s="74">
        <f t="shared" si="24"/>
        <v>1.1995</v>
      </c>
      <c r="J113" s="74">
        <f t="shared" si="25"/>
        <v>1.0834999999999999</v>
      </c>
    </row>
    <row r="114" spans="2:10">
      <c r="B114" s="2">
        <v>1999</v>
      </c>
      <c r="C114" s="74">
        <f t="shared" si="26"/>
        <v>1.05</v>
      </c>
      <c r="D114" s="75">
        <f t="shared" si="27"/>
        <v>1.0416666666666667</v>
      </c>
      <c r="E114" s="74">
        <f t="shared" si="20"/>
        <v>-0.28949999999999998</v>
      </c>
      <c r="F114" s="74">
        <f t="shared" si="21"/>
        <v>-0.15</v>
      </c>
      <c r="G114" s="74">
        <f t="shared" si="22"/>
        <v>0.94399999999999995</v>
      </c>
      <c r="H114" s="75">
        <f t="shared" si="23"/>
        <v>0.86199999999999988</v>
      </c>
      <c r="I114" s="74">
        <f t="shared" si="24"/>
        <v>1.2809999999999999</v>
      </c>
      <c r="J114" s="74">
        <f t="shared" si="25"/>
        <v>1.1579999999999999</v>
      </c>
    </row>
    <row r="115" spans="2:10">
      <c r="B115" s="2">
        <v>2000</v>
      </c>
      <c r="C115" s="74">
        <f t="shared" si="26"/>
        <v>1.05</v>
      </c>
      <c r="D115" s="75">
        <f t="shared" si="27"/>
        <v>1.0416666666666667</v>
      </c>
      <c r="E115" s="74">
        <f t="shared" si="20"/>
        <v>-0.36937500000000001</v>
      </c>
      <c r="F115" s="74">
        <f t="shared" si="21"/>
        <v>-0.22500000000000001</v>
      </c>
      <c r="G115" s="74">
        <f t="shared" si="22"/>
        <v>1.0049999999999999</v>
      </c>
      <c r="H115" s="75">
        <f t="shared" si="23"/>
        <v>0.91749999999999998</v>
      </c>
      <c r="I115" s="74">
        <f t="shared" si="24"/>
        <v>1.3625</v>
      </c>
      <c r="J115" s="74">
        <f t="shared" si="25"/>
        <v>1.2324999999999999</v>
      </c>
    </row>
    <row r="116" spans="2:10">
      <c r="B116" s="2">
        <v>2001</v>
      </c>
      <c r="C116" s="74">
        <f t="shared" si="26"/>
        <v>1.05</v>
      </c>
      <c r="D116" s="75">
        <f t="shared" si="27"/>
        <v>1.0416666666666667</v>
      </c>
      <c r="E116" s="74">
        <f t="shared" si="20"/>
        <v>-0.44925000000000004</v>
      </c>
      <c r="F116" s="74">
        <f t="shared" si="21"/>
        <v>-0.29999999999999993</v>
      </c>
      <c r="G116" s="74">
        <f t="shared" si="22"/>
        <v>1.0660000000000001</v>
      </c>
      <c r="H116" s="75">
        <f t="shared" si="23"/>
        <v>0.97299999999999986</v>
      </c>
      <c r="I116" s="74">
        <f t="shared" si="24"/>
        <v>1.444</v>
      </c>
      <c r="J116" s="74">
        <f t="shared" si="25"/>
        <v>1.3069999999999999</v>
      </c>
    </row>
    <row r="117" spans="2:10">
      <c r="B117" s="2">
        <v>2002</v>
      </c>
      <c r="C117" s="74">
        <f t="shared" si="26"/>
        <v>1.05</v>
      </c>
      <c r="D117" s="75">
        <f t="shared" si="27"/>
        <v>1.0416666666666667</v>
      </c>
      <c r="E117" s="74">
        <f t="shared" si="20"/>
        <v>-0.52912499999999996</v>
      </c>
      <c r="F117" s="74">
        <f t="shared" si="21"/>
        <v>-0.375</v>
      </c>
      <c r="G117" s="74">
        <f t="shared" si="22"/>
        <v>1.127</v>
      </c>
      <c r="H117" s="75">
        <f t="shared" si="23"/>
        <v>1.0284999999999997</v>
      </c>
      <c r="I117" s="74">
        <f t="shared" si="24"/>
        <v>1.5255000000000001</v>
      </c>
      <c r="J117" s="74">
        <f t="shared" si="25"/>
        <v>1.3815</v>
      </c>
    </row>
    <row r="118" spans="2:10">
      <c r="B118" s="2">
        <v>2003</v>
      </c>
      <c r="C118" s="74">
        <f t="shared" si="26"/>
        <v>1.05</v>
      </c>
      <c r="D118" s="75">
        <f t="shared" si="27"/>
        <v>1.0416666666666667</v>
      </c>
      <c r="E118" s="74">
        <f t="shared" si="20"/>
        <v>-0.60899999999999999</v>
      </c>
      <c r="F118" s="74">
        <f t="shared" si="21"/>
        <v>-0.44999999999999996</v>
      </c>
      <c r="G118" s="74">
        <f t="shared" si="22"/>
        <v>1.1880000000000002</v>
      </c>
      <c r="H118" s="75">
        <f t="shared" si="23"/>
        <v>1.0839999999999999</v>
      </c>
      <c r="I118" s="74">
        <f t="shared" si="24"/>
        <v>1.607</v>
      </c>
      <c r="J118" s="74">
        <f t="shared" si="25"/>
        <v>1.456</v>
      </c>
    </row>
    <row r="119" spans="2:10">
      <c r="B119" s="2">
        <v>2004</v>
      </c>
      <c r="C119" s="74">
        <f t="shared" si="26"/>
        <v>1.05</v>
      </c>
      <c r="D119" s="75">
        <f t="shared" si="27"/>
        <v>1.0416666666666667</v>
      </c>
      <c r="E119" s="74">
        <f t="shared" si="20"/>
        <v>-0.68887500000000002</v>
      </c>
      <c r="F119" s="74">
        <f t="shared" si="21"/>
        <v>-0.52499999999999991</v>
      </c>
      <c r="G119" s="74">
        <f t="shared" si="22"/>
        <v>1.2490000000000001</v>
      </c>
      <c r="H119" s="75">
        <f t="shared" si="23"/>
        <v>1.1395</v>
      </c>
      <c r="I119" s="74">
        <f t="shared" si="24"/>
        <v>1.6884999999999999</v>
      </c>
      <c r="J119" s="74">
        <f t="shared" si="25"/>
        <v>1.5305</v>
      </c>
    </row>
    <row r="120" spans="2:10">
      <c r="B120" s="86">
        <v>2005</v>
      </c>
      <c r="C120" s="88">
        <f t="shared" si="26"/>
        <v>1.05</v>
      </c>
      <c r="D120" s="87">
        <f t="shared" si="27"/>
        <v>1.0416666666666667</v>
      </c>
      <c r="E120" s="88">
        <f t="shared" ref="E120:E133" si="28">($C$90-$C$89)/10*(B120-$B$120)-0.77</f>
        <v>-0.77</v>
      </c>
      <c r="F120" s="88">
        <f t="shared" ref="F120:F133" si="29">($D$90-$D$89)/10*($B120-$B$120)-0.605</f>
        <v>-0.60499999999999998</v>
      </c>
      <c r="G120" s="88">
        <f t="shared" ref="G120:G133" si="30">($E$86-$E$85)/10*($B120-$B$120)+1.31</f>
        <v>1.31</v>
      </c>
      <c r="H120" s="87">
        <f t="shared" ref="H120:H133" si="31">($F$86-$F$85)/10*($B120-$B$120)+1.195</f>
        <v>1.1950000000000001</v>
      </c>
      <c r="I120" s="88">
        <f t="shared" ref="I120:I133" si="32">($E$90-$E$89)/10*($B120-$B$120)+1.77</f>
        <v>1.77</v>
      </c>
      <c r="J120" s="88">
        <f t="shared" ref="J120:J133" si="33">($F$90-$F$89)/10*($B120-$B$120)+1.605</f>
        <v>1.605</v>
      </c>
    </row>
    <row r="121" spans="2:10">
      <c r="B121" s="2">
        <v>2006</v>
      </c>
      <c r="C121" s="74">
        <f t="shared" si="26"/>
        <v>1.05</v>
      </c>
      <c r="D121" s="75">
        <f t="shared" si="27"/>
        <v>1.0416666666666667</v>
      </c>
      <c r="E121" s="74">
        <f t="shared" si="28"/>
        <v>-0.84087500000000004</v>
      </c>
      <c r="F121" s="74">
        <f t="shared" si="29"/>
        <v>-0.63575000000000004</v>
      </c>
      <c r="G121" s="74">
        <f t="shared" si="30"/>
        <v>1.363</v>
      </c>
      <c r="H121" s="75">
        <f t="shared" si="31"/>
        <v>1.218</v>
      </c>
      <c r="I121" s="74">
        <f t="shared" si="32"/>
        <v>1.841</v>
      </c>
      <c r="J121" s="74">
        <f t="shared" si="33"/>
        <v>1.6359999999999999</v>
      </c>
    </row>
    <row r="122" spans="2:10">
      <c r="B122" s="2">
        <v>2007</v>
      </c>
      <c r="C122" s="74">
        <f t="shared" si="26"/>
        <v>1.05</v>
      </c>
      <c r="D122" s="75">
        <f t="shared" si="27"/>
        <v>1.0416666666666667</v>
      </c>
      <c r="E122" s="74">
        <f t="shared" si="28"/>
        <v>-0.91175000000000006</v>
      </c>
      <c r="F122" s="74">
        <f t="shared" si="29"/>
        <v>-0.66649999999999998</v>
      </c>
      <c r="G122" s="74">
        <f t="shared" si="30"/>
        <v>1.4159999999999999</v>
      </c>
      <c r="H122" s="75">
        <f t="shared" si="31"/>
        <v>1.2410000000000001</v>
      </c>
      <c r="I122" s="74">
        <f t="shared" si="32"/>
        <v>1.9119999999999999</v>
      </c>
      <c r="J122" s="74">
        <f t="shared" si="33"/>
        <v>1.667</v>
      </c>
    </row>
    <row r="123" spans="2:10">
      <c r="B123" s="2">
        <v>2008</v>
      </c>
      <c r="C123" s="74">
        <f t="shared" si="26"/>
        <v>1.05</v>
      </c>
      <c r="D123" s="75">
        <f t="shared" si="27"/>
        <v>1.0416666666666667</v>
      </c>
      <c r="E123" s="74">
        <f t="shared" si="28"/>
        <v>-0.98262499999999997</v>
      </c>
      <c r="F123" s="74">
        <f t="shared" si="29"/>
        <v>-0.69724999999999993</v>
      </c>
      <c r="G123" s="74">
        <f t="shared" si="30"/>
        <v>1.4689999999999999</v>
      </c>
      <c r="H123" s="75">
        <f t="shared" si="31"/>
        <v>1.264</v>
      </c>
      <c r="I123" s="74">
        <f t="shared" si="32"/>
        <v>1.9830000000000001</v>
      </c>
      <c r="J123" s="74">
        <f t="shared" si="33"/>
        <v>1.698</v>
      </c>
    </row>
    <row r="124" spans="2:10">
      <c r="B124" s="2">
        <v>2009</v>
      </c>
      <c r="C124" s="74">
        <f t="shared" si="26"/>
        <v>1.05</v>
      </c>
      <c r="D124" s="75">
        <f t="shared" si="27"/>
        <v>1.0416666666666667</v>
      </c>
      <c r="E124" s="74">
        <f t="shared" si="28"/>
        <v>-1.0535000000000001</v>
      </c>
      <c r="F124" s="74">
        <f t="shared" si="29"/>
        <v>-0.72799999999999998</v>
      </c>
      <c r="G124" s="74">
        <f t="shared" si="30"/>
        <v>1.522</v>
      </c>
      <c r="H124" s="75">
        <f t="shared" si="31"/>
        <v>1.2870000000000001</v>
      </c>
      <c r="I124" s="74">
        <f t="shared" si="32"/>
        <v>2.0539999999999998</v>
      </c>
      <c r="J124" s="74">
        <f t="shared" si="33"/>
        <v>1.7290000000000001</v>
      </c>
    </row>
    <row r="125" spans="2:10">
      <c r="B125" s="2">
        <v>2010</v>
      </c>
      <c r="C125" s="74">
        <f t="shared" si="26"/>
        <v>1.05</v>
      </c>
      <c r="D125" s="75">
        <f t="shared" si="27"/>
        <v>1.0416666666666667</v>
      </c>
      <c r="E125" s="74">
        <f t="shared" si="28"/>
        <v>-1.1243750000000001</v>
      </c>
      <c r="F125" s="74">
        <f t="shared" si="29"/>
        <v>-0.75875000000000004</v>
      </c>
      <c r="G125" s="74">
        <f t="shared" si="30"/>
        <v>1.575</v>
      </c>
      <c r="H125" s="75">
        <f t="shared" si="31"/>
        <v>1.31</v>
      </c>
      <c r="I125" s="74">
        <f t="shared" si="32"/>
        <v>2.125</v>
      </c>
      <c r="J125" s="74">
        <f t="shared" si="33"/>
        <v>1.76</v>
      </c>
    </row>
    <row r="126" spans="2:10">
      <c r="B126" s="2">
        <v>2011</v>
      </c>
      <c r="C126" s="74">
        <f t="shared" si="26"/>
        <v>1.05</v>
      </c>
      <c r="D126" s="75">
        <f t="shared" si="27"/>
        <v>1.0416666666666667</v>
      </c>
      <c r="E126" s="74">
        <f t="shared" si="28"/>
        <v>-1.1952499999999999</v>
      </c>
      <c r="F126" s="74">
        <f t="shared" si="29"/>
        <v>-0.78949999999999998</v>
      </c>
      <c r="G126" s="74">
        <f t="shared" si="30"/>
        <v>1.6279999999999999</v>
      </c>
      <c r="H126" s="75">
        <f t="shared" si="31"/>
        <v>1.3330000000000002</v>
      </c>
      <c r="I126" s="74">
        <f t="shared" si="32"/>
        <v>2.1959999999999997</v>
      </c>
      <c r="J126" s="74">
        <f t="shared" si="33"/>
        <v>1.7909999999999999</v>
      </c>
    </row>
    <row r="127" spans="2:10">
      <c r="B127" s="2">
        <v>2012</v>
      </c>
      <c r="C127" s="74">
        <f t="shared" si="26"/>
        <v>1.05</v>
      </c>
      <c r="D127" s="75">
        <f t="shared" si="27"/>
        <v>1.0416666666666667</v>
      </c>
      <c r="E127" s="74">
        <f t="shared" si="28"/>
        <v>-1.2661249999999999</v>
      </c>
      <c r="F127" s="74">
        <f t="shared" si="29"/>
        <v>-0.82024999999999992</v>
      </c>
      <c r="G127" s="74">
        <f t="shared" si="30"/>
        <v>1.6809999999999998</v>
      </c>
      <c r="H127" s="75">
        <f t="shared" si="31"/>
        <v>1.3560000000000001</v>
      </c>
      <c r="I127" s="74">
        <f t="shared" si="32"/>
        <v>2.2669999999999999</v>
      </c>
      <c r="J127" s="74">
        <f t="shared" si="33"/>
        <v>1.8220000000000001</v>
      </c>
    </row>
    <row r="128" spans="2:10">
      <c r="B128" s="2">
        <v>2013</v>
      </c>
      <c r="C128" s="74">
        <f t="shared" si="26"/>
        <v>1.05</v>
      </c>
      <c r="D128" s="75">
        <f t="shared" si="27"/>
        <v>1.0416666666666667</v>
      </c>
      <c r="E128" s="74">
        <f t="shared" si="28"/>
        <v>-1.337</v>
      </c>
      <c r="F128" s="74">
        <f t="shared" si="29"/>
        <v>-0.85099999999999998</v>
      </c>
      <c r="G128" s="74">
        <f t="shared" si="30"/>
        <v>1.734</v>
      </c>
      <c r="H128" s="75">
        <f t="shared" si="31"/>
        <v>1.379</v>
      </c>
      <c r="I128" s="74">
        <f t="shared" si="32"/>
        <v>2.3380000000000001</v>
      </c>
      <c r="J128" s="74">
        <f t="shared" si="33"/>
        <v>1.853</v>
      </c>
    </row>
    <row r="129" spans="2:20">
      <c r="B129" s="2">
        <v>2014</v>
      </c>
      <c r="C129" s="74">
        <f t="shared" si="26"/>
        <v>1.05</v>
      </c>
      <c r="D129" s="75">
        <f t="shared" si="27"/>
        <v>1.0416666666666667</v>
      </c>
      <c r="E129" s="74">
        <f t="shared" si="28"/>
        <v>-1.407875</v>
      </c>
      <c r="F129" s="74">
        <f t="shared" si="29"/>
        <v>-0.88175000000000003</v>
      </c>
      <c r="G129" s="74">
        <f t="shared" si="30"/>
        <v>1.7869999999999999</v>
      </c>
      <c r="H129" s="75">
        <f t="shared" si="31"/>
        <v>1.4020000000000001</v>
      </c>
      <c r="I129" s="74">
        <f t="shared" si="32"/>
        <v>2.4089999999999998</v>
      </c>
      <c r="J129" s="74">
        <f t="shared" si="33"/>
        <v>1.8840000000000001</v>
      </c>
    </row>
    <row r="130" spans="2:20">
      <c r="B130" s="86">
        <v>2015</v>
      </c>
      <c r="C130" s="88">
        <f>C129</f>
        <v>1.05</v>
      </c>
      <c r="D130" s="87">
        <f t="shared" si="27"/>
        <v>1.0416666666666667</v>
      </c>
      <c r="E130" s="88">
        <f t="shared" si="28"/>
        <v>-1.47875</v>
      </c>
      <c r="F130" s="88">
        <f t="shared" si="29"/>
        <v>-0.91249999999999998</v>
      </c>
      <c r="G130" s="88">
        <f t="shared" si="30"/>
        <v>1.8399999999999999</v>
      </c>
      <c r="H130" s="87">
        <f t="shared" si="31"/>
        <v>1.425</v>
      </c>
      <c r="I130" s="88">
        <f t="shared" si="32"/>
        <v>2.48</v>
      </c>
      <c r="J130" s="88">
        <f t="shared" si="33"/>
        <v>1.915</v>
      </c>
    </row>
    <row r="131" spans="2:20">
      <c r="B131" s="2">
        <v>2016</v>
      </c>
      <c r="C131" s="74">
        <f>C130</f>
        <v>1.05</v>
      </c>
      <c r="D131" s="75">
        <f>D130</f>
        <v>1.0416666666666667</v>
      </c>
      <c r="E131" s="74">
        <f t="shared" si="28"/>
        <v>-1.5496249999999998</v>
      </c>
      <c r="F131" s="74">
        <f t="shared" si="29"/>
        <v>-0.94324999999999992</v>
      </c>
      <c r="G131" s="74">
        <f t="shared" si="30"/>
        <v>1.8929999999999998</v>
      </c>
      <c r="H131" s="75">
        <f t="shared" si="31"/>
        <v>1.448</v>
      </c>
      <c r="I131" s="74">
        <f t="shared" si="32"/>
        <v>2.5510000000000002</v>
      </c>
      <c r="J131" s="74">
        <f t="shared" si="33"/>
        <v>1.9460000000000002</v>
      </c>
    </row>
    <row r="132" spans="2:20">
      <c r="B132" s="2">
        <v>2017</v>
      </c>
      <c r="C132" s="74">
        <f>C131</f>
        <v>1.05</v>
      </c>
      <c r="D132" s="75">
        <f>D131</f>
        <v>1.0416666666666667</v>
      </c>
      <c r="E132" s="74">
        <f t="shared" si="28"/>
        <v>-1.6204999999999998</v>
      </c>
      <c r="F132" s="74">
        <f t="shared" si="29"/>
        <v>-0.97399999999999998</v>
      </c>
      <c r="G132" s="74">
        <f t="shared" si="30"/>
        <v>1.9459999999999997</v>
      </c>
      <c r="H132" s="75">
        <f t="shared" si="31"/>
        <v>1.4710000000000001</v>
      </c>
      <c r="I132" s="74">
        <f t="shared" si="32"/>
        <v>2.6219999999999999</v>
      </c>
      <c r="J132" s="74">
        <f t="shared" si="33"/>
        <v>1.9770000000000001</v>
      </c>
    </row>
    <row r="133" spans="2:20">
      <c r="B133" s="2">
        <v>2018</v>
      </c>
      <c r="C133" s="74">
        <f>C132</f>
        <v>1.05</v>
      </c>
      <c r="D133" s="75">
        <f>D132</f>
        <v>1.0416666666666667</v>
      </c>
      <c r="E133" s="74">
        <f t="shared" si="28"/>
        <v>-1.6913749999999999</v>
      </c>
      <c r="F133" s="74">
        <f t="shared" si="29"/>
        <v>-1.00475</v>
      </c>
      <c r="G133" s="74">
        <f t="shared" si="30"/>
        <v>1.9989999999999997</v>
      </c>
      <c r="H133" s="75">
        <f t="shared" si="31"/>
        <v>1.494</v>
      </c>
      <c r="I133" s="74">
        <f t="shared" si="32"/>
        <v>2.6930000000000001</v>
      </c>
      <c r="J133" s="7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3"/>
      <c r="C143" s="3" t="s">
        <v>329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>
      <c r="B144" s="3"/>
      <c r="C144" s="32" t="s">
        <v>318</v>
      </c>
      <c r="D144" s="67"/>
      <c r="E144" s="67"/>
      <c r="F144" s="3"/>
      <c r="G144" s="3"/>
      <c r="H144" s="3"/>
      <c r="I144" s="3"/>
      <c r="J144" s="3"/>
      <c r="K144" s="3" t="s">
        <v>326</v>
      </c>
      <c r="L144" s="3"/>
      <c r="M144" s="3"/>
      <c r="N144" s="3"/>
      <c r="O144" s="3" t="s">
        <v>353</v>
      </c>
      <c r="P144" s="3"/>
      <c r="Q144" s="3"/>
      <c r="R144" s="3"/>
      <c r="S144" s="3"/>
      <c r="T144" s="3"/>
    </row>
    <row r="145" spans="2:20">
      <c r="B145" s="3"/>
      <c r="C145" s="42" t="s">
        <v>295</v>
      </c>
      <c r="D145" s="42" t="s">
        <v>297</v>
      </c>
      <c r="E145" s="42" t="s">
        <v>327</v>
      </c>
      <c r="F145" s="67" t="s">
        <v>355</v>
      </c>
      <c r="G145" s="3"/>
      <c r="H145" s="3"/>
      <c r="I145" s="3"/>
      <c r="J145" s="3"/>
      <c r="K145" s="42" t="s">
        <v>328</v>
      </c>
      <c r="L145" s="67" t="s">
        <v>355</v>
      </c>
      <c r="M145" s="3"/>
      <c r="N145" s="3"/>
      <c r="O145" s="3"/>
      <c r="P145" s="3"/>
      <c r="Q145" s="3"/>
      <c r="R145" s="3"/>
      <c r="S145" s="3"/>
      <c r="T145" s="3"/>
    </row>
    <row r="146" spans="2:20">
      <c r="B146" s="68" t="s">
        <v>304</v>
      </c>
      <c r="C146" s="66">
        <v>0.59050000000000002</v>
      </c>
      <c r="D146" s="66">
        <v>0</v>
      </c>
      <c r="E146" s="66">
        <v>0.59050000000000002</v>
      </c>
      <c r="F146" s="69">
        <f>AVERAGE(E$146:E146)</f>
        <v>0.59050000000000002</v>
      </c>
      <c r="G146" s="3"/>
      <c r="H146" s="68" t="s">
        <v>304</v>
      </c>
      <c r="I146" s="68" t="s">
        <v>356</v>
      </c>
      <c r="J146" s="3">
        <v>24</v>
      </c>
      <c r="K146" s="66">
        <v>0.57830912500000009</v>
      </c>
      <c r="L146" s="69">
        <f>AVERAGE(K$146:K146)</f>
        <v>0.57830912500000009</v>
      </c>
      <c r="M146" s="3">
        <v>22</v>
      </c>
      <c r="N146" s="3"/>
      <c r="O146" s="3"/>
      <c r="P146" s="3"/>
      <c r="Q146" s="3"/>
      <c r="R146" s="3"/>
      <c r="S146" s="3"/>
      <c r="T146" s="3"/>
    </row>
    <row r="147" spans="2:20">
      <c r="B147" s="68" t="s">
        <v>303</v>
      </c>
      <c r="C147" s="66">
        <v>0.5625</v>
      </c>
      <c r="D147" s="66">
        <v>0</v>
      </c>
      <c r="E147" s="66">
        <v>0.5625</v>
      </c>
      <c r="F147" s="69">
        <f>AVERAGE(E$146:E147)</f>
        <v>0.57650000000000001</v>
      </c>
      <c r="G147" s="3"/>
      <c r="H147" s="68" t="s">
        <v>303</v>
      </c>
      <c r="I147" s="68" t="s">
        <v>356</v>
      </c>
      <c r="J147" s="3">
        <f>J146+24</f>
        <v>48</v>
      </c>
      <c r="K147" s="66">
        <v>0.53148375000000003</v>
      </c>
      <c r="L147" s="69">
        <f>AVERAGE(K$146:K147)</f>
        <v>0.55489643750000006</v>
      </c>
      <c r="M147" s="3">
        <v>26</v>
      </c>
      <c r="N147" s="3"/>
      <c r="O147" s="3"/>
      <c r="P147" s="3"/>
      <c r="Q147" s="3"/>
      <c r="R147" s="3"/>
      <c r="S147" s="3"/>
      <c r="T147" s="3"/>
    </row>
    <row r="148" spans="2:20">
      <c r="B148" s="68" t="s">
        <v>305</v>
      </c>
      <c r="C148" s="66">
        <v>0.43099999999999999</v>
      </c>
      <c r="D148" s="66">
        <v>0</v>
      </c>
      <c r="E148" s="66">
        <v>0.43099999999999999</v>
      </c>
      <c r="F148" s="69">
        <f>AVERAGE(E$146:E148)</f>
        <v>0.52800000000000002</v>
      </c>
      <c r="G148" s="3"/>
      <c r="H148" s="68" t="s">
        <v>305</v>
      </c>
      <c r="I148" s="68" t="s">
        <v>356</v>
      </c>
      <c r="J148" s="3">
        <f>J147+24</f>
        <v>72</v>
      </c>
      <c r="K148" s="66">
        <v>0.39447399999999999</v>
      </c>
      <c r="L148" s="69">
        <f>AVERAGE(K$146:K148)</f>
        <v>0.50142229166666674</v>
      </c>
      <c r="M148" s="3">
        <v>24</v>
      </c>
      <c r="N148" s="3"/>
      <c r="O148" s="3"/>
      <c r="P148" s="3"/>
      <c r="Q148" s="3"/>
      <c r="R148" s="3"/>
      <c r="S148" s="3"/>
      <c r="T148" s="3"/>
    </row>
    <row r="149" spans="2:20">
      <c r="B149" s="68" t="s">
        <v>309</v>
      </c>
      <c r="C149" s="66">
        <v>0</v>
      </c>
      <c r="D149" s="66">
        <v>0.372</v>
      </c>
      <c r="E149" s="66">
        <v>0.372</v>
      </c>
      <c r="F149" s="69">
        <f>AVERAGE(E$146:E149)</f>
        <v>0.48899999999999999</v>
      </c>
      <c r="G149" s="3"/>
      <c r="H149" s="68" t="s">
        <v>309</v>
      </c>
      <c r="I149" s="68" t="s">
        <v>357</v>
      </c>
      <c r="J149" s="3">
        <f t="shared" ref="J149:J157" si="34">J148+24</f>
        <v>96</v>
      </c>
      <c r="K149" s="66">
        <v>0.36901874999999995</v>
      </c>
      <c r="L149" s="69">
        <f>AVERAGE(K$146:K149)</f>
        <v>0.46832140625000002</v>
      </c>
      <c r="M149" s="3">
        <v>23</v>
      </c>
      <c r="N149" s="3"/>
      <c r="O149" s="3"/>
      <c r="P149" s="3"/>
      <c r="Q149" s="3"/>
      <c r="R149" s="3"/>
      <c r="S149" s="3"/>
      <c r="T149" s="3"/>
    </row>
    <row r="150" spans="2:20">
      <c r="B150" s="68" t="s">
        <v>310</v>
      </c>
      <c r="C150" s="66">
        <v>0</v>
      </c>
      <c r="D150" s="66">
        <v>0.35100000000000003</v>
      </c>
      <c r="E150" s="66">
        <v>0.35100000000000003</v>
      </c>
      <c r="F150" s="69">
        <f>AVERAGE(E$146:E150)</f>
        <v>0.46139999999999998</v>
      </c>
      <c r="G150" s="3"/>
      <c r="H150" s="68" t="s">
        <v>310</v>
      </c>
      <c r="I150" s="68" t="s">
        <v>357</v>
      </c>
      <c r="J150" s="3">
        <f t="shared" si="34"/>
        <v>120</v>
      </c>
      <c r="K150" s="66">
        <v>0.33808300000000002</v>
      </c>
      <c r="L150" s="69">
        <f>AVERAGE(K$146:K150)</f>
        <v>0.44227372500000001</v>
      </c>
      <c r="M150" s="3">
        <v>22</v>
      </c>
      <c r="N150" s="3"/>
      <c r="O150" s="3"/>
      <c r="P150" s="3"/>
      <c r="Q150" s="3"/>
      <c r="R150" s="3"/>
      <c r="S150" s="3"/>
      <c r="T150" s="3"/>
    </row>
    <row r="151" spans="2:20">
      <c r="B151" s="68" t="s">
        <v>302</v>
      </c>
      <c r="C151" s="66">
        <v>0.31225000000000003</v>
      </c>
      <c r="D151" s="66">
        <v>0</v>
      </c>
      <c r="E151" s="66">
        <v>0.31225000000000003</v>
      </c>
      <c r="F151" s="69">
        <f>AVERAGE(E$146:E151)</f>
        <v>0.43654166666666666</v>
      </c>
      <c r="G151" s="3"/>
      <c r="H151" s="68" t="s">
        <v>302</v>
      </c>
      <c r="I151" s="68" t="s">
        <v>356</v>
      </c>
      <c r="J151" s="3">
        <f t="shared" si="34"/>
        <v>144</v>
      </c>
      <c r="K151" s="66">
        <v>0.26025987500000003</v>
      </c>
      <c r="L151" s="69">
        <f>AVERAGE(K$146:K151)</f>
        <v>0.41193808333333332</v>
      </c>
      <c r="M151" s="3">
        <v>26</v>
      </c>
      <c r="N151" s="3"/>
      <c r="O151" s="3"/>
      <c r="P151" s="3"/>
      <c r="Q151" s="3"/>
      <c r="R151" s="3"/>
      <c r="S151" s="3"/>
      <c r="T151" s="3"/>
    </row>
    <row r="152" spans="2:20">
      <c r="B152" s="68" t="s">
        <v>308</v>
      </c>
      <c r="C152" s="66">
        <v>0</v>
      </c>
      <c r="D152" s="66">
        <v>0.28425</v>
      </c>
      <c r="E152" s="66">
        <v>0.28425</v>
      </c>
      <c r="F152" s="69">
        <f>AVERAGE(E$146:E152)</f>
        <v>0.41478571428571431</v>
      </c>
      <c r="G152" s="3"/>
      <c r="H152" s="68" t="s">
        <v>308</v>
      </c>
      <c r="I152" s="68" t="s">
        <v>357</v>
      </c>
      <c r="J152" s="3">
        <f t="shared" si="34"/>
        <v>168</v>
      </c>
      <c r="K152" s="66">
        <v>0.24758137500000002</v>
      </c>
      <c r="L152" s="69">
        <f>AVERAGE(K$146:K152)</f>
        <v>0.38845855357142861</v>
      </c>
      <c r="M152" s="3">
        <v>25</v>
      </c>
      <c r="N152" s="3"/>
      <c r="O152" s="3"/>
      <c r="P152" s="3"/>
      <c r="Q152" s="3"/>
      <c r="R152" s="3"/>
      <c r="S152" s="3"/>
      <c r="T152" s="3"/>
    </row>
    <row r="153" spans="2:20">
      <c r="B153" s="68" t="s">
        <v>311</v>
      </c>
      <c r="C153" s="66">
        <v>8.8249999999999995E-2</v>
      </c>
      <c r="D153" s="66">
        <v>0.26524999999999999</v>
      </c>
      <c r="E153" s="66">
        <v>0.26524999999999999</v>
      </c>
      <c r="F153" s="69">
        <f>AVERAGE(E$146:E153)</f>
        <v>0.39609375000000002</v>
      </c>
      <c r="G153" s="3"/>
      <c r="H153" s="68" t="s">
        <v>311</v>
      </c>
      <c r="I153" s="68" t="s">
        <v>357</v>
      </c>
      <c r="J153" s="3">
        <f t="shared" si="34"/>
        <v>192</v>
      </c>
      <c r="K153" s="66">
        <v>0.18655075000000002</v>
      </c>
      <c r="L153" s="69">
        <f>AVERAGE(K$146:K153)</f>
        <v>0.36322007812500001</v>
      </c>
      <c r="M153" s="3">
        <v>25</v>
      </c>
      <c r="N153" s="3"/>
      <c r="O153" s="3"/>
      <c r="P153" s="3"/>
      <c r="Q153" s="3"/>
      <c r="R153" s="3"/>
      <c r="S153" s="3"/>
      <c r="T153" s="3"/>
    </row>
    <row r="154" spans="2:20">
      <c r="B154" s="68" t="s">
        <v>301</v>
      </c>
      <c r="C154" s="66">
        <v>0.24475</v>
      </c>
      <c r="D154" s="66">
        <v>9.9250000000000005E-2</v>
      </c>
      <c r="E154" s="66">
        <v>0.24475</v>
      </c>
      <c r="F154" s="69">
        <f>AVERAGE(E$146:E154)</f>
        <v>0.37927777777777777</v>
      </c>
      <c r="G154" s="3"/>
      <c r="H154" s="68" t="s">
        <v>301</v>
      </c>
      <c r="I154" s="68" t="s">
        <v>356</v>
      </c>
      <c r="J154" s="3">
        <f t="shared" si="34"/>
        <v>216</v>
      </c>
      <c r="K154" s="66">
        <v>0.15887162499999999</v>
      </c>
      <c r="L154" s="69">
        <f>AVERAGE(K$146:K154)</f>
        <v>0.34051469444444449</v>
      </c>
      <c r="M154" s="3">
        <v>22</v>
      </c>
      <c r="N154" s="3"/>
      <c r="O154" s="3"/>
      <c r="P154" s="3"/>
      <c r="Q154" s="3"/>
      <c r="R154" s="3"/>
      <c r="S154" s="3"/>
      <c r="T154" s="3"/>
    </row>
    <row r="155" spans="2:20">
      <c r="B155" s="68" t="s">
        <v>306</v>
      </c>
      <c r="C155" s="66">
        <v>0.20774999999999999</v>
      </c>
      <c r="D155" s="66">
        <v>6.3750000000000001E-2</v>
      </c>
      <c r="E155" s="66">
        <v>0.20774999999999999</v>
      </c>
      <c r="F155" s="69">
        <f>AVERAGE(E$146:E155)</f>
        <v>0.36212499999999997</v>
      </c>
      <c r="G155" s="3"/>
      <c r="H155" s="68" t="s">
        <v>306</v>
      </c>
      <c r="I155" s="68" t="s">
        <v>356</v>
      </c>
      <c r="J155" s="3">
        <f t="shared" si="34"/>
        <v>240</v>
      </c>
      <c r="K155" s="66">
        <v>0.10243987499999999</v>
      </c>
      <c r="L155" s="69">
        <f>AVERAGE(K$146:K155)</f>
        <v>0.3167072125</v>
      </c>
      <c r="M155" s="3">
        <v>26</v>
      </c>
      <c r="N155" s="3"/>
      <c r="O155" s="3"/>
      <c r="P155" s="3"/>
      <c r="Q155" s="3"/>
      <c r="R155" s="3"/>
      <c r="S155" s="3"/>
      <c r="T155" s="3"/>
    </row>
    <row r="156" spans="2:20">
      <c r="B156" s="68" t="s">
        <v>307</v>
      </c>
      <c r="C156" s="66">
        <v>0.12975000000000003</v>
      </c>
      <c r="D156" s="66">
        <v>0.15925</v>
      </c>
      <c r="E156" s="66">
        <v>0.15925</v>
      </c>
      <c r="F156" s="69">
        <f>AVERAGE(E$146:E156)</f>
        <v>0.3436818181818182</v>
      </c>
      <c r="G156" s="3"/>
      <c r="H156" s="68" t="s">
        <v>307</v>
      </c>
      <c r="I156" s="68" t="s">
        <v>357</v>
      </c>
      <c r="J156" s="3">
        <f t="shared" si="34"/>
        <v>264</v>
      </c>
      <c r="K156" s="66">
        <v>6.8722875000000003E-2</v>
      </c>
      <c r="L156" s="69">
        <f>AVERAGE(K$146:K156)</f>
        <v>0.29416318181818185</v>
      </c>
      <c r="M156" s="3">
        <v>25</v>
      </c>
      <c r="N156" s="3"/>
      <c r="O156" s="3"/>
      <c r="P156" s="3"/>
      <c r="Q156" s="3"/>
      <c r="R156" s="3"/>
      <c r="S156" s="3"/>
      <c r="T156" s="3"/>
    </row>
    <row r="157" spans="2:20">
      <c r="B157" s="68" t="s">
        <v>325</v>
      </c>
      <c r="C157" s="66">
        <v>0.15200000000000002</v>
      </c>
      <c r="D157" s="66">
        <v>0.13724999999999998</v>
      </c>
      <c r="E157" s="66">
        <v>0.15200000000000002</v>
      </c>
      <c r="F157" s="69">
        <f>AVERAGE(E$146:E157)</f>
        <v>0.32770833333333332</v>
      </c>
      <c r="G157" s="3"/>
      <c r="H157" s="68" t="s">
        <v>325</v>
      </c>
      <c r="I157" s="68" t="s">
        <v>356</v>
      </c>
      <c r="J157" s="3">
        <f t="shared" si="34"/>
        <v>288</v>
      </c>
      <c r="K157" s="66">
        <v>4.6761500000000011E-2</v>
      </c>
      <c r="L157" s="69">
        <f>AVERAGE(K$146:K157)</f>
        <v>0.27354637500000006</v>
      </c>
      <c r="M157" s="3">
        <v>25</v>
      </c>
      <c r="N157" s="3"/>
      <c r="O157" s="3"/>
      <c r="P157" s="3"/>
      <c r="Q157" s="3"/>
      <c r="R157" s="3"/>
      <c r="S157" s="3"/>
      <c r="T157" s="3"/>
    </row>
    <row r="158" spans="2:20">
      <c r="B158" s="68" t="s">
        <v>320</v>
      </c>
      <c r="C158" s="66">
        <f>_xlfn.AGGREGATE(1,5,C146:C157)</f>
        <v>0.2265625</v>
      </c>
      <c r="D158" s="66">
        <f>_xlfn.AGGREGATE(1,5,D146:D157)</f>
        <v>0.14433333333333331</v>
      </c>
      <c r="E158" s="66">
        <f>_xlfn.AGGREGATE(1,5,E146:E157)</f>
        <v>0.32770833333333332</v>
      </c>
      <c r="F158" s="3"/>
      <c r="G158" s="3"/>
      <c r="H158" s="68" t="s">
        <v>320</v>
      </c>
      <c r="I158" s="3"/>
      <c r="J158" s="83">
        <f>_xlfn.AGGREGATE(1,5,J146:J157)</f>
        <v>156</v>
      </c>
      <c r="K158" s="66">
        <f>_xlfn.AGGREGATE(1,5,K146:K157)</f>
        <v>0.27354637500000006</v>
      </c>
      <c r="L158" s="3"/>
      <c r="M158" s="83">
        <f>SUM(M146:M157)</f>
        <v>291</v>
      </c>
      <c r="N158" s="3"/>
      <c r="O158" s="3"/>
      <c r="P158" s="3"/>
      <c r="Q158" s="3"/>
      <c r="R158" s="3"/>
      <c r="S158" s="3"/>
      <c r="T158" s="3"/>
    </row>
    <row r="159" spans="2:20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 t="s">
        <v>350</v>
      </c>
      <c r="P161" s="3"/>
      <c r="Q161" s="3"/>
      <c r="R161" s="3"/>
      <c r="S161" s="3"/>
      <c r="T161" s="3"/>
    </row>
    <row r="162" spans="2:20">
      <c r="B162" s="3"/>
      <c r="C162" s="3"/>
      <c r="D162" s="3" t="s">
        <v>348</v>
      </c>
      <c r="E162" s="3" t="s">
        <v>335</v>
      </c>
      <c r="F162" s="3"/>
      <c r="G162" s="3"/>
      <c r="H162" s="3"/>
      <c r="I162" s="3"/>
      <c r="J162" s="3" t="s">
        <v>352</v>
      </c>
      <c r="K162" s="3"/>
      <c r="L162" s="3"/>
      <c r="M162" s="3"/>
      <c r="N162" s="3"/>
      <c r="O162" s="3"/>
      <c r="P162" s="3" t="s">
        <v>335</v>
      </c>
      <c r="Q162" s="3"/>
      <c r="R162" s="3" t="s">
        <v>336</v>
      </c>
      <c r="S162" s="3"/>
      <c r="T162" s="3"/>
    </row>
    <row r="163" spans="2:20">
      <c r="B163" s="3"/>
      <c r="C163" s="3"/>
      <c r="D163" s="3"/>
      <c r="E163" s="3" t="s">
        <v>295</v>
      </c>
      <c r="F163" s="3" t="s">
        <v>297</v>
      </c>
      <c r="G163" s="3" t="s">
        <v>295</v>
      </c>
      <c r="H163" s="3" t="s">
        <v>297</v>
      </c>
      <c r="I163" s="3" t="s">
        <v>358</v>
      </c>
      <c r="J163" s="3" t="s">
        <v>295</v>
      </c>
      <c r="K163" s="3" t="s">
        <v>297</v>
      </c>
      <c r="L163" s="3" t="s">
        <v>295</v>
      </c>
      <c r="M163" s="3" t="s">
        <v>297</v>
      </c>
      <c r="N163" s="3" t="s">
        <v>358</v>
      </c>
      <c r="O163" s="3"/>
      <c r="P163" s="3" t="s">
        <v>295</v>
      </c>
      <c r="Q163" s="3" t="s">
        <v>297</v>
      </c>
      <c r="R163" s="3" t="s">
        <v>295</v>
      </c>
      <c r="S163" s="3" t="s">
        <v>297</v>
      </c>
      <c r="T163" s="3"/>
    </row>
    <row r="164" spans="2:20">
      <c r="B164" s="3"/>
      <c r="C164" s="3"/>
      <c r="D164" s="3"/>
      <c r="E164" s="3" t="s">
        <v>341</v>
      </c>
      <c r="F164" s="3" t="s">
        <v>341</v>
      </c>
      <c r="G164" s="3" t="s">
        <v>342</v>
      </c>
      <c r="H164" s="3" t="s">
        <v>342</v>
      </c>
      <c r="I164" s="3" t="s">
        <v>342</v>
      </c>
      <c r="J164" s="3" t="s">
        <v>341</v>
      </c>
      <c r="K164" s="3" t="s">
        <v>341</v>
      </c>
      <c r="L164" s="3" t="s">
        <v>342</v>
      </c>
      <c r="M164" s="3" t="s">
        <v>342</v>
      </c>
      <c r="N164" s="3" t="s">
        <v>342</v>
      </c>
      <c r="O164" s="3"/>
      <c r="P164" s="3" t="s">
        <v>341</v>
      </c>
      <c r="Q164" s="3" t="s">
        <v>342</v>
      </c>
      <c r="R164" s="3" t="s">
        <v>341</v>
      </c>
      <c r="S164" s="3" t="s">
        <v>342</v>
      </c>
      <c r="T164" s="3"/>
    </row>
    <row r="165" spans="2:20">
      <c r="B165" s="3"/>
      <c r="C165" s="3" t="s">
        <v>354</v>
      </c>
      <c r="D165" s="3">
        <v>1995</v>
      </c>
      <c r="E165" s="3">
        <v>1.05</v>
      </c>
      <c r="F165" s="81">
        <v>1.0416666666666667</v>
      </c>
      <c r="G165" s="81">
        <v>0.03</v>
      </c>
      <c r="H165" s="81">
        <v>0.15</v>
      </c>
      <c r="I165" s="81">
        <f>(G165+H165)/2</f>
        <v>0.09</v>
      </c>
      <c r="J165" s="81">
        <v>0.7</v>
      </c>
      <c r="K165" s="81">
        <v>0.64</v>
      </c>
      <c r="L165" s="81">
        <v>0.95499999999999996</v>
      </c>
      <c r="M165" s="81">
        <v>0.86</v>
      </c>
      <c r="N165" s="81">
        <f>(L165+M165)/2</f>
        <v>0.90749999999999997</v>
      </c>
      <c r="O165" s="3"/>
      <c r="P165" s="3">
        <v>0.25</v>
      </c>
      <c r="Q165" s="3">
        <v>0.25</v>
      </c>
      <c r="R165" s="3">
        <v>0.75</v>
      </c>
      <c r="S165" s="3">
        <v>0.75</v>
      </c>
      <c r="T165" s="3"/>
    </row>
    <row r="166" spans="2:20">
      <c r="B166" s="3"/>
      <c r="C166" s="3" t="s">
        <v>235</v>
      </c>
      <c r="D166" s="3">
        <v>1996</v>
      </c>
      <c r="E166" s="3">
        <v>1.05</v>
      </c>
      <c r="F166" s="81">
        <v>1.0416666666666667</v>
      </c>
      <c r="G166" s="81">
        <v>-4.9875000000000003E-2</v>
      </c>
      <c r="H166" s="81">
        <v>7.4999999999999997E-2</v>
      </c>
      <c r="I166" s="81">
        <f t="shared" ref="I166:I183" si="35">(G166+H166)/2</f>
        <v>1.2562499999999997E-2</v>
      </c>
      <c r="J166" s="81">
        <v>0.76100000000000001</v>
      </c>
      <c r="K166" s="81">
        <v>0.69550000000000001</v>
      </c>
      <c r="L166" s="81">
        <v>1.0365</v>
      </c>
      <c r="M166" s="81">
        <v>0.9345</v>
      </c>
      <c r="N166" s="81">
        <f t="shared" ref="N166:N183" si="36">(L166+M166)/2</f>
        <v>0.98550000000000004</v>
      </c>
      <c r="O166" s="3"/>
      <c r="P166" s="3">
        <v>0.25</v>
      </c>
      <c r="Q166" s="3">
        <v>0.25</v>
      </c>
      <c r="R166" s="3">
        <v>0.75</v>
      </c>
      <c r="S166" s="3">
        <v>0.75</v>
      </c>
      <c r="T166" s="3"/>
    </row>
    <row r="167" spans="2:20">
      <c r="B167" s="3"/>
      <c r="C167" s="3" t="s">
        <v>234</v>
      </c>
      <c r="D167" s="3">
        <v>1997</v>
      </c>
      <c r="E167" s="3">
        <v>1.05</v>
      </c>
      <c r="F167" s="81">
        <v>1.0416666666666667</v>
      </c>
      <c r="G167" s="81">
        <v>-0.12975</v>
      </c>
      <c r="H167" s="81">
        <v>0</v>
      </c>
      <c r="I167" s="81">
        <f t="shared" si="35"/>
        <v>-6.4875000000000002E-2</v>
      </c>
      <c r="J167" s="81">
        <v>0.82199999999999995</v>
      </c>
      <c r="K167" s="81">
        <v>0.751</v>
      </c>
      <c r="L167" s="81">
        <v>1.1179999999999999</v>
      </c>
      <c r="M167" s="81">
        <v>1.0089999999999999</v>
      </c>
      <c r="N167" s="81">
        <f t="shared" si="36"/>
        <v>1.0634999999999999</v>
      </c>
      <c r="O167" s="3"/>
      <c r="P167" s="3"/>
      <c r="Q167" s="3"/>
      <c r="R167" s="3"/>
      <c r="S167" s="3"/>
      <c r="T167" s="3"/>
    </row>
    <row r="168" spans="2:20">
      <c r="B168" s="3"/>
      <c r="C168" s="3" t="s">
        <v>233</v>
      </c>
      <c r="D168" s="3">
        <v>1998</v>
      </c>
      <c r="E168" s="3">
        <v>1.05</v>
      </c>
      <c r="F168" s="81">
        <v>1.0416666666666667</v>
      </c>
      <c r="G168" s="81">
        <v>-0.20962500000000001</v>
      </c>
      <c r="H168" s="81">
        <v>-7.4999999999999983E-2</v>
      </c>
      <c r="I168" s="81">
        <f t="shared" si="35"/>
        <v>-0.14231250000000001</v>
      </c>
      <c r="J168" s="81">
        <v>0.88300000000000001</v>
      </c>
      <c r="K168" s="81">
        <v>0.80649999999999999</v>
      </c>
      <c r="L168" s="81">
        <v>1.1995</v>
      </c>
      <c r="M168" s="81">
        <v>1.0834999999999999</v>
      </c>
      <c r="N168" s="81">
        <f t="shared" si="36"/>
        <v>1.1415</v>
      </c>
      <c r="O168" s="3"/>
      <c r="P168" s="3"/>
      <c r="Q168" s="3"/>
      <c r="R168" s="3"/>
      <c r="S168" s="3"/>
      <c r="T168" s="3"/>
    </row>
    <row r="169" spans="2:20">
      <c r="B169" s="3"/>
      <c r="C169" s="3" t="s">
        <v>232</v>
      </c>
      <c r="D169" s="3">
        <v>1999</v>
      </c>
      <c r="E169" s="3">
        <v>1.05</v>
      </c>
      <c r="F169" s="81">
        <v>1.0416666666666667</v>
      </c>
      <c r="G169" s="81">
        <v>-0.28949999999999998</v>
      </c>
      <c r="H169" s="81">
        <v>-0.15</v>
      </c>
      <c r="I169" s="81">
        <f t="shared" si="35"/>
        <v>-0.21975</v>
      </c>
      <c r="J169" s="81">
        <v>0.94399999999999995</v>
      </c>
      <c r="K169" s="81">
        <v>0.86199999999999988</v>
      </c>
      <c r="L169" s="81">
        <v>1.2809999999999999</v>
      </c>
      <c r="M169" s="81">
        <v>1.1579999999999999</v>
      </c>
      <c r="N169" s="81">
        <f t="shared" si="36"/>
        <v>1.2195</v>
      </c>
      <c r="O169" s="3"/>
      <c r="P169" s="3"/>
      <c r="Q169" s="3"/>
      <c r="R169" s="3"/>
      <c r="S169" s="3"/>
      <c r="T169" s="3"/>
    </row>
    <row r="170" spans="2:20">
      <c r="B170" s="3"/>
      <c r="C170" s="3" t="s">
        <v>231</v>
      </c>
      <c r="D170" s="3">
        <v>2000</v>
      </c>
      <c r="E170" s="3">
        <v>1.05</v>
      </c>
      <c r="F170" s="81">
        <v>1.0416666666666667</v>
      </c>
      <c r="G170" s="81">
        <v>-0.36937500000000001</v>
      </c>
      <c r="H170" s="81">
        <v>-0.22500000000000001</v>
      </c>
      <c r="I170" s="81">
        <f t="shared" si="35"/>
        <v>-0.29718749999999999</v>
      </c>
      <c r="J170" s="81">
        <v>1.0049999999999999</v>
      </c>
      <c r="K170" s="81">
        <v>0.91749999999999998</v>
      </c>
      <c r="L170" s="81">
        <v>1.3625</v>
      </c>
      <c r="M170" s="81">
        <v>1.2324999999999999</v>
      </c>
      <c r="N170" s="81">
        <f t="shared" si="36"/>
        <v>1.2974999999999999</v>
      </c>
      <c r="O170" s="3"/>
      <c r="P170" s="3"/>
      <c r="Q170" s="3"/>
      <c r="R170" s="3"/>
      <c r="S170" s="3"/>
      <c r="T170" s="3"/>
    </row>
    <row r="171" spans="2:20">
      <c r="B171" s="3"/>
      <c r="C171" s="3" t="s">
        <v>230</v>
      </c>
      <c r="D171" s="3">
        <v>2001</v>
      </c>
      <c r="E171" s="3">
        <v>1.05</v>
      </c>
      <c r="F171" s="81">
        <v>1.0416666666666667</v>
      </c>
      <c r="G171" s="81">
        <v>-0.44925000000000004</v>
      </c>
      <c r="H171" s="81">
        <v>-0.29999999999999993</v>
      </c>
      <c r="I171" s="81">
        <f t="shared" si="35"/>
        <v>-0.37462499999999999</v>
      </c>
      <c r="J171" s="81">
        <v>1.0660000000000001</v>
      </c>
      <c r="K171" s="81">
        <v>0.97299999999999986</v>
      </c>
      <c r="L171" s="81">
        <v>1.444</v>
      </c>
      <c r="M171" s="81">
        <v>1.3069999999999999</v>
      </c>
      <c r="N171" s="81">
        <f t="shared" si="36"/>
        <v>1.3754999999999999</v>
      </c>
      <c r="O171" s="3"/>
      <c r="P171" s="3"/>
      <c r="Q171" s="3"/>
      <c r="R171" s="3"/>
      <c r="S171" s="3"/>
      <c r="T171" s="3"/>
    </row>
    <row r="172" spans="2:20">
      <c r="B172" s="3"/>
      <c r="C172" s="3" t="s">
        <v>229</v>
      </c>
      <c r="D172" s="3">
        <v>2002</v>
      </c>
      <c r="E172" s="3">
        <v>1.05</v>
      </c>
      <c r="F172" s="81">
        <v>1.0416666666666667</v>
      </c>
      <c r="G172" s="81">
        <v>-0.52912499999999996</v>
      </c>
      <c r="H172" s="81">
        <v>-0.375</v>
      </c>
      <c r="I172" s="81">
        <f t="shared" si="35"/>
        <v>-0.45206249999999998</v>
      </c>
      <c r="J172" s="81">
        <v>1.127</v>
      </c>
      <c r="K172" s="81">
        <v>1.0284999999999997</v>
      </c>
      <c r="L172" s="81">
        <v>1.5255000000000001</v>
      </c>
      <c r="M172" s="81">
        <v>1.3815</v>
      </c>
      <c r="N172" s="81">
        <f t="shared" si="36"/>
        <v>1.4535</v>
      </c>
      <c r="O172" s="3"/>
      <c r="P172" s="3"/>
      <c r="Q172" s="3"/>
      <c r="R172" s="3"/>
      <c r="S172" s="3"/>
      <c r="T172" s="3"/>
    </row>
    <row r="173" spans="2:20">
      <c r="B173" s="3"/>
      <c r="C173" s="3" t="s">
        <v>228</v>
      </c>
      <c r="D173" s="3">
        <v>2003</v>
      </c>
      <c r="E173" s="3">
        <v>1.05</v>
      </c>
      <c r="F173" s="81">
        <v>1.0416666666666667</v>
      </c>
      <c r="G173" s="81">
        <v>-0.60899999999999999</v>
      </c>
      <c r="H173" s="81">
        <v>-0.44999999999999996</v>
      </c>
      <c r="I173" s="81">
        <f t="shared" si="35"/>
        <v>-0.52949999999999997</v>
      </c>
      <c r="J173" s="81">
        <v>1.1880000000000002</v>
      </c>
      <c r="K173" s="81">
        <v>1.0839999999999999</v>
      </c>
      <c r="L173" s="81">
        <v>1.607</v>
      </c>
      <c r="M173" s="81">
        <v>1.456</v>
      </c>
      <c r="N173" s="81">
        <f t="shared" si="36"/>
        <v>1.5314999999999999</v>
      </c>
      <c r="O173" s="3"/>
      <c r="P173" s="3"/>
      <c r="Q173" s="3"/>
      <c r="R173" s="3"/>
      <c r="S173" s="3"/>
      <c r="T173" s="3"/>
    </row>
    <row r="174" spans="2:20">
      <c r="B174" s="3"/>
      <c r="C174" s="3" t="s">
        <v>227</v>
      </c>
      <c r="D174" s="3">
        <v>2004</v>
      </c>
      <c r="E174" s="3">
        <v>1.05</v>
      </c>
      <c r="F174" s="81">
        <v>1.0416666666666667</v>
      </c>
      <c r="G174" s="81">
        <v>-0.68887500000000002</v>
      </c>
      <c r="H174" s="81">
        <v>-0.52499999999999991</v>
      </c>
      <c r="I174" s="81">
        <f t="shared" si="35"/>
        <v>-0.60693749999999991</v>
      </c>
      <c r="J174" s="81">
        <v>1.2490000000000001</v>
      </c>
      <c r="K174" s="81">
        <v>1.1395</v>
      </c>
      <c r="L174" s="81">
        <v>1.6884999999999999</v>
      </c>
      <c r="M174" s="81">
        <v>1.5305</v>
      </c>
      <c r="N174" s="81">
        <f t="shared" si="36"/>
        <v>1.6094999999999999</v>
      </c>
      <c r="O174" s="3"/>
      <c r="P174" s="3"/>
      <c r="Q174" s="3"/>
      <c r="R174" s="3"/>
      <c r="S174" s="3"/>
      <c r="T174" s="3"/>
    </row>
    <row r="175" spans="2:20">
      <c r="B175" s="3"/>
      <c r="C175" s="3" t="s">
        <v>226</v>
      </c>
      <c r="D175" s="3">
        <v>2005</v>
      </c>
      <c r="E175" s="3">
        <v>1.05</v>
      </c>
      <c r="F175" s="81">
        <v>1.0416666666666667</v>
      </c>
      <c r="G175" s="81">
        <v>-0.77</v>
      </c>
      <c r="H175" s="81">
        <v>-0.60499999999999998</v>
      </c>
      <c r="I175" s="81">
        <f t="shared" si="35"/>
        <v>-0.6875</v>
      </c>
      <c r="J175" s="81">
        <v>1.31</v>
      </c>
      <c r="K175" s="81">
        <v>1.1950000000000001</v>
      </c>
      <c r="L175" s="81">
        <v>1.77</v>
      </c>
      <c r="M175" s="81">
        <v>1.605</v>
      </c>
      <c r="N175" s="81">
        <f t="shared" si="36"/>
        <v>1.6875</v>
      </c>
      <c r="O175" s="3"/>
      <c r="P175" s="3"/>
      <c r="Q175" s="3"/>
      <c r="R175" s="3"/>
      <c r="S175" s="3"/>
      <c r="T175" s="3"/>
    </row>
    <row r="176" spans="2:20">
      <c r="B176" s="3"/>
      <c r="C176" s="3" t="s">
        <v>225</v>
      </c>
      <c r="D176" s="3">
        <v>2006</v>
      </c>
      <c r="E176" s="3">
        <v>1.05</v>
      </c>
      <c r="F176" s="81">
        <v>1.0416666666666667</v>
      </c>
      <c r="G176" s="81">
        <v>-0.84087500000000004</v>
      </c>
      <c r="H176" s="81">
        <v>-0.63575000000000004</v>
      </c>
      <c r="I176" s="81">
        <f t="shared" si="35"/>
        <v>-0.73831250000000004</v>
      </c>
      <c r="J176" s="81">
        <v>1.363</v>
      </c>
      <c r="K176" s="81">
        <v>1.218</v>
      </c>
      <c r="L176" s="81">
        <v>1.841</v>
      </c>
      <c r="M176" s="81">
        <v>1.6359999999999999</v>
      </c>
      <c r="N176" s="81">
        <f t="shared" si="36"/>
        <v>1.7384999999999999</v>
      </c>
      <c r="O176" s="3"/>
      <c r="P176" s="3"/>
      <c r="Q176" s="3"/>
      <c r="R176" s="3"/>
      <c r="S176" s="3"/>
      <c r="T176" s="3"/>
    </row>
    <row r="177" spans="2:20">
      <c r="B177" s="3"/>
      <c r="C177" s="3" t="s">
        <v>224</v>
      </c>
      <c r="D177" s="3">
        <v>2007</v>
      </c>
      <c r="E177" s="3">
        <v>1.05</v>
      </c>
      <c r="F177" s="81">
        <v>1.0416666666666667</v>
      </c>
      <c r="G177" s="81">
        <v>-0.91175000000000006</v>
      </c>
      <c r="H177" s="81">
        <v>-0.66649999999999998</v>
      </c>
      <c r="I177" s="81">
        <f t="shared" si="35"/>
        <v>-0.78912500000000008</v>
      </c>
      <c r="J177" s="81">
        <v>1.4159999999999999</v>
      </c>
      <c r="K177" s="81">
        <v>1.2410000000000001</v>
      </c>
      <c r="L177" s="81">
        <v>1.9119999999999999</v>
      </c>
      <c r="M177" s="81">
        <v>1.667</v>
      </c>
      <c r="N177" s="81">
        <f t="shared" si="36"/>
        <v>1.7894999999999999</v>
      </c>
      <c r="O177" s="3"/>
      <c r="P177" s="3"/>
      <c r="Q177" s="3"/>
      <c r="R177" s="3"/>
      <c r="S177" s="3"/>
      <c r="T177" s="3"/>
    </row>
    <row r="178" spans="2:20">
      <c r="B178" s="3"/>
      <c r="C178" s="3" t="s">
        <v>223</v>
      </c>
      <c r="D178" s="3">
        <v>2008</v>
      </c>
      <c r="E178" s="3">
        <v>1.05</v>
      </c>
      <c r="F178" s="82">
        <v>1.0416666666666667</v>
      </c>
      <c r="G178" s="82">
        <v>-0.98262499999999997</v>
      </c>
      <c r="H178" s="82">
        <v>-0.69724999999999993</v>
      </c>
      <c r="I178" s="81">
        <f t="shared" si="35"/>
        <v>-0.8399375</v>
      </c>
      <c r="J178" s="82">
        <v>1.4689999999999999</v>
      </c>
      <c r="K178" s="82">
        <v>1.264</v>
      </c>
      <c r="L178" s="82">
        <v>1.9830000000000001</v>
      </c>
      <c r="M178" s="82">
        <v>1.698</v>
      </c>
      <c r="N178" s="81">
        <f t="shared" si="36"/>
        <v>1.8405</v>
      </c>
      <c r="O178" s="3"/>
      <c r="P178" s="3"/>
      <c r="Q178" s="3"/>
      <c r="R178" s="3"/>
      <c r="S178" s="3"/>
      <c r="T178" s="3"/>
    </row>
    <row r="179" spans="2:20">
      <c r="B179" s="3"/>
      <c r="C179" s="3" t="s">
        <v>222</v>
      </c>
      <c r="D179" s="3">
        <v>2009</v>
      </c>
      <c r="E179" s="3">
        <v>1.05</v>
      </c>
      <c r="F179" s="82">
        <v>1.0416666666666667</v>
      </c>
      <c r="G179" s="82">
        <v>-1.0535000000000001</v>
      </c>
      <c r="H179" s="82">
        <v>-0.72799999999999998</v>
      </c>
      <c r="I179" s="81">
        <f t="shared" si="35"/>
        <v>-0.89075000000000004</v>
      </c>
      <c r="J179" s="82">
        <v>1.522</v>
      </c>
      <c r="K179" s="82">
        <v>1.2870000000000001</v>
      </c>
      <c r="L179" s="82">
        <v>2.0539999999999998</v>
      </c>
      <c r="M179" s="82">
        <v>1.7290000000000001</v>
      </c>
      <c r="N179" s="81">
        <f t="shared" si="36"/>
        <v>1.8915</v>
      </c>
      <c r="O179" s="3"/>
      <c r="P179" s="3"/>
      <c r="Q179" s="3"/>
      <c r="R179" s="3"/>
      <c r="S179" s="3"/>
      <c r="T179" s="3"/>
    </row>
    <row r="180" spans="2:20">
      <c r="B180" s="3"/>
      <c r="C180" s="3" t="s">
        <v>221</v>
      </c>
      <c r="D180" s="3">
        <v>2010</v>
      </c>
      <c r="E180" s="3">
        <v>1.05</v>
      </c>
      <c r="F180" s="82">
        <v>1.0416666666666667</v>
      </c>
      <c r="G180" s="82">
        <v>-1.1243750000000001</v>
      </c>
      <c r="H180" s="82">
        <v>-0.75875000000000004</v>
      </c>
      <c r="I180" s="81">
        <f t="shared" si="35"/>
        <v>-0.94156250000000008</v>
      </c>
      <c r="J180" s="82">
        <v>1.575</v>
      </c>
      <c r="K180" s="82">
        <v>1.31</v>
      </c>
      <c r="L180" s="82">
        <v>2.125</v>
      </c>
      <c r="M180" s="82">
        <v>1.76</v>
      </c>
      <c r="N180" s="81">
        <f t="shared" si="36"/>
        <v>1.9424999999999999</v>
      </c>
      <c r="O180" s="3"/>
      <c r="P180" s="3"/>
      <c r="Q180" s="3"/>
      <c r="R180" s="3"/>
      <c r="S180" s="3"/>
      <c r="T180" s="3"/>
    </row>
    <row r="181" spans="2:20">
      <c r="B181" s="3"/>
      <c r="C181" s="3" t="s">
        <v>220</v>
      </c>
      <c r="D181" s="3">
        <v>2011</v>
      </c>
      <c r="E181" s="3">
        <v>1.05</v>
      </c>
      <c r="F181" s="82">
        <v>1.0416666666666667</v>
      </c>
      <c r="G181" s="82">
        <v>-1.1952499999999999</v>
      </c>
      <c r="H181" s="82">
        <v>-0.78949999999999998</v>
      </c>
      <c r="I181" s="81">
        <f t="shared" si="35"/>
        <v>-0.99237500000000001</v>
      </c>
      <c r="J181" s="82">
        <v>1.6279999999999999</v>
      </c>
      <c r="K181" s="82">
        <v>1.3330000000000002</v>
      </c>
      <c r="L181" s="82">
        <v>2.1959999999999997</v>
      </c>
      <c r="M181" s="82">
        <v>1.7909999999999999</v>
      </c>
      <c r="N181" s="81">
        <f t="shared" si="36"/>
        <v>1.9934999999999998</v>
      </c>
      <c r="O181" s="3"/>
      <c r="P181" s="3"/>
      <c r="Q181" s="3"/>
      <c r="R181" s="3"/>
      <c r="S181" s="3"/>
      <c r="T181" s="3"/>
    </row>
    <row r="182" spans="2:20">
      <c r="B182" s="3"/>
      <c r="C182" s="3" t="s">
        <v>218</v>
      </c>
      <c r="D182" s="3">
        <v>2012</v>
      </c>
      <c r="E182" s="3">
        <v>1.05</v>
      </c>
      <c r="F182" s="82">
        <v>1.0416666666666667</v>
      </c>
      <c r="G182" s="82">
        <v>-1.2661249999999999</v>
      </c>
      <c r="H182" s="82">
        <v>-0.82024999999999992</v>
      </c>
      <c r="I182" s="81">
        <f t="shared" si="35"/>
        <v>-1.0431874999999999</v>
      </c>
      <c r="J182" s="82">
        <v>1.6809999999999998</v>
      </c>
      <c r="K182" s="82">
        <v>1.3560000000000001</v>
      </c>
      <c r="L182" s="82">
        <v>2.2669999999999999</v>
      </c>
      <c r="M182" s="82">
        <v>1.8220000000000001</v>
      </c>
      <c r="N182" s="81">
        <f t="shared" si="36"/>
        <v>2.0445000000000002</v>
      </c>
      <c r="O182" s="3"/>
      <c r="P182" s="3"/>
      <c r="Q182" s="3"/>
      <c r="R182" s="3"/>
      <c r="S182" s="3"/>
      <c r="T182" s="3"/>
    </row>
    <row r="183" spans="2:20">
      <c r="B183" s="3"/>
      <c r="C183" s="3" t="s">
        <v>216</v>
      </c>
      <c r="D183" s="3">
        <v>2013</v>
      </c>
      <c r="E183" s="3">
        <v>1.05</v>
      </c>
      <c r="F183" s="82">
        <v>1.0416666666666667</v>
      </c>
      <c r="G183" s="82">
        <v>-1.337</v>
      </c>
      <c r="H183" s="82">
        <v>-0.85099999999999998</v>
      </c>
      <c r="I183" s="81">
        <f t="shared" si="35"/>
        <v>-1.0939999999999999</v>
      </c>
      <c r="J183" s="82">
        <v>1.734</v>
      </c>
      <c r="K183" s="82">
        <v>1.379</v>
      </c>
      <c r="L183" s="82">
        <v>2.3380000000000001</v>
      </c>
      <c r="M183" s="82">
        <v>1.853</v>
      </c>
      <c r="N183" s="81">
        <f t="shared" si="36"/>
        <v>2.0954999999999999</v>
      </c>
      <c r="O183" s="3"/>
      <c r="P183" s="3"/>
      <c r="Q183" s="3"/>
      <c r="R183" s="3"/>
      <c r="S183" s="3"/>
      <c r="T183" s="3"/>
    </row>
  </sheetData>
  <mergeCells count="20">
    <mergeCell ref="B93:B95"/>
    <mergeCell ref="C94:F94"/>
    <mergeCell ref="G94:J94"/>
    <mergeCell ref="C63:H63"/>
    <mergeCell ref="I63:J63"/>
    <mergeCell ref="K63:P63"/>
    <mergeCell ref="Q63:R63"/>
    <mergeCell ref="C64:D64"/>
    <mergeCell ref="E64:F64"/>
    <mergeCell ref="G64:H64"/>
    <mergeCell ref="K64:L64"/>
    <mergeCell ref="M64:N64"/>
    <mergeCell ref="O64:P64"/>
    <mergeCell ref="F5:F7"/>
    <mergeCell ref="G5:J5"/>
    <mergeCell ref="K5:N5"/>
    <mergeCell ref="G6:H6"/>
    <mergeCell ref="I6:J6"/>
    <mergeCell ref="K6:L6"/>
    <mergeCell ref="M6:N6"/>
  </mergeCells>
  <phoneticPr fontId="20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3601-10B4-4A41-ADB6-414C38C71E8A}">
  <sheetPr>
    <pageSetUpPr fitToPage="1"/>
  </sheetPr>
  <dimension ref="A1:AL49"/>
  <sheetViews>
    <sheetView view="pageBreakPreview" zoomScale="115" zoomScaleNormal="100" zoomScaleSheetLayoutView="115" workbookViewId="0">
      <selection activeCell="AB21" sqref="AB21"/>
    </sheetView>
  </sheetViews>
  <sheetFormatPr defaultColWidth="9" defaultRowHeight="18"/>
  <cols>
    <col min="1" max="1" width="2.36328125" style="94" customWidth="1"/>
    <col min="2" max="35" width="2.6328125" style="94" customWidth="1"/>
    <col min="36" max="37" width="2.6328125" style="3" customWidth="1"/>
    <col min="38" max="16384" width="9" style="3"/>
  </cols>
  <sheetData>
    <row r="1" spans="1:35">
      <c r="A1" s="563" t="s">
        <v>423</v>
      </c>
      <c r="B1" s="564"/>
      <c r="C1" s="564"/>
      <c r="D1" s="564"/>
      <c r="E1" s="564"/>
      <c r="F1" s="564"/>
      <c r="G1" s="564"/>
      <c r="H1" s="564"/>
      <c r="I1" s="564"/>
      <c r="J1" s="564"/>
      <c r="K1" s="565"/>
      <c r="Z1" s="95"/>
      <c r="AA1" s="95"/>
      <c r="AB1" s="95"/>
      <c r="AC1" s="95"/>
      <c r="AD1" s="95"/>
      <c r="AE1" s="95"/>
      <c r="AF1" s="95"/>
      <c r="AG1" s="95"/>
      <c r="AH1" s="95"/>
    </row>
    <row r="2" spans="1:35">
      <c r="A2" s="566"/>
      <c r="B2" s="567"/>
      <c r="C2" s="567"/>
      <c r="D2" s="567"/>
      <c r="E2" s="567"/>
      <c r="F2" s="567"/>
      <c r="G2" s="567"/>
      <c r="H2" s="567"/>
      <c r="I2" s="567"/>
      <c r="J2" s="567"/>
      <c r="K2" s="568"/>
      <c r="Z2" s="95"/>
      <c r="AA2" s="95"/>
      <c r="AB2" s="95"/>
      <c r="AC2" s="95"/>
      <c r="AD2" s="95"/>
      <c r="AE2" s="95"/>
      <c r="AF2" s="95"/>
      <c r="AG2" s="95"/>
      <c r="AH2" s="95"/>
    </row>
    <row r="3" spans="1:35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50"/>
    </row>
    <row r="4" spans="1:35">
      <c r="A4" s="151"/>
      <c r="B4" s="95" t="s">
        <v>424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152"/>
    </row>
    <row r="5" spans="1:35">
      <c r="A5" s="151"/>
      <c r="B5" s="226" t="s">
        <v>425</v>
      </c>
      <c r="C5" s="226"/>
      <c r="D5" s="226"/>
      <c r="E5" s="226"/>
      <c r="F5" s="226"/>
      <c r="G5" s="226"/>
      <c r="H5" s="569"/>
      <c r="I5" s="570"/>
      <c r="J5" s="570"/>
      <c r="K5" s="570"/>
      <c r="L5" s="570"/>
      <c r="M5" s="570"/>
      <c r="N5" s="570"/>
      <c r="O5" s="570"/>
      <c r="P5" s="570"/>
      <c r="Q5" s="570"/>
      <c r="R5" s="570"/>
      <c r="S5" s="570"/>
      <c r="T5" s="570"/>
      <c r="U5" s="571"/>
      <c r="V5" s="578" t="s">
        <v>426</v>
      </c>
      <c r="W5" s="579"/>
      <c r="X5" s="579"/>
      <c r="Y5" s="580"/>
      <c r="Z5" s="569"/>
      <c r="AA5" s="570"/>
      <c r="AB5" s="570"/>
      <c r="AC5" s="570"/>
      <c r="AD5" s="570"/>
      <c r="AE5" s="570"/>
      <c r="AF5" s="570"/>
      <c r="AG5" s="570"/>
      <c r="AH5" s="571"/>
      <c r="AI5" s="152"/>
    </row>
    <row r="6" spans="1:35">
      <c r="A6" s="151"/>
      <c r="B6" s="226"/>
      <c r="C6" s="226"/>
      <c r="D6" s="226"/>
      <c r="E6" s="226"/>
      <c r="F6" s="226"/>
      <c r="G6" s="226"/>
      <c r="H6" s="572"/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4"/>
      <c r="V6" s="581"/>
      <c r="W6" s="582"/>
      <c r="X6" s="582"/>
      <c r="Y6" s="583"/>
      <c r="Z6" s="572"/>
      <c r="AA6" s="573"/>
      <c r="AB6" s="573"/>
      <c r="AC6" s="573"/>
      <c r="AD6" s="573"/>
      <c r="AE6" s="573"/>
      <c r="AF6" s="573"/>
      <c r="AG6" s="573"/>
      <c r="AH6" s="574"/>
      <c r="AI6" s="152"/>
    </row>
    <row r="7" spans="1:35">
      <c r="A7" s="151"/>
      <c r="B7" s="226"/>
      <c r="C7" s="226"/>
      <c r="D7" s="226"/>
      <c r="E7" s="226"/>
      <c r="F7" s="226"/>
      <c r="G7" s="226"/>
      <c r="H7" s="575"/>
      <c r="I7" s="576"/>
      <c r="J7" s="576"/>
      <c r="K7" s="576"/>
      <c r="L7" s="576"/>
      <c r="M7" s="576"/>
      <c r="N7" s="576"/>
      <c r="O7" s="576"/>
      <c r="P7" s="576"/>
      <c r="Q7" s="576"/>
      <c r="R7" s="576"/>
      <c r="S7" s="576"/>
      <c r="T7" s="576"/>
      <c r="U7" s="577"/>
      <c r="V7" s="584"/>
      <c r="W7" s="585"/>
      <c r="X7" s="585"/>
      <c r="Y7" s="586"/>
      <c r="Z7" s="575"/>
      <c r="AA7" s="576"/>
      <c r="AB7" s="576"/>
      <c r="AC7" s="576"/>
      <c r="AD7" s="576"/>
      <c r="AE7" s="576"/>
      <c r="AF7" s="576"/>
      <c r="AG7" s="576"/>
      <c r="AH7" s="577"/>
      <c r="AI7" s="152"/>
    </row>
    <row r="8" spans="1:35">
      <c r="A8" s="151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152"/>
    </row>
    <row r="9" spans="1:35">
      <c r="A9" s="151"/>
      <c r="AB9" s="95"/>
      <c r="AC9" s="95"/>
      <c r="AD9" s="95"/>
      <c r="AE9" s="95"/>
      <c r="AF9" s="95"/>
      <c r="AG9" s="95"/>
      <c r="AH9" s="95"/>
      <c r="AI9" s="152"/>
    </row>
    <row r="10" spans="1:35">
      <c r="A10" s="151"/>
      <c r="B10" s="226" t="s">
        <v>427</v>
      </c>
      <c r="C10" s="226"/>
      <c r="D10" s="226"/>
      <c r="E10" s="226"/>
      <c r="F10" s="226"/>
      <c r="G10" s="226"/>
      <c r="H10" s="569" t="s">
        <v>428</v>
      </c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70"/>
      <c r="U10" s="571"/>
      <c r="V10" s="578" t="s">
        <v>429</v>
      </c>
      <c r="W10" s="579"/>
      <c r="X10" s="579"/>
      <c r="Y10" s="580"/>
      <c r="Z10" s="569"/>
      <c r="AA10" s="570"/>
      <c r="AB10" s="570"/>
      <c r="AC10" s="570"/>
      <c r="AD10" s="570"/>
      <c r="AE10" s="570"/>
      <c r="AF10" s="570"/>
      <c r="AG10" s="570"/>
      <c r="AH10" s="571"/>
      <c r="AI10" s="152"/>
    </row>
    <row r="11" spans="1:35">
      <c r="A11" s="151"/>
      <c r="B11" s="226"/>
      <c r="C11" s="226"/>
      <c r="D11" s="226"/>
      <c r="E11" s="226"/>
      <c r="F11" s="226"/>
      <c r="G11" s="226"/>
      <c r="H11" s="572"/>
      <c r="I11" s="573"/>
      <c r="J11" s="573"/>
      <c r="K11" s="573"/>
      <c r="L11" s="573"/>
      <c r="M11" s="573"/>
      <c r="N11" s="573"/>
      <c r="O11" s="573"/>
      <c r="P11" s="573"/>
      <c r="Q11" s="573"/>
      <c r="R11" s="573"/>
      <c r="S11" s="573"/>
      <c r="T11" s="573"/>
      <c r="U11" s="574"/>
      <c r="V11" s="581"/>
      <c r="W11" s="582"/>
      <c r="X11" s="582"/>
      <c r="Y11" s="583"/>
      <c r="Z11" s="572"/>
      <c r="AA11" s="573"/>
      <c r="AB11" s="573"/>
      <c r="AC11" s="573"/>
      <c r="AD11" s="573"/>
      <c r="AE11" s="573"/>
      <c r="AF11" s="573"/>
      <c r="AG11" s="573"/>
      <c r="AH11" s="574"/>
      <c r="AI11" s="152"/>
    </row>
    <row r="12" spans="1:35">
      <c r="A12" s="151"/>
      <c r="B12" s="226"/>
      <c r="C12" s="226"/>
      <c r="D12" s="226"/>
      <c r="E12" s="226"/>
      <c r="F12" s="226"/>
      <c r="G12" s="226"/>
      <c r="H12" s="575"/>
      <c r="I12" s="576"/>
      <c r="J12" s="576"/>
      <c r="K12" s="576"/>
      <c r="L12" s="576"/>
      <c r="M12" s="576"/>
      <c r="N12" s="576"/>
      <c r="O12" s="576"/>
      <c r="P12" s="576"/>
      <c r="Q12" s="576"/>
      <c r="R12" s="576"/>
      <c r="S12" s="576"/>
      <c r="T12" s="576"/>
      <c r="U12" s="577"/>
      <c r="V12" s="584"/>
      <c r="W12" s="585"/>
      <c r="X12" s="585"/>
      <c r="Y12" s="586"/>
      <c r="Z12" s="575"/>
      <c r="AA12" s="576"/>
      <c r="AB12" s="576"/>
      <c r="AC12" s="576"/>
      <c r="AD12" s="576"/>
      <c r="AE12" s="576"/>
      <c r="AF12" s="576"/>
      <c r="AG12" s="576"/>
      <c r="AH12" s="577"/>
      <c r="AI12" s="152"/>
    </row>
    <row r="13" spans="1:35">
      <c r="A13" s="151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152"/>
    </row>
    <row r="14" spans="1:35">
      <c r="A14" s="151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152"/>
    </row>
    <row r="15" spans="1:35">
      <c r="A15" s="151"/>
      <c r="B15" s="596" t="s">
        <v>430</v>
      </c>
      <c r="C15" s="226"/>
      <c r="D15" s="226"/>
      <c r="E15" s="226"/>
      <c r="F15" s="226"/>
      <c r="G15" s="226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152"/>
    </row>
    <row r="16" spans="1:35">
      <c r="A16" s="151"/>
      <c r="B16" s="226"/>
      <c r="C16" s="226"/>
      <c r="D16" s="226"/>
      <c r="E16" s="226"/>
      <c r="F16" s="226"/>
      <c r="G16" s="226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152"/>
    </row>
    <row r="17" spans="1:38">
      <c r="A17" s="151"/>
      <c r="B17" s="226"/>
      <c r="C17" s="226"/>
      <c r="D17" s="226"/>
      <c r="E17" s="226"/>
      <c r="F17" s="226"/>
      <c r="G17" s="226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152"/>
    </row>
    <row r="18" spans="1:38">
      <c r="A18" s="151"/>
      <c r="AI18" s="152"/>
    </row>
    <row r="19" spans="1:38">
      <c r="A19" s="151"/>
      <c r="B19" s="95"/>
      <c r="C19" s="95" t="s">
        <v>431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152"/>
    </row>
    <row r="20" spans="1:38">
      <c r="A20" s="151"/>
      <c r="AI20" s="152"/>
      <c r="AL20" s="16"/>
    </row>
    <row r="21" spans="1:38">
      <c r="A21" s="151"/>
      <c r="AI21" s="152"/>
    </row>
    <row r="22" spans="1:38" ht="18.75" customHeight="1">
      <c r="A22" s="151"/>
      <c r="B22" s="587" t="s">
        <v>458</v>
      </c>
      <c r="C22" s="588"/>
      <c r="D22" s="588"/>
      <c r="E22" s="588"/>
      <c r="F22" s="588"/>
      <c r="G22" s="588"/>
      <c r="H22" s="588"/>
      <c r="I22" s="588"/>
      <c r="J22" s="588"/>
      <c r="K22" s="588"/>
      <c r="L22" s="588"/>
      <c r="M22" s="588"/>
      <c r="N22" s="588"/>
      <c r="O22" s="588"/>
      <c r="P22" s="588"/>
      <c r="Q22" s="588"/>
      <c r="R22" s="588"/>
      <c r="S22" s="588"/>
      <c r="T22" s="588"/>
      <c r="U22" s="588"/>
      <c r="V22" s="588"/>
      <c r="W22" s="588"/>
      <c r="X22" s="588"/>
      <c r="Y22" s="588"/>
      <c r="Z22" s="588"/>
      <c r="AA22" s="588"/>
      <c r="AB22" s="588"/>
      <c r="AC22" s="588"/>
      <c r="AD22" s="588"/>
      <c r="AE22" s="588"/>
      <c r="AF22" s="588"/>
      <c r="AG22" s="588"/>
      <c r="AH22" s="589"/>
      <c r="AI22" s="152"/>
    </row>
    <row r="23" spans="1:38">
      <c r="A23" s="151"/>
      <c r="B23" s="590"/>
      <c r="C23" s="591"/>
      <c r="D23" s="591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  <c r="AC23" s="591"/>
      <c r="AD23" s="591"/>
      <c r="AE23" s="591"/>
      <c r="AF23" s="591"/>
      <c r="AG23" s="591"/>
      <c r="AH23" s="592"/>
      <c r="AI23" s="152"/>
    </row>
    <row r="24" spans="1:38">
      <c r="A24" s="151"/>
      <c r="B24" s="590"/>
      <c r="C24" s="591"/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591"/>
      <c r="AH24" s="592"/>
      <c r="AI24" s="152"/>
    </row>
    <row r="25" spans="1:38">
      <c r="A25" s="151"/>
      <c r="B25" s="590"/>
      <c r="C25" s="591"/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  <c r="AC25" s="591"/>
      <c r="AD25" s="591"/>
      <c r="AE25" s="591"/>
      <c r="AF25" s="591"/>
      <c r="AG25" s="591"/>
      <c r="AH25" s="592"/>
      <c r="AI25" s="152"/>
    </row>
    <row r="26" spans="1:38">
      <c r="A26" s="151"/>
      <c r="B26" s="590"/>
      <c r="C26" s="591"/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1"/>
      <c r="AF26" s="591"/>
      <c r="AG26" s="591"/>
      <c r="AH26" s="592"/>
      <c r="AI26" s="152"/>
    </row>
    <row r="27" spans="1:38">
      <c r="A27" s="151"/>
      <c r="B27" s="590"/>
      <c r="C27" s="591"/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  <c r="AC27" s="591"/>
      <c r="AD27" s="591"/>
      <c r="AE27" s="591"/>
      <c r="AF27" s="591"/>
      <c r="AG27" s="591"/>
      <c r="AH27" s="592"/>
      <c r="AI27" s="152"/>
    </row>
    <row r="28" spans="1:38">
      <c r="A28" s="151"/>
      <c r="B28" s="590"/>
      <c r="C28" s="591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  <c r="AC28" s="591"/>
      <c r="AD28" s="591"/>
      <c r="AE28" s="591"/>
      <c r="AF28" s="591"/>
      <c r="AG28" s="591"/>
      <c r="AH28" s="592"/>
      <c r="AI28" s="152"/>
    </row>
    <row r="29" spans="1:38">
      <c r="A29" s="151"/>
      <c r="B29" s="590"/>
      <c r="C29" s="591"/>
      <c r="D29" s="591"/>
      <c r="E29" s="591"/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  <c r="AC29" s="591"/>
      <c r="AD29" s="591"/>
      <c r="AE29" s="591"/>
      <c r="AF29" s="591"/>
      <c r="AG29" s="591"/>
      <c r="AH29" s="592"/>
      <c r="AI29" s="152"/>
    </row>
    <row r="30" spans="1:38">
      <c r="A30" s="151"/>
      <c r="B30" s="590"/>
      <c r="C30" s="591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  <c r="AC30" s="591"/>
      <c r="AD30" s="591"/>
      <c r="AE30" s="591"/>
      <c r="AF30" s="591"/>
      <c r="AG30" s="591"/>
      <c r="AH30" s="592"/>
      <c r="AI30" s="152"/>
    </row>
    <row r="31" spans="1:38">
      <c r="A31" s="151"/>
      <c r="B31" s="590"/>
      <c r="C31" s="591"/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  <c r="AC31" s="591"/>
      <c r="AD31" s="591"/>
      <c r="AE31" s="591"/>
      <c r="AF31" s="591"/>
      <c r="AG31" s="591"/>
      <c r="AH31" s="592"/>
      <c r="AI31" s="152"/>
    </row>
    <row r="32" spans="1:38">
      <c r="A32" s="151"/>
      <c r="B32" s="590"/>
      <c r="C32" s="591"/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  <c r="AC32" s="591"/>
      <c r="AD32" s="591"/>
      <c r="AE32" s="591"/>
      <c r="AF32" s="591"/>
      <c r="AG32" s="591"/>
      <c r="AH32" s="592"/>
      <c r="AI32" s="152"/>
    </row>
    <row r="33" spans="1:35">
      <c r="A33" s="151"/>
      <c r="B33" s="590"/>
      <c r="C33" s="591"/>
      <c r="D33" s="591"/>
      <c r="E33" s="591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  <c r="AC33" s="591"/>
      <c r="AD33" s="591"/>
      <c r="AE33" s="591"/>
      <c r="AF33" s="591"/>
      <c r="AG33" s="591"/>
      <c r="AH33" s="592"/>
      <c r="AI33" s="152"/>
    </row>
    <row r="34" spans="1:35">
      <c r="A34" s="153"/>
      <c r="B34" s="590"/>
      <c r="C34" s="591"/>
      <c r="D34" s="591"/>
      <c r="E34" s="591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  <c r="AC34" s="591"/>
      <c r="AD34" s="591"/>
      <c r="AE34" s="591"/>
      <c r="AF34" s="591"/>
      <c r="AG34" s="591"/>
      <c r="AH34" s="592"/>
      <c r="AI34" s="152"/>
    </row>
    <row r="35" spans="1:35">
      <c r="A35" s="153"/>
      <c r="B35" s="590"/>
      <c r="C35" s="591"/>
      <c r="D35" s="591"/>
      <c r="E35" s="591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  <c r="AC35" s="591"/>
      <c r="AD35" s="591"/>
      <c r="AE35" s="591"/>
      <c r="AF35" s="591"/>
      <c r="AG35" s="591"/>
      <c r="AH35" s="592"/>
      <c r="AI35" s="152"/>
    </row>
    <row r="36" spans="1:35">
      <c r="A36" s="153"/>
      <c r="B36" s="590"/>
      <c r="C36" s="591"/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  <c r="AC36" s="591"/>
      <c r="AD36" s="591"/>
      <c r="AE36" s="591"/>
      <c r="AF36" s="591"/>
      <c r="AG36" s="591"/>
      <c r="AH36" s="592"/>
      <c r="AI36" s="152"/>
    </row>
    <row r="37" spans="1:35">
      <c r="A37" s="153"/>
      <c r="B37" s="590"/>
      <c r="C37" s="591"/>
      <c r="D37" s="591"/>
      <c r="E37" s="591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  <c r="AC37" s="591"/>
      <c r="AD37" s="591"/>
      <c r="AE37" s="591"/>
      <c r="AF37" s="591"/>
      <c r="AG37" s="591"/>
      <c r="AH37" s="592"/>
      <c r="AI37" s="152"/>
    </row>
    <row r="38" spans="1:35">
      <c r="A38" s="153"/>
      <c r="B38" s="590"/>
      <c r="C38" s="591"/>
      <c r="D38" s="591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  <c r="AC38" s="591"/>
      <c r="AD38" s="591"/>
      <c r="AE38" s="591"/>
      <c r="AF38" s="591"/>
      <c r="AG38" s="591"/>
      <c r="AH38" s="592"/>
      <c r="AI38" s="152"/>
    </row>
    <row r="39" spans="1:35">
      <c r="A39" s="153"/>
      <c r="B39" s="590"/>
      <c r="C39" s="591"/>
      <c r="D39" s="591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  <c r="AC39" s="591"/>
      <c r="AD39" s="591"/>
      <c r="AE39" s="591"/>
      <c r="AF39" s="591"/>
      <c r="AG39" s="591"/>
      <c r="AH39" s="592"/>
      <c r="AI39" s="152"/>
    </row>
    <row r="40" spans="1:35">
      <c r="A40" s="153"/>
      <c r="B40" s="590"/>
      <c r="C40" s="591"/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  <c r="W40" s="591"/>
      <c r="X40" s="591"/>
      <c r="Y40" s="591"/>
      <c r="Z40" s="591"/>
      <c r="AA40" s="591"/>
      <c r="AB40" s="591"/>
      <c r="AC40" s="591"/>
      <c r="AD40" s="591"/>
      <c r="AE40" s="591"/>
      <c r="AF40" s="591"/>
      <c r="AG40" s="591"/>
      <c r="AH40" s="592"/>
      <c r="AI40" s="152"/>
    </row>
    <row r="41" spans="1:35">
      <c r="A41" s="153"/>
      <c r="B41" s="590"/>
      <c r="C41" s="591"/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  <c r="AC41" s="591"/>
      <c r="AD41" s="591"/>
      <c r="AE41" s="591"/>
      <c r="AF41" s="591"/>
      <c r="AG41" s="591"/>
      <c r="AH41" s="592"/>
      <c r="AI41" s="152"/>
    </row>
    <row r="42" spans="1:35">
      <c r="A42" s="153"/>
      <c r="B42" s="590"/>
      <c r="C42" s="591"/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  <c r="AC42" s="591"/>
      <c r="AD42" s="591"/>
      <c r="AE42" s="591"/>
      <c r="AF42" s="591"/>
      <c r="AG42" s="591"/>
      <c r="AH42" s="592"/>
      <c r="AI42" s="152"/>
    </row>
    <row r="43" spans="1:35">
      <c r="A43" s="153"/>
      <c r="B43" s="590"/>
      <c r="C43" s="591"/>
      <c r="D43" s="591"/>
      <c r="E43" s="591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  <c r="AC43" s="591"/>
      <c r="AD43" s="591"/>
      <c r="AE43" s="591"/>
      <c r="AF43" s="591"/>
      <c r="AG43" s="591"/>
      <c r="AH43" s="592"/>
      <c r="AI43" s="152"/>
    </row>
    <row r="44" spans="1:35">
      <c r="A44" s="153"/>
      <c r="B44" s="590"/>
      <c r="C44" s="591"/>
      <c r="D44" s="591"/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1"/>
      <c r="AF44" s="591"/>
      <c r="AG44" s="591"/>
      <c r="AH44" s="592"/>
      <c r="AI44" s="152"/>
    </row>
    <row r="45" spans="1:35">
      <c r="A45" s="153"/>
      <c r="B45" s="590"/>
      <c r="C45" s="591"/>
      <c r="D45" s="591"/>
      <c r="E45" s="591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  <c r="AC45" s="591"/>
      <c r="AD45" s="591"/>
      <c r="AE45" s="591"/>
      <c r="AF45" s="591"/>
      <c r="AG45" s="591"/>
      <c r="AH45" s="592"/>
      <c r="AI45" s="152"/>
    </row>
    <row r="46" spans="1:35">
      <c r="A46" s="153"/>
      <c r="B46" s="590"/>
      <c r="C46" s="591"/>
      <c r="D46" s="591"/>
      <c r="E46" s="591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  <c r="AC46" s="591"/>
      <c r="AD46" s="591"/>
      <c r="AE46" s="591"/>
      <c r="AF46" s="591"/>
      <c r="AG46" s="591"/>
      <c r="AH46" s="592"/>
      <c r="AI46" s="152"/>
    </row>
    <row r="47" spans="1:35">
      <c r="A47" s="153"/>
      <c r="B47" s="590"/>
      <c r="C47" s="591"/>
      <c r="D47" s="591"/>
      <c r="E47" s="591"/>
      <c r="F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  <c r="AC47" s="591"/>
      <c r="AD47" s="591"/>
      <c r="AE47" s="591"/>
      <c r="AF47" s="591"/>
      <c r="AG47" s="591"/>
      <c r="AH47" s="592"/>
      <c r="AI47" s="152"/>
    </row>
    <row r="48" spans="1:35">
      <c r="A48" s="153"/>
      <c r="B48" s="593"/>
      <c r="C48" s="594"/>
      <c r="D48" s="594"/>
      <c r="E48" s="594"/>
      <c r="F48" s="594"/>
      <c r="G48" s="594"/>
      <c r="H48" s="594"/>
      <c r="I48" s="594"/>
      <c r="J48" s="594"/>
      <c r="K48" s="594"/>
      <c r="L48" s="594"/>
      <c r="M48" s="594"/>
      <c r="N48" s="594"/>
      <c r="O48" s="594"/>
      <c r="P48" s="594"/>
      <c r="Q48" s="594"/>
      <c r="R48" s="594"/>
      <c r="S48" s="594"/>
      <c r="T48" s="594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5"/>
      <c r="AI48" s="152"/>
    </row>
    <row r="49" spans="1:35">
      <c r="A49" s="154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6"/>
    </row>
  </sheetData>
  <sheetProtection password="D73A" sheet="1" formatCells="0"/>
  <mergeCells count="12">
    <mergeCell ref="B22:AH48"/>
    <mergeCell ref="B15:G17"/>
    <mergeCell ref="H15:AH17"/>
    <mergeCell ref="B10:G12"/>
    <mergeCell ref="H10:U12"/>
    <mergeCell ref="V10:Y12"/>
    <mergeCell ref="Z10:AH12"/>
    <mergeCell ref="A1:K2"/>
    <mergeCell ref="B5:G7"/>
    <mergeCell ref="H5:U7"/>
    <mergeCell ref="V5:Y7"/>
    <mergeCell ref="Z5:AH7"/>
  </mergeCells>
  <phoneticPr fontId="20"/>
  <printOptions horizontalCentered="1"/>
  <pageMargins left="0.51181102362204722" right="0.51181102362204722" top="0.51181102362204722" bottom="0.35433070866141736" header="0.27559055118110237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0490-A987-4007-BA21-142FB03CF5D9}">
  <sheetPr>
    <pageSetUpPr fitToPage="1"/>
  </sheetPr>
  <dimension ref="A1:AL49"/>
  <sheetViews>
    <sheetView view="pageBreakPreview" zoomScale="140" zoomScaleNormal="100" zoomScaleSheetLayoutView="140" workbookViewId="0">
      <selection activeCell="B48" sqref="B48"/>
    </sheetView>
  </sheetViews>
  <sheetFormatPr defaultColWidth="9" defaultRowHeight="18"/>
  <cols>
    <col min="1" max="1" width="2.36328125" style="94" customWidth="1"/>
    <col min="2" max="35" width="2.6328125" style="94" customWidth="1"/>
    <col min="36" max="37" width="2.6328125" style="3" customWidth="1"/>
    <col min="38" max="16384" width="9" style="3"/>
  </cols>
  <sheetData>
    <row r="1" spans="1:38" ht="18" customHeight="1">
      <c r="A1" s="563" t="s">
        <v>383</v>
      </c>
      <c r="B1" s="564"/>
      <c r="C1" s="564"/>
      <c r="D1" s="564"/>
      <c r="E1" s="564"/>
      <c r="F1" s="564"/>
      <c r="G1" s="564"/>
      <c r="H1" s="564"/>
      <c r="I1" s="564"/>
      <c r="J1" s="564"/>
      <c r="K1" s="565"/>
      <c r="L1" s="608"/>
      <c r="M1" s="609"/>
      <c r="N1" s="609"/>
      <c r="O1" s="609"/>
      <c r="P1" s="609"/>
      <c r="Q1" s="609"/>
      <c r="R1" s="609"/>
      <c r="S1" s="609"/>
      <c r="T1" s="609"/>
      <c r="U1" s="609"/>
      <c r="V1" s="609"/>
      <c r="W1" s="609"/>
      <c r="X1" s="609"/>
      <c r="Y1" s="609"/>
      <c r="Z1" s="609"/>
      <c r="AA1" s="609"/>
      <c r="AB1" s="609"/>
      <c r="AC1" s="609"/>
      <c r="AD1" s="609"/>
      <c r="AE1" s="609"/>
      <c r="AF1" s="609"/>
      <c r="AG1" s="609"/>
      <c r="AH1" s="609"/>
      <c r="AI1" s="609"/>
    </row>
    <row r="2" spans="1:38" ht="18" customHeight="1">
      <c r="A2" s="566"/>
      <c r="B2" s="567"/>
      <c r="C2" s="567"/>
      <c r="D2" s="567"/>
      <c r="E2" s="567"/>
      <c r="F2" s="567"/>
      <c r="G2" s="567"/>
      <c r="H2" s="567"/>
      <c r="I2" s="567"/>
      <c r="J2" s="567"/>
      <c r="K2" s="568"/>
      <c r="L2" s="610"/>
      <c r="M2" s="611"/>
      <c r="N2" s="611"/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1"/>
      <c r="AG2" s="611"/>
      <c r="AH2" s="611"/>
      <c r="AI2" s="611"/>
    </row>
    <row r="3" spans="1:38" ht="18" customHeight="1">
      <c r="A3" s="599"/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600"/>
      <c r="T3" s="600"/>
      <c r="U3" s="600"/>
      <c r="V3" s="600"/>
      <c r="W3" s="600"/>
      <c r="X3" s="600"/>
      <c r="Y3" s="600"/>
      <c r="Z3" s="600"/>
      <c r="AA3" s="600"/>
      <c r="AB3" s="600"/>
      <c r="AC3" s="600"/>
      <c r="AD3" s="600"/>
      <c r="AE3" s="600"/>
      <c r="AF3" s="600"/>
      <c r="AG3" s="600"/>
      <c r="AH3" s="600"/>
      <c r="AI3" s="601"/>
    </row>
    <row r="4" spans="1:38" ht="18" customHeight="1">
      <c r="A4" s="602"/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3"/>
      <c r="R4" s="603"/>
      <c r="S4" s="603"/>
      <c r="T4" s="603"/>
      <c r="U4" s="603"/>
      <c r="V4" s="603"/>
      <c r="W4" s="603"/>
      <c r="X4" s="603"/>
      <c r="Y4" s="603"/>
      <c r="Z4" s="603"/>
      <c r="AA4" s="603"/>
      <c r="AB4" s="603"/>
      <c r="AC4" s="603"/>
      <c r="AD4" s="603"/>
      <c r="AE4" s="603"/>
      <c r="AF4" s="603"/>
      <c r="AG4" s="603"/>
      <c r="AH4" s="603"/>
      <c r="AI4" s="604"/>
    </row>
    <row r="5" spans="1:38" ht="18" customHeight="1">
      <c r="A5" s="602"/>
      <c r="B5" s="603"/>
      <c r="C5" s="60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603"/>
      <c r="X5" s="603"/>
      <c r="Y5" s="603"/>
      <c r="Z5" s="603"/>
      <c r="AA5" s="603"/>
      <c r="AB5" s="603"/>
      <c r="AC5" s="603"/>
      <c r="AD5" s="603"/>
      <c r="AE5" s="603"/>
      <c r="AF5" s="603"/>
      <c r="AG5" s="603"/>
      <c r="AH5" s="603"/>
      <c r="AI5" s="604"/>
    </row>
    <row r="6" spans="1:38" ht="18" customHeight="1">
      <c r="A6" s="602"/>
      <c r="B6" s="603"/>
      <c r="C6" s="603"/>
      <c r="D6" s="603"/>
      <c r="E6" s="603"/>
      <c r="F6" s="603"/>
      <c r="G6" s="603"/>
      <c r="H6" s="603"/>
      <c r="I6" s="603"/>
      <c r="J6" s="603"/>
      <c r="K6" s="603"/>
      <c r="L6" s="603"/>
      <c r="M6" s="603"/>
      <c r="N6" s="603"/>
      <c r="O6" s="603"/>
      <c r="P6" s="603"/>
      <c r="Q6" s="603"/>
      <c r="R6" s="603"/>
      <c r="S6" s="603"/>
      <c r="T6" s="603"/>
      <c r="U6" s="603"/>
      <c r="V6" s="603"/>
      <c r="W6" s="603"/>
      <c r="X6" s="603"/>
      <c r="Y6" s="603"/>
      <c r="Z6" s="603"/>
      <c r="AA6" s="603"/>
      <c r="AB6" s="603"/>
      <c r="AC6" s="603"/>
      <c r="AD6" s="603"/>
      <c r="AE6" s="603"/>
      <c r="AF6" s="603"/>
      <c r="AG6" s="603"/>
      <c r="AH6" s="603"/>
      <c r="AI6" s="604"/>
    </row>
    <row r="7" spans="1:38" ht="18" customHeight="1">
      <c r="A7" s="602"/>
      <c r="B7" s="603"/>
      <c r="C7" s="603"/>
      <c r="D7" s="603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03"/>
      <c r="Q7" s="603"/>
      <c r="R7" s="603"/>
      <c r="S7" s="603"/>
      <c r="T7" s="603"/>
      <c r="U7" s="603"/>
      <c r="V7" s="603"/>
      <c r="W7" s="603"/>
      <c r="X7" s="603"/>
      <c r="Y7" s="603"/>
      <c r="Z7" s="603"/>
      <c r="AA7" s="603"/>
      <c r="AB7" s="603"/>
      <c r="AC7" s="603"/>
      <c r="AD7" s="603"/>
      <c r="AE7" s="603"/>
      <c r="AF7" s="603"/>
      <c r="AG7" s="603"/>
      <c r="AH7" s="603"/>
      <c r="AI7" s="604"/>
    </row>
    <row r="8" spans="1:38" ht="18" customHeight="1">
      <c r="A8" s="602"/>
      <c r="B8" s="603"/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3"/>
      <c r="N8" s="603"/>
      <c r="O8" s="603"/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3"/>
      <c r="AF8" s="603"/>
      <c r="AG8" s="603"/>
      <c r="AH8" s="603"/>
      <c r="AI8" s="604"/>
    </row>
    <row r="9" spans="1:38" ht="18" customHeight="1">
      <c r="A9" s="602"/>
      <c r="B9" s="603"/>
      <c r="C9" s="603"/>
      <c r="D9" s="603"/>
      <c r="E9" s="603"/>
      <c r="F9" s="603"/>
      <c r="G9" s="603"/>
      <c r="H9" s="603"/>
      <c r="I9" s="603"/>
      <c r="J9" s="603"/>
      <c r="K9" s="603"/>
      <c r="L9" s="603"/>
      <c r="M9" s="603"/>
      <c r="N9" s="603"/>
      <c r="O9" s="603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03"/>
      <c r="AH9" s="603"/>
      <c r="AI9" s="604"/>
    </row>
    <row r="10" spans="1:38" ht="18" customHeight="1">
      <c r="A10" s="602"/>
      <c r="B10" s="603"/>
      <c r="C10" s="603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03"/>
      <c r="U10" s="603"/>
      <c r="V10" s="603"/>
      <c r="W10" s="603"/>
      <c r="X10" s="603"/>
      <c r="Y10" s="603"/>
      <c r="Z10" s="603"/>
      <c r="AA10" s="603"/>
      <c r="AB10" s="603"/>
      <c r="AC10" s="603"/>
      <c r="AD10" s="603"/>
      <c r="AE10" s="603"/>
      <c r="AF10" s="603"/>
      <c r="AG10" s="603"/>
      <c r="AH10" s="603"/>
      <c r="AI10" s="604"/>
    </row>
    <row r="11" spans="1:38" ht="18" customHeight="1">
      <c r="A11" s="602"/>
      <c r="B11" s="603"/>
      <c r="C11" s="603"/>
      <c r="D11" s="603"/>
      <c r="E11" s="603"/>
      <c r="F11" s="603"/>
      <c r="G11" s="603"/>
      <c r="H11" s="603"/>
      <c r="I11" s="603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3"/>
      <c r="AB11" s="603"/>
      <c r="AC11" s="603"/>
      <c r="AD11" s="603"/>
      <c r="AE11" s="603"/>
      <c r="AF11" s="603"/>
      <c r="AG11" s="603"/>
      <c r="AH11" s="603"/>
      <c r="AI11" s="604"/>
    </row>
    <row r="12" spans="1:38" ht="18" customHeight="1">
      <c r="A12" s="602"/>
      <c r="B12" s="603"/>
      <c r="C12" s="603"/>
      <c r="D12" s="603"/>
      <c r="E12" s="603"/>
      <c r="F12" s="603"/>
      <c r="G12" s="603"/>
      <c r="H12" s="603"/>
      <c r="I12" s="603"/>
      <c r="J12" s="603"/>
      <c r="K12" s="603"/>
      <c r="L12" s="603"/>
      <c r="M12" s="603"/>
      <c r="N12" s="603"/>
      <c r="O12" s="603"/>
      <c r="P12" s="603"/>
      <c r="Q12" s="603"/>
      <c r="R12" s="603"/>
      <c r="S12" s="603"/>
      <c r="T12" s="603"/>
      <c r="U12" s="603"/>
      <c r="V12" s="603"/>
      <c r="W12" s="603"/>
      <c r="X12" s="603"/>
      <c r="Y12" s="603"/>
      <c r="Z12" s="603"/>
      <c r="AA12" s="603"/>
      <c r="AB12" s="603"/>
      <c r="AC12" s="603"/>
      <c r="AD12" s="603"/>
      <c r="AE12" s="603"/>
      <c r="AF12" s="603"/>
      <c r="AG12" s="603"/>
      <c r="AH12" s="603"/>
      <c r="AI12" s="604"/>
    </row>
    <row r="13" spans="1:38" ht="18" customHeight="1">
      <c r="A13" s="602"/>
      <c r="B13" s="603"/>
      <c r="C13" s="603"/>
      <c r="D13" s="603"/>
      <c r="E13" s="603"/>
      <c r="F13" s="603"/>
      <c r="G13" s="603"/>
      <c r="H13" s="603"/>
      <c r="I13" s="603"/>
      <c r="J13" s="603"/>
      <c r="K13" s="603"/>
      <c r="L13" s="603"/>
      <c r="M13" s="603"/>
      <c r="N13" s="603"/>
      <c r="O13" s="603"/>
      <c r="P13" s="603"/>
      <c r="Q13" s="603"/>
      <c r="R13" s="603"/>
      <c r="S13" s="603"/>
      <c r="T13" s="603"/>
      <c r="U13" s="603"/>
      <c r="V13" s="603"/>
      <c r="W13" s="603"/>
      <c r="X13" s="603"/>
      <c r="Y13" s="603"/>
      <c r="Z13" s="603"/>
      <c r="AA13" s="603"/>
      <c r="AB13" s="603"/>
      <c r="AC13" s="603"/>
      <c r="AD13" s="603"/>
      <c r="AE13" s="603"/>
      <c r="AF13" s="603"/>
      <c r="AG13" s="603"/>
      <c r="AH13" s="603"/>
      <c r="AI13" s="604"/>
    </row>
    <row r="14" spans="1:38" ht="18" customHeight="1">
      <c r="A14" s="602"/>
      <c r="B14" s="603"/>
      <c r="C14" s="603"/>
      <c r="D14" s="603"/>
      <c r="E14" s="603"/>
      <c r="F14" s="603"/>
      <c r="G14" s="603"/>
      <c r="H14" s="603"/>
      <c r="I14" s="603"/>
      <c r="J14" s="603"/>
      <c r="K14" s="603"/>
      <c r="L14" s="603"/>
      <c r="M14" s="603"/>
      <c r="N14" s="603"/>
      <c r="O14" s="603"/>
      <c r="P14" s="603"/>
      <c r="Q14" s="603"/>
      <c r="R14" s="603"/>
      <c r="S14" s="603"/>
      <c r="T14" s="603"/>
      <c r="U14" s="603"/>
      <c r="V14" s="603"/>
      <c r="W14" s="603"/>
      <c r="X14" s="603"/>
      <c r="Y14" s="603"/>
      <c r="Z14" s="603"/>
      <c r="AA14" s="603"/>
      <c r="AB14" s="603"/>
      <c r="AC14" s="603"/>
      <c r="AD14" s="603"/>
      <c r="AE14" s="603"/>
      <c r="AF14" s="603"/>
      <c r="AG14" s="603"/>
      <c r="AH14" s="603"/>
      <c r="AI14" s="604"/>
    </row>
    <row r="15" spans="1:38" ht="18" customHeight="1">
      <c r="A15" s="602"/>
      <c r="B15" s="603"/>
      <c r="C15" s="603"/>
      <c r="D15" s="603"/>
      <c r="E15" s="603"/>
      <c r="F15" s="603"/>
      <c r="G15" s="603"/>
      <c r="H15" s="603"/>
      <c r="I15" s="603"/>
      <c r="J15" s="603"/>
      <c r="K15" s="603"/>
      <c r="L15" s="603"/>
      <c r="M15" s="603"/>
      <c r="N15" s="603"/>
      <c r="O15" s="603"/>
      <c r="P15" s="603"/>
      <c r="Q15" s="603"/>
      <c r="R15" s="603"/>
      <c r="S15" s="603"/>
      <c r="T15" s="603"/>
      <c r="U15" s="603"/>
      <c r="V15" s="603"/>
      <c r="W15" s="603"/>
      <c r="X15" s="603"/>
      <c r="Y15" s="603"/>
      <c r="Z15" s="603"/>
      <c r="AA15" s="603"/>
      <c r="AB15" s="603"/>
      <c r="AC15" s="603"/>
      <c r="AD15" s="603"/>
      <c r="AE15" s="603"/>
      <c r="AF15" s="603"/>
      <c r="AG15" s="603"/>
      <c r="AH15" s="603"/>
      <c r="AI15" s="604"/>
    </row>
    <row r="16" spans="1:38" ht="18" customHeight="1">
      <c r="A16" s="602"/>
      <c r="B16" s="603"/>
      <c r="C16" s="603"/>
      <c r="D16" s="603"/>
      <c r="E16" s="603"/>
      <c r="F16" s="603"/>
      <c r="G16" s="603"/>
      <c r="H16" s="603"/>
      <c r="I16" s="603"/>
      <c r="J16" s="603"/>
      <c r="K16" s="603"/>
      <c r="L16" s="603"/>
      <c r="M16" s="603"/>
      <c r="N16" s="603"/>
      <c r="O16" s="603"/>
      <c r="P16" s="603"/>
      <c r="Q16" s="603"/>
      <c r="R16" s="603"/>
      <c r="S16" s="603"/>
      <c r="T16" s="603"/>
      <c r="U16" s="603"/>
      <c r="V16" s="603"/>
      <c r="W16" s="603"/>
      <c r="X16" s="603"/>
      <c r="Y16" s="603"/>
      <c r="Z16" s="603"/>
      <c r="AA16" s="603"/>
      <c r="AB16" s="603"/>
      <c r="AC16" s="603"/>
      <c r="AD16" s="603"/>
      <c r="AE16" s="603"/>
      <c r="AF16" s="603"/>
      <c r="AG16" s="603"/>
      <c r="AH16" s="603"/>
      <c r="AI16" s="604"/>
      <c r="AL16" s="16"/>
    </row>
    <row r="17" spans="1:35" ht="18" customHeight="1">
      <c r="A17" s="602"/>
      <c r="B17" s="603"/>
      <c r="C17" s="603"/>
      <c r="D17" s="603"/>
      <c r="E17" s="603"/>
      <c r="F17" s="603"/>
      <c r="G17" s="603"/>
      <c r="H17" s="603"/>
      <c r="I17" s="603"/>
      <c r="J17" s="603"/>
      <c r="K17" s="603"/>
      <c r="L17" s="603"/>
      <c r="M17" s="603"/>
      <c r="N17" s="603"/>
      <c r="O17" s="603"/>
      <c r="P17" s="603"/>
      <c r="Q17" s="603"/>
      <c r="R17" s="603"/>
      <c r="S17" s="603"/>
      <c r="T17" s="603"/>
      <c r="U17" s="603"/>
      <c r="V17" s="603"/>
      <c r="W17" s="603"/>
      <c r="X17" s="603"/>
      <c r="Y17" s="603"/>
      <c r="Z17" s="603"/>
      <c r="AA17" s="603"/>
      <c r="AB17" s="603"/>
      <c r="AC17" s="603"/>
      <c r="AD17" s="603"/>
      <c r="AE17" s="603"/>
      <c r="AF17" s="603"/>
      <c r="AG17" s="603"/>
      <c r="AH17" s="603"/>
      <c r="AI17" s="604"/>
    </row>
    <row r="18" spans="1:35" ht="18" customHeight="1">
      <c r="A18" s="602"/>
      <c r="B18" s="603"/>
      <c r="C18" s="603"/>
      <c r="D18" s="603"/>
      <c r="E18" s="603"/>
      <c r="F18" s="603"/>
      <c r="G18" s="603"/>
      <c r="H18" s="603"/>
      <c r="I18" s="603"/>
      <c r="J18" s="603"/>
      <c r="K18" s="603"/>
      <c r="L18" s="603"/>
      <c r="M18" s="603"/>
      <c r="N18" s="603"/>
      <c r="O18" s="603"/>
      <c r="P18" s="603"/>
      <c r="Q18" s="603"/>
      <c r="R18" s="603"/>
      <c r="S18" s="603"/>
      <c r="T18" s="603"/>
      <c r="U18" s="603"/>
      <c r="V18" s="603"/>
      <c r="W18" s="603"/>
      <c r="X18" s="603"/>
      <c r="Y18" s="603"/>
      <c r="Z18" s="603"/>
      <c r="AA18" s="603"/>
      <c r="AB18" s="603"/>
      <c r="AC18" s="603"/>
      <c r="AD18" s="603"/>
      <c r="AE18" s="603"/>
      <c r="AF18" s="603"/>
      <c r="AG18" s="603"/>
      <c r="AH18" s="603"/>
      <c r="AI18" s="604"/>
    </row>
    <row r="19" spans="1:35" ht="18" customHeight="1">
      <c r="A19" s="602"/>
      <c r="B19" s="603"/>
      <c r="C19" s="603"/>
      <c r="D19" s="603"/>
      <c r="E19" s="603"/>
      <c r="F19" s="603"/>
      <c r="G19" s="603"/>
      <c r="H19" s="603"/>
      <c r="I19" s="603"/>
      <c r="J19" s="603"/>
      <c r="K19" s="603"/>
      <c r="L19" s="603"/>
      <c r="M19" s="603"/>
      <c r="N19" s="603"/>
      <c r="O19" s="603"/>
      <c r="P19" s="603"/>
      <c r="Q19" s="603"/>
      <c r="R19" s="603"/>
      <c r="S19" s="603"/>
      <c r="T19" s="603"/>
      <c r="U19" s="603"/>
      <c r="V19" s="603"/>
      <c r="W19" s="603"/>
      <c r="X19" s="603"/>
      <c r="Y19" s="603"/>
      <c r="Z19" s="603"/>
      <c r="AA19" s="603"/>
      <c r="AB19" s="603"/>
      <c r="AC19" s="603"/>
      <c r="AD19" s="603"/>
      <c r="AE19" s="603"/>
      <c r="AF19" s="603"/>
      <c r="AG19" s="603"/>
      <c r="AH19" s="603"/>
      <c r="AI19" s="604"/>
    </row>
    <row r="20" spans="1:35" ht="18" customHeight="1">
      <c r="A20" s="602"/>
      <c r="B20" s="603"/>
      <c r="C20" s="603"/>
      <c r="D20" s="603"/>
      <c r="E20" s="603"/>
      <c r="F20" s="603"/>
      <c r="G20" s="603"/>
      <c r="H20" s="603"/>
      <c r="I20" s="603"/>
      <c r="J20" s="603"/>
      <c r="K20" s="603"/>
      <c r="L20" s="603"/>
      <c r="M20" s="603"/>
      <c r="N20" s="603"/>
      <c r="O20" s="603"/>
      <c r="P20" s="603"/>
      <c r="Q20" s="603"/>
      <c r="R20" s="603"/>
      <c r="S20" s="603"/>
      <c r="T20" s="603"/>
      <c r="U20" s="603"/>
      <c r="V20" s="603"/>
      <c r="W20" s="603"/>
      <c r="X20" s="603"/>
      <c r="Y20" s="603"/>
      <c r="Z20" s="603"/>
      <c r="AA20" s="603"/>
      <c r="AB20" s="603"/>
      <c r="AC20" s="603"/>
      <c r="AD20" s="603"/>
      <c r="AE20" s="603"/>
      <c r="AF20" s="603"/>
      <c r="AG20" s="603"/>
      <c r="AH20" s="603"/>
      <c r="AI20" s="604"/>
    </row>
    <row r="21" spans="1:35" ht="18" customHeight="1">
      <c r="A21" s="602"/>
      <c r="B21" s="603"/>
      <c r="C21" s="603"/>
      <c r="D21" s="603"/>
      <c r="E21" s="603"/>
      <c r="F21" s="603"/>
      <c r="G21" s="603"/>
      <c r="H21" s="603"/>
      <c r="I21" s="603"/>
      <c r="J21" s="603"/>
      <c r="K21" s="603"/>
      <c r="L21" s="603"/>
      <c r="M21" s="603"/>
      <c r="N21" s="603"/>
      <c r="O21" s="603"/>
      <c r="P21" s="603"/>
      <c r="Q21" s="603"/>
      <c r="R21" s="603"/>
      <c r="S21" s="603"/>
      <c r="T21" s="603"/>
      <c r="U21" s="603"/>
      <c r="V21" s="603"/>
      <c r="W21" s="603"/>
      <c r="X21" s="603"/>
      <c r="Y21" s="603"/>
      <c r="Z21" s="603"/>
      <c r="AA21" s="603"/>
      <c r="AB21" s="603"/>
      <c r="AC21" s="603"/>
      <c r="AD21" s="603"/>
      <c r="AE21" s="603"/>
      <c r="AF21" s="603"/>
      <c r="AG21" s="603"/>
      <c r="AH21" s="603"/>
      <c r="AI21" s="604"/>
    </row>
    <row r="22" spans="1:35" ht="18" customHeight="1">
      <c r="A22" s="602"/>
      <c r="B22" s="603"/>
      <c r="C22" s="603"/>
      <c r="D22" s="603"/>
      <c r="E22" s="603"/>
      <c r="F22" s="603"/>
      <c r="G22" s="603"/>
      <c r="H22" s="603"/>
      <c r="I22" s="603"/>
      <c r="J22" s="603"/>
      <c r="K22" s="603"/>
      <c r="L22" s="603"/>
      <c r="M22" s="603"/>
      <c r="N22" s="603"/>
      <c r="O22" s="603"/>
      <c r="P22" s="603"/>
      <c r="Q22" s="603"/>
      <c r="R22" s="603"/>
      <c r="S22" s="603"/>
      <c r="T22" s="603"/>
      <c r="U22" s="603"/>
      <c r="V22" s="603"/>
      <c r="W22" s="603"/>
      <c r="X22" s="603"/>
      <c r="Y22" s="603"/>
      <c r="Z22" s="603"/>
      <c r="AA22" s="603"/>
      <c r="AB22" s="603"/>
      <c r="AC22" s="603"/>
      <c r="AD22" s="603"/>
      <c r="AE22" s="603"/>
      <c r="AF22" s="603"/>
      <c r="AG22" s="603"/>
      <c r="AH22" s="603"/>
      <c r="AI22" s="604"/>
    </row>
    <row r="23" spans="1:35" ht="18" customHeight="1">
      <c r="A23" s="602"/>
      <c r="B23" s="603"/>
      <c r="C23" s="603"/>
      <c r="D23" s="603"/>
      <c r="E23" s="603"/>
      <c r="F23" s="603"/>
      <c r="G23" s="603"/>
      <c r="H23" s="603"/>
      <c r="I23" s="603"/>
      <c r="J23" s="603"/>
      <c r="K23" s="603"/>
      <c r="L23" s="603"/>
      <c r="M23" s="603"/>
      <c r="N23" s="603"/>
      <c r="O23" s="603"/>
      <c r="P23" s="603"/>
      <c r="Q23" s="603"/>
      <c r="R23" s="603"/>
      <c r="S23" s="603"/>
      <c r="T23" s="603"/>
      <c r="U23" s="603"/>
      <c r="V23" s="603"/>
      <c r="W23" s="603"/>
      <c r="X23" s="603"/>
      <c r="Y23" s="603"/>
      <c r="Z23" s="603"/>
      <c r="AA23" s="603"/>
      <c r="AB23" s="603"/>
      <c r="AC23" s="603"/>
      <c r="AD23" s="603"/>
      <c r="AE23" s="603"/>
      <c r="AF23" s="603"/>
      <c r="AG23" s="603"/>
      <c r="AH23" s="603"/>
      <c r="AI23" s="604"/>
    </row>
    <row r="24" spans="1:35" ht="18" customHeight="1">
      <c r="A24" s="602"/>
      <c r="B24" s="603"/>
      <c r="C24" s="603"/>
      <c r="D24" s="603"/>
      <c r="E24" s="603"/>
      <c r="F24" s="603"/>
      <c r="G24" s="603"/>
      <c r="H24" s="603"/>
      <c r="I24" s="603"/>
      <c r="J24" s="603"/>
      <c r="K24" s="603"/>
      <c r="L24" s="603"/>
      <c r="M24" s="603"/>
      <c r="N24" s="603"/>
      <c r="O24" s="603"/>
      <c r="P24" s="603"/>
      <c r="Q24" s="603"/>
      <c r="R24" s="603"/>
      <c r="S24" s="603"/>
      <c r="T24" s="603"/>
      <c r="U24" s="603"/>
      <c r="V24" s="603"/>
      <c r="W24" s="603"/>
      <c r="X24" s="603"/>
      <c r="Y24" s="603"/>
      <c r="Z24" s="603"/>
      <c r="AA24" s="603"/>
      <c r="AB24" s="603"/>
      <c r="AC24" s="603"/>
      <c r="AD24" s="603"/>
      <c r="AE24" s="603"/>
      <c r="AF24" s="603"/>
      <c r="AG24" s="603"/>
      <c r="AH24" s="603"/>
      <c r="AI24" s="604"/>
    </row>
    <row r="25" spans="1:35" ht="18" customHeight="1">
      <c r="A25" s="602"/>
      <c r="B25" s="603"/>
      <c r="C25" s="603"/>
      <c r="D25" s="603"/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603"/>
      <c r="P25" s="603"/>
      <c r="Q25" s="603"/>
      <c r="R25" s="603"/>
      <c r="S25" s="603"/>
      <c r="T25" s="603"/>
      <c r="U25" s="603"/>
      <c r="V25" s="603"/>
      <c r="W25" s="603"/>
      <c r="X25" s="603"/>
      <c r="Y25" s="603"/>
      <c r="Z25" s="603"/>
      <c r="AA25" s="603"/>
      <c r="AB25" s="603"/>
      <c r="AC25" s="603"/>
      <c r="AD25" s="603"/>
      <c r="AE25" s="603"/>
      <c r="AF25" s="603"/>
      <c r="AG25" s="603"/>
      <c r="AH25" s="603"/>
      <c r="AI25" s="604"/>
    </row>
    <row r="26" spans="1:35" ht="18" customHeight="1">
      <c r="A26" s="602"/>
      <c r="B26" s="603"/>
      <c r="C26" s="603"/>
      <c r="D26" s="603"/>
      <c r="E26" s="603"/>
      <c r="F26" s="603"/>
      <c r="G26" s="603"/>
      <c r="H26" s="603"/>
      <c r="I26" s="603"/>
      <c r="J26" s="603"/>
      <c r="K26" s="603"/>
      <c r="L26" s="603"/>
      <c r="M26" s="603"/>
      <c r="N26" s="603"/>
      <c r="O26" s="603"/>
      <c r="P26" s="603"/>
      <c r="Q26" s="603"/>
      <c r="R26" s="603"/>
      <c r="S26" s="603"/>
      <c r="T26" s="603"/>
      <c r="U26" s="603"/>
      <c r="V26" s="603"/>
      <c r="W26" s="603"/>
      <c r="X26" s="603"/>
      <c r="Y26" s="603"/>
      <c r="Z26" s="603"/>
      <c r="AA26" s="603"/>
      <c r="AB26" s="603"/>
      <c r="AC26" s="603"/>
      <c r="AD26" s="603"/>
      <c r="AE26" s="603"/>
      <c r="AF26" s="603"/>
      <c r="AG26" s="603"/>
      <c r="AH26" s="603"/>
      <c r="AI26" s="604"/>
    </row>
    <row r="27" spans="1:35" ht="18" customHeight="1">
      <c r="A27" s="602"/>
      <c r="B27" s="603"/>
      <c r="C27" s="603"/>
      <c r="D27" s="603"/>
      <c r="E27" s="603"/>
      <c r="F27" s="603"/>
      <c r="G27" s="603"/>
      <c r="H27" s="603"/>
      <c r="I27" s="603"/>
      <c r="J27" s="603"/>
      <c r="K27" s="603"/>
      <c r="L27" s="603"/>
      <c r="M27" s="603"/>
      <c r="N27" s="603"/>
      <c r="O27" s="603"/>
      <c r="P27" s="603"/>
      <c r="Q27" s="603"/>
      <c r="R27" s="603"/>
      <c r="S27" s="603"/>
      <c r="T27" s="603"/>
      <c r="U27" s="603"/>
      <c r="V27" s="603"/>
      <c r="W27" s="603"/>
      <c r="X27" s="603"/>
      <c r="Y27" s="603"/>
      <c r="Z27" s="603"/>
      <c r="AA27" s="603"/>
      <c r="AB27" s="603"/>
      <c r="AC27" s="603"/>
      <c r="AD27" s="603"/>
      <c r="AE27" s="603"/>
      <c r="AF27" s="603"/>
      <c r="AG27" s="603"/>
      <c r="AH27" s="603"/>
      <c r="AI27" s="604"/>
    </row>
    <row r="28" spans="1:35" ht="18" customHeight="1">
      <c r="A28" s="602"/>
      <c r="B28" s="603"/>
      <c r="C28" s="603"/>
      <c r="D28" s="603"/>
      <c r="E28" s="603"/>
      <c r="F28" s="603"/>
      <c r="G28" s="603"/>
      <c r="H28" s="603"/>
      <c r="I28" s="603"/>
      <c r="J28" s="603"/>
      <c r="K28" s="603"/>
      <c r="L28" s="603"/>
      <c r="M28" s="603"/>
      <c r="N28" s="603"/>
      <c r="O28" s="603"/>
      <c r="P28" s="603"/>
      <c r="Q28" s="603"/>
      <c r="R28" s="603"/>
      <c r="S28" s="603"/>
      <c r="T28" s="603"/>
      <c r="U28" s="603"/>
      <c r="V28" s="603"/>
      <c r="W28" s="603"/>
      <c r="X28" s="603"/>
      <c r="Y28" s="603"/>
      <c r="Z28" s="603"/>
      <c r="AA28" s="603"/>
      <c r="AB28" s="603"/>
      <c r="AC28" s="603"/>
      <c r="AD28" s="603"/>
      <c r="AE28" s="603"/>
      <c r="AF28" s="603"/>
      <c r="AG28" s="603"/>
      <c r="AH28" s="603"/>
      <c r="AI28" s="604"/>
    </row>
    <row r="29" spans="1:35" ht="18" customHeight="1">
      <c r="A29" s="602"/>
      <c r="B29" s="603"/>
      <c r="C29" s="603"/>
      <c r="D29" s="603"/>
      <c r="E29" s="603"/>
      <c r="F29" s="603"/>
      <c r="G29" s="603"/>
      <c r="H29" s="603"/>
      <c r="I29" s="603"/>
      <c r="J29" s="603"/>
      <c r="K29" s="603"/>
      <c r="L29" s="603"/>
      <c r="M29" s="603"/>
      <c r="N29" s="603"/>
      <c r="O29" s="603"/>
      <c r="P29" s="603"/>
      <c r="Q29" s="603"/>
      <c r="R29" s="603"/>
      <c r="S29" s="603"/>
      <c r="T29" s="603"/>
      <c r="U29" s="603"/>
      <c r="V29" s="603"/>
      <c r="W29" s="603"/>
      <c r="X29" s="603"/>
      <c r="Y29" s="603"/>
      <c r="Z29" s="603"/>
      <c r="AA29" s="603"/>
      <c r="AB29" s="603"/>
      <c r="AC29" s="603"/>
      <c r="AD29" s="603"/>
      <c r="AE29" s="603"/>
      <c r="AF29" s="603"/>
      <c r="AG29" s="603"/>
      <c r="AH29" s="603"/>
      <c r="AI29" s="604"/>
    </row>
    <row r="30" spans="1:35" ht="18" customHeight="1">
      <c r="A30" s="602"/>
      <c r="B30" s="603"/>
      <c r="C30" s="603"/>
      <c r="D30" s="603"/>
      <c r="E30" s="603"/>
      <c r="F30" s="603"/>
      <c r="G30" s="603"/>
      <c r="H30" s="603"/>
      <c r="I30" s="603"/>
      <c r="J30" s="603"/>
      <c r="K30" s="603"/>
      <c r="L30" s="603"/>
      <c r="M30" s="603"/>
      <c r="N30" s="603"/>
      <c r="O30" s="603"/>
      <c r="P30" s="603"/>
      <c r="Q30" s="603"/>
      <c r="R30" s="603"/>
      <c r="S30" s="603"/>
      <c r="T30" s="603"/>
      <c r="U30" s="603"/>
      <c r="V30" s="603"/>
      <c r="W30" s="603"/>
      <c r="X30" s="603"/>
      <c r="Y30" s="603"/>
      <c r="Z30" s="603"/>
      <c r="AA30" s="603"/>
      <c r="AB30" s="603"/>
      <c r="AC30" s="603"/>
      <c r="AD30" s="603"/>
      <c r="AE30" s="603"/>
      <c r="AF30" s="603"/>
      <c r="AG30" s="603"/>
      <c r="AH30" s="603"/>
      <c r="AI30" s="604"/>
    </row>
    <row r="31" spans="1:35" ht="18" customHeight="1">
      <c r="A31" s="602"/>
      <c r="B31" s="603"/>
      <c r="C31" s="603"/>
      <c r="D31" s="603"/>
      <c r="E31" s="603"/>
      <c r="F31" s="603"/>
      <c r="G31" s="603"/>
      <c r="H31" s="603"/>
      <c r="I31" s="603"/>
      <c r="J31" s="603"/>
      <c r="K31" s="603"/>
      <c r="L31" s="603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X31" s="603"/>
      <c r="Y31" s="603"/>
      <c r="Z31" s="603"/>
      <c r="AA31" s="603"/>
      <c r="AB31" s="603"/>
      <c r="AC31" s="603"/>
      <c r="AD31" s="603"/>
      <c r="AE31" s="603"/>
      <c r="AF31" s="603"/>
      <c r="AG31" s="603"/>
      <c r="AH31" s="603"/>
      <c r="AI31" s="604"/>
    </row>
    <row r="32" spans="1:35" ht="18" customHeight="1">
      <c r="A32" s="602"/>
      <c r="B32" s="603"/>
      <c r="C32" s="603"/>
      <c r="D32" s="603"/>
      <c r="E32" s="603"/>
      <c r="F32" s="603"/>
      <c r="G32" s="603"/>
      <c r="H32" s="603"/>
      <c r="I32" s="603"/>
      <c r="J32" s="603"/>
      <c r="K32" s="603"/>
      <c r="L32" s="603"/>
      <c r="M32" s="603"/>
      <c r="N32" s="603"/>
      <c r="O32" s="603"/>
      <c r="P32" s="603"/>
      <c r="Q32" s="603"/>
      <c r="R32" s="603"/>
      <c r="S32" s="603"/>
      <c r="T32" s="603"/>
      <c r="U32" s="603"/>
      <c r="V32" s="603"/>
      <c r="W32" s="603"/>
      <c r="X32" s="603"/>
      <c r="Y32" s="603"/>
      <c r="Z32" s="603"/>
      <c r="AA32" s="603"/>
      <c r="AB32" s="603"/>
      <c r="AC32" s="603"/>
      <c r="AD32" s="603"/>
      <c r="AE32" s="603"/>
      <c r="AF32" s="603"/>
      <c r="AG32" s="603"/>
      <c r="AH32" s="603"/>
      <c r="AI32" s="604"/>
    </row>
    <row r="33" spans="1:35" ht="18" customHeight="1">
      <c r="A33" s="602"/>
      <c r="B33" s="603"/>
      <c r="C33" s="603"/>
      <c r="D33" s="603"/>
      <c r="E33" s="603"/>
      <c r="F33" s="603"/>
      <c r="G33" s="603"/>
      <c r="H33" s="603"/>
      <c r="I33" s="603"/>
      <c r="J33" s="603"/>
      <c r="K33" s="603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X33" s="603"/>
      <c r="Y33" s="603"/>
      <c r="Z33" s="603"/>
      <c r="AA33" s="603"/>
      <c r="AB33" s="603"/>
      <c r="AC33" s="603"/>
      <c r="AD33" s="603"/>
      <c r="AE33" s="603"/>
      <c r="AF33" s="603"/>
      <c r="AG33" s="603"/>
      <c r="AH33" s="603"/>
      <c r="AI33" s="604"/>
    </row>
    <row r="34" spans="1:35" ht="18" customHeight="1">
      <c r="A34" s="602"/>
      <c r="B34" s="603"/>
      <c r="C34" s="603"/>
      <c r="D34" s="603"/>
      <c r="E34" s="603"/>
      <c r="F34" s="603"/>
      <c r="G34" s="603"/>
      <c r="H34" s="603"/>
      <c r="I34" s="603"/>
      <c r="J34" s="603"/>
      <c r="K34" s="603"/>
      <c r="L34" s="603"/>
      <c r="M34" s="603"/>
      <c r="N34" s="603"/>
      <c r="O34" s="603"/>
      <c r="P34" s="603"/>
      <c r="Q34" s="603"/>
      <c r="R34" s="603"/>
      <c r="S34" s="603"/>
      <c r="T34" s="603"/>
      <c r="U34" s="603"/>
      <c r="V34" s="603"/>
      <c r="W34" s="603"/>
      <c r="X34" s="603"/>
      <c r="Y34" s="603"/>
      <c r="Z34" s="603"/>
      <c r="AA34" s="603"/>
      <c r="AB34" s="603"/>
      <c r="AC34" s="603"/>
      <c r="AD34" s="603"/>
      <c r="AE34" s="603"/>
      <c r="AF34" s="603"/>
      <c r="AG34" s="603"/>
      <c r="AH34" s="603"/>
      <c r="AI34" s="604"/>
    </row>
    <row r="35" spans="1:35" ht="18" customHeight="1">
      <c r="A35" s="602"/>
      <c r="B35" s="603"/>
      <c r="C35" s="603"/>
      <c r="D35" s="603"/>
      <c r="E35" s="603"/>
      <c r="F35" s="603"/>
      <c r="G35" s="603"/>
      <c r="H35" s="603"/>
      <c r="I35" s="603"/>
      <c r="J35" s="603"/>
      <c r="K35" s="603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X35" s="603"/>
      <c r="Y35" s="603"/>
      <c r="Z35" s="603"/>
      <c r="AA35" s="603"/>
      <c r="AB35" s="603"/>
      <c r="AC35" s="603"/>
      <c r="AD35" s="603"/>
      <c r="AE35" s="603"/>
      <c r="AF35" s="603"/>
      <c r="AG35" s="603"/>
      <c r="AH35" s="603"/>
      <c r="AI35" s="604"/>
    </row>
    <row r="36" spans="1:35" ht="18" customHeight="1">
      <c r="A36" s="602"/>
      <c r="B36" s="603"/>
      <c r="C36" s="603"/>
      <c r="D36" s="603"/>
      <c r="E36" s="603"/>
      <c r="F36" s="603"/>
      <c r="G36" s="603"/>
      <c r="H36" s="603"/>
      <c r="I36" s="603"/>
      <c r="J36" s="603"/>
      <c r="K36" s="603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X36" s="603"/>
      <c r="Y36" s="603"/>
      <c r="Z36" s="603"/>
      <c r="AA36" s="603"/>
      <c r="AB36" s="603"/>
      <c r="AC36" s="603"/>
      <c r="AD36" s="603"/>
      <c r="AE36" s="603"/>
      <c r="AF36" s="603"/>
      <c r="AG36" s="603"/>
      <c r="AH36" s="603"/>
      <c r="AI36" s="604"/>
    </row>
    <row r="37" spans="1:35" ht="18" customHeight="1">
      <c r="A37" s="602"/>
      <c r="B37" s="603"/>
      <c r="C37" s="603"/>
      <c r="D37" s="603"/>
      <c r="E37" s="603"/>
      <c r="F37" s="603"/>
      <c r="G37" s="603"/>
      <c r="H37" s="603"/>
      <c r="I37" s="603"/>
      <c r="J37" s="603"/>
      <c r="K37" s="603"/>
      <c r="L37" s="603"/>
      <c r="M37" s="603"/>
      <c r="N37" s="603"/>
      <c r="O37" s="603"/>
      <c r="P37" s="603"/>
      <c r="Q37" s="603"/>
      <c r="R37" s="603"/>
      <c r="S37" s="603"/>
      <c r="T37" s="603"/>
      <c r="U37" s="603"/>
      <c r="V37" s="603"/>
      <c r="W37" s="603"/>
      <c r="X37" s="603"/>
      <c r="Y37" s="603"/>
      <c r="Z37" s="603"/>
      <c r="AA37" s="603"/>
      <c r="AB37" s="603"/>
      <c r="AC37" s="603"/>
      <c r="AD37" s="603"/>
      <c r="AE37" s="603"/>
      <c r="AF37" s="603"/>
      <c r="AG37" s="603"/>
      <c r="AH37" s="603"/>
      <c r="AI37" s="604"/>
    </row>
    <row r="38" spans="1:35" ht="18" customHeight="1">
      <c r="A38" s="602"/>
      <c r="B38" s="603"/>
      <c r="C38" s="603"/>
      <c r="D38" s="603"/>
      <c r="E38" s="603"/>
      <c r="F38" s="603"/>
      <c r="G38" s="603"/>
      <c r="H38" s="603"/>
      <c r="I38" s="603"/>
      <c r="J38" s="603"/>
      <c r="K38" s="603"/>
      <c r="L38" s="603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X38" s="603"/>
      <c r="Y38" s="603"/>
      <c r="Z38" s="603"/>
      <c r="AA38" s="603"/>
      <c r="AB38" s="603"/>
      <c r="AC38" s="603"/>
      <c r="AD38" s="603"/>
      <c r="AE38" s="603"/>
      <c r="AF38" s="603"/>
      <c r="AG38" s="603"/>
      <c r="AH38" s="603"/>
      <c r="AI38" s="604"/>
    </row>
    <row r="39" spans="1:35" ht="18" customHeight="1">
      <c r="A39" s="602"/>
      <c r="B39" s="603"/>
      <c r="C39" s="603"/>
      <c r="D39" s="603"/>
      <c r="E39" s="603"/>
      <c r="F39" s="603"/>
      <c r="G39" s="603"/>
      <c r="H39" s="603"/>
      <c r="I39" s="603"/>
      <c r="J39" s="603"/>
      <c r="K39" s="603"/>
      <c r="L39" s="603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X39" s="603"/>
      <c r="Y39" s="603"/>
      <c r="Z39" s="603"/>
      <c r="AA39" s="603"/>
      <c r="AB39" s="603"/>
      <c r="AC39" s="603"/>
      <c r="AD39" s="603"/>
      <c r="AE39" s="603"/>
      <c r="AF39" s="603"/>
      <c r="AG39" s="603"/>
      <c r="AH39" s="603"/>
      <c r="AI39" s="604"/>
    </row>
    <row r="40" spans="1:35" ht="18" customHeight="1">
      <c r="A40" s="602"/>
      <c r="B40" s="603"/>
      <c r="C40" s="603"/>
      <c r="D40" s="603"/>
      <c r="E40" s="603"/>
      <c r="F40" s="603"/>
      <c r="G40" s="603"/>
      <c r="H40" s="603"/>
      <c r="I40" s="603"/>
      <c r="J40" s="603"/>
      <c r="K40" s="603"/>
      <c r="L40" s="603"/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X40" s="603"/>
      <c r="Y40" s="603"/>
      <c r="Z40" s="603"/>
      <c r="AA40" s="603"/>
      <c r="AB40" s="603"/>
      <c r="AC40" s="603"/>
      <c r="AD40" s="603"/>
      <c r="AE40" s="603"/>
      <c r="AF40" s="603"/>
      <c r="AG40" s="603"/>
      <c r="AH40" s="603"/>
      <c r="AI40" s="604"/>
    </row>
    <row r="41" spans="1:35" ht="18" customHeight="1">
      <c r="A41" s="602"/>
      <c r="B41" s="603"/>
      <c r="C41" s="603"/>
      <c r="D41" s="603"/>
      <c r="E41" s="603"/>
      <c r="F41" s="603"/>
      <c r="G41" s="603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X41" s="603"/>
      <c r="Y41" s="603"/>
      <c r="Z41" s="603"/>
      <c r="AA41" s="603"/>
      <c r="AB41" s="603"/>
      <c r="AC41" s="603"/>
      <c r="AD41" s="603"/>
      <c r="AE41" s="603"/>
      <c r="AF41" s="603"/>
      <c r="AG41" s="603"/>
      <c r="AH41" s="603"/>
      <c r="AI41" s="604"/>
    </row>
    <row r="42" spans="1:35" ht="18" customHeight="1">
      <c r="A42" s="605"/>
      <c r="B42" s="606"/>
      <c r="C42" s="606"/>
      <c r="D42" s="606"/>
      <c r="E42" s="606"/>
      <c r="F42" s="606"/>
      <c r="G42" s="606"/>
      <c r="H42" s="606"/>
      <c r="I42" s="606"/>
      <c r="J42" s="606"/>
      <c r="K42" s="606"/>
      <c r="L42" s="606"/>
      <c r="M42" s="606"/>
      <c r="N42" s="606"/>
      <c r="O42" s="606"/>
      <c r="P42" s="606"/>
      <c r="Q42" s="606"/>
      <c r="R42" s="606"/>
      <c r="S42" s="606"/>
      <c r="T42" s="606"/>
      <c r="U42" s="606"/>
      <c r="V42" s="606"/>
      <c r="W42" s="606"/>
      <c r="X42" s="606"/>
      <c r="Y42" s="606"/>
      <c r="Z42" s="606"/>
      <c r="AA42" s="606"/>
      <c r="AB42" s="606"/>
      <c r="AC42" s="606"/>
      <c r="AD42" s="606"/>
      <c r="AE42" s="606"/>
      <c r="AF42" s="606"/>
      <c r="AG42" s="606"/>
      <c r="AH42" s="606"/>
      <c r="AI42" s="607"/>
    </row>
    <row r="43" spans="1:35">
      <c r="A43" s="136"/>
      <c r="B43" s="597" t="s">
        <v>461</v>
      </c>
      <c r="C43" s="597"/>
      <c r="D43" s="597"/>
      <c r="E43" s="597"/>
      <c r="F43" s="597"/>
      <c r="G43" s="597"/>
      <c r="H43" s="597"/>
      <c r="I43" s="597"/>
      <c r="J43" s="597"/>
      <c r="K43" s="597"/>
      <c r="L43" s="597"/>
      <c r="M43" s="597"/>
      <c r="N43" s="597"/>
      <c r="O43" s="597"/>
      <c r="P43" s="597"/>
      <c r="Q43" s="597"/>
      <c r="R43" s="597"/>
      <c r="S43" s="597"/>
      <c r="T43" s="597"/>
      <c r="U43" s="597"/>
      <c r="V43" s="597"/>
      <c r="W43" s="597"/>
      <c r="X43" s="597"/>
      <c r="Y43" s="597"/>
      <c r="Z43" s="597"/>
      <c r="AA43" s="597"/>
      <c r="AB43" s="597"/>
      <c r="AC43" s="597"/>
      <c r="AD43" s="597"/>
      <c r="AE43" s="597"/>
      <c r="AF43" s="597"/>
      <c r="AG43" s="597"/>
      <c r="AH43" s="597"/>
      <c r="AI43" s="598"/>
    </row>
    <row r="44" spans="1:35">
      <c r="A44" s="136"/>
      <c r="B44" s="137" t="s">
        <v>462</v>
      </c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8"/>
    </row>
    <row r="45" spans="1:35">
      <c r="A45" s="136"/>
      <c r="B45" s="137" t="s">
        <v>444</v>
      </c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8"/>
    </row>
    <row r="46" spans="1:35">
      <c r="A46" s="136"/>
      <c r="B46" s="137" t="s">
        <v>463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8"/>
    </row>
    <row r="47" spans="1:35">
      <c r="A47" s="136"/>
      <c r="B47" s="137" t="s">
        <v>464</v>
      </c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8"/>
    </row>
    <row r="48" spans="1:35">
      <c r="A48" s="136"/>
      <c r="B48" s="137" t="s">
        <v>412</v>
      </c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</row>
    <row r="49" spans="1:35">
      <c r="A49" s="139"/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2"/>
    </row>
  </sheetData>
  <sheetProtection password="D73A" sheet="1" formatCells="0"/>
  <mergeCells count="4">
    <mergeCell ref="A1:K2"/>
    <mergeCell ref="B43:AI43"/>
    <mergeCell ref="A3:AI42"/>
    <mergeCell ref="L1:AI2"/>
  </mergeCells>
  <phoneticPr fontId="20"/>
  <printOptions horizontalCentered="1"/>
  <pageMargins left="0.59055118110236227" right="0.59055118110236227" top="0.51181102362204722" bottom="0.39370078740157483" header="0.27559055118110237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37D1-D59E-4314-80CB-6F3B66728304}">
  <sheetPr codeName="Sheet1"/>
  <dimension ref="A1:D35"/>
  <sheetViews>
    <sheetView view="pageBreakPreview" zoomScale="124" zoomScaleNormal="100" zoomScaleSheetLayoutView="124" workbookViewId="0">
      <selection activeCell="B31" sqref="B31"/>
    </sheetView>
  </sheetViews>
  <sheetFormatPr defaultColWidth="9" defaultRowHeight="18"/>
  <cols>
    <col min="1" max="1" width="3.90625" style="130" customWidth="1"/>
    <col min="2" max="2" width="58.90625" style="130" customWidth="1"/>
    <col min="3" max="4" width="9" style="130"/>
    <col min="5" max="16384" width="9" style="129"/>
  </cols>
  <sheetData>
    <row r="1" spans="1:4" ht="21">
      <c r="A1" s="615" t="s">
        <v>472</v>
      </c>
      <c r="B1" s="615"/>
      <c r="C1" s="615"/>
      <c r="D1" s="615"/>
    </row>
    <row r="2" spans="1:4">
      <c r="A2" s="616" t="s">
        <v>445</v>
      </c>
      <c r="B2" s="616"/>
      <c r="C2" s="616"/>
      <c r="D2" s="616"/>
    </row>
    <row r="4" spans="1:4">
      <c r="A4" s="130" t="s">
        <v>407</v>
      </c>
    </row>
    <row r="6" spans="1:4" ht="20">
      <c r="A6" s="145" t="s">
        <v>443</v>
      </c>
    </row>
    <row r="7" spans="1:4">
      <c r="A7" s="143" t="s">
        <v>408</v>
      </c>
      <c r="B7" s="143" t="s">
        <v>409</v>
      </c>
      <c r="C7" s="143" t="s">
        <v>406</v>
      </c>
      <c r="D7" s="143" t="s">
        <v>410</v>
      </c>
    </row>
    <row r="8" spans="1:4" ht="18.75" customHeight="1">
      <c r="A8" s="612" t="s">
        <v>453</v>
      </c>
      <c r="B8" s="613"/>
      <c r="C8" s="613"/>
      <c r="D8" s="614"/>
    </row>
    <row r="9" spans="1:4" ht="50.15" customHeight="1">
      <c r="A9" s="131">
        <v>1</v>
      </c>
      <c r="B9" s="132" t="s">
        <v>413</v>
      </c>
      <c r="C9" s="146"/>
      <c r="D9" s="134"/>
    </row>
    <row r="10" spans="1:4" ht="50.15" customHeight="1">
      <c r="A10" s="131">
        <v>2</v>
      </c>
      <c r="B10" s="132" t="s">
        <v>421</v>
      </c>
      <c r="C10" s="133"/>
      <c r="D10" s="134"/>
    </row>
    <row r="11" spans="1:4" ht="50.15" customHeight="1">
      <c r="A11" s="131">
        <v>3</v>
      </c>
      <c r="B11" s="132" t="s">
        <v>420</v>
      </c>
      <c r="C11" s="133"/>
      <c r="D11" s="134"/>
    </row>
    <row r="12" spans="1:4" ht="18.75" customHeight="1">
      <c r="A12" s="612" t="s">
        <v>465</v>
      </c>
      <c r="B12" s="613"/>
      <c r="C12" s="613"/>
      <c r="D12" s="614"/>
    </row>
    <row r="13" spans="1:4" ht="50.15" customHeight="1">
      <c r="A13" s="131">
        <v>1</v>
      </c>
      <c r="B13" s="144" t="s">
        <v>414</v>
      </c>
      <c r="C13" s="133"/>
      <c r="D13" s="134"/>
    </row>
    <row r="14" spans="1:4" ht="50.15" customHeight="1">
      <c r="A14" s="131">
        <v>2</v>
      </c>
      <c r="B14" s="144" t="s">
        <v>415</v>
      </c>
      <c r="C14" s="133"/>
      <c r="D14" s="134"/>
    </row>
    <row r="15" spans="1:4" ht="18.75" customHeight="1">
      <c r="A15" s="617" t="s">
        <v>417</v>
      </c>
      <c r="B15" s="618"/>
      <c r="C15" s="618"/>
      <c r="D15" s="619"/>
    </row>
    <row r="16" spans="1:4" ht="50.15" customHeight="1">
      <c r="A16" s="131">
        <v>1</v>
      </c>
      <c r="B16" s="132" t="s">
        <v>442</v>
      </c>
      <c r="C16" s="133"/>
      <c r="D16" s="134"/>
    </row>
    <row r="17" spans="1:4" ht="50.15" customHeight="1">
      <c r="A17" s="131">
        <v>2</v>
      </c>
      <c r="B17" s="132" t="s">
        <v>422</v>
      </c>
      <c r="C17" s="133"/>
      <c r="D17" s="134"/>
    </row>
    <row r="18" spans="1:4" ht="50.15" customHeight="1">
      <c r="A18" s="131">
        <v>3</v>
      </c>
      <c r="B18" s="144" t="s">
        <v>418</v>
      </c>
      <c r="C18" s="133"/>
      <c r="D18" s="134"/>
    </row>
    <row r="19" spans="1:4" ht="18.75" customHeight="1">
      <c r="A19" s="617" t="s">
        <v>466</v>
      </c>
      <c r="B19" s="618"/>
      <c r="C19" s="618"/>
      <c r="D19" s="619"/>
    </row>
    <row r="20" spans="1:4" ht="50.15" customHeight="1">
      <c r="A20" s="131">
        <v>1</v>
      </c>
      <c r="B20" s="132" t="s">
        <v>467</v>
      </c>
      <c r="C20" s="133"/>
      <c r="D20" s="134"/>
    </row>
    <row r="21" spans="1:4" ht="50.15" customHeight="1">
      <c r="A21" s="131">
        <v>2</v>
      </c>
      <c r="B21" s="132" t="s">
        <v>468</v>
      </c>
      <c r="C21" s="133"/>
      <c r="D21" s="134"/>
    </row>
    <row r="22" spans="1:4" ht="18.75" customHeight="1">
      <c r="A22" s="612" t="s">
        <v>416</v>
      </c>
      <c r="B22" s="613"/>
      <c r="C22" s="613"/>
      <c r="D22" s="614"/>
    </row>
    <row r="23" spans="1:4" ht="50.15" customHeight="1">
      <c r="A23" s="131">
        <v>1</v>
      </c>
      <c r="B23" s="132" t="s">
        <v>450</v>
      </c>
      <c r="C23" s="133"/>
      <c r="D23" s="134"/>
    </row>
    <row r="24" spans="1:4" ht="50.15" customHeight="1">
      <c r="A24" s="131">
        <v>2</v>
      </c>
      <c r="B24" s="132" t="s">
        <v>449</v>
      </c>
      <c r="C24" s="133"/>
      <c r="D24" s="134"/>
    </row>
    <row r="25" spans="1:4" ht="50.15" customHeight="1">
      <c r="A25" s="131">
        <v>3</v>
      </c>
      <c r="B25" s="132" t="s">
        <v>448</v>
      </c>
      <c r="C25" s="133"/>
      <c r="D25" s="134"/>
    </row>
    <row r="26" spans="1:4" ht="50.15" customHeight="1">
      <c r="A26" s="131">
        <v>4</v>
      </c>
      <c r="B26" s="132" t="s">
        <v>447</v>
      </c>
      <c r="C26" s="133"/>
      <c r="D26" s="134"/>
    </row>
    <row r="27" spans="1:4" ht="50.15" customHeight="1">
      <c r="A27" s="131">
        <v>5</v>
      </c>
      <c r="B27" s="132" t="s">
        <v>446</v>
      </c>
      <c r="C27" s="133"/>
      <c r="D27" s="134"/>
    </row>
    <row r="29" spans="1:4" ht="20">
      <c r="A29" s="145" t="s">
        <v>411</v>
      </c>
    </row>
    <row r="30" spans="1:4">
      <c r="A30" s="143" t="s">
        <v>408</v>
      </c>
      <c r="B30" s="143" t="s">
        <v>419</v>
      </c>
      <c r="C30" s="143" t="s">
        <v>406</v>
      </c>
      <c r="D30" s="143" t="s">
        <v>410</v>
      </c>
    </row>
    <row r="31" spans="1:4" ht="50.15" customHeight="1">
      <c r="A31" s="131">
        <v>1</v>
      </c>
      <c r="B31" s="132" t="s">
        <v>477</v>
      </c>
      <c r="C31" s="133"/>
      <c r="D31" s="134"/>
    </row>
    <row r="32" spans="1:4" ht="50.15" customHeight="1">
      <c r="A32" s="131">
        <v>2</v>
      </c>
      <c r="B32" s="132" t="s">
        <v>451</v>
      </c>
      <c r="C32" s="133"/>
      <c r="D32" s="134"/>
    </row>
    <row r="33" spans="1:4" ht="50.15" customHeight="1">
      <c r="A33" s="131">
        <v>3</v>
      </c>
      <c r="B33" s="147" t="s">
        <v>452</v>
      </c>
      <c r="C33" s="133"/>
      <c r="D33" s="134"/>
    </row>
    <row r="34" spans="1:4" ht="50.15" customHeight="1">
      <c r="A34" s="131">
        <v>4</v>
      </c>
      <c r="B34" s="132" t="s">
        <v>441</v>
      </c>
      <c r="C34" s="133"/>
      <c r="D34" s="134"/>
    </row>
    <row r="35" spans="1:4" ht="50.15" customHeight="1">
      <c r="A35" s="131">
        <v>5</v>
      </c>
      <c r="B35" s="132" t="s">
        <v>455</v>
      </c>
      <c r="C35" s="133"/>
      <c r="D35" s="134"/>
    </row>
  </sheetData>
  <sheetProtection algorithmName="SHA-512" hashValue="nlXq54J4lmUhVBbrBYYJRt+2pU1VFjMq2dRO6VfJEazaUXrCyU4vUJLZIp4/WNIqO+/05TubrKcnd30A3GZe/g==" saltValue="MDCTB759qXqIvxmkhJxslQ==" spinCount="100000" sheet="1" objects="1" scenarios="1"/>
  <mergeCells count="7">
    <mergeCell ref="A22:D22"/>
    <mergeCell ref="A1:D1"/>
    <mergeCell ref="A2:D2"/>
    <mergeCell ref="A15:D15"/>
    <mergeCell ref="A12:D12"/>
    <mergeCell ref="A8:D8"/>
    <mergeCell ref="A19:D19"/>
  </mergeCells>
  <phoneticPr fontId="20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2" manualBreakCount="2">
    <brk id="14" max="3" man="1"/>
    <brk id="28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87" r:id="rId4" name="Check Box 11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222250</xdr:rowOff>
                  </from>
                  <to>
                    <xdr:col>3</xdr:col>
                    <xdr:colOff>184150</xdr:colOff>
                    <xdr:row>8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8" r:id="rId5" name="Check Box 12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222250</xdr:rowOff>
                  </from>
                  <to>
                    <xdr:col>4</xdr:col>
                    <xdr:colOff>184150</xdr:colOff>
                    <xdr:row>8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1" r:id="rId6" name="Check Box 15">
              <controlPr defaultSize="0" autoFill="0" autoLine="0" autoPict="0">
                <anchor moveWithCells="1">
                  <from>
                    <xdr:col>2</xdr:col>
                    <xdr:colOff>247650</xdr:colOff>
                    <xdr:row>9</xdr:row>
                    <xdr:rowOff>190500</xdr:rowOff>
                  </from>
                  <to>
                    <xdr:col>3</xdr:col>
                    <xdr:colOff>184150</xdr:colOff>
                    <xdr:row>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2" r:id="rId7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9</xdr:row>
                    <xdr:rowOff>190500</xdr:rowOff>
                  </from>
                  <to>
                    <xdr:col>4</xdr:col>
                    <xdr:colOff>184150</xdr:colOff>
                    <xdr:row>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5" r:id="rId8" name="Check Box 19">
              <controlPr defaultSize="0" autoFill="0" autoLine="0" autoPict="0">
                <anchor moveWithCells="1">
                  <from>
                    <xdr:col>2</xdr:col>
                    <xdr:colOff>260350</xdr:colOff>
                    <xdr:row>10</xdr:row>
                    <xdr:rowOff>190500</xdr:rowOff>
                  </from>
                  <to>
                    <xdr:col>3</xdr:col>
                    <xdr:colOff>190500</xdr:colOff>
                    <xdr:row>10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6" r:id="rId9" name="Check Box 20">
              <controlPr defaultSize="0" autoFill="0" autoLine="0" autoPict="0">
                <anchor moveWithCells="1">
                  <from>
                    <xdr:col>3</xdr:col>
                    <xdr:colOff>260350</xdr:colOff>
                    <xdr:row>10</xdr:row>
                    <xdr:rowOff>190500</xdr:rowOff>
                  </from>
                  <to>
                    <xdr:col>4</xdr:col>
                    <xdr:colOff>190500</xdr:colOff>
                    <xdr:row>10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5" r:id="rId10" name="Check Box 39">
              <controlPr defaultSize="0" autoFill="0" autoLine="0" autoPict="0">
                <anchor moveWithCells="1">
                  <from>
                    <xdr:col>2</xdr:col>
                    <xdr:colOff>247650</xdr:colOff>
                    <xdr:row>30</xdr:row>
                    <xdr:rowOff>0</xdr:rowOff>
                  </from>
                  <to>
                    <xdr:col>3</xdr:col>
                    <xdr:colOff>184150</xdr:colOff>
                    <xdr:row>30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6" r:id="rId11" name="Check Box 40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0</xdr:rowOff>
                  </from>
                  <to>
                    <xdr:col>4</xdr:col>
                    <xdr:colOff>184150</xdr:colOff>
                    <xdr:row>30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9" r:id="rId12" name="Check Box 43">
              <controlPr defaultSize="0" autoFill="0" autoLine="0" autoPict="0">
                <anchor moveWithCells="1">
                  <from>
                    <xdr:col>2</xdr:col>
                    <xdr:colOff>241300</xdr:colOff>
                    <xdr:row>32</xdr:row>
                    <xdr:rowOff>222250</xdr:rowOff>
                  </from>
                  <to>
                    <xdr:col>3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0" r:id="rId13" name="Check Box 44">
              <controlPr defaultSize="0" autoFill="0" autoLine="0" autoPict="0">
                <anchor moveWithCells="1">
                  <from>
                    <xdr:col>3</xdr:col>
                    <xdr:colOff>241300</xdr:colOff>
                    <xdr:row>32</xdr:row>
                    <xdr:rowOff>222250</xdr:rowOff>
                  </from>
                  <to>
                    <xdr:col>4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3" r:id="rId14" name="Check Box 47">
              <controlPr defaultSize="0" autoFill="0" autoLine="0" autoPict="0">
                <anchor moveWithCells="1">
                  <from>
                    <xdr:col>2</xdr:col>
                    <xdr:colOff>260350</xdr:colOff>
                    <xdr:row>31</xdr:row>
                    <xdr:rowOff>209550</xdr:rowOff>
                  </from>
                  <to>
                    <xdr:col>3</xdr:col>
                    <xdr:colOff>190500</xdr:colOff>
                    <xdr:row>31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4" r:id="rId15" name="Check Box 48">
              <controlPr defaultSize="0" autoFill="0" autoLine="0" autoPict="0">
                <anchor moveWithCells="1">
                  <from>
                    <xdr:col>3</xdr:col>
                    <xdr:colOff>260350</xdr:colOff>
                    <xdr:row>31</xdr:row>
                    <xdr:rowOff>209550</xdr:rowOff>
                  </from>
                  <to>
                    <xdr:col>4</xdr:col>
                    <xdr:colOff>190500</xdr:colOff>
                    <xdr:row>31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5" r:id="rId16" name="Check Box 49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6" r:id="rId17" name="Check Box 50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7" r:id="rId18" name="Check Box 5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8" r:id="rId19" name="Check Box 5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9" r:id="rId20" name="Check Box 53">
              <controlPr defaultSize="0" autoFill="0" autoLine="0" autoPict="0">
                <anchor moveWithCells="1">
                  <from>
                    <xdr:col>2</xdr:col>
                    <xdr:colOff>247650</xdr:colOff>
                    <xdr:row>33</xdr:row>
                    <xdr:rowOff>12700</xdr:rowOff>
                  </from>
                  <to>
                    <xdr:col>3</xdr:col>
                    <xdr:colOff>184150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30" r:id="rId21" name="Check Box 54">
              <controlPr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12700</xdr:rowOff>
                  </from>
                  <to>
                    <xdr:col>4</xdr:col>
                    <xdr:colOff>184150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3" r:id="rId22" name="Check Box 87">
              <controlPr defaultSize="0" autoFill="0" autoLine="0" autoPict="0">
                <anchor moveWithCells="1">
                  <from>
                    <xdr:col>2</xdr:col>
                    <xdr:colOff>241300</xdr:colOff>
                    <xdr:row>22</xdr:row>
                    <xdr:rowOff>184150</xdr:rowOff>
                  </from>
                  <to>
                    <xdr:col>3</xdr:col>
                    <xdr:colOff>171450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4" r:id="rId23" name="Check Box 88">
              <controlPr defaultSize="0" autoFill="0" autoLine="0" autoPict="0">
                <anchor moveWithCells="1">
                  <from>
                    <xdr:col>3</xdr:col>
                    <xdr:colOff>260350</xdr:colOff>
                    <xdr:row>22</xdr:row>
                    <xdr:rowOff>190500</xdr:rowOff>
                  </from>
                  <to>
                    <xdr:col>4</xdr:col>
                    <xdr:colOff>190500</xdr:colOff>
                    <xdr:row>22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5" r:id="rId24" name="Check Box 99">
              <controlPr defaultSize="0" autoFill="0" autoLine="0" autoPict="0">
                <anchor moveWithCells="1">
                  <from>
                    <xdr:col>2</xdr:col>
                    <xdr:colOff>247650</xdr:colOff>
                    <xdr:row>15</xdr:row>
                    <xdr:rowOff>190500</xdr:rowOff>
                  </from>
                  <to>
                    <xdr:col>3</xdr:col>
                    <xdr:colOff>184150</xdr:colOff>
                    <xdr:row>15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6" r:id="rId25" name="Check Box 100">
              <controlPr defaultSize="0" autoFill="0" autoLine="0" autoPict="0">
                <anchor moveWithCells="1">
                  <from>
                    <xdr:col>3</xdr:col>
                    <xdr:colOff>247650</xdr:colOff>
                    <xdr:row>15</xdr:row>
                    <xdr:rowOff>190500</xdr:rowOff>
                  </from>
                  <to>
                    <xdr:col>4</xdr:col>
                    <xdr:colOff>184150</xdr:colOff>
                    <xdr:row>15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9" r:id="rId26" name="Check Box 103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3</xdr:col>
                    <xdr:colOff>184150</xdr:colOff>
                    <xdr:row>16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80" r:id="rId27" name="Check Box 104">
              <controlPr defaultSize="0" autoFill="0" autoLine="0" autoPict="0">
                <anchor moveWithCells="1">
                  <from>
                    <xdr:col>3</xdr:col>
                    <xdr:colOff>247650</xdr:colOff>
                    <xdr:row>16</xdr:row>
                    <xdr:rowOff>190500</xdr:rowOff>
                  </from>
                  <to>
                    <xdr:col>4</xdr:col>
                    <xdr:colOff>184150</xdr:colOff>
                    <xdr:row>16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1" r:id="rId28" name="Check Box 145">
              <controlPr defaultSize="0" autoFill="0" autoLine="0" autoPict="0">
                <anchor moveWithCells="1">
                  <from>
                    <xdr:col>2</xdr:col>
                    <xdr:colOff>241300</xdr:colOff>
                    <xdr:row>23</xdr:row>
                    <xdr:rowOff>222250</xdr:rowOff>
                  </from>
                  <to>
                    <xdr:col>3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2" r:id="rId29" name="Check Box 146">
              <controlPr defaultSize="0" autoFill="0" autoLine="0" autoPict="0">
                <anchor moveWithCells="1">
                  <from>
                    <xdr:col>3</xdr:col>
                    <xdr:colOff>241300</xdr:colOff>
                    <xdr:row>23</xdr:row>
                    <xdr:rowOff>222250</xdr:rowOff>
                  </from>
                  <to>
                    <xdr:col>4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5" r:id="rId30" name="Check Box 149">
              <controlPr defaultSize="0" autoFill="0" autoLine="0" autoPict="0">
                <anchor moveWithCells="1">
                  <from>
                    <xdr:col>2</xdr:col>
                    <xdr:colOff>247650</xdr:colOff>
                    <xdr:row>12</xdr:row>
                    <xdr:rowOff>203200</xdr:rowOff>
                  </from>
                  <to>
                    <xdr:col>3</xdr:col>
                    <xdr:colOff>184150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6" r:id="rId31" name="Check Box 150">
              <controlPr defaultSize="0" autoFill="0" autoLine="0" autoPict="0">
                <anchor moveWithCells="1">
                  <from>
                    <xdr:col>3</xdr:col>
                    <xdr:colOff>247650</xdr:colOff>
                    <xdr:row>12</xdr:row>
                    <xdr:rowOff>203200</xdr:rowOff>
                  </from>
                  <to>
                    <xdr:col>4</xdr:col>
                    <xdr:colOff>184150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9" r:id="rId32" name="Check Box 153">
              <controlPr defaultSize="0" autoFill="0" autoLine="0" autoPict="0">
                <anchor moveWithCells="1">
                  <from>
                    <xdr:col>2</xdr:col>
                    <xdr:colOff>247650</xdr:colOff>
                    <xdr:row>13</xdr:row>
                    <xdr:rowOff>209550</xdr:rowOff>
                  </from>
                  <to>
                    <xdr:col>3</xdr:col>
                    <xdr:colOff>184150</xdr:colOff>
                    <xdr:row>13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30" r:id="rId33" name="Check Box 154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209550</xdr:rowOff>
                  </from>
                  <to>
                    <xdr:col>4</xdr:col>
                    <xdr:colOff>184150</xdr:colOff>
                    <xdr:row>13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49" r:id="rId34" name="Check Box 173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228600</xdr:rowOff>
                  </from>
                  <to>
                    <xdr:col>3</xdr:col>
                    <xdr:colOff>184150</xdr:colOff>
                    <xdr:row>17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50" r:id="rId35" name="Check Box 174">
              <controlPr defaultSize="0" autoFill="0" autoLine="0" autoPict="0">
                <anchor moveWithCells="1">
                  <from>
                    <xdr:col>3</xdr:col>
                    <xdr:colOff>247650</xdr:colOff>
                    <xdr:row>17</xdr:row>
                    <xdr:rowOff>228600</xdr:rowOff>
                  </from>
                  <to>
                    <xdr:col>4</xdr:col>
                    <xdr:colOff>184150</xdr:colOff>
                    <xdr:row>17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1" r:id="rId36" name="Check Box 205">
              <controlPr defaultSize="0" autoFill="0" autoLine="0" autoPict="0">
                <anchor moveWithCells="1">
                  <from>
                    <xdr:col>2</xdr:col>
                    <xdr:colOff>241300</xdr:colOff>
                    <xdr:row>24</xdr:row>
                    <xdr:rowOff>222250</xdr:rowOff>
                  </from>
                  <to>
                    <xdr:col>3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2" r:id="rId37" name="Check Box 206">
              <controlPr defaultSize="0" autoFill="0" autoLine="0" autoPict="0">
                <anchor moveWithCells="1">
                  <from>
                    <xdr:col>2</xdr:col>
                    <xdr:colOff>241300</xdr:colOff>
                    <xdr:row>25</xdr:row>
                    <xdr:rowOff>222250</xdr:rowOff>
                  </from>
                  <to>
                    <xdr:col>3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3" r:id="rId38" name="Check Box 207">
              <controlPr defaultSize="0" autoFill="0" autoLine="0" autoPict="0">
                <anchor moveWithCells="1">
                  <from>
                    <xdr:col>2</xdr:col>
                    <xdr:colOff>241300</xdr:colOff>
                    <xdr:row>26</xdr:row>
                    <xdr:rowOff>222250</xdr:rowOff>
                  </from>
                  <to>
                    <xdr:col>3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4" r:id="rId39" name="Check Box 208">
              <controlPr defaultSize="0" autoFill="0" autoLine="0" autoPict="0">
                <anchor moveWithCells="1">
                  <from>
                    <xdr:col>3</xdr:col>
                    <xdr:colOff>241300</xdr:colOff>
                    <xdr:row>24</xdr:row>
                    <xdr:rowOff>222250</xdr:rowOff>
                  </from>
                  <to>
                    <xdr:col>4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5" r:id="rId40" name="Check Box 209">
              <controlPr defaultSize="0" autoFill="0" autoLine="0" autoPict="0">
                <anchor moveWithCells="1">
                  <from>
                    <xdr:col>3</xdr:col>
                    <xdr:colOff>241300</xdr:colOff>
                    <xdr:row>25</xdr:row>
                    <xdr:rowOff>222250</xdr:rowOff>
                  </from>
                  <to>
                    <xdr:col>4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6" r:id="rId41" name="Check Box 210">
              <controlPr defaultSize="0" autoFill="0" autoLine="0" autoPict="0">
                <anchor moveWithCells="1">
                  <from>
                    <xdr:col>3</xdr:col>
                    <xdr:colOff>241300</xdr:colOff>
                    <xdr:row>26</xdr:row>
                    <xdr:rowOff>222250</xdr:rowOff>
                  </from>
                  <to>
                    <xdr:col>4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7" r:id="rId42" name="Check Box 21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8" r:id="rId43" name="Check Box 21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9" r:id="rId44" name="Check Box 213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3</xdr:col>
                    <xdr:colOff>184150</xdr:colOff>
                    <xdr:row>19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0" r:id="rId45" name="Check Box 214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190500</xdr:rowOff>
                  </from>
                  <to>
                    <xdr:col>4</xdr:col>
                    <xdr:colOff>184150</xdr:colOff>
                    <xdr:row>19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1" r:id="rId46" name="Check Box 21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3</xdr:col>
                    <xdr:colOff>184150</xdr:colOff>
                    <xdr:row>20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2" r:id="rId47" name="Check Box 216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190500</xdr:rowOff>
                  </from>
                  <to>
                    <xdr:col>4</xdr:col>
                    <xdr:colOff>184150</xdr:colOff>
                    <xdr:row>20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49</vt:i4>
      </vt:variant>
    </vt:vector>
  </HeadingPairs>
  <TitlesOfParts>
    <vt:vector size="57" baseType="lpstr">
      <vt:lpstr>実績報告書</vt:lpstr>
      <vt:lpstr>事業実施者・事業着手・完了日</vt:lpstr>
      <vt:lpstr>事業費内訳</vt:lpstr>
      <vt:lpstr>ボイラ排出量算定（追加)</vt:lpstr>
      <vt:lpstr>Sheet1</vt:lpstr>
      <vt:lpstr>口座情報</vt:lpstr>
      <vt:lpstr>現況写真</vt:lpstr>
      <vt:lpstr>チェックリスト</vt:lpstr>
      <vt:lpstr>チェックリスト!Print_Area</vt:lpstr>
      <vt:lpstr>'ボイラ排出量算定（追加)'!Print_Area</vt:lpstr>
      <vt:lpstr>現況写真!Print_Area</vt:lpstr>
      <vt:lpstr>口座情報!Print_Area</vt:lpstr>
      <vt:lpstr>事業実施者・事業着手・完了日!Print_Area</vt:lpstr>
      <vt:lpstr>事業費内訳!Print_Area</vt:lpstr>
      <vt:lpstr>実績報告書!Print_Area</vt:lpstr>
      <vt:lpstr>実績報告書!サービス業</vt:lpstr>
      <vt:lpstr>サービス業</vt:lpstr>
      <vt:lpstr>実績報告書!医療・福祉</vt:lpstr>
      <vt:lpstr>医療・福祉</vt:lpstr>
      <vt:lpstr>実績報告書!運輸業・郵便業</vt:lpstr>
      <vt:lpstr>運輸業・郵便業</vt:lpstr>
      <vt:lpstr>実績報告書!卸売業・小売業</vt:lpstr>
      <vt:lpstr>卸売業・小売業</vt:lpstr>
      <vt:lpstr>実績報告書!学術研究・専門・技術サービス業</vt:lpstr>
      <vt:lpstr>学術研究・専門・技術サービス業</vt:lpstr>
      <vt:lpstr>実績報告書!漁業</vt:lpstr>
      <vt:lpstr>漁業</vt:lpstr>
      <vt:lpstr>実績報告書!教育・学習支援業</vt:lpstr>
      <vt:lpstr>教育・学習支援業</vt:lpstr>
      <vt:lpstr>実績報告書!金融業・保険業</vt:lpstr>
      <vt:lpstr>金融業・保険業</vt:lpstr>
      <vt:lpstr>実績報告書!建設業</vt:lpstr>
      <vt:lpstr>建設業</vt:lpstr>
      <vt:lpstr>実績報告書!鉱業・採石業・砂利採取業</vt:lpstr>
      <vt:lpstr>鉱業・採石業・砂利採取業</vt:lpstr>
      <vt:lpstr>実績報告書!宿泊業・飲食サービス業</vt:lpstr>
      <vt:lpstr>宿泊業・飲食サービス業</vt:lpstr>
      <vt:lpstr>実績報告書!情報通信業</vt:lpstr>
      <vt:lpstr>情報通信業</vt:lpstr>
      <vt:lpstr>実績報告書!生活関連サービス業・娯楽業</vt:lpstr>
      <vt:lpstr>生活関連サービス業・娯楽業</vt:lpstr>
      <vt:lpstr>実績報告書!製造業</vt:lpstr>
      <vt:lpstr>製造業</vt:lpstr>
      <vt:lpstr>実績報告書!大分類</vt:lpstr>
      <vt:lpstr>大分類</vt:lpstr>
      <vt:lpstr>実績報告書!電気・ガス・熱供給・水道業</vt:lpstr>
      <vt:lpstr>電気・ガス・熱供給・水道業</vt:lpstr>
      <vt:lpstr>実績報告書!燃料</vt:lpstr>
      <vt:lpstr>燃料</vt:lpstr>
      <vt:lpstr>実績報告書!農業_林業</vt:lpstr>
      <vt:lpstr>農業_林業</vt:lpstr>
      <vt:lpstr>実績報告書!農業・林業</vt:lpstr>
      <vt:lpstr>農業・林業</vt:lpstr>
      <vt:lpstr>実績報告書!不動産業・物品賃貸業</vt:lpstr>
      <vt:lpstr>不動産業・物品賃貸業</vt:lpstr>
      <vt:lpstr>実績報告書!複合サービス事業</vt:lpstr>
      <vt:lpstr>複合サービス事業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鈴木 芳晴（温暖化対策課）</cp:lastModifiedBy>
  <cp:lastPrinted>2024-03-25T05:18:49Z</cp:lastPrinted>
  <dcterms:created xsi:type="dcterms:W3CDTF">2013-01-29T04:15:39Z</dcterms:created>
  <dcterms:modified xsi:type="dcterms:W3CDTF">2025-07-09T02:44:20Z</dcterms:modified>
</cp:coreProperties>
</file>