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24226"/>
  <mc:AlternateContent xmlns:mc="http://schemas.openxmlformats.org/markup-compatibility/2006">
    <mc:Choice Requires="x15">
      <x15ac:absPath xmlns:x15ac="http://schemas.microsoft.com/office/spreadsheetml/2010/11/ac" url="\\10.9.2.14\温暖化対策\100_基準排出量\様式\最新版\"/>
    </mc:Choice>
  </mc:AlternateContent>
  <xr:revisionPtr revIDLastSave="0" documentId="13_ncr:1_{CCA26296-4049-459C-B692-CDF5527C5116}" xr6:coauthVersionLast="36" xr6:coauthVersionMax="45" xr10:uidLastSave="{00000000-0000-0000-0000-000000000000}"/>
  <workbookProtection workbookPassword="81D8" lockStructure="1"/>
  <bookViews>
    <workbookView xWindow="6960" yWindow="510" windowWidth="17730" windowHeight="11775" xr2:uid="{00000000-000D-0000-FFFF-FFFF00000000}"/>
  </bookViews>
  <sheets>
    <sheet name="1号（決定）" sheetId="1" r:id="rId1"/>
    <sheet name="仕様" sheetId="2" state="hidden" r:id="rId2"/>
  </sheets>
  <definedNames>
    <definedName name="_xlnm.Print_Area" localSheetId="0">'1号（決定）'!$A$1:$AJ$225</definedName>
    <definedName name="平成">'1号（決定）'!$BF$71:$BV$71</definedName>
    <definedName name="令和">'1号（決定）'!$BF$72:$BI$72</definedName>
  </definedNames>
  <calcPr calcId="191029"/>
</workbook>
</file>

<file path=xl/calcChain.xml><?xml version="1.0" encoding="utf-8"?>
<calcChain xmlns="http://schemas.openxmlformats.org/spreadsheetml/2006/main">
  <c r="AP40" i="1" l="1"/>
  <c r="AJ2" i="1"/>
  <c r="AM86" i="1" l="1"/>
  <c r="D86" i="1" s="1"/>
  <c r="AM70" i="1" l="1"/>
  <c r="AC162" i="1" l="1"/>
  <c r="AC161" i="1"/>
  <c r="AK141" i="1"/>
  <c r="AC166" i="1" l="1"/>
  <c r="AN138" i="1"/>
  <c r="AO138" i="1" s="1"/>
  <c r="AN137" i="1"/>
  <c r="AO137" i="1" s="1"/>
  <c r="AN136" i="1" l="1"/>
  <c r="AK134" i="1"/>
  <c r="AO136" i="1" l="1"/>
  <c r="Q136" i="1" s="1"/>
  <c r="AL110" i="1" l="1"/>
  <c r="AS78" i="1" l="1"/>
  <c r="AS77" i="1"/>
  <c r="AL113" i="1" l="1"/>
  <c r="AK113" i="1"/>
  <c r="AL112" i="1"/>
  <c r="AK112" i="1"/>
  <c r="AL111" i="1"/>
  <c r="AK111" i="1"/>
  <c r="BE47" i="1" l="1"/>
  <c r="BE48" i="1" l="1"/>
  <c r="BE49" i="1" s="1"/>
  <c r="BE50" i="1" l="1"/>
  <c r="AN101" i="1"/>
  <c r="AN98" i="1"/>
  <c r="P76" i="1"/>
  <c r="AK71" i="1" l="1"/>
  <c r="AT72" i="1"/>
  <c r="AU72" i="1"/>
  <c r="AV72" i="1"/>
  <c r="BA76" i="1" l="1"/>
  <c r="AZ76" i="1"/>
  <c r="AB71" i="1"/>
  <c r="T71" i="1"/>
  <c r="AM64" i="1"/>
  <c r="AM40" i="1"/>
  <c r="AP37" i="1" s="1"/>
  <c r="N38" i="1" s="1"/>
  <c r="AP38" i="1" l="1"/>
  <c r="S38" i="1" s="1"/>
  <c r="BE51" i="1"/>
  <c r="BE52" i="1" s="1"/>
  <c r="Z71" i="1"/>
  <c r="R71" i="1"/>
  <c r="P70" i="1"/>
  <c r="BG48" i="1" l="1"/>
  <c r="BD51" i="1" l="1"/>
  <c r="BD47" i="1"/>
  <c r="BD48" i="1" s="1"/>
  <c r="BC47" i="1"/>
  <c r="BC48" i="1" s="1"/>
  <c r="BC49" i="1" s="1"/>
  <c r="AZ47" i="1"/>
  <c r="AZ48" i="1" s="1"/>
  <c r="BB47" i="1"/>
  <c r="BB48" i="1" s="1"/>
  <c r="BB49" i="1" s="1"/>
  <c r="BB50" i="1" s="1"/>
  <c r="BA47" i="1"/>
  <c r="BA48" i="1" s="1"/>
  <c r="BA49" i="1" s="1"/>
  <c r="AY47" i="1"/>
  <c r="AY48" i="1" s="1"/>
  <c r="AY49" i="1" s="1"/>
  <c r="AX47" i="1"/>
  <c r="AW47" i="1"/>
  <c r="AV47" i="1"/>
  <c r="AU47" i="1"/>
  <c r="AT47" i="1"/>
  <c r="AS47" i="1"/>
  <c r="AR47" i="1"/>
  <c r="AQ47" i="1"/>
  <c r="AP47" i="1"/>
  <c r="AO47" i="1"/>
  <c r="AN47" i="1"/>
  <c r="AM47" i="1"/>
  <c r="AL47" i="1"/>
  <c r="AZ49" i="1" l="1"/>
  <c r="AZ50" i="1" s="1"/>
  <c r="AY50" i="1"/>
  <c r="BC50" i="1"/>
  <c r="BA50" i="1"/>
  <c r="BA51" i="1"/>
  <c r="AO51" i="1"/>
  <c r="AS51" i="1"/>
  <c r="AW51" i="1"/>
  <c r="AP51" i="1"/>
  <c r="AT51" i="1"/>
  <c r="AX51" i="1"/>
  <c r="BB51" i="1"/>
  <c r="BB52" i="1" s="1"/>
  <c r="AM51" i="1"/>
  <c r="AQ51" i="1"/>
  <c r="AU51" i="1"/>
  <c r="AY51" i="1"/>
  <c r="BC51" i="1"/>
  <c r="AN51" i="1"/>
  <c r="AR51" i="1"/>
  <c r="AV51" i="1"/>
  <c r="AZ51" i="1"/>
  <c r="BD49" i="1"/>
  <c r="BD50" i="1" s="1"/>
  <c r="BD52" i="1" s="1"/>
  <c r="AL51" i="1"/>
  <c r="V114" i="1"/>
  <c r="AK129" i="1"/>
  <c r="D129" i="1" s="1"/>
  <c r="AK155" i="1"/>
  <c r="AK154" i="1"/>
  <c r="AK153" i="1"/>
  <c r="AK152" i="1"/>
  <c r="AK151" i="1"/>
  <c r="AK150" i="1"/>
  <c r="AK149" i="1"/>
  <c r="AK148" i="1"/>
  <c r="AK147" i="1"/>
  <c r="AK146" i="1"/>
  <c r="AK145" i="1"/>
  <c r="AK144" i="1"/>
  <c r="AK143" i="1"/>
  <c r="AK142" i="1"/>
  <c r="AK135" i="1"/>
  <c r="AK128" i="1"/>
  <c r="AK127" i="1"/>
  <c r="AM62" i="1"/>
  <c r="AM61" i="1"/>
  <c r="AM80" i="1" s="1"/>
  <c r="AK78" i="1"/>
  <c r="AN78" i="1" s="1"/>
  <c r="AK77" i="1"/>
  <c r="AX48" i="1"/>
  <c r="AW48" i="1"/>
  <c r="AW49" i="1" s="1"/>
  <c r="AV48" i="1"/>
  <c r="AU48" i="1"/>
  <c r="AP48" i="1"/>
  <c r="AT48" i="1"/>
  <c r="AS48" i="1"/>
  <c r="AR48" i="1"/>
  <c r="AR49" i="1" s="1"/>
  <c r="AR50" i="1" s="1"/>
  <c r="AO48" i="1"/>
  <c r="AN48" i="1"/>
  <c r="AM48" i="1"/>
  <c r="AM49" i="1" s="1"/>
  <c r="AQ48" i="1"/>
  <c r="AL48" i="1"/>
  <c r="AL49" i="1" s="1"/>
  <c r="AN108" i="1"/>
  <c r="AN104" i="1"/>
  <c r="AK110" i="1"/>
  <c r="AM72" i="1"/>
  <c r="AL72" i="1"/>
  <c r="AK72" i="1"/>
  <c r="U65" i="1"/>
  <c r="T65" i="1"/>
  <c r="U64" i="1"/>
  <c r="T64" i="1"/>
  <c r="S65" i="1"/>
  <c r="S64" i="1"/>
  <c r="AL71" i="1"/>
  <c r="AA155" i="1"/>
  <c r="AA154" i="1"/>
  <c r="AA153" i="1"/>
  <c r="AA152" i="1"/>
  <c r="AA151" i="1"/>
  <c r="AA150" i="1"/>
  <c r="AA149" i="1"/>
  <c r="AA148" i="1"/>
  <c r="AA147" i="1"/>
  <c r="AA146" i="1"/>
  <c r="AA145" i="1"/>
  <c r="AA144" i="1"/>
  <c r="AA143" i="1"/>
  <c r="AA142" i="1"/>
  <c r="AA141" i="1"/>
  <c r="U155" i="1"/>
  <c r="U154" i="1"/>
  <c r="U153" i="1"/>
  <c r="U152" i="1"/>
  <c r="U151" i="1"/>
  <c r="U150" i="1"/>
  <c r="U149" i="1"/>
  <c r="U148" i="1"/>
  <c r="U147" i="1"/>
  <c r="U146" i="1"/>
  <c r="U145" i="1"/>
  <c r="U144" i="1"/>
  <c r="U143" i="1"/>
  <c r="U142" i="1"/>
  <c r="U141" i="1"/>
  <c r="O155" i="1"/>
  <c r="O154" i="1"/>
  <c r="O153" i="1"/>
  <c r="O152" i="1"/>
  <c r="O151" i="1"/>
  <c r="O150" i="1"/>
  <c r="O149" i="1"/>
  <c r="O148" i="1"/>
  <c r="O147" i="1"/>
  <c r="O146" i="1"/>
  <c r="O145" i="1"/>
  <c r="O144" i="1"/>
  <c r="O143" i="1"/>
  <c r="O142" i="1"/>
  <c r="AA135" i="1"/>
  <c r="AA134" i="1"/>
  <c r="U135" i="1"/>
  <c r="U134" i="1"/>
  <c r="O135" i="1"/>
  <c r="AL155" i="1" l="1"/>
  <c r="AL135" i="1"/>
  <c r="AL151" i="1"/>
  <c r="AL157" i="1" s="1"/>
  <c r="AC151" i="1" s="1"/>
  <c r="AY52" i="1"/>
  <c r="AK132" i="1"/>
  <c r="H136" i="1" s="1"/>
  <c r="AN77" i="1"/>
  <c r="AN79" i="1" s="1"/>
  <c r="AM71" i="1"/>
  <c r="O78" i="1" s="1"/>
  <c r="AP19" i="1"/>
  <c r="AZ52" i="1"/>
  <c r="AW50" i="1"/>
  <c r="AW52" i="1" s="1"/>
  <c r="AU49" i="1"/>
  <c r="AU50" i="1" s="1"/>
  <c r="AU52" i="1" s="1"/>
  <c r="AT49" i="1"/>
  <c r="AT50" i="1" s="1"/>
  <c r="AT52" i="1" s="1"/>
  <c r="AX49" i="1"/>
  <c r="AX50" i="1" s="1"/>
  <c r="AX52" i="1" s="1"/>
  <c r="AM50" i="1"/>
  <c r="AM52" i="1" s="1"/>
  <c r="AR52" i="1"/>
  <c r="AQ49" i="1"/>
  <c r="AQ50" i="1" s="1"/>
  <c r="AQ52" i="1" s="1"/>
  <c r="AP49" i="1"/>
  <c r="AP50" i="1" s="1"/>
  <c r="AP52" i="1" s="1"/>
  <c r="AO49" i="1"/>
  <c r="AO50" i="1" s="1"/>
  <c r="AO52" i="1" s="1"/>
  <c r="AN49" i="1"/>
  <c r="AN50" i="1" s="1"/>
  <c r="AN52" i="1" s="1"/>
  <c r="BA52" i="1"/>
  <c r="BC52" i="1"/>
  <c r="BE53" i="1" s="1"/>
  <c r="AQ127" i="1"/>
  <c r="AQ128" i="1" s="1"/>
  <c r="AP127" i="1"/>
  <c r="AP128" i="1" s="1"/>
  <c r="AL50" i="1"/>
  <c r="AL52" i="1" s="1"/>
  <c r="AV49" i="1"/>
  <c r="AV50" i="1" s="1"/>
  <c r="AV52" i="1" s="1"/>
  <c r="AS49" i="1"/>
  <c r="AS50" i="1" s="1"/>
  <c r="AS52" i="1" s="1"/>
  <c r="AC155" i="1" l="1"/>
  <c r="AO128" i="1" s="1"/>
  <c r="AT128" i="1" s="1"/>
  <c r="L167" i="1"/>
  <c r="L156" i="1"/>
  <c r="O77" i="1"/>
  <c r="AL77" i="1" s="1"/>
  <c r="AO77" i="1" s="1"/>
  <c r="AC135" i="1"/>
  <c r="AM127" i="1" s="1"/>
  <c r="AT127" i="1" s="1"/>
  <c r="AC134" i="1"/>
  <c r="AL78" i="1"/>
  <c r="AO78" i="1" s="1"/>
  <c r="BA53" i="1"/>
  <c r="AY53" i="1"/>
  <c r="AX53" i="1"/>
  <c r="AZ53" i="1"/>
  <c r="BD53" i="1"/>
  <c r="BB53" i="1"/>
  <c r="BC53" i="1"/>
  <c r="AT53" i="1"/>
  <c r="AQ53" i="1"/>
  <c r="AQ54" i="1" s="1"/>
  <c r="AV53" i="1"/>
  <c r="AN128" i="1"/>
  <c r="AV139" i="1" l="1"/>
  <c r="D139" i="1" s="1"/>
  <c r="AV132" i="1"/>
  <c r="D132" i="1" s="1"/>
  <c r="AL127" i="1"/>
  <c r="AL159" i="1" s="1"/>
  <c r="L159" i="1" s="1"/>
  <c r="AT129" i="1"/>
  <c r="C122" i="1" s="1"/>
  <c r="AN61" i="1"/>
  <c r="AS53" i="1"/>
  <c r="AU53" i="1"/>
  <c r="AM20" i="1"/>
  <c r="AR53" i="1"/>
  <c r="AR54" i="1" s="1"/>
  <c r="AR44" i="1" s="1"/>
  <c r="AW53" i="1"/>
  <c r="AR128" i="1"/>
  <c r="AS128" i="1"/>
  <c r="AQ44" i="1"/>
  <c r="AR127" i="1" l="1"/>
  <c r="AR129" i="1" s="1"/>
  <c r="C120" i="1" s="1"/>
  <c r="AS127" i="1"/>
  <c r="AS129" i="1" s="1"/>
  <c r="C121" i="1" s="1"/>
  <c r="AM65" i="1"/>
  <c r="AP20" i="1"/>
  <c r="AN20" i="1"/>
  <c r="AS54" i="1"/>
  <c r="D66" i="1" l="1"/>
  <c r="AS44" i="1"/>
  <c r="AT54" i="1"/>
  <c r="AT44" i="1" l="1"/>
  <c r="AU54" i="1"/>
  <c r="AU44" i="1" l="1"/>
  <c r="AV54" i="1"/>
  <c r="AV44" i="1" s="1"/>
  <c r="AW54" i="1" l="1"/>
  <c r="AW44" i="1" l="1"/>
  <c r="AX54" i="1"/>
  <c r="AX44" i="1" s="1"/>
  <c r="AY54" i="1" l="1"/>
  <c r="AY44" i="1" l="1"/>
  <c r="AZ54" i="1"/>
  <c r="BA54" i="1" l="1"/>
  <c r="BA44" i="1" s="1"/>
  <c r="AZ44" i="1"/>
  <c r="BB54" i="1" l="1"/>
  <c r="BC54" i="1" s="1"/>
  <c r="BB44" i="1" l="1"/>
  <c r="BD54" i="1"/>
  <c r="BC44" i="1"/>
  <c r="BD44" i="1" l="1"/>
  <c r="BE54" i="1"/>
  <c r="BE44" i="1" s="1"/>
  <c r="AM21" i="1" l="1"/>
  <c r="AM19" i="1" l="1"/>
  <c r="AN21" i="1"/>
  <c r="AB112" i="1" l="1"/>
  <c r="AB110" i="1"/>
  <c r="AB107" i="1"/>
  <c r="AB105" i="1"/>
  <c r="AB102" i="1"/>
  <c r="AB96" i="1"/>
  <c r="AB100" i="1"/>
  <c r="AB113" i="1"/>
  <c r="AB111" i="1"/>
  <c r="AB109" i="1"/>
  <c r="AB106" i="1"/>
  <c r="AB103" i="1"/>
  <c r="AB99" i="1"/>
  <c r="AB95" i="1"/>
  <c r="AB97" i="1"/>
  <c r="AM116" i="1"/>
  <c r="AM114" i="1"/>
  <c r="AM115" i="1"/>
  <c r="AP31" i="1"/>
  <c r="AM81" i="1"/>
  <c r="J76" i="1" s="1"/>
  <c r="AP30" i="1"/>
  <c r="AP36" i="1"/>
  <c r="AP24" i="1"/>
  <c r="AP23" i="1"/>
  <c r="AP25" i="1"/>
  <c r="AP22" i="1"/>
  <c r="AP26" i="1"/>
  <c r="AP28" i="1"/>
  <c r="AP21" i="1"/>
  <c r="AP32" i="1"/>
  <c r="AP29" i="1"/>
  <c r="AP33" i="1"/>
  <c r="AP35" i="1"/>
  <c r="AP27" i="1"/>
  <c r="AP34" i="1"/>
  <c r="AM60" i="1" l="1"/>
  <c r="M133" i="1" s="1"/>
  <c r="M160" i="1" s="1"/>
  <c r="K115" i="1"/>
  <c r="C55" i="1"/>
  <c r="AB114" i="1"/>
  <c r="AN62" i="1" s="1"/>
  <c r="AN133" i="1" l="1"/>
  <c r="M140" i="1"/>
  <c r="V64" i="1"/>
  <c r="K133" i="1" l="1"/>
  <c r="S133" i="1"/>
  <c r="AN134" i="1" l="1"/>
  <c r="Q133" i="1" s="1"/>
  <c r="S160" i="1"/>
  <c r="K140" i="1"/>
  <c r="K160" i="1"/>
  <c r="S140" i="1"/>
  <c r="Y133" i="1"/>
  <c r="Y160" i="1" s="1"/>
  <c r="Q140" i="1" l="1"/>
  <c r="Q160" i="1"/>
  <c r="Y140" i="1"/>
  <c r="AN135" i="1"/>
  <c r="W133" i="1" l="1"/>
  <c r="W140" i="1" l="1"/>
  <c r="W1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E29" authorId="0" shapeId="0" xr:uid="{00000000-0006-0000-0000-000001000000}">
      <text>
        <r>
          <rPr>
            <sz val="6"/>
            <color indexed="81"/>
            <rFont val="ＭＳ Ｐゴシック"/>
            <family val="3"/>
            <charset val="128"/>
          </rPr>
          <t>指定管理口座情報一覧の中で公表される項目です。
公表を希望しない項目については、プルダウンから「非公表」を選択してください。</t>
        </r>
      </text>
    </comment>
  </commentList>
</comments>
</file>

<file path=xl/sharedStrings.xml><?xml version="1.0" encoding="utf-8"?>
<sst xmlns="http://schemas.openxmlformats.org/spreadsheetml/2006/main" count="420" uniqueCount="243">
  <si>
    <t>年</t>
    <rPh sb="0" eb="1">
      <t>ネン</t>
    </rPh>
    <phoneticPr fontId="4"/>
  </si>
  <si>
    <t>月</t>
    <rPh sb="0" eb="1">
      <t>ツキ</t>
    </rPh>
    <phoneticPr fontId="4"/>
  </si>
  <si>
    <t>日</t>
    <rPh sb="0" eb="1">
      <t>ニチ</t>
    </rPh>
    <phoneticPr fontId="4"/>
  </si>
  <si>
    <t>事業所の名称</t>
    <rPh sb="0" eb="3">
      <t>ジギョウショ</t>
    </rPh>
    <rPh sb="4" eb="6">
      <t>メイショウ</t>
    </rPh>
    <phoneticPr fontId="2"/>
  </si>
  <si>
    <t>事業所の所在地</t>
    <rPh sb="0" eb="3">
      <t>ジギョウショ</t>
    </rPh>
    <rPh sb="4" eb="7">
      <t>ショザイチ</t>
    </rPh>
    <phoneticPr fontId="2"/>
  </si>
  <si>
    <t>会社名</t>
    <rPh sb="0" eb="3">
      <t>カイシャメイ</t>
    </rPh>
    <phoneticPr fontId="2"/>
  </si>
  <si>
    <t>所属名</t>
    <rPh sb="0" eb="3">
      <t>ショゾクメイ</t>
    </rPh>
    <phoneticPr fontId="2"/>
  </si>
  <si>
    <t>電話番号</t>
  </si>
  <si>
    <t>FAX番号</t>
  </si>
  <si>
    <t>ﾒｰﾙｱﾄﾞﾚｽ</t>
  </si>
  <si>
    <t>１　事業所情報等</t>
    <rPh sb="2" eb="5">
      <t>ジギョウショ</t>
    </rPh>
    <rPh sb="5" eb="7">
      <t>ジョウホウ</t>
    </rPh>
    <rPh sb="7" eb="8">
      <t>トウ</t>
    </rPh>
    <phoneticPr fontId="3"/>
  </si>
  <si>
    <t>同一建物内で事業活動を行う他事業所</t>
    <rPh sb="0" eb="2">
      <t>ドウイツ</t>
    </rPh>
    <rPh sb="2" eb="4">
      <t>タテモノ</t>
    </rPh>
    <rPh sb="4" eb="5">
      <t>ナイ</t>
    </rPh>
    <rPh sb="6" eb="8">
      <t>ジギョウ</t>
    </rPh>
    <rPh sb="8" eb="10">
      <t>カツドウ</t>
    </rPh>
    <rPh sb="11" eb="12">
      <t>オコナ</t>
    </rPh>
    <rPh sb="13" eb="16">
      <t>タジギョウ</t>
    </rPh>
    <rPh sb="16" eb="17">
      <t>ショ</t>
    </rPh>
    <phoneticPr fontId="4"/>
  </si>
  <si>
    <t>名称</t>
    <rPh sb="0" eb="2">
      <t>メイショウ</t>
    </rPh>
    <phoneticPr fontId="4"/>
  </si>
  <si>
    <t>（１）事業所の使用開始年月日</t>
    <rPh sb="3" eb="6">
      <t>ジギョウショ</t>
    </rPh>
    <rPh sb="7" eb="9">
      <t>シヨウ</t>
    </rPh>
    <rPh sb="9" eb="11">
      <t>カイシ</t>
    </rPh>
    <rPh sb="11" eb="14">
      <t>ネンガッピ</t>
    </rPh>
    <phoneticPr fontId="4"/>
  </si>
  <si>
    <t>（２）過去の原油換算エネルギー使用量</t>
    <rPh sb="3" eb="5">
      <t>カコ</t>
    </rPh>
    <rPh sb="6" eb="8">
      <t>ゲンユ</t>
    </rPh>
    <rPh sb="8" eb="10">
      <t>カンザン</t>
    </rPh>
    <rPh sb="15" eb="18">
      <t>シヨウリョウ</t>
    </rPh>
    <phoneticPr fontId="4"/>
  </si>
  <si>
    <t>（１）算定方法</t>
    <rPh sb="3" eb="5">
      <t>サンテイ</t>
    </rPh>
    <rPh sb="5" eb="7">
      <t>ホウホウ</t>
    </rPh>
    <phoneticPr fontId="4"/>
  </si>
  <si>
    <t>過去の排出実績に基づく方法</t>
    <phoneticPr fontId="4"/>
  </si>
  <si>
    <t>排出標準原単位に基づく方法</t>
    <phoneticPr fontId="4"/>
  </si>
  <si>
    <t>主たる事業内容</t>
    <rPh sb="0" eb="1">
      <t>シュ</t>
    </rPh>
    <rPh sb="3" eb="5">
      <t>ジギョウ</t>
    </rPh>
    <rPh sb="5" eb="7">
      <t>ナイヨウ</t>
    </rPh>
    <phoneticPr fontId="4"/>
  </si>
  <si>
    <t>住所</t>
    <rPh sb="0" eb="2">
      <t>ジュウショ</t>
    </rPh>
    <phoneticPr fontId="4"/>
  </si>
  <si>
    <t>２　大規模事業所に該当する理由</t>
    <rPh sb="2" eb="5">
      <t>ダイキボ</t>
    </rPh>
    <rPh sb="5" eb="8">
      <t>ジギョウショ</t>
    </rPh>
    <rPh sb="9" eb="11">
      <t>ガイトウ</t>
    </rPh>
    <rPh sb="13" eb="15">
      <t>リユウ</t>
    </rPh>
    <phoneticPr fontId="3"/>
  </si>
  <si>
    <t>平成18年度</t>
    <rPh sb="0" eb="2">
      <t>ヘイセイ</t>
    </rPh>
    <rPh sb="4" eb="6">
      <t>ネンド</t>
    </rPh>
    <phoneticPr fontId="4"/>
  </si>
  <si>
    <t>19年度</t>
    <rPh sb="2" eb="4">
      <t>ネンド</t>
    </rPh>
    <phoneticPr fontId="4"/>
  </si>
  <si>
    <t>20年度</t>
    <rPh sb="2" eb="4">
      <t>ネンド</t>
    </rPh>
    <phoneticPr fontId="4"/>
  </si>
  <si>
    <t>21年度</t>
    <rPh sb="2" eb="4">
      <t>ネンド</t>
    </rPh>
    <phoneticPr fontId="4"/>
  </si>
  <si>
    <t>３　基準排出量の算定</t>
    <rPh sb="2" eb="4">
      <t>キジュン</t>
    </rPh>
    <rPh sb="4" eb="7">
      <t>ハイシュツリョウ</t>
    </rPh>
    <rPh sb="8" eb="10">
      <t>サンテイ</t>
    </rPh>
    <phoneticPr fontId="4"/>
  </si>
  <si>
    <t>（２）過去の排出実績に基づく方法による算定結果</t>
    <rPh sb="3" eb="5">
      <t>カコ</t>
    </rPh>
    <rPh sb="6" eb="8">
      <t>ハイシュツ</t>
    </rPh>
    <rPh sb="8" eb="10">
      <t>ジッセキ</t>
    </rPh>
    <rPh sb="11" eb="12">
      <t>モト</t>
    </rPh>
    <rPh sb="14" eb="16">
      <t>ホウホウ</t>
    </rPh>
    <rPh sb="19" eb="21">
      <t>サンテイ</t>
    </rPh>
    <rPh sb="21" eb="23">
      <t>ケッカ</t>
    </rPh>
    <phoneticPr fontId="4"/>
  </si>
  <si>
    <t>基準年度</t>
    <rPh sb="0" eb="2">
      <t>キジュン</t>
    </rPh>
    <rPh sb="2" eb="4">
      <t>ネンド</t>
    </rPh>
    <phoneticPr fontId="4"/>
  </si>
  <si>
    <t>年度</t>
    <rPh sb="0" eb="2">
      <t>ネンド</t>
    </rPh>
    <phoneticPr fontId="4"/>
  </si>
  <si>
    <r>
      <t>ＣＯ</t>
    </r>
    <r>
      <rPr>
        <vertAlign val="subscript"/>
        <sz val="11"/>
        <color indexed="8"/>
        <rFont val="ＭＳ ゴシック"/>
        <family val="3"/>
        <charset val="128"/>
      </rPr>
      <t>２</t>
    </r>
    <r>
      <rPr>
        <sz val="11"/>
        <color indexed="8"/>
        <rFont val="ＭＳ ゴシック"/>
        <family val="3"/>
        <charset val="128"/>
      </rPr>
      <t>排出量</t>
    </r>
    <rPh sb="3" eb="6">
      <t>ハイシュツリョウ</t>
    </rPh>
    <phoneticPr fontId="4"/>
  </si>
  <si>
    <t>理由</t>
    <rPh sb="0" eb="2">
      <t>リユウ</t>
    </rPh>
    <phoneticPr fontId="4"/>
  </si>
  <si>
    <t>①　基準年のＣＯ２排出量</t>
    <rPh sb="2" eb="4">
      <t>キジュン</t>
    </rPh>
    <rPh sb="4" eb="5">
      <t>ネン</t>
    </rPh>
    <rPh sb="9" eb="12">
      <t>ハイシュツリョウ</t>
    </rPh>
    <phoneticPr fontId="4"/>
  </si>
  <si>
    <t>③　「基準排出量算定における実績排出量選択のための運用管理基準の適合認定ガイドラ</t>
    <phoneticPr fontId="4"/>
  </si>
  <si>
    <t>イン」の適合状況</t>
    <rPh sb="4" eb="6">
      <t>テキゴウ</t>
    </rPh>
    <rPh sb="6" eb="8">
      <t>ジョウキョウ</t>
    </rPh>
    <phoneticPr fontId="4"/>
  </si>
  <si>
    <t>適合している</t>
    <rPh sb="0" eb="2">
      <t>テキゴウ</t>
    </rPh>
    <phoneticPr fontId="4"/>
  </si>
  <si>
    <t>適合していない</t>
    <rPh sb="0" eb="2">
      <t>テキゴウ</t>
    </rPh>
    <phoneticPr fontId="4"/>
  </si>
  <si>
    <t>（３）排出標準原単位に基づく方法による算定結果</t>
    <rPh sb="3" eb="5">
      <t>ハイシュツ</t>
    </rPh>
    <rPh sb="5" eb="7">
      <t>ヒョウジュン</t>
    </rPh>
    <rPh sb="7" eb="10">
      <t>ゲンタンイ</t>
    </rPh>
    <rPh sb="11" eb="12">
      <t>モト</t>
    </rPh>
    <rPh sb="14" eb="16">
      <t>ホウホウ</t>
    </rPh>
    <rPh sb="19" eb="21">
      <t>サンテイ</t>
    </rPh>
    <rPh sb="21" eb="23">
      <t>ケッカ</t>
    </rPh>
    <phoneticPr fontId="4"/>
  </si>
  <si>
    <t>用途区分</t>
    <rPh sb="0" eb="2">
      <t>ヨウト</t>
    </rPh>
    <rPh sb="2" eb="4">
      <t>クブン</t>
    </rPh>
    <phoneticPr fontId="4"/>
  </si>
  <si>
    <t>事務所</t>
    <rPh sb="0" eb="3">
      <t>ジムショ</t>
    </rPh>
    <phoneticPr fontId="4"/>
  </si>
  <si>
    <t>事務所（官公庁の庁舎）</t>
    <phoneticPr fontId="4"/>
  </si>
  <si>
    <t>情報通信</t>
    <rPh sb="0" eb="4">
      <t>ジョウホウツウシン</t>
    </rPh>
    <phoneticPr fontId="4"/>
  </si>
  <si>
    <t>放送局</t>
    <rPh sb="0" eb="3">
      <t>ホウソウキョク</t>
    </rPh>
    <phoneticPr fontId="4"/>
  </si>
  <si>
    <t>商業</t>
    <rPh sb="0" eb="2">
      <t>ショウギョウ</t>
    </rPh>
    <phoneticPr fontId="4"/>
  </si>
  <si>
    <t>宿泊</t>
    <rPh sb="0" eb="2">
      <t>シュクハク</t>
    </rPh>
    <phoneticPr fontId="4"/>
  </si>
  <si>
    <t>教育</t>
    <rPh sb="0" eb="2">
      <t>キョウイク</t>
    </rPh>
    <phoneticPr fontId="4"/>
  </si>
  <si>
    <t>医療</t>
    <rPh sb="0" eb="2">
      <t>イリョウ</t>
    </rPh>
    <phoneticPr fontId="4"/>
  </si>
  <si>
    <t>文化</t>
    <rPh sb="0" eb="2">
      <t>ブンカ</t>
    </rPh>
    <phoneticPr fontId="4"/>
  </si>
  <si>
    <t>物流</t>
    <rPh sb="0" eb="2">
      <t>ブツリュウ</t>
    </rPh>
    <phoneticPr fontId="4"/>
  </si>
  <si>
    <t>駐車場</t>
    <rPh sb="0" eb="3">
      <t>チュウシャジョウ</t>
    </rPh>
    <phoneticPr fontId="4"/>
  </si>
  <si>
    <t>第１区分</t>
    <rPh sb="0" eb="1">
      <t>ダイ</t>
    </rPh>
    <rPh sb="2" eb="4">
      <t>クブン</t>
    </rPh>
    <phoneticPr fontId="4"/>
  </si>
  <si>
    <t>上水道施設</t>
    <rPh sb="0" eb="3">
      <t>ジョウスイドウ</t>
    </rPh>
    <rPh sb="3" eb="5">
      <t>シセツ</t>
    </rPh>
    <phoneticPr fontId="4"/>
  </si>
  <si>
    <t>下水道施設</t>
    <rPh sb="0" eb="3">
      <t>ゲスイドウ</t>
    </rPh>
    <rPh sb="3" eb="5">
      <t>シセツ</t>
    </rPh>
    <phoneticPr fontId="4"/>
  </si>
  <si>
    <t>廃棄物処理施設</t>
    <rPh sb="0" eb="3">
      <t>ハイキブツ</t>
    </rPh>
    <rPh sb="3" eb="5">
      <t>ショリ</t>
    </rPh>
    <rPh sb="5" eb="7">
      <t>シセツ</t>
    </rPh>
    <phoneticPr fontId="4"/>
  </si>
  <si>
    <t>工場その他上記以外</t>
    <rPh sb="0" eb="2">
      <t>コウジョウ</t>
    </rPh>
    <rPh sb="4" eb="5">
      <t>タ</t>
    </rPh>
    <rPh sb="5" eb="7">
      <t>ジョウキ</t>
    </rPh>
    <rPh sb="7" eb="9">
      <t>イガイ</t>
    </rPh>
    <phoneticPr fontId="4"/>
  </si>
  <si>
    <t>第２区分</t>
    <rPh sb="0" eb="1">
      <t>ダイ</t>
    </rPh>
    <rPh sb="2" eb="4">
      <t>クブン</t>
    </rPh>
    <phoneticPr fontId="4"/>
  </si>
  <si>
    <t>（１）区分の決定方法</t>
    <rPh sb="3" eb="5">
      <t>クブン</t>
    </rPh>
    <rPh sb="6" eb="8">
      <t>ケッテイ</t>
    </rPh>
    <rPh sb="8" eb="10">
      <t>ホウホウ</t>
    </rPh>
    <phoneticPr fontId="4"/>
  </si>
  <si>
    <t>エネルギー起源ＣＯ２排出量が多い区分を採用する方法</t>
    <rPh sb="5" eb="7">
      <t>キゲン</t>
    </rPh>
    <rPh sb="10" eb="13">
      <t>ハイシュツリョウ</t>
    </rPh>
    <rPh sb="14" eb="15">
      <t>オオ</t>
    </rPh>
    <rPh sb="16" eb="18">
      <t>クブン</t>
    </rPh>
    <rPh sb="19" eb="21">
      <t>サイヨウ</t>
    </rPh>
    <rPh sb="23" eb="25">
      <t>ホウホウ</t>
    </rPh>
    <phoneticPr fontId="4"/>
  </si>
  <si>
    <t>床面積が大きい区分を採用する方法</t>
    <rPh sb="0" eb="3">
      <t>ユカメンセキ</t>
    </rPh>
    <rPh sb="4" eb="5">
      <t>オオ</t>
    </rPh>
    <rPh sb="7" eb="9">
      <t>クブン</t>
    </rPh>
    <rPh sb="10" eb="12">
      <t>サイヨウ</t>
    </rPh>
    <rPh sb="14" eb="16">
      <t>ホウホウ</t>
    </rPh>
    <phoneticPr fontId="4"/>
  </si>
  <si>
    <t>①　エネルギー起源ＣＯ２排出量の内訳</t>
    <rPh sb="7" eb="9">
      <t>キゲン</t>
    </rPh>
    <rPh sb="12" eb="14">
      <t>ハイシュツ</t>
    </rPh>
    <rPh sb="14" eb="15">
      <t>リョウ</t>
    </rPh>
    <rPh sb="16" eb="18">
      <t>ウチワケ</t>
    </rPh>
    <phoneticPr fontId="4"/>
  </si>
  <si>
    <t>計</t>
    <rPh sb="0" eb="1">
      <t>ケイ</t>
    </rPh>
    <phoneticPr fontId="4"/>
  </si>
  <si>
    <t>②　用途別床面積の内訳</t>
    <rPh sb="2" eb="5">
      <t>ヨウトベツ</t>
    </rPh>
    <rPh sb="5" eb="8">
      <t>ユカメンセキ</t>
    </rPh>
    <rPh sb="9" eb="11">
      <t>ウチワケ</t>
    </rPh>
    <phoneticPr fontId="4"/>
  </si>
  <si>
    <t>産業用蒸気</t>
    <rPh sb="0" eb="3">
      <t>サンギョウヨウ</t>
    </rPh>
    <rPh sb="3" eb="5">
      <t>ジョウキ</t>
    </rPh>
    <phoneticPr fontId="4"/>
  </si>
  <si>
    <t>産業用以外の蒸気</t>
    <rPh sb="0" eb="3">
      <t>サンギョウヨウ</t>
    </rPh>
    <rPh sb="3" eb="5">
      <t>イガイ</t>
    </rPh>
    <rPh sb="6" eb="8">
      <t>ジョウキ</t>
    </rPh>
    <phoneticPr fontId="4"/>
  </si>
  <si>
    <t>温水</t>
    <rPh sb="0" eb="2">
      <t>オンスイ</t>
    </rPh>
    <phoneticPr fontId="4"/>
  </si>
  <si>
    <t>冷水</t>
    <rPh sb="0" eb="2">
      <t>レイスイ</t>
    </rPh>
    <phoneticPr fontId="4"/>
  </si>
  <si>
    <t>全エネルギー使用量</t>
    <rPh sb="0" eb="1">
      <t>ゼン</t>
    </rPh>
    <rPh sb="6" eb="9">
      <t>シヨウリョウ</t>
    </rPh>
    <phoneticPr fontId="4"/>
  </si>
  <si>
    <t>第１区分－１</t>
    <rPh sb="0" eb="1">
      <t>ダイ</t>
    </rPh>
    <rPh sb="2" eb="4">
      <t>クブン</t>
    </rPh>
    <phoneticPr fontId="4"/>
  </si>
  <si>
    <t>第１区分－２</t>
    <rPh sb="0" eb="1">
      <t>ダイ</t>
    </rPh>
    <rPh sb="2" eb="4">
      <t>クブン</t>
    </rPh>
    <phoneticPr fontId="4"/>
  </si>
  <si>
    <r>
      <t>協議者</t>
    </r>
    <r>
      <rPr>
        <sz val="9"/>
        <color indexed="8"/>
        <rFont val="ＭＳ ゴシック"/>
        <family val="3"/>
        <charset val="128"/>
      </rPr>
      <t>（大規模事業所の設置者）</t>
    </r>
    <rPh sb="0" eb="3">
      <t>キョウギシャ</t>
    </rPh>
    <rPh sb="4" eb="7">
      <t>ダイキボ</t>
    </rPh>
    <rPh sb="7" eb="10">
      <t>ジギョウショ</t>
    </rPh>
    <rPh sb="11" eb="14">
      <t>セッチシャ</t>
    </rPh>
    <phoneticPr fontId="4"/>
  </si>
  <si>
    <t>kL</t>
    <phoneticPr fontId="4"/>
  </si>
  <si>
    <t>1500以上</t>
    <rPh sb="4" eb="6">
      <t>イジョウ</t>
    </rPh>
    <phoneticPr fontId="4"/>
  </si>
  <si>
    <t>（３）大規模事業所の適用開始年度</t>
    <rPh sb="3" eb="6">
      <t>ダイキボ</t>
    </rPh>
    <rPh sb="6" eb="8">
      <t>ジギョウ</t>
    </rPh>
    <rPh sb="8" eb="9">
      <t>ジョ</t>
    </rPh>
    <rPh sb="10" eb="12">
      <t>テキヨウ</t>
    </rPh>
    <rPh sb="12" eb="14">
      <t>カイシ</t>
    </rPh>
    <rPh sb="14" eb="16">
      <t>ネンド</t>
    </rPh>
    <phoneticPr fontId="4"/>
  </si>
  <si>
    <t>判定対象外</t>
    <rPh sb="0" eb="2">
      <t>ハンテイ</t>
    </rPh>
    <rPh sb="2" eb="5">
      <t>タイショウガイ</t>
    </rPh>
    <phoneticPr fontId="4"/>
  </si>
  <si>
    <t>※平成23年7月1日以降のCO2排出量を①に含まない場合に限る</t>
    <phoneticPr fontId="4"/>
  </si>
  <si>
    <r>
      <t>t-CO</t>
    </r>
    <r>
      <rPr>
        <vertAlign val="subscript"/>
        <sz val="11"/>
        <color indexed="8"/>
        <rFont val="ＭＳ ゴシック"/>
        <family val="3"/>
        <charset val="128"/>
      </rPr>
      <t>２</t>
    </r>
    <r>
      <rPr>
        <sz val="11"/>
        <color indexed="8"/>
        <rFont val="ＭＳ ゴシック"/>
        <family val="3"/>
        <charset val="128"/>
      </rPr>
      <t>／年</t>
    </r>
    <rPh sb="6" eb="7">
      <t>ネン</t>
    </rPh>
    <phoneticPr fontId="4"/>
  </si>
  <si>
    <r>
      <t>t-CO</t>
    </r>
    <r>
      <rPr>
        <vertAlign val="subscript"/>
        <sz val="11"/>
        <color indexed="8"/>
        <rFont val="ＭＳ ゴシック"/>
        <family val="3"/>
        <charset val="128"/>
      </rPr>
      <t>２</t>
    </r>
    <r>
      <rPr>
        <sz val="11"/>
        <color indexed="8"/>
        <rFont val="ＭＳ ゴシック"/>
        <family val="3"/>
        <charset val="128"/>
      </rPr>
      <t>／年）</t>
    </r>
    <rPh sb="6" eb="7">
      <t>ネン</t>
    </rPh>
    <phoneticPr fontId="4"/>
  </si>
  <si>
    <t>（</t>
    <phoneticPr fontId="4"/>
  </si>
  <si>
    <t>割　合</t>
    <rPh sb="0" eb="1">
      <t>ワリ</t>
    </rPh>
    <rPh sb="2" eb="3">
      <t>ゴウ</t>
    </rPh>
    <phoneticPr fontId="4"/>
  </si>
  <si>
    <t>％</t>
    <phoneticPr fontId="4"/>
  </si>
  <si>
    <r>
      <t>事務所</t>
    </r>
    <r>
      <rPr>
        <sz val="9"/>
        <color indexed="8"/>
        <rFont val="ＭＳ ゴシック"/>
        <family val="3"/>
        <charset val="128"/>
      </rPr>
      <t>（官公庁の庁舎）</t>
    </r>
    <phoneticPr fontId="4"/>
  </si>
  <si>
    <t>他人から供給された熱の割合</t>
    <rPh sb="0" eb="2">
      <t>タニン</t>
    </rPh>
    <rPh sb="4" eb="6">
      <t>キョウキュウ</t>
    </rPh>
    <rPh sb="9" eb="10">
      <t>ネツ</t>
    </rPh>
    <rPh sb="11" eb="13">
      <t>ワリアイ</t>
    </rPh>
    <phoneticPr fontId="4"/>
  </si>
  <si>
    <t>（１）添付図面に示した事業所範囲内に含まれるもの</t>
    <rPh sb="3" eb="5">
      <t>テンプ</t>
    </rPh>
    <rPh sb="5" eb="7">
      <t>ズメン</t>
    </rPh>
    <rPh sb="8" eb="9">
      <t>シメ</t>
    </rPh>
    <rPh sb="11" eb="14">
      <t>ジギョウショ</t>
    </rPh>
    <rPh sb="14" eb="17">
      <t>ハンイナイ</t>
    </rPh>
    <rPh sb="18" eb="19">
      <t>フク</t>
    </rPh>
    <phoneticPr fontId="4"/>
  </si>
  <si>
    <t>（名称）</t>
    <rPh sb="1" eb="3">
      <t>メイショウ</t>
    </rPh>
    <phoneticPr fontId="4"/>
  </si>
  <si>
    <t>（理由）</t>
    <rPh sb="1" eb="3">
      <t>リユウ</t>
    </rPh>
    <phoneticPr fontId="4"/>
  </si>
  <si>
    <t>（２）添付図面に示した事業所範囲内に含まれないもの</t>
    <rPh sb="3" eb="5">
      <t>テンプ</t>
    </rPh>
    <rPh sb="5" eb="7">
      <t>ズメン</t>
    </rPh>
    <rPh sb="8" eb="9">
      <t>シメ</t>
    </rPh>
    <rPh sb="11" eb="14">
      <t>ジギョウショ</t>
    </rPh>
    <rPh sb="14" eb="17">
      <t>ハンイナイ</t>
    </rPh>
    <rPh sb="18" eb="19">
      <t>フク</t>
    </rPh>
    <phoneticPr fontId="4"/>
  </si>
  <si>
    <r>
      <t>エネルギー管理の連動性がある</t>
    </r>
    <r>
      <rPr>
        <sz val="9"/>
        <color indexed="8"/>
        <rFont val="ＭＳ ゴシック"/>
        <family val="3"/>
        <charset val="128"/>
      </rPr>
      <t>（受電点やガス等の供給点を共有する）</t>
    </r>
    <r>
      <rPr>
        <sz val="11"/>
        <color indexed="8"/>
        <rFont val="ＭＳ ゴシック"/>
        <family val="3"/>
        <charset val="128"/>
      </rPr>
      <t>事業所</t>
    </r>
    <rPh sb="5" eb="7">
      <t>カンリ</t>
    </rPh>
    <rPh sb="8" eb="11">
      <t>レンドウセイ</t>
    </rPh>
    <rPh sb="15" eb="17">
      <t>ジュデン</t>
    </rPh>
    <rPh sb="17" eb="18">
      <t>テン</t>
    </rPh>
    <rPh sb="21" eb="22">
      <t>ナド</t>
    </rPh>
    <rPh sb="23" eb="25">
      <t>キョウキュウ</t>
    </rPh>
    <rPh sb="25" eb="26">
      <t>テン</t>
    </rPh>
    <rPh sb="27" eb="29">
      <t>キョウユウ</t>
    </rPh>
    <rPh sb="32" eb="35">
      <t>ジギョウショ</t>
    </rPh>
    <phoneticPr fontId="4"/>
  </si>
  <si>
    <t>ｔ-ＣＯ２／年</t>
    <phoneticPr fontId="4"/>
  </si>
  <si>
    <t>合　　　　計</t>
    <rPh sb="0" eb="1">
      <t>ゴウ</t>
    </rPh>
    <rPh sb="5" eb="6">
      <t>ケイ</t>
    </rPh>
    <phoneticPr fontId="4"/>
  </si>
  <si>
    <t>※基準年に係る様式第２号を添付すること</t>
    <rPh sb="1" eb="3">
      <t>キジュン</t>
    </rPh>
    <rPh sb="3" eb="4">
      <t>ネン</t>
    </rPh>
    <rPh sb="5" eb="6">
      <t>カカ</t>
    </rPh>
    <rPh sb="7" eb="9">
      <t>ヨウシキ</t>
    </rPh>
    <rPh sb="9" eb="10">
      <t>ダイ</t>
    </rPh>
    <rPh sb="11" eb="12">
      <t>ゴウ</t>
    </rPh>
    <rPh sb="13" eb="15">
      <t>テンプ</t>
    </rPh>
    <phoneticPr fontId="4"/>
  </si>
  <si>
    <t>※根拠資料を添付すること</t>
    <rPh sb="1" eb="3">
      <t>コンキョ</t>
    </rPh>
    <rPh sb="3" eb="5">
      <t>シリョウ</t>
    </rPh>
    <rPh sb="6" eb="8">
      <t>テンプ</t>
    </rPh>
    <phoneticPr fontId="4"/>
  </si>
  <si>
    <t>※運用管理報告書第１号様式その２又は３を添付すること</t>
    <rPh sb="1" eb="3">
      <t>ウンヨウ</t>
    </rPh>
    <rPh sb="3" eb="5">
      <t>カンリ</t>
    </rPh>
    <rPh sb="5" eb="8">
      <t>ホウコクショ</t>
    </rPh>
    <rPh sb="8" eb="9">
      <t>ダイ</t>
    </rPh>
    <rPh sb="10" eb="11">
      <t>ゴウ</t>
    </rPh>
    <rPh sb="11" eb="13">
      <t>ヨウシキ</t>
    </rPh>
    <rPh sb="16" eb="17">
      <t>マタ</t>
    </rPh>
    <rPh sb="20" eb="22">
      <t>テンプ</t>
    </rPh>
    <phoneticPr fontId="4"/>
  </si>
  <si>
    <t>※事業場の境界を明示した平面図を添付すること</t>
    <rPh sb="1" eb="4">
      <t>ジギョウジョウ</t>
    </rPh>
    <rPh sb="5" eb="7">
      <t>キョウカイ</t>
    </rPh>
    <rPh sb="8" eb="10">
      <t>メイジ</t>
    </rPh>
    <rPh sb="12" eb="15">
      <t>ヘイメンズ</t>
    </rPh>
    <rPh sb="16" eb="18">
      <t>テンプ</t>
    </rPh>
    <phoneticPr fontId="3"/>
  </si>
  <si>
    <t>４　大規模事業所の区分</t>
    <rPh sb="2" eb="5">
      <t>ダイキボ</t>
    </rPh>
    <rPh sb="5" eb="8">
      <t>ジギョウショ</t>
    </rPh>
    <rPh sb="9" eb="11">
      <t>クブン</t>
    </rPh>
    <phoneticPr fontId="4"/>
  </si>
  <si>
    <t>５　大規模事業所の範囲（バウンダリー）</t>
    <rPh sb="2" eb="5">
      <t>ダイキボ</t>
    </rPh>
    <rPh sb="5" eb="8">
      <t>ジギョウショ</t>
    </rPh>
    <rPh sb="9" eb="11">
      <t>ハンイ</t>
    </rPh>
    <phoneticPr fontId="3"/>
  </si>
  <si>
    <t>　目標設定型排出量取引制度における基準排出量を決定するため、「地球温暖化対策計画制度及び目標設定型排出量取引制度におけるエネルギー起源ＣＯ２排出量算定ガイドライン」等の規定に従い算出した基準排出量について、協議します。</t>
    <rPh sb="1" eb="3">
      <t>モクヒョウ</t>
    </rPh>
    <rPh sb="3" eb="5">
      <t>セッテイ</t>
    </rPh>
    <rPh sb="5" eb="6">
      <t>ガタ</t>
    </rPh>
    <rPh sb="6" eb="9">
      <t>ハイシュツリョウ</t>
    </rPh>
    <rPh sb="9" eb="11">
      <t>トリヒキ</t>
    </rPh>
    <rPh sb="11" eb="13">
      <t>セイド</t>
    </rPh>
    <rPh sb="17" eb="19">
      <t>キジュン</t>
    </rPh>
    <rPh sb="19" eb="22">
      <t>ハイシュツリョウ</t>
    </rPh>
    <rPh sb="23" eb="25">
      <t>ケッテイ</t>
    </rPh>
    <phoneticPr fontId="4"/>
  </si>
  <si>
    <t>その他、事業所の範囲に含める建物や設備</t>
    <rPh sb="2" eb="3">
      <t>タ</t>
    </rPh>
    <rPh sb="4" eb="7">
      <t>ジギョウショ</t>
    </rPh>
    <rPh sb="8" eb="10">
      <t>ハンイ</t>
    </rPh>
    <rPh sb="11" eb="12">
      <t>フク</t>
    </rPh>
    <rPh sb="14" eb="16">
      <t>タテモノ</t>
    </rPh>
    <rPh sb="17" eb="19">
      <t>セツビ</t>
    </rPh>
    <phoneticPr fontId="4"/>
  </si>
  <si>
    <t>自社で所有又は使用する、近接・隣接しているが、事業所範囲外とする建物や設備</t>
    <rPh sb="0" eb="2">
      <t>ジシャ</t>
    </rPh>
    <rPh sb="3" eb="5">
      <t>ショユウ</t>
    </rPh>
    <rPh sb="5" eb="6">
      <t>マタ</t>
    </rPh>
    <rPh sb="7" eb="9">
      <t>シヨウ</t>
    </rPh>
    <rPh sb="12" eb="14">
      <t>キンセツ</t>
    </rPh>
    <rPh sb="15" eb="17">
      <t>リンセツ</t>
    </rPh>
    <rPh sb="23" eb="26">
      <t>ジギョウショ</t>
    </rPh>
    <rPh sb="26" eb="28">
      <t>ハンイ</t>
    </rPh>
    <rPh sb="28" eb="29">
      <t>ガイ</t>
    </rPh>
    <rPh sb="32" eb="34">
      <t>タテモノ</t>
    </rPh>
    <rPh sb="35" eb="37">
      <t>セツビ</t>
    </rPh>
    <phoneticPr fontId="4"/>
  </si>
  <si>
    <r>
      <t>エネルギー管理の連動性があるが、事業所範囲外とする事業所　</t>
    </r>
    <r>
      <rPr>
        <sz val="9"/>
        <color indexed="8"/>
        <rFont val="ＭＳ ゴシック"/>
        <family val="3"/>
        <charset val="128"/>
      </rPr>
      <t>※原則として範囲に含める</t>
    </r>
    <rPh sb="5" eb="7">
      <t>カンリ</t>
    </rPh>
    <rPh sb="8" eb="11">
      <t>レンドウセイ</t>
    </rPh>
    <rPh sb="16" eb="19">
      <t>ジギョウショ</t>
    </rPh>
    <rPh sb="19" eb="21">
      <t>ハンイ</t>
    </rPh>
    <rPh sb="21" eb="22">
      <t>ガイ</t>
    </rPh>
    <rPh sb="25" eb="28">
      <t>ジギョウショ</t>
    </rPh>
    <rPh sb="30" eb="32">
      <t>ゲンソク</t>
    </rPh>
    <rPh sb="35" eb="37">
      <t>ハンイ</t>
    </rPh>
    <rPh sb="38" eb="39">
      <t>フク</t>
    </rPh>
    <phoneticPr fontId="4"/>
  </si>
  <si>
    <t>その他、事業所範囲外とする建物や設備</t>
    <rPh sb="2" eb="3">
      <t>タ</t>
    </rPh>
    <rPh sb="4" eb="7">
      <t>ジギョウショ</t>
    </rPh>
    <rPh sb="7" eb="9">
      <t>ハンイ</t>
    </rPh>
    <rPh sb="9" eb="10">
      <t>ガイ</t>
    </rPh>
    <rPh sb="13" eb="15">
      <t>タテモノ</t>
    </rPh>
    <rPh sb="16" eb="18">
      <t>セツビ</t>
    </rPh>
    <phoneticPr fontId="4"/>
  </si>
  <si>
    <r>
      <t>居住専用部分だが事業所範囲に含める建物や設備　</t>
    </r>
    <r>
      <rPr>
        <sz val="9"/>
        <color indexed="8"/>
        <rFont val="ＭＳ ゴシック"/>
        <family val="3"/>
        <charset val="128"/>
      </rPr>
      <t>※原則として事業所の範囲から除くこと</t>
    </r>
    <rPh sb="0" eb="2">
      <t>キョジュウ</t>
    </rPh>
    <rPh sb="2" eb="4">
      <t>センヨウ</t>
    </rPh>
    <rPh sb="4" eb="6">
      <t>ブブン</t>
    </rPh>
    <rPh sb="8" eb="11">
      <t>ジギョウショ</t>
    </rPh>
    <rPh sb="11" eb="13">
      <t>ハンイ</t>
    </rPh>
    <rPh sb="14" eb="15">
      <t>フク</t>
    </rPh>
    <rPh sb="17" eb="19">
      <t>タテモノ</t>
    </rPh>
    <rPh sb="20" eb="22">
      <t>セツビ</t>
    </rPh>
    <rPh sb="24" eb="26">
      <t>ゲンソク</t>
    </rPh>
    <rPh sb="29" eb="32">
      <t>ジギョウショ</t>
    </rPh>
    <rPh sb="33" eb="35">
      <t>ハンイ</t>
    </rPh>
    <rPh sb="37" eb="38">
      <t>ノゾ</t>
    </rPh>
    <phoneticPr fontId="4"/>
  </si>
  <si>
    <t>28年度</t>
    <rPh sb="2" eb="3">
      <t>ネン</t>
    </rPh>
    <rPh sb="3" eb="4">
      <t>ド</t>
    </rPh>
    <phoneticPr fontId="4"/>
  </si>
  <si>
    <t>29年度</t>
    <rPh sb="2" eb="3">
      <t>ネン</t>
    </rPh>
    <rPh sb="3" eb="4">
      <t>ド</t>
    </rPh>
    <phoneticPr fontId="4"/>
  </si>
  <si>
    <t>30年度</t>
    <rPh sb="2" eb="3">
      <t>ネン</t>
    </rPh>
    <rPh sb="3" eb="4">
      <t>ド</t>
    </rPh>
    <phoneticPr fontId="4"/>
  </si>
  <si>
    <t>22年度</t>
    <rPh sb="2" eb="4">
      <t>ネンド</t>
    </rPh>
    <phoneticPr fontId="4"/>
  </si>
  <si>
    <r>
      <t>kg-CO</t>
    </r>
    <r>
      <rPr>
        <vertAlign val="subscript"/>
        <sz val="8"/>
        <color indexed="8"/>
        <rFont val="ＭＳ ゴシック"/>
        <family val="3"/>
        <charset val="128"/>
      </rPr>
      <t>２</t>
    </r>
    <r>
      <rPr>
        <sz val="8"/>
        <color indexed="8"/>
        <rFont val="ＭＳ ゴシック"/>
        <family val="3"/>
        <charset val="128"/>
      </rPr>
      <t>/ｍ</t>
    </r>
    <r>
      <rPr>
        <vertAlign val="superscript"/>
        <sz val="8"/>
        <color indexed="8"/>
        <rFont val="ＭＳ ゴシック"/>
        <family val="3"/>
        <charset val="128"/>
      </rPr>
      <t>２</t>
    </r>
    <r>
      <rPr>
        <sz val="8"/>
        <color indexed="8"/>
        <rFont val="ＭＳ ゴシック"/>
        <family val="3"/>
        <charset val="128"/>
      </rPr>
      <t>・年</t>
    </r>
    <phoneticPr fontId="4"/>
  </si>
  <si>
    <t>排出標準原単位</t>
    <rPh sb="0" eb="2">
      <t>ハイシュツ</t>
    </rPh>
    <rPh sb="2" eb="4">
      <t>ヒョウジュン</t>
    </rPh>
    <rPh sb="4" eb="7">
      <t>ゲンタンイ</t>
    </rPh>
    <phoneticPr fontId="4"/>
  </si>
  <si>
    <t>床面積</t>
    <rPh sb="0" eb="3">
      <t>ユカメンセキ</t>
    </rPh>
    <phoneticPr fontId="4"/>
  </si>
  <si>
    <t>基準排出量</t>
    <rPh sb="0" eb="2">
      <t>キジュン</t>
    </rPh>
    <rPh sb="2" eb="4">
      <t>ハイシュツ</t>
    </rPh>
    <rPh sb="4" eb="5">
      <t>リョウ</t>
    </rPh>
    <phoneticPr fontId="4"/>
  </si>
  <si>
    <t>（食品関係）</t>
    <rPh sb="1" eb="3">
      <t>ショクヒン</t>
    </rPh>
    <rPh sb="3" eb="5">
      <t>カンケイ</t>
    </rPh>
    <phoneticPr fontId="4"/>
  </si>
  <si>
    <t>（理系大学等）</t>
    <rPh sb="1" eb="3">
      <t>リケイ</t>
    </rPh>
    <rPh sb="3" eb="6">
      <t>ダイガクナド</t>
    </rPh>
    <phoneticPr fontId="4"/>
  </si>
  <si>
    <t>（冷蔵倉庫等）</t>
    <rPh sb="1" eb="3">
      <t>レイゾウ</t>
    </rPh>
    <rPh sb="3" eb="6">
      <t>ソウコナド</t>
    </rPh>
    <phoneticPr fontId="4"/>
  </si>
  <si>
    <t>－</t>
    <phoneticPr fontId="4"/>
  </si>
  <si>
    <t>第1計画期間</t>
    <rPh sb="0" eb="1">
      <t>ダイ</t>
    </rPh>
    <rPh sb="2" eb="4">
      <t>ケイカク</t>
    </rPh>
    <rPh sb="4" eb="6">
      <t>キカン</t>
    </rPh>
    <phoneticPr fontId="4"/>
  </si>
  <si>
    <t>（データセンター）</t>
    <phoneticPr fontId="4"/>
  </si>
  <si>
    <r>
      <t>t-CO</t>
    </r>
    <r>
      <rPr>
        <vertAlign val="subscript"/>
        <sz val="8"/>
        <color indexed="8"/>
        <rFont val="ＭＳ ゴシック"/>
        <family val="3"/>
        <charset val="128"/>
      </rPr>
      <t>２</t>
    </r>
    <r>
      <rPr>
        <sz val="8"/>
        <color indexed="8"/>
        <rFont val="ＭＳ ゴシック"/>
        <family val="3"/>
        <charset val="128"/>
      </rPr>
      <t>/年</t>
    </r>
    <phoneticPr fontId="4"/>
  </si>
  <si>
    <r>
      <t>ｍ</t>
    </r>
    <r>
      <rPr>
        <vertAlign val="superscript"/>
        <sz val="8"/>
        <color indexed="8"/>
        <rFont val="ＭＳ ゴシック"/>
        <family val="3"/>
        <charset val="128"/>
      </rPr>
      <t>２</t>
    </r>
    <r>
      <rPr>
        <sz val="11"/>
        <color indexed="8"/>
        <rFont val="ＭＳ Ｐゴシック"/>
        <family val="3"/>
        <charset val="128"/>
      </rPr>
      <t/>
    </r>
  </si>
  <si>
    <r>
      <t>ｍ</t>
    </r>
    <r>
      <rPr>
        <vertAlign val="superscript"/>
        <sz val="8"/>
        <color indexed="8"/>
        <rFont val="ＭＳ ゴシック"/>
        <family val="3"/>
        <charset val="128"/>
      </rPr>
      <t>２</t>
    </r>
    <phoneticPr fontId="4"/>
  </si>
  <si>
    <t>同じ</t>
    <rPh sb="0" eb="1">
      <t>オナ</t>
    </rPh>
    <phoneticPr fontId="4"/>
  </si>
  <si>
    <t>第１期間</t>
    <rPh sb="0" eb="1">
      <t>ダイ</t>
    </rPh>
    <rPh sb="2" eb="4">
      <t>キカン</t>
    </rPh>
    <phoneticPr fontId="4"/>
  </si>
  <si>
    <t>新規・既存</t>
    <rPh sb="0" eb="2">
      <t>シンキ</t>
    </rPh>
    <rPh sb="3" eb="5">
      <t>キソン</t>
    </rPh>
    <phoneticPr fontId="4"/>
  </si>
  <si>
    <t>第2面積</t>
    <rPh sb="0" eb="1">
      <t>ダイ</t>
    </rPh>
    <rPh sb="2" eb="4">
      <t>メンセキ</t>
    </rPh>
    <phoneticPr fontId="4"/>
  </si>
  <si>
    <t>第1原単位</t>
    <rPh sb="0" eb="1">
      <t>ダイ</t>
    </rPh>
    <rPh sb="2" eb="5">
      <t>ゲンタンイ</t>
    </rPh>
    <phoneticPr fontId="4"/>
  </si>
  <si>
    <t>第2原単位</t>
    <rPh sb="0" eb="1">
      <t>ダイ</t>
    </rPh>
    <rPh sb="2" eb="5">
      <t>ゲンタンイ</t>
    </rPh>
    <phoneticPr fontId="4"/>
  </si>
  <si>
    <t>空欄</t>
    <rPh sb="0" eb="2">
      <t>クウラン</t>
    </rPh>
    <phoneticPr fontId="4"/>
  </si>
  <si>
    <t>1000未</t>
    <rPh sb="4" eb="5">
      <t>ミ</t>
    </rPh>
    <phoneticPr fontId="4"/>
  </si>
  <si>
    <t>開始年月日</t>
    <rPh sb="0" eb="2">
      <t>カイシ</t>
    </rPh>
    <rPh sb="2" eb="5">
      <t>ネンガッピ</t>
    </rPh>
    <phoneticPr fontId="4"/>
  </si>
  <si>
    <t>使用量</t>
    <rPh sb="0" eb="3">
      <t>シヨウリョウ</t>
    </rPh>
    <phoneticPr fontId="4"/>
  </si>
  <si>
    <t>開始初年度を除くフラグ</t>
    <rPh sb="0" eb="2">
      <t>カイシ</t>
    </rPh>
    <rPh sb="2" eb="5">
      <t>ショネンド</t>
    </rPh>
    <rPh sb="6" eb="7">
      <t>ノゾ</t>
    </rPh>
    <phoneticPr fontId="4"/>
  </si>
  <si>
    <t>-</t>
    <phoneticPr fontId="4"/>
  </si>
  <si>
    <t>大規模初年度</t>
    <rPh sb="0" eb="3">
      <t>ダイキボ</t>
    </rPh>
    <rPh sb="3" eb="6">
      <t>ショネンド</t>
    </rPh>
    <phoneticPr fontId="4"/>
  </si>
  <si>
    <t>1500kL以上（開始初年度を除く）</t>
    <rPh sb="6" eb="8">
      <t>イジョウ</t>
    </rPh>
    <rPh sb="9" eb="11">
      <t>カイシ</t>
    </rPh>
    <rPh sb="11" eb="14">
      <t>ショネンド</t>
    </rPh>
    <rPh sb="15" eb="16">
      <t>ノゾ</t>
    </rPh>
    <phoneticPr fontId="4"/>
  </si>
  <si>
    <t>前年度までが3年連続で1500kL以上</t>
    <rPh sb="0" eb="3">
      <t>ゼンネンド</t>
    </rPh>
    <rPh sb="7" eb="8">
      <t>ネン</t>
    </rPh>
    <rPh sb="8" eb="10">
      <t>レンゾク</t>
    </rPh>
    <rPh sb="17" eb="19">
      <t>イジョウ</t>
    </rPh>
    <phoneticPr fontId="4"/>
  </si>
  <si>
    <t>大規模事業所に該当しません</t>
    <rPh sb="0" eb="3">
      <t>ダイキボ</t>
    </rPh>
    <rPh sb="3" eb="6">
      <t>ジギョウショ</t>
    </rPh>
    <rPh sb="7" eb="9">
      <t>ガイトウ</t>
    </rPh>
    <phoneticPr fontId="4"/>
  </si>
  <si>
    <t>平成23年度から大規模事業所に該当　（既存事業所）</t>
    <rPh sb="0" eb="2">
      <t>ヘイセイ</t>
    </rPh>
    <rPh sb="4" eb="6">
      <t>ネンド</t>
    </rPh>
    <rPh sb="8" eb="11">
      <t>ダイキボ</t>
    </rPh>
    <rPh sb="11" eb="14">
      <t>ジギョウショ</t>
    </rPh>
    <rPh sb="15" eb="17">
      <t>ガイトウ</t>
    </rPh>
    <rPh sb="19" eb="21">
      <t>キゾン</t>
    </rPh>
    <rPh sb="21" eb="24">
      <t>ジギョウショ</t>
    </rPh>
    <phoneticPr fontId="4"/>
  </si>
  <si>
    <t>平成23年度から大規模事業所に該当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</si>
  <si>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平成24年度から大規模事業所に該当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</si>
  <si>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平成25年度から大規模事業所に該当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</si>
  <si>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平成26年度から大規模事業所に該当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</si>
  <si>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平成27年度から大規模事業所に該当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</si>
  <si>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平成28年度から大規模事業所に該当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</si>
  <si>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平成29年度から大規模事業所に該当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</si>
  <si>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平成30年度から大規模事業所に該当　（新規事業所）</t>
    <rPh sb="0" eb="2">
      <t>ヘイセイ</t>
    </rPh>
    <rPh sb="4" eb="6">
      <t>ネンド</t>
    </rPh>
    <rPh sb="8" eb="11">
      <t>ダイキボ</t>
    </rPh>
    <rPh sb="11" eb="14">
      <t>ジギョウショ</t>
    </rPh>
    <rPh sb="15" eb="17">
      <t>ガイトウ</t>
    </rPh>
    <rPh sb="19" eb="21">
      <t>シンキ</t>
    </rPh>
    <rPh sb="21" eb="24">
      <t>ジギョウショ</t>
    </rPh>
    <phoneticPr fontId="4"/>
  </si>
  <si>
    <t>（１）及び（２）に入力すると自動判定します</t>
    <rPh sb="3" eb="4">
      <t>オヨ</t>
    </rPh>
    <rPh sb="9" eb="11">
      <t>ニュウリョク</t>
    </rPh>
    <rPh sb="14" eb="16">
      <t>ジドウ</t>
    </rPh>
    <rPh sb="16" eb="18">
      <t>ハンテイ</t>
    </rPh>
    <phoneticPr fontId="4"/>
  </si>
  <si>
    <t>大規模開始年度</t>
    <rPh sb="0" eb="3">
      <t>ダイキボ</t>
    </rPh>
    <rPh sb="3" eb="5">
      <t>カイシ</t>
    </rPh>
    <rPh sb="5" eb="7">
      <t>ネンド</t>
    </rPh>
    <phoneticPr fontId="4"/>
  </si>
  <si>
    <t>※　平成27年度以降に大規模事業所に該当した場合は、第2計画期間での係数により算定した値を入力</t>
    <rPh sb="8" eb="10">
      <t>イコウ</t>
    </rPh>
    <rPh sb="26" eb="27">
      <t>ダイ</t>
    </rPh>
    <rPh sb="28" eb="30">
      <t>ケイカク</t>
    </rPh>
    <rPh sb="30" eb="32">
      <t>キカン</t>
    </rPh>
    <rPh sb="34" eb="36">
      <t>ケイスウ</t>
    </rPh>
    <rPh sb="39" eb="41">
      <t>サンテイ</t>
    </rPh>
    <rPh sb="43" eb="44">
      <t>アタイ</t>
    </rPh>
    <rPh sb="45" eb="47">
      <t>ニュウリョク</t>
    </rPh>
    <phoneticPr fontId="4"/>
  </si>
  <si>
    <t>入力不備チェック</t>
    <rPh sb="0" eb="2">
      <t>ニュウリョク</t>
    </rPh>
    <rPh sb="2" eb="4">
      <t>フビ</t>
    </rPh>
    <phoneticPr fontId="4"/>
  </si>
  <si>
    <t>大規模対象</t>
    <rPh sb="0" eb="3">
      <t>ダイキボ</t>
    </rPh>
    <rPh sb="3" eb="5">
      <t>タイショウ</t>
    </rPh>
    <phoneticPr fontId="4"/>
  </si>
  <si>
    <t>排出量割合</t>
    <rPh sb="0" eb="3">
      <t>ハイシュツリョウ</t>
    </rPh>
    <rPh sb="3" eb="5">
      <t>ワリアイ</t>
    </rPh>
    <phoneticPr fontId="4"/>
  </si>
  <si>
    <t>面積割合</t>
    <rPh sb="0" eb="2">
      <t>メンセキ</t>
    </rPh>
    <rPh sb="2" eb="4">
      <t>ワリアイ</t>
    </rPh>
    <phoneticPr fontId="4"/>
  </si>
  <si>
    <t>熱供給</t>
    <rPh sb="0" eb="3">
      <t>ネツキョウキュウ</t>
    </rPh>
    <phoneticPr fontId="4"/>
  </si>
  <si>
    <t>結果</t>
    <rPh sb="0" eb="2">
      <t>ケッカ</t>
    </rPh>
    <phoneticPr fontId="4"/>
  </si>
  <si>
    <t>1区分</t>
    <rPh sb="1" eb="3">
      <t>クブン</t>
    </rPh>
    <phoneticPr fontId="4"/>
  </si>
  <si>
    <t>2区分</t>
    <rPh sb="1" eb="3">
      <t>クブン</t>
    </rPh>
    <phoneticPr fontId="4"/>
  </si>
  <si>
    <t>1区分-1</t>
    <rPh sb="1" eb="3">
      <t>クブン</t>
    </rPh>
    <phoneticPr fontId="4"/>
  </si>
  <si>
    <t>1区分-2</t>
    <rPh sb="1" eb="3">
      <t>クブン</t>
    </rPh>
    <phoneticPr fontId="4"/>
  </si>
  <si>
    <t>基準排出量決定協議書</t>
    <phoneticPr fontId="4"/>
  </si>
  <si>
    <t>②　標準的でない年度</t>
    <rPh sb="2" eb="5">
      <t>ヒョウジュンテキ</t>
    </rPh>
    <rPh sb="8" eb="10">
      <t>ネンド</t>
    </rPh>
    <phoneticPr fontId="4"/>
  </si>
  <si>
    <t>　　新規事業所…指針別表第３の２又は３に規定する事業所</t>
    <rPh sb="2" eb="4">
      <t>シンキ</t>
    </rPh>
    <rPh sb="4" eb="7">
      <t>ジギョウショ</t>
    </rPh>
    <rPh sb="8" eb="10">
      <t>シシン</t>
    </rPh>
    <rPh sb="10" eb="12">
      <t>ベッピョウ</t>
    </rPh>
    <rPh sb="12" eb="13">
      <t>ダイ</t>
    </rPh>
    <rPh sb="16" eb="17">
      <t>マタ</t>
    </rPh>
    <rPh sb="20" eb="22">
      <t>キテイ</t>
    </rPh>
    <rPh sb="24" eb="27">
      <t>ジギョウショ</t>
    </rPh>
    <phoneticPr fontId="4"/>
  </si>
  <si>
    <t>※　既存事業所…指針別表第３の１に規定する事業所</t>
    <rPh sb="2" eb="4">
      <t>キゾン</t>
    </rPh>
    <rPh sb="4" eb="7">
      <t>ジギョウショ</t>
    </rPh>
    <rPh sb="8" eb="10">
      <t>シシン</t>
    </rPh>
    <rPh sb="10" eb="12">
      <t>ベッピョウ</t>
    </rPh>
    <rPh sb="12" eb="13">
      <t>ダイ</t>
    </rPh>
    <rPh sb="17" eb="19">
      <t>キテイ</t>
    </rPh>
    <rPh sb="21" eb="24">
      <t>ジギョウショ</t>
    </rPh>
    <phoneticPr fontId="4"/>
  </si>
  <si>
    <r>
      <t>ｍ</t>
    </r>
    <r>
      <rPr>
        <vertAlign val="superscript"/>
        <sz val="8"/>
        <color indexed="8"/>
        <rFont val="ＭＳ ゴシック"/>
        <family val="3"/>
        <charset val="128"/>
      </rPr>
      <t>２</t>
    </r>
    <phoneticPr fontId="4"/>
  </si>
  <si>
    <t>振替可能削減量等の管理を行う部署等の連絡先</t>
    <rPh sb="0" eb="2">
      <t>フリカエ</t>
    </rPh>
    <rPh sb="2" eb="4">
      <t>カノウ</t>
    </rPh>
    <rPh sb="4" eb="6">
      <t>サクゲン</t>
    </rPh>
    <rPh sb="6" eb="7">
      <t>リョウ</t>
    </rPh>
    <rPh sb="7" eb="8">
      <t>トウ</t>
    </rPh>
    <rPh sb="9" eb="11">
      <t>カンリ</t>
    </rPh>
    <rPh sb="12" eb="13">
      <t>オコナ</t>
    </rPh>
    <rPh sb="14" eb="16">
      <t>ブショ</t>
    </rPh>
    <rPh sb="16" eb="17">
      <t>トウ</t>
    </rPh>
    <rPh sb="18" eb="21">
      <t>レンラクサキ</t>
    </rPh>
    <phoneticPr fontId="2"/>
  </si>
  <si>
    <t>郵便番号</t>
    <rPh sb="0" eb="4">
      <t>ユウビンバンゴウ</t>
    </rPh>
    <phoneticPr fontId="4"/>
  </si>
  <si>
    <t>担当者名</t>
    <phoneticPr fontId="4"/>
  </si>
  <si>
    <t>公表</t>
  </si>
  <si>
    <r>
      <t>代表者職・氏名</t>
    </r>
    <r>
      <rPr>
        <sz val="9"/>
        <color indexed="8"/>
        <rFont val="ＭＳ ゴシック"/>
        <family val="3"/>
        <charset val="128"/>
      </rPr>
      <t>（押印不要）</t>
    </r>
    <rPh sb="0" eb="3">
      <t>ダイヒョウシャ</t>
    </rPh>
    <rPh sb="3" eb="4">
      <t>ショク</t>
    </rPh>
    <rPh sb="5" eb="7">
      <t>シメイ</t>
    </rPh>
    <phoneticPr fontId="4"/>
  </si>
  <si>
    <t>基準排出量決定協議に係る連絡先</t>
    <rPh sb="0" eb="2">
      <t>キジュン</t>
    </rPh>
    <rPh sb="2" eb="4">
      <t>ハイシュツ</t>
    </rPh>
    <rPh sb="4" eb="5">
      <t>リョウ</t>
    </rPh>
    <rPh sb="5" eb="7">
      <t>ケッテイ</t>
    </rPh>
    <rPh sb="7" eb="9">
      <t>キョウギ</t>
    </rPh>
    <rPh sb="10" eb="11">
      <t>カカ</t>
    </rPh>
    <rPh sb="12" eb="15">
      <t>レンラクサキ</t>
    </rPh>
    <phoneticPr fontId="2"/>
  </si>
  <si>
    <t>24年度</t>
    <rPh sb="2" eb="4">
      <t>ネンド</t>
    </rPh>
    <phoneticPr fontId="4"/>
  </si>
  <si>
    <t>25年度</t>
    <rPh sb="2" eb="4">
      <t>ネンド</t>
    </rPh>
    <phoneticPr fontId="4"/>
  </si>
  <si>
    <t>26年度</t>
    <rPh sb="2" eb="4">
      <t>ネンド</t>
    </rPh>
    <phoneticPr fontId="4"/>
  </si>
  <si>
    <t>27年度</t>
    <rPh sb="2" eb="4">
      <t>ネンド</t>
    </rPh>
    <phoneticPr fontId="4"/>
  </si>
  <si>
    <t>23年度</t>
    <rPh sb="2" eb="4">
      <t>ネンド</t>
    </rPh>
    <phoneticPr fontId="4"/>
  </si>
  <si>
    <t>令和元年度</t>
    <rPh sb="0" eb="2">
      <t>レイワ</t>
    </rPh>
    <rPh sb="2" eb="3">
      <t>モト</t>
    </rPh>
    <rPh sb="3" eb="5">
      <t>ネンド</t>
    </rPh>
    <phoneticPr fontId="4"/>
  </si>
  <si>
    <t>2年度</t>
    <rPh sb="1" eb="2">
      <t>ネン</t>
    </rPh>
    <rPh sb="2" eb="3">
      <t>ド</t>
    </rPh>
    <phoneticPr fontId="4"/>
  </si>
  <si>
    <t>3年度</t>
    <rPh sb="1" eb="2">
      <t>ネン</t>
    </rPh>
    <rPh sb="2" eb="3">
      <t>ド</t>
    </rPh>
    <phoneticPr fontId="4"/>
  </si>
  <si>
    <t>4年度</t>
    <rPh sb="1" eb="2">
      <t>ネン</t>
    </rPh>
    <rPh sb="2" eb="3">
      <t>ド</t>
    </rPh>
    <phoneticPr fontId="4"/>
  </si>
  <si>
    <t>5年度</t>
    <rPh sb="1" eb="2">
      <t>ネン</t>
    </rPh>
    <rPh sb="2" eb="3">
      <t>ド</t>
    </rPh>
    <phoneticPr fontId="4"/>
  </si>
  <si>
    <t>6年度</t>
    <rPh sb="1" eb="2">
      <t>ネン</t>
    </rPh>
    <rPh sb="2" eb="3">
      <t>ド</t>
    </rPh>
    <phoneticPr fontId="4"/>
  </si>
  <si>
    <t>令和</t>
    <rPh sb="0" eb="2">
      <t>レイワ</t>
    </rPh>
    <phoneticPr fontId="4"/>
  </si>
  <si>
    <t>第2,3計画期間</t>
    <rPh sb="0" eb="1">
      <t>ダイ</t>
    </rPh>
    <rPh sb="4" eb="6">
      <t>ケイカク</t>
    </rPh>
    <rPh sb="6" eb="8">
      <t>キカン</t>
    </rPh>
    <phoneticPr fontId="4"/>
  </si>
  <si>
    <t>所属名</t>
    <rPh sb="0" eb="2">
      <t>ショゾク</t>
    </rPh>
    <rPh sb="2" eb="3">
      <t>メイ</t>
    </rPh>
    <phoneticPr fontId="4"/>
  </si>
  <si>
    <t>(小数点以下は自動で四捨五入されます)</t>
    <rPh sb="1" eb="4">
      <t>ショウスウテン</t>
    </rPh>
    <rPh sb="4" eb="6">
      <t>イカ</t>
    </rPh>
    <phoneticPr fontId="4"/>
  </si>
  <si>
    <t>(小数点以下は自動で四捨五入されます)</t>
    <phoneticPr fontId="4"/>
  </si>
  <si>
    <t>(小数点３位以下は自動で四捨五入されます)</t>
    <rPh sb="5" eb="6">
      <t>イ</t>
    </rPh>
    <phoneticPr fontId="4"/>
  </si>
  <si>
    <t>令和2年度から大規模事業所に該当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</si>
  <si>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令和3年度から大規模事業所に該当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</si>
  <si>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令和4年度から大規模事業所に該当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</si>
  <si>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令和5年度から大規模事業所に該当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</si>
  <si>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令和6年度から大規模事業所に該当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</si>
  <si>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↑どちらか一方を選択してください</t>
    <rPh sb="5" eb="7">
      <t>イッポウ</t>
    </rPh>
    <rPh sb="8" eb="10">
      <t>センタク</t>
    </rPh>
    <phoneticPr fontId="4"/>
  </si>
  <si>
    <t>同時選択</t>
    <rPh sb="0" eb="2">
      <t>ドウジ</t>
    </rPh>
    <rPh sb="2" eb="4">
      <t>センタク</t>
    </rPh>
    <phoneticPr fontId="4"/>
  </si>
  <si>
    <t>既存で原単位選択</t>
    <rPh sb="0" eb="2">
      <t>キゾン</t>
    </rPh>
    <rPh sb="3" eb="6">
      <t>ゲンタンイ</t>
    </rPh>
    <rPh sb="6" eb="8">
      <t>センタク</t>
    </rPh>
    <phoneticPr fontId="4"/>
  </si>
  <si>
    <t>↑既存事業所は排出標準原単位に基づく方法を選択できません</t>
    <rPh sb="1" eb="3">
      <t>キゾン</t>
    </rPh>
    <rPh sb="3" eb="6">
      <t>ジギョウショ</t>
    </rPh>
    <rPh sb="7" eb="9">
      <t>ハイシュツ</t>
    </rPh>
    <rPh sb="9" eb="11">
      <t>ヒョウジュン</t>
    </rPh>
    <rPh sb="11" eb="14">
      <t>ゲンタンイ</t>
    </rPh>
    <rPh sb="15" eb="16">
      <t>モト</t>
    </rPh>
    <rPh sb="18" eb="20">
      <t>ホウホウ</t>
    </rPh>
    <rPh sb="21" eb="23">
      <t>センタク</t>
    </rPh>
    <phoneticPr fontId="4"/>
  </si>
  <si>
    <t>April1SerialNumber</t>
    <phoneticPr fontId="4"/>
  </si>
  <si>
    <t>↓基準年度の初年度の年度が不正です</t>
    <rPh sb="1" eb="3">
      <t>キジュン</t>
    </rPh>
    <rPh sb="3" eb="5">
      <t>ネンド</t>
    </rPh>
    <rPh sb="6" eb="9">
      <t>ショネンド</t>
    </rPh>
    <rPh sb="10" eb="12">
      <t>ネンド</t>
    </rPh>
    <rPh sb="13" eb="15">
      <t>フセイ</t>
    </rPh>
    <phoneticPr fontId="4"/>
  </si>
  <si>
    <t>(小数点以下は自動で四捨五入されます)</t>
    <phoneticPr fontId="4"/>
  </si>
  <si>
    <t>GChk</t>
    <phoneticPr fontId="4"/>
  </si>
  <si>
    <t>平成</t>
    <rPh sb="0" eb="2">
      <t>ヘイセイ</t>
    </rPh>
    <phoneticPr fontId="4"/>
  </si>
  <si>
    <t>令和</t>
    <rPh sb="0" eb="2">
      <t>レイワ</t>
    </rPh>
    <phoneticPr fontId="4"/>
  </si>
  <si>
    <t>×</t>
    <phoneticPr fontId="4"/>
  </si>
  <si>
    <t>Strg</t>
    <phoneticPr fontId="4"/>
  </si>
  <si>
    <t>G1</t>
    <phoneticPr fontId="4"/>
  </si>
  <si>
    <t>G2</t>
    <phoneticPr fontId="4"/>
  </si>
  <si>
    <t>G3</t>
    <phoneticPr fontId="4"/>
  </si>
  <si>
    <t>GChk</t>
    <phoneticPr fontId="4"/>
  </si>
  <si>
    <t>Strg</t>
    <phoneticPr fontId="4"/>
  </si>
  <si>
    <t>↓ 同じ年度は選択できません</t>
    <rPh sb="2" eb="3">
      <t>オナ</t>
    </rPh>
    <rPh sb="4" eb="6">
      <t>ネンド</t>
    </rPh>
    <rPh sb="7" eb="9">
      <t>センタク</t>
    </rPh>
    <phoneticPr fontId="4"/>
  </si>
  <si>
    <t>↓ 平成26年度以前に大規模事業所に該当した場合は、標準的でない年度は1か年度しか選択できません</t>
    <rPh sb="2" eb="4">
      <t>ヘイセイ</t>
    </rPh>
    <rPh sb="6" eb="8">
      <t>ネンド</t>
    </rPh>
    <rPh sb="8" eb="10">
      <t>イゼン</t>
    </rPh>
    <rPh sb="11" eb="14">
      <t>ダイキボ</t>
    </rPh>
    <rPh sb="14" eb="17">
      <t>ジギョウショ</t>
    </rPh>
    <rPh sb="18" eb="20">
      <t>ガイトウ</t>
    </rPh>
    <rPh sb="22" eb="24">
      <t>バアイ</t>
    </rPh>
    <rPh sb="26" eb="29">
      <t>ヒョウジュンテキ</t>
    </rPh>
    <rPh sb="32" eb="34">
      <t>ネンド</t>
    </rPh>
    <rPh sb="37" eb="38">
      <t>ネン</t>
    </rPh>
    <rPh sb="38" eb="39">
      <t>ド</t>
    </rPh>
    <rPh sb="41" eb="43">
      <t>センタク</t>
    </rPh>
    <phoneticPr fontId="4"/>
  </si>
  <si>
    <t>令和7年度から大規模事業所に該当　（新規事業所）</t>
    <rPh sb="0" eb="2">
      <t>レイワ</t>
    </rPh>
    <rPh sb="3" eb="5">
      <t>ネンド</t>
    </rPh>
    <rPh sb="7" eb="10">
      <t>ダイキボ</t>
    </rPh>
    <rPh sb="10" eb="13">
      <t>ジギョウショ</t>
    </rPh>
    <rPh sb="14" eb="16">
      <t>ガイトウ</t>
    </rPh>
    <rPh sb="18" eb="20">
      <t>シンキ</t>
    </rPh>
    <rPh sb="20" eb="23">
      <t>ジギョウショ</t>
    </rPh>
    <phoneticPr fontId="4"/>
  </si>
  <si>
    <t>Rev.1.0</t>
    <phoneticPr fontId="4"/>
  </si>
  <si>
    <t>第２計画期間対応 (詳細不明)</t>
    <rPh sb="0" eb="6">
      <t>ダイニケイカクキカン</t>
    </rPh>
    <rPh sb="6" eb="8">
      <t>タイオウ</t>
    </rPh>
    <rPh sb="10" eb="12">
      <t>ショウサイ</t>
    </rPh>
    <rPh sb="12" eb="14">
      <t>フメイ</t>
    </rPh>
    <phoneticPr fontId="4"/>
  </si>
  <si>
    <t>First Revision (詳細不明)</t>
    <phoneticPr fontId="4"/>
  </si>
  <si>
    <t>Rev.2.0</t>
    <phoneticPr fontId="4"/>
  </si>
  <si>
    <t>↓ 年度が不正です</t>
    <phoneticPr fontId="4"/>
  </si>
  <si>
    <t>↑ 平成26年度以前に大規模事業所に該当した場合は、第2計画期間の排出標準原単位を設定できません</t>
    <rPh sb="2" eb="4">
      <t>ヘイセイ</t>
    </rPh>
    <rPh sb="6" eb="8">
      <t>ネンド</t>
    </rPh>
    <rPh sb="8" eb="10">
      <t>イゼン</t>
    </rPh>
    <rPh sb="11" eb="14">
      <t>ダイキボ</t>
    </rPh>
    <rPh sb="14" eb="17">
      <t>ジギョウショ</t>
    </rPh>
    <rPh sb="18" eb="20">
      <t>ガイトウ</t>
    </rPh>
    <rPh sb="22" eb="24">
      <t>バアイ</t>
    </rPh>
    <rPh sb="26" eb="27">
      <t>ダイ</t>
    </rPh>
    <rPh sb="28" eb="30">
      <t>ケイカク</t>
    </rPh>
    <rPh sb="30" eb="32">
      <t>キカン</t>
    </rPh>
    <rPh sb="33" eb="35">
      <t>ハイシュツ</t>
    </rPh>
    <rPh sb="35" eb="37">
      <t>ヒョウジュン</t>
    </rPh>
    <rPh sb="37" eb="40">
      <t>ゲンタンイ</t>
    </rPh>
    <rPh sb="41" eb="43">
      <t>セッテイ</t>
    </rPh>
    <phoneticPr fontId="4"/>
  </si>
  <si>
    <t>↑ 平成27年度以前に大規模事業所に該当した場合は、第1計画期間の排出標準原単位を設定できません</t>
    <rPh sb="2" eb="4">
      <t>ヘイセイ</t>
    </rPh>
    <rPh sb="6" eb="8">
      <t>ネンド</t>
    </rPh>
    <rPh sb="8" eb="10">
      <t>イゼン</t>
    </rPh>
    <rPh sb="11" eb="14">
      <t>ダイキボ</t>
    </rPh>
    <rPh sb="14" eb="17">
      <t>ジギョウショ</t>
    </rPh>
    <rPh sb="18" eb="20">
      <t>ガイトウ</t>
    </rPh>
    <rPh sb="22" eb="24">
      <t>バアイ</t>
    </rPh>
    <rPh sb="26" eb="27">
      <t>ダイ</t>
    </rPh>
    <rPh sb="28" eb="30">
      <t>ケイカク</t>
    </rPh>
    <rPh sb="30" eb="32">
      <t>キカン</t>
    </rPh>
    <rPh sb="33" eb="35">
      <t>ハイシュツ</t>
    </rPh>
    <rPh sb="35" eb="37">
      <t>ヒョウジュン</t>
    </rPh>
    <rPh sb="37" eb="40">
      <t>ゲンタンイ</t>
    </rPh>
    <rPh sb="41" eb="43">
      <t>セッテイ</t>
    </rPh>
    <phoneticPr fontId="4"/>
  </si>
  <si>
    <t>↑ 平成26年度以前に大規模事業所に該当した場合は、床面積の下半分には入力できません</t>
    <rPh sb="2" eb="4">
      <t>ヘイセイ</t>
    </rPh>
    <rPh sb="6" eb="8">
      <t>ネンド</t>
    </rPh>
    <rPh sb="8" eb="10">
      <t>イゼン</t>
    </rPh>
    <rPh sb="11" eb="14">
      <t>ダイキボ</t>
    </rPh>
    <rPh sb="14" eb="17">
      <t>ジギョウショ</t>
    </rPh>
    <rPh sb="18" eb="20">
      <t>ガイトウ</t>
    </rPh>
    <rPh sb="22" eb="24">
      <t>バアイ</t>
    </rPh>
    <rPh sb="26" eb="27">
      <t>ユカ</t>
    </rPh>
    <rPh sb="27" eb="29">
      <t>メンセキ</t>
    </rPh>
    <rPh sb="30" eb="31">
      <t>シタ</t>
    </rPh>
    <rPh sb="31" eb="33">
      <t>ハンブン</t>
    </rPh>
    <rPh sb="35" eb="37">
      <t>ニュウリョク</t>
    </rPh>
    <phoneticPr fontId="4"/>
  </si>
  <si>
    <t>↓年月日が不正です</t>
    <phoneticPr fontId="4"/>
  </si>
  <si>
    <t>↑ どちらか一方を選択してください</t>
    <rPh sb="6" eb="8">
      <t>イッポウ</t>
    </rPh>
    <rPh sb="9" eb="11">
      <t>センタク</t>
    </rPh>
    <phoneticPr fontId="4"/>
  </si>
  <si>
    <t>平成</t>
    <rPh sb="0" eb="2">
      <t>ヘイセイ</t>
    </rPh>
    <phoneticPr fontId="4"/>
  </si>
  <si>
    <t>令和</t>
    <rPh sb="0" eb="2">
      <t>レイワ</t>
    </rPh>
    <phoneticPr fontId="4"/>
  </si>
  <si>
    <t>GChk</t>
    <phoneticPr fontId="4"/>
  </si>
  <si>
    <t>SumChk</t>
    <phoneticPr fontId="4"/>
  </si>
  <si>
    <t>ｍ2</t>
  </si>
  <si>
    <t>※　下の（１）及び（２）に入力すると自動判定します</t>
    <rPh sb="2" eb="3">
      <t>シタ</t>
    </rPh>
    <phoneticPr fontId="4"/>
  </si>
  <si>
    <t>合計が72行目の基準と合っていない年度があります</t>
    <rPh sb="5" eb="7">
      <t>ギョウメ</t>
    </rPh>
    <rPh sb="17" eb="19">
      <t>ネンド</t>
    </rPh>
    <phoneticPr fontId="4"/>
  </si>
  <si>
    <t>標準的でない年度は数値を入力しないでください</t>
    <rPh sb="0" eb="3">
      <t>ヒョウジュンテキ</t>
    </rPh>
    <rPh sb="6" eb="8">
      <t>ネンド</t>
    </rPh>
    <rPh sb="9" eb="11">
      <t>スウチ</t>
    </rPh>
    <rPh sb="12" eb="14">
      <t>ニュウリョク</t>
    </rPh>
    <phoneticPr fontId="4"/>
  </si>
  <si>
    <t>令和元年度から大規模事業所に該当　（新規事業所）</t>
    <rPh sb="0" eb="2">
      <t>レイワ</t>
    </rPh>
    <rPh sb="2" eb="4">
      <t>ガンネン</t>
    </rPh>
    <rPh sb="4" eb="5">
      <t>ド</t>
    </rPh>
    <rPh sb="7" eb="10">
      <t>ダイキボ</t>
    </rPh>
    <rPh sb="10" eb="13">
      <t>ジギョウショ</t>
    </rPh>
    <rPh sb="14" eb="16">
      <t>ガイトウ</t>
    </rPh>
    <rPh sb="18" eb="20">
      <t>シンキ</t>
    </rPh>
    <rPh sb="20" eb="23">
      <t>ジギョウショ</t>
    </rPh>
    <phoneticPr fontId="4"/>
  </si>
  <si>
    <t>KubunChk</t>
    <phoneticPr fontId="4"/>
  </si>
  <si>
    <t>C128を選択した場合記入しないでください</t>
    <phoneticPr fontId="4"/>
  </si>
  <si>
    <t>C127を選択した場合記入しないでください</t>
    <phoneticPr fontId="4"/>
  </si>
  <si>
    <t>↓ (1)で排出標準原単位法を選択した場合は記入不要です</t>
    <rPh sb="6" eb="8">
      <t>ハイシュツ</t>
    </rPh>
    <rPh sb="8" eb="10">
      <t>ヒョウジュン</t>
    </rPh>
    <rPh sb="10" eb="13">
      <t>ゲンタンイ</t>
    </rPh>
    <rPh sb="13" eb="14">
      <t>ホウ</t>
    </rPh>
    <rPh sb="15" eb="17">
      <t>センタク</t>
    </rPh>
    <rPh sb="19" eb="21">
      <t>バアイ</t>
    </rPh>
    <rPh sb="22" eb="24">
      <t>キニュウ</t>
    </rPh>
    <rPh sb="24" eb="26">
      <t>フヨウ</t>
    </rPh>
    <phoneticPr fontId="4"/>
  </si>
  <si>
    <t>↓ (1)で過去排出実績法を選択した場合に記入してください</t>
    <phoneticPr fontId="4"/>
  </si>
  <si>
    <t>AssChk</t>
    <phoneticPr fontId="4"/>
  </si>
  <si>
    <t>↓ 第１区分の場合は必ず記入してください</t>
    <rPh sb="2" eb="3">
      <t>ダイ</t>
    </rPh>
    <rPh sb="4" eb="6">
      <t>クブン</t>
    </rPh>
    <rPh sb="7" eb="9">
      <t>バアイ</t>
    </rPh>
    <rPh sb="10" eb="11">
      <t>カナラ</t>
    </rPh>
    <rPh sb="12" eb="14">
      <t>キニュウ</t>
    </rPh>
    <phoneticPr fontId="4"/>
  </si>
  <si>
    <t>↓ 第２区分の場合は記入しないでください</t>
    <phoneticPr fontId="4"/>
  </si>
  <si>
    <t>（２）他人から供給された熱の割合 (第１区分のみ ( AC134もしくはAC151が50%以上の場合 ) 記入)</t>
    <rPh sb="3" eb="5">
      <t>タニン</t>
    </rPh>
    <rPh sb="7" eb="9">
      <t>キョウキュウ</t>
    </rPh>
    <rPh sb="12" eb="13">
      <t>ネツ</t>
    </rPh>
    <rPh sb="14" eb="16">
      <t>ワリアイ</t>
    </rPh>
    <phoneticPr fontId="4"/>
  </si>
  <si>
    <t>％</t>
  </si>
  <si>
    <t>Rev.3.0</t>
    <phoneticPr fontId="4"/>
  </si>
  <si>
    <t>改元対応。第３計画期間対応。内容は上記仕様参照 (Modifyed by k.oozeki)</t>
    <rPh sb="0" eb="2">
      <t>カイゲン</t>
    </rPh>
    <rPh sb="2" eb="4">
      <t>タイオウ</t>
    </rPh>
    <rPh sb="5" eb="11">
      <t>ダイサンケイカクキカン</t>
    </rPh>
    <rPh sb="11" eb="13">
      <t>タイオウ</t>
    </rPh>
    <rPh sb="14" eb="16">
      <t>ナイヨウ</t>
    </rPh>
    <rPh sb="17" eb="19">
      <t>ジョウキ</t>
    </rPh>
    <rPh sb="19" eb="21">
      <t>シヨウ</t>
    </rPh>
    <rPh sb="21" eb="23">
      <t>サンショウ</t>
    </rPh>
    <phoneticPr fontId="4"/>
  </si>
  <si>
    <t>日付がシステム範囲外です↓</t>
    <rPh sb="0" eb="2">
      <t>ヒヅケ</t>
    </rPh>
    <rPh sb="7" eb="9">
      <t>ハンイ</t>
    </rPh>
    <rPh sb="9" eb="10">
      <t>ガイ</t>
    </rPh>
    <phoneticPr fontId="4"/>
  </si>
  <si>
    <t xml:space="preserve"> ←Revision番号は「仕様」シートB33セルからindirectでリンク。同シート下部33行目に行を追加し、その33行目にRevision番号、日付、概要を記述すること</t>
    <rPh sb="10" eb="12">
      <t>バンゴウ</t>
    </rPh>
    <rPh sb="14" eb="16">
      <t>シヨウ</t>
    </rPh>
    <rPh sb="40" eb="41">
      <t>ドウ</t>
    </rPh>
    <rPh sb="51" eb="52">
      <t>ギョウ</t>
    </rPh>
    <rPh sb="53" eb="55">
      <t>ツイカ</t>
    </rPh>
    <rPh sb="61" eb="63">
      <t>ギョウメ</t>
    </rPh>
    <rPh sb="75" eb="77">
      <t>ヒヅケ</t>
    </rPh>
    <rPh sb="78" eb="80">
      <t>ガイヨウ</t>
    </rPh>
    <rPh sb="81" eb="83">
      <t>キジュツ</t>
    </rPh>
    <phoneticPr fontId="4"/>
  </si>
  <si>
    <t>Rev.3.1</t>
    <phoneticPr fontId="4"/>
  </si>
  <si>
    <t>印刷設定見直し</t>
    <rPh sb="0" eb="2">
      <t>インサツ</t>
    </rPh>
    <rPh sb="2" eb="4">
      <t>セッテイ</t>
    </rPh>
    <rPh sb="4" eb="6">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</si>
</sst>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0_);[Red]\(#,##0.00\)"/>
    <numFmt numFmtId="179" formatCode="#,##0_ ;[Red]\-#,##0\ "/>
    <numFmt numFmtId="180" formatCode="0_);[Red]\(0\)"/>
    <numFmt numFmtId="181" formatCode="0_ "/>
  </numFmts>
  <fonts count="35">
    <font>
      <sz val="11"/>
      <color theme="1"/>
      <name val="ＭＳ Ｐゴシック"/>
      <family val="3"/>
      <charset val="128"/>
      <scheme val="minor"/>
    </font>
    <font>
      <sz val="11"/>
      <color indexed="8"/>
      <name val="ＭＳ Ｐゴシック"/>
      <family val="3"/>
      <charset val="128"/>
    </font>
    <font>
      <b/>
      <sz val="13"/>
      <color indexed="56"/>
      <name val="ＭＳ Ｐゴシック"/>
      <family val="3"/>
      <charset val="128"/>
    </font>
    <font>
      <sz val="11"/>
      <color indexed="20"/>
      <name val="ＭＳ Ｐゴシック"/>
      <family val="3"/>
      <charset val="128"/>
    </font>
    <font>
      <sz val="6"/>
      <name val="ＭＳ Ｐゴシック"/>
      <family val="3"/>
      <charset val="128"/>
    </font>
    <font>
      <sz val="11"/>
      <color indexed="8"/>
      <name val="ＭＳ ゴシック"/>
      <family val="3"/>
      <charset val="128"/>
    </font>
    <font>
      <sz val="9"/>
      <color indexed="8"/>
      <name val="ＭＳ ゴシック"/>
      <family val="3"/>
      <charset val="128"/>
    </font>
    <font>
      <sz val="14"/>
      <color indexed="8"/>
      <name val="ＭＳ ゴシック"/>
      <family val="3"/>
      <charset val="128"/>
    </font>
    <font>
      <vertAlign val="subscript"/>
      <sz val="11"/>
      <color indexed="8"/>
      <name val="ＭＳ ゴシック"/>
      <family val="3"/>
      <charset val="128"/>
    </font>
    <font>
      <sz val="6"/>
      <color indexed="8"/>
      <name val="ＭＳ ゴシック"/>
      <family val="3"/>
      <charset val="128"/>
    </font>
    <font>
      <sz val="8"/>
      <color indexed="8"/>
      <name val="ＭＳ ゴシック"/>
      <family val="3"/>
      <charset val="128"/>
    </font>
    <font>
      <b/>
      <sz val="11"/>
      <color indexed="8"/>
      <name val="ＭＳ ゴシック"/>
      <family val="3"/>
      <charset val="128"/>
    </font>
    <font>
      <b/>
      <sz val="14"/>
      <color indexed="8"/>
      <name val="ＭＳ ゴシック"/>
      <family val="3"/>
      <charset val="128"/>
    </font>
    <font>
      <sz val="10"/>
      <color indexed="8"/>
      <name val="ＭＳ ゴシック"/>
      <family val="3"/>
      <charset val="128"/>
    </font>
    <font>
      <vertAlign val="subscript"/>
      <sz val="8"/>
      <color indexed="8"/>
      <name val="ＭＳ ゴシック"/>
      <family val="3"/>
      <charset val="128"/>
    </font>
    <font>
      <vertAlign val="superscript"/>
      <sz val="8"/>
      <color indexed="8"/>
      <name val="ＭＳ ゴシック"/>
      <family val="3"/>
      <charset val="128"/>
    </font>
    <font>
      <sz val="10"/>
      <name val="ＭＳ ゴシック"/>
      <family val="3"/>
      <charset val="128"/>
    </font>
    <font>
      <sz val="9"/>
      <name val="ＭＳ ゴシック"/>
      <family val="3"/>
      <charset val="128"/>
    </font>
    <font>
      <sz val="8"/>
      <color theme="0" tint="-0.34998626667073579"/>
      <name val="ＭＳ ゴシック"/>
      <family val="3"/>
      <charset val="128"/>
    </font>
    <font>
      <sz val="9"/>
      <color theme="0" tint="-0.34998626667073579"/>
      <name val="ＭＳ ゴシック"/>
      <family val="3"/>
      <charset val="128"/>
    </font>
    <font>
      <b/>
      <sz val="9"/>
      <color rgb="FFFF0000"/>
      <name val="ＭＳ ゴシック"/>
      <family val="3"/>
      <charset val="128"/>
    </font>
    <font>
      <sz val="11"/>
      <color theme="1"/>
      <name val="ＭＳ ゴシック"/>
      <family val="3"/>
      <charset val="128"/>
    </font>
    <font>
      <b/>
      <sz val="14"/>
      <color theme="1"/>
      <name val="ＭＳ ゴシック"/>
      <family val="3"/>
      <charset val="128"/>
    </font>
    <font>
      <sz val="10"/>
      <color theme="1"/>
      <name val="ＭＳ ゴシック"/>
      <family val="3"/>
      <charset val="128"/>
    </font>
    <font>
      <sz val="6"/>
      <name val="ＭＳ ゴシック"/>
      <family val="3"/>
      <charset val="128"/>
    </font>
    <font>
      <b/>
      <sz val="8"/>
      <color rgb="FFFF0000"/>
      <name val="ＭＳ ゴシック"/>
      <family val="3"/>
      <charset val="128"/>
    </font>
    <font>
      <b/>
      <sz val="6"/>
      <color rgb="FFFF0000"/>
      <name val="ＭＳ ゴシック"/>
      <family val="3"/>
      <charset val="128"/>
    </font>
    <font>
      <sz val="10"/>
      <color rgb="FFFF0000"/>
      <name val="ＭＳ ゴシック"/>
      <family val="3"/>
      <charset val="128"/>
    </font>
    <font>
      <sz val="11"/>
      <color rgb="FFFF0000"/>
      <name val="ＭＳ ゴシック"/>
      <family val="3"/>
      <charset val="128"/>
    </font>
    <font>
      <sz val="6"/>
      <color indexed="81"/>
      <name val="ＭＳ Ｐゴシック"/>
      <family val="3"/>
      <charset val="128"/>
    </font>
    <font>
      <b/>
      <sz val="11"/>
      <name val="ＭＳ ゴシック"/>
      <family val="3"/>
      <charset val="128"/>
    </font>
    <font>
      <sz val="11"/>
      <name val="ＭＳ ゴシック"/>
      <family val="3"/>
      <charset val="128"/>
    </font>
    <font>
      <sz val="9"/>
      <color theme="0" tint="-0.499984740745262"/>
      <name val="ＭＳ ゴシック"/>
      <family val="3"/>
      <charset val="128"/>
    </font>
    <font>
      <sz val="6"/>
      <name val="ＭＳ Ｐゴシック"/>
      <family val="3"/>
      <charset val="128"/>
      <scheme val="minor"/>
    </font>
    <font>
      <sz val="9"/>
      <color theme="1" tint="0.499984740745262"/>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rgb="FF66FFFF"/>
        <bgColor indexed="64"/>
      </patternFill>
    </fill>
    <fill>
      <patternFill patternType="solid">
        <fgColor theme="0" tint="-0.249977111117893"/>
        <bgColor indexed="64"/>
      </patternFill>
    </fill>
    <fill>
      <patternFill patternType="solid">
        <fgColor theme="0" tint="-0.34998626667073579"/>
        <bgColor indexed="64"/>
      </patternFill>
    </fill>
  </fills>
  <borders count="4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313">
    <xf numFmtId="0" fontId="0" fillId="0" borderId="0" xfId="0">
      <alignment vertical="center"/>
    </xf>
    <xf numFmtId="0" fontId="16" fillId="0" borderId="0" xfId="0" applyFont="1" applyAlignment="1">
      <alignment horizontal="right" vertical="center"/>
    </xf>
    <xf numFmtId="0" fontId="16" fillId="0" borderId="0" xfId="0" applyFont="1" applyFill="1" applyAlignment="1">
      <alignment horizontal="right" vertical="center"/>
    </xf>
    <xf numFmtId="0" fontId="16" fillId="0" borderId="0" xfId="0" applyFont="1" applyFill="1">
      <alignment vertical="center"/>
    </xf>
    <xf numFmtId="0" fontId="24" fillId="0" borderId="0" xfId="0" applyFont="1" applyFill="1" applyAlignment="1">
      <alignment horizontal="left" vertical="center"/>
    </xf>
    <xf numFmtId="56" fontId="17" fillId="0" borderId="0" xfId="0" quotePrefix="1" applyNumberFormat="1" applyFont="1" applyFill="1" applyAlignment="1">
      <alignment horizontal="left" vertical="center"/>
    </xf>
    <xf numFmtId="0" fontId="17" fillId="0" borderId="0" xfId="0" applyFont="1" applyFill="1" applyAlignment="1">
      <alignment horizontal="right" vertical="center"/>
    </xf>
    <xf numFmtId="0" fontId="16" fillId="0" borderId="0" xfId="0" applyFont="1" applyFill="1" applyAlignment="1">
      <alignment horizontal="left" vertical="center"/>
    </xf>
    <xf numFmtId="0" fontId="27" fillId="0" borderId="0" xfId="0" applyFont="1" applyFill="1" applyBorder="1" applyAlignment="1">
      <alignment horizontal="right" vertical="center"/>
    </xf>
    <xf numFmtId="0" fontId="17" fillId="0" borderId="0" xfId="0" applyFont="1" applyFill="1">
      <alignment vertical="center"/>
    </xf>
    <xf numFmtId="0" fontId="6" fillId="0" borderId="0" xfId="0" applyFont="1" applyFill="1">
      <alignment vertical="center"/>
    </xf>
    <xf numFmtId="0" fontId="0" fillId="4" borderId="0" xfId="0" applyFill="1">
      <alignment vertical="center"/>
    </xf>
    <xf numFmtId="0" fontId="5" fillId="4" borderId="0" xfId="0" applyFont="1" applyFill="1" applyAlignment="1">
      <alignment horizontal="left" vertical="center"/>
    </xf>
    <xf numFmtId="14" fontId="0" fillId="4" borderId="0" xfId="0" applyNumberFormat="1" applyFill="1" applyAlignment="1">
      <alignment horizontal="right" vertical="center"/>
    </xf>
    <xf numFmtId="0" fontId="17" fillId="4" borderId="0" xfId="0" applyFont="1" applyFill="1">
      <alignment vertical="center"/>
    </xf>
    <xf numFmtId="0" fontId="6" fillId="4" borderId="0" xfId="0" applyFont="1" applyFill="1">
      <alignment vertical="center"/>
    </xf>
    <xf numFmtId="180" fontId="16" fillId="0" borderId="0" xfId="0" applyNumberFormat="1" applyFont="1" applyFill="1" applyAlignment="1">
      <alignment horizontal="right" vertical="center"/>
    </xf>
    <xf numFmtId="0" fontId="16" fillId="0" borderId="34" xfId="0" applyFont="1" applyFill="1" applyBorder="1" applyAlignment="1">
      <alignment horizontal="right" vertical="center"/>
    </xf>
    <xf numFmtId="0" fontId="17" fillId="0" borderId="35" xfId="0" applyFont="1" applyFill="1" applyBorder="1">
      <alignment vertical="center"/>
    </xf>
    <xf numFmtId="0" fontId="16" fillId="0" borderId="35" xfId="0" applyFont="1" applyFill="1" applyBorder="1" applyAlignment="1">
      <alignment horizontal="right" vertical="center"/>
    </xf>
    <xf numFmtId="0" fontId="16" fillId="0" borderId="36" xfId="0" applyFont="1" applyFill="1" applyBorder="1" applyAlignment="1">
      <alignment horizontal="right" vertical="center"/>
    </xf>
    <xf numFmtId="0" fontId="16" fillId="0" borderId="37" xfId="0" applyFont="1" applyFill="1" applyBorder="1" applyAlignment="1">
      <alignment horizontal="right" vertical="center"/>
    </xf>
    <xf numFmtId="0" fontId="17" fillId="0" borderId="0" xfId="0" applyFont="1" applyFill="1" applyBorder="1">
      <alignment vertical="center"/>
    </xf>
    <xf numFmtId="0" fontId="16" fillId="0" borderId="0" xfId="0" applyFont="1" applyFill="1" applyBorder="1" applyAlignment="1">
      <alignment horizontal="right" vertical="center"/>
    </xf>
    <xf numFmtId="0" fontId="16" fillId="0" borderId="38" xfId="0" applyFont="1" applyFill="1" applyBorder="1" applyAlignment="1">
      <alignment horizontal="right" vertical="center"/>
    </xf>
    <xf numFmtId="0" fontId="16" fillId="0" borderId="0" xfId="0" applyNumberFormat="1" applyFont="1" applyFill="1" applyAlignment="1">
      <alignment horizontal="right" vertical="center"/>
    </xf>
    <xf numFmtId="0" fontId="16" fillId="0" borderId="39" xfId="0" applyFont="1" applyFill="1" applyBorder="1" applyAlignment="1">
      <alignment horizontal="right" vertical="center"/>
    </xf>
    <xf numFmtId="0" fontId="17" fillId="0" borderId="40" xfId="0" applyFont="1" applyFill="1" applyBorder="1">
      <alignment vertical="center"/>
    </xf>
    <xf numFmtId="0" fontId="16" fillId="0" borderId="40" xfId="0" applyFont="1" applyFill="1" applyBorder="1" applyAlignment="1">
      <alignment horizontal="right" vertical="center"/>
    </xf>
    <xf numFmtId="0" fontId="16" fillId="0" borderId="41" xfId="0" applyFont="1" applyFill="1" applyBorder="1" applyAlignment="1">
      <alignment horizontal="right" vertical="center"/>
    </xf>
    <xf numFmtId="0" fontId="17" fillId="0" borderId="0" xfId="0" applyFont="1" applyFill="1" applyAlignment="1">
      <alignment horizontal="left" vertical="center"/>
    </xf>
    <xf numFmtId="14" fontId="16" fillId="0" borderId="0" xfId="0" applyNumberFormat="1" applyFont="1" applyFill="1" applyAlignment="1">
      <alignment horizontal="right" vertical="center"/>
    </xf>
    <xf numFmtId="180" fontId="17" fillId="0" borderId="0" xfId="0" applyNumberFormat="1" applyFont="1" applyFill="1" applyAlignment="1">
      <alignment horizontal="right" vertical="center"/>
    </xf>
    <xf numFmtId="180" fontId="17" fillId="0" borderId="0" xfId="0" applyNumberFormat="1" applyFont="1" applyFill="1">
      <alignment vertical="center"/>
    </xf>
    <xf numFmtId="180" fontId="17" fillId="0" borderId="0" xfId="0" applyNumberFormat="1" applyFont="1" applyFill="1" applyBorder="1" applyAlignment="1">
      <alignment horizontal="right" vertical="center"/>
    </xf>
    <xf numFmtId="0" fontId="6" fillId="0" borderId="0" xfId="0" applyFont="1" applyFill="1" applyBorder="1" applyAlignment="1">
      <alignment horizontal="left" vertical="center"/>
    </xf>
    <xf numFmtId="176" fontId="16" fillId="0" borderId="0" xfId="0" applyNumberFormat="1" applyFont="1" applyFill="1" applyAlignment="1">
      <alignment horizontal="left" vertical="center"/>
    </xf>
    <xf numFmtId="0" fontId="16" fillId="0" borderId="0" xfId="0" applyFont="1" applyFill="1" applyAlignment="1">
      <alignment vertical="center"/>
    </xf>
    <xf numFmtId="178" fontId="16" fillId="0" borderId="0" xfId="0" applyNumberFormat="1" applyFont="1" applyFill="1" applyAlignment="1">
      <alignment horizontal="right" vertical="center"/>
    </xf>
    <xf numFmtId="56" fontId="17" fillId="0" borderId="0" xfId="0" applyNumberFormat="1" applyFont="1" applyFill="1">
      <alignment vertical="center"/>
    </xf>
    <xf numFmtId="176" fontId="17" fillId="0" borderId="0" xfId="0" applyNumberFormat="1" applyFont="1" applyFill="1">
      <alignment vertical="center"/>
    </xf>
    <xf numFmtId="0" fontId="19" fillId="0" borderId="0" xfId="0" applyFont="1" applyFill="1">
      <alignment vertical="center"/>
    </xf>
    <xf numFmtId="0" fontId="18" fillId="0" borderId="0" xfId="0" applyFont="1" applyFill="1">
      <alignment vertical="center"/>
    </xf>
    <xf numFmtId="0" fontId="16" fillId="5" borderId="0" xfId="0" applyFont="1" applyFill="1">
      <alignment vertical="center"/>
    </xf>
    <xf numFmtId="0" fontId="5" fillId="5" borderId="0" xfId="0" applyFont="1" applyFill="1">
      <alignment vertical="center"/>
    </xf>
    <xf numFmtId="0" fontId="9" fillId="5" borderId="0" xfId="0" applyFont="1" applyFill="1">
      <alignment vertical="center"/>
    </xf>
    <xf numFmtId="0" fontId="5" fillId="5" borderId="0" xfId="0" quotePrefix="1" applyFont="1" applyFill="1">
      <alignment vertical="center"/>
    </xf>
    <xf numFmtId="0" fontId="17" fillId="5" borderId="0" xfId="0" applyFont="1" applyFill="1">
      <alignment vertical="center"/>
    </xf>
    <xf numFmtId="0" fontId="16" fillId="5" borderId="0" xfId="0" applyFont="1" applyFill="1" applyAlignment="1">
      <alignment horizontal="right" vertical="center"/>
    </xf>
    <xf numFmtId="0" fontId="6" fillId="5" borderId="0" xfId="0" applyFont="1" applyFill="1">
      <alignment vertical="center"/>
    </xf>
    <xf numFmtId="0" fontId="5" fillId="0" borderId="0" xfId="0" applyFont="1" applyProtection="1">
      <alignment vertical="center"/>
      <protection hidden="1"/>
    </xf>
    <xf numFmtId="0" fontId="7" fillId="0" borderId="0" xfId="0" applyFont="1" applyAlignment="1" applyProtection="1">
      <alignment horizontal="centerContinuous" vertical="center"/>
      <protection hidden="1"/>
    </xf>
    <xf numFmtId="0" fontId="5" fillId="0" borderId="0" xfId="0" applyFont="1" applyAlignment="1" applyProtection="1">
      <alignment horizontal="centerContinuous"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vertical="top"/>
      <protection hidden="1"/>
    </xf>
    <xf numFmtId="0" fontId="5" fillId="0" borderId="0" xfId="0" applyFont="1" applyFill="1" applyProtection="1">
      <alignment vertical="center"/>
      <protection hidden="1"/>
    </xf>
    <xf numFmtId="0" fontId="5" fillId="0" borderId="0" xfId="0" applyFont="1" applyFill="1" applyAlignment="1" applyProtection="1">
      <alignment horizontal="left" vertical="top" wrapText="1"/>
      <protection hidden="1"/>
    </xf>
    <xf numFmtId="0" fontId="6" fillId="0" borderId="0" xfId="0" applyFont="1" applyAlignment="1" applyProtection="1">
      <alignment horizontal="right" vertical="center"/>
      <protection hidden="1"/>
    </xf>
    <xf numFmtId="0" fontId="28" fillId="0" borderId="0" xfId="0" applyFont="1" applyFill="1" applyProtection="1">
      <alignment vertical="center"/>
      <protection hidden="1"/>
    </xf>
    <xf numFmtId="0" fontId="26" fillId="0" borderId="0" xfId="0" applyFont="1" applyFill="1" applyAlignment="1" applyProtection="1">
      <alignment horizontal="left"/>
      <protection hidden="1"/>
    </xf>
    <xf numFmtId="0" fontId="20" fillId="0" borderId="0" xfId="0" applyFont="1" applyFill="1" applyAlignment="1" applyProtection="1">
      <protection hidden="1"/>
    </xf>
    <xf numFmtId="0" fontId="25" fillId="0" borderId="0" xfId="0" applyFont="1" applyFill="1" applyProtection="1">
      <alignment vertical="center"/>
      <protection hidden="1"/>
    </xf>
    <xf numFmtId="0" fontId="5" fillId="0" borderId="0" xfId="0" applyFont="1" applyBorder="1" applyProtection="1">
      <alignment vertical="center"/>
      <protection hidden="1"/>
    </xf>
    <xf numFmtId="0" fontId="5" fillId="0" borderId="1" xfId="0" applyFont="1" applyBorder="1" applyProtection="1">
      <alignment vertical="center"/>
      <protection hidden="1"/>
    </xf>
    <xf numFmtId="0" fontId="5" fillId="0" borderId="3" xfId="0" applyFont="1" applyBorder="1" applyProtection="1">
      <alignment vertical="center"/>
      <protection hidden="1"/>
    </xf>
    <xf numFmtId="0" fontId="10" fillId="0" borderId="0" xfId="0" applyFont="1" applyFill="1" applyAlignment="1" applyProtection="1">
      <alignment horizontal="left" vertical="center"/>
      <protection hidden="1"/>
    </xf>
    <xf numFmtId="0" fontId="5" fillId="0" borderId="2" xfId="0" applyFont="1" applyBorder="1" applyAlignment="1" applyProtection="1">
      <alignment horizontal="centerContinuous" vertical="center"/>
      <protection hidden="1"/>
    </xf>
    <xf numFmtId="0" fontId="5" fillId="0" borderId="1" xfId="0" applyFont="1" applyBorder="1" applyAlignment="1" applyProtection="1">
      <alignment horizontal="centerContinuous" vertical="center"/>
      <protection hidden="1"/>
    </xf>
    <xf numFmtId="0" fontId="5" fillId="0" borderId="3" xfId="0" applyFont="1" applyBorder="1" applyAlignment="1" applyProtection="1">
      <alignment horizontal="centerContinuous" vertical="center"/>
      <protection hidden="1"/>
    </xf>
    <xf numFmtId="0" fontId="9" fillId="0" borderId="4" xfId="0" applyFont="1" applyBorder="1" applyProtection="1">
      <alignment vertical="center"/>
      <protection hidden="1"/>
    </xf>
    <xf numFmtId="0" fontId="9" fillId="0" borderId="0" xfId="0" applyFont="1" applyBorder="1" applyProtection="1">
      <alignment vertical="center"/>
      <protection hidden="1"/>
    </xf>
    <xf numFmtId="0" fontId="10" fillId="0" borderId="5" xfId="0" applyFont="1" applyBorder="1" applyAlignment="1" applyProtection="1">
      <alignment horizontal="right" vertical="center"/>
      <protection hidden="1"/>
    </xf>
    <xf numFmtId="0" fontId="9" fillId="0" borderId="0" xfId="0" applyFont="1" applyProtection="1">
      <alignment vertical="center"/>
      <protection hidden="1"/>
    </xf>
    <xf numFmtId="0" fontId="5" fillId="0" borderId="2" xfId="0" applyFont="1" applyFill="1" applyBorder="1" applyAlignment="1" applyProtection="1">
      <alignment horizontal="centerContinuous" vertical="center"/>
      <protection hidden="1"/>
    </xf>
    <xf numFmtId="0" fontId="5" fillId="0" borderId="1" xfId="0" applyFont="1" applyFill="1" applyBorder="1" applyAlignment="1" applyProtection="1">
      <alignment horizontal="centerContinuous" vertical="center"/>
      <protection hidden="1"/>
    </xf>
    <xf numFmtId="0" fontId="5" fillId="0" borderId="3" xfId="0" applyFont="1" applyFill="1" applyBorder="1" applyAlignment="1" applyProtection="1">
      <alignment horizontal="centerContinuous" vertical="center"/>
      <protection hidden="1"/>
    </xf>
    <xf numFmtId="0" fontId="9" fillId="0" borderId="4" xfId="0" applyFont="1" applyFill="1" applyBorder="1" applyProtection="1">
      <alignment vertical="center"/>
      <protection hidden="1"/>
    </xf>
    <xf numFmtId="0" fontId="9" fillId="0" borderId="0" xfId="0" applyFont="1" applyFill="1" applyBorder="1" applyProtection="1">
      <alignment vertical="center"/>
      <protection hidden="1"/>
    </xf>
    <xf numFmtId="0" fontId="10" fillId="0" borderId="5" xfId="0" applyFont="1" applyFill="1" applyBorder="1" applyAlignment="1" applyProtection="1">
      <alignment horizontal="right" vertical="center"/>
      <protection hidden="1"/>
    </xf>
    <xf numFmtId="0" fontId="11" fillId="0" borderId="0" xfId="0" applyFont="1" applyBorder="1" applyAlignment="1" applyProtection="1">
      <alignment vertical="center"/>
      <protection hidden="1"/>
    </xf>
    <xf numFmtId="0" fontId="10" fillId="0" borderId="0" xfId="0" applyFont="1" applyBorder="1" applyAlignment="1" applyProtection="1">
      <alignment vertical="center"/>
      <protection hidden="1"/>
    </xf>
    <xf numFmtId="0" fontId="21" fillId="0" borderId="0" xfId="0" applyFont="1" applyBorder="1" applyAlignment="1" applyProtection="1">
      <alignment vertical="center"/>
      <protection hidden="1"/>
    </xf>
    <xf numFmtId="0" fontId="6" fillId="0" borderId="0" xfId="0" applyFont="1" applyProtection="1">
      <alignment vertical="center"/>
      <protection hidden="1"/>
    </xf>
    <xf numFmtId="0" fontId="10" fillId="0" borderId="0" xfId="0" applyFont="1" applyProtection="1">
      <alignment vertical="center"/>
      <protection hidden="1"/>
    </xf>
    <xf numFmtId="0" fontId="5" fillId="0" borderId="4" xfId="0" applyFont="1" applyBorder="1" applyProtection="1">
      <alignment vertical="center"/>
      <protection hidden="1"/>
    </xf>
    <xf numFmtId="0" fontId="6" fillId="0" borderId="1" xfId="0" applyFont="1" applyBorder="1" applyProtection="1">
      <alignment vertical="center"/>
      <protection hidden="1"/>
    </xf>
    <xf numFmtId="0" fontId="26" fillId="0" borderId="0" xfId="0" applyFont="1" applyAlignment="1" applyProtection="1">
      <alignment horizontal="left" vertical="top"/>
      <protection hidden="1"/>
    </xf>
    <xf numFmtId="0" fontId="5" fillId="0" borderId="0" xfId="0" applyFont="1" applyAlignment="1" applyProtection="1">
      <alignment horizontal="left" vertical="center" indent="2"/>
      <protection hidden="1"/>
    </xf>
    <xf numFmtId="0" fontId="10" fillId="0" borderId="0" xfId="0" applyFont="1" applyFill="1" applyProtection="1">
      <alignment vertical="center"/>
      <protection hidden="1"/>
    </xf>
    <xf numFmtId="0" fontId="5" fillId="0" borderId="2" xfId="0" applyFont="1" applyFill="1" applyBorder="1" applyProtection="1">
      <alignment vertical="center"/>
      <protection hidden="1"/>
    </xf>
    <xf numFmtId="0" fontId="5" fillId="0" borderId="2" xfId="0" applyFont="1" applyBorder="1" applyProtection="1">
      <alignment vertical="center"/>
      <protection hidden="1"/>
    </xf>
    <xf numFmtId="0" fontId="5" fillId="0" borderId="1" xfId="0" applyFont="1" applyFill="1" applyBorder="1" applyAlignment="1" applyProtection="1">
      <alignment horizontal="left" vertical="center"/>
      <protection hidden="1"/>
    </xf>
    <xf numFmtId="0" fontId="5" fillId="0" borderId="1" xfId="0" applyFont="1" applyFill="1" applyBorder="1" applyAlignment="1" applyProtection="1">
      <alignment horizontal="center" vertical="center"/>
      <protection hidden="1"/>
    </xf>
    <xf numFmtId="0" fontId="5" fillId="0" borderId="3" xfId="0" applyFont="1" applyFill="1" applyBorder="1" applyAlignment="1" applyProtection="1">
      <alignment horizontal="center" vertical="center"/>
      <protection hidden="1"/>
    </xf>
    <xf numFmtId="0" fontId="10" fillId="0" borderId="0" xfId="0" applyFont="1" applyAlignment="1" applyProtection="1">
      <alignment horizontal="left" vertical="center"/>
      <protection hidden="1"/>
    </xf>
    <xf numFmtId="0" fontId="9" fillId="0" borderId="0" xfId="0" applyFont="1" applyFill="1" applyAlignment="1" applyProtection="1">
      <protection hidden="1"/>
    </xf>
    <xf numFmtId="0" fontId="5" fillId="0" borderId="6" xfId="0" applyFont="1" applyFill="1" applyBorder="1" applyAlignment="1" applyProtection="1">
      <alignment horizontal="centerContinuous" vertical="center"/>
      <protection hidden="1"/>
    </xf>
    <xf numFmtId="0" fontId="5" fillId="0" borderId="7" xfId="0" applyFont="1" applyFill="1" applyBorder="1" applyAlignment="1" applyProtection="1">
      <alignment horizontal="centerContinuous" vertical="center"/>
      <protection hidden="1"/>
    </xf>
    <xf numFmtId="0" fontId="5" fillId="0" borderId="8" xfId="0" applyFont="1" applyFill="1" applyBorder="1" applyAlignment="1" applyProtection="1">
      <alignment horizontal="centerContinuous" vertical="center"/>
      <protection hidden="1"/>
    </xf>
    <xf numFmtId="0" fontId="5" fillId="0" borderId="7" xfId="0" applyFont="1" applyBorder="1" applyProtection="1">
      <alignment vertical="center"/>
      <protection hidden="1"/>
    </xf>
    <xf numFmtId="0" fontId="30" fillId="0" borderId="0" xfId="0" applyFont="1" applyFill="1" applyProtection="1">
      <alignment vertical="center"/>
      <protection hidden="1"/>
    </xf>
    <xf numFmtId="0" fontId="5" fillId="0" borderId="6" xfId="0" applyFont="1" applyBorder="1" applyAlignment="1" applyProtection="1">
      <alignment horizontal="centerContinuous" vertical="center"/>
      <protection hidden="1"/>
    </xf>
    <xf numFmtId="0" fontId="5" fillId="0" borderId="7" xfId="0" applyFont="1" applyBorder="1" applyAlignment="1" applyProtection="1">
      <alignment horizontal="centerContinuous" vertical="center"/>
      <protection hidden="1"/>
    </xf>
    <xf numFmtId="0" fontId="5" fillId="0" borderId="8" xfId="0" applyFont="1" applyBorder="1" applyAlignment="1" applyProtection="1">
      <alignment horizontal="centerContinuous" vertical="center"/>
      <protection hidden="1"/>
    </xf>
    <xf numFmtId="0" fontId="5" fillId="0" borderId="5" xfId="0" applyFont="1" applyBorder="1" applyProtection="1">
      <alignment vertical="center"/>
      <protection hidden="1"/>
    </xf>
    <xf numFmtId="0" fontId="5" fillId="0" borderId="9" xfId="0" applyFont="1" applyBorder="1" applyProtection="1">
      <alignment vertical="center"/>
      <protection hidden="1"/>
    </xf>
    <xf numFmtId="0" fontId="5" fillId="0" borderId="10" xfId="0" applyFont="1" applyBorder="1" applyProtection="1">
      <alignment vertical="center"/>
      <protection hidden="1"/>
    </xf>
    <xf numFmtId="0" fontId="5" fillId="0" borderId="11" xfId="0" applyFont="1" applyBorder="1" applyProtection="1">
      <alignment vertical="center"/>
      <protection hidden="1"/>
    </xf>
    <xf numFmtId="0" fontId="20" fillId="0" borderId="0" xfId="0" applyFont="1" applyProtection="1">
      <alignment vertical="center"/>
      <protection hidden="1"/>
    </xf>
    <xf numFmtId="0" fontId="26" fillId="0" borderId="0" xfId="0" applyFont="1" applyProtection="1">
      <alignment vertical="center"/>
      <protection hidden="1"/>
    </xf>
    <xf numFmtId="0" fontId="5" fillId="0" borderId="0" xfId="0" applyFont="1" applyAlignment="1" applyProtection="1">
      <alignment horizontal="left" vertical="center" indent="3"/>
      <protection hidden="1"/>
    </xf>
    <xf numFmtId="0" fontId="13" fillId="0" borderId="12" xfId="0" applyFont="1" applyBorder="1" applyAlignment="1" applyProtection="1">
      <alignment horizontal="centerContinuous" vertical="center"/>
      <protection hidden="1"/>
    </xf>
    <xf numFmtId="0" fontId="13" fillId="0" borderId="13" xfId="0" applyFont="1" applyBorder="1" applyAlignment="1" applyProtection="1">
      <alignment horizontal="centerContinuous" vertical="center"/>
      <protection hidden="1"/>
    </xf>
    <xf numFmtId="0" fontId="13" fillId="0" borderId="14" xfId="0" applyFont="1" applyBorder="1" applyAlignment="1" applyProtection="1">
      <alignment horizontal="centerContinuous" vertical="center"/>
      <protection hidden="1"/>
    </xf>
    <xf numFmtId="0" fontId="13" fillId="0" borderId="1" xfId="0" applyFont="1" applyBorder="1" applyProtection="1">
      <alignment vertical="center"/>
      <protection hidden="1"/>
    </xf>
    <xf numFmtId="0" fontId="13" fillId="0" borderId="3" xfId="0" applyFont="1" applyBorder="1" applyProtection="1">
      <alignment vertical="center"/>
      <protection hidden="1"/>
    </xf>
    <xf numFmtId="0" fontId="6" fillId="0" borderId="6" xfId="0" applyFont="1" applyBorder="1" applyProtection="1">
      <alignment vertical="center"/>
      <protection hidden="1"/>
    </xf>
    <xf numFmtId="0" fontId="13" fillId="0" borderId="7" xfId="0" applyFont="1" applyBorder="1" applyProtection="1">
      <alignment vertical="center"/>
      <protection hidden="1"/>
    </xf>
    <xf numFmtId="0" fontId="13" fillId="0" borderId="8" xfId="0" applyFont="1" applyBorder="1" applyProtection="1">
      <alignment vertical="center"/>
      <protection hidden="1"/>
    </xf>
    <xf numFmtId="0" fontId="6" fillId="0" borderId="9" xfId="0" applyFont="1" applyBorder="1" applyProtection="1">
      <alignment vertical="center"/>
      <protection hidden="1"/>
    </xf>
    <xf numFmtId="0" fontId="6" fillId="0" borderId="10" xfId="0" applyFont="1" applyBorder="1" applyProtection="1">
      <alignment vertical="center"/>
      <protection hidden="1"/>
    </xf>
    <xf numFmtId="0" fontId="6" fillId="0" borderId="11" xfId="0" applyFont="1" applyBorder="1" applyProtection="1">
      <alignment vertical="center"/>
      <protection hidden="1"/>
    </xf>
    <xf numFmtId="176" fontId="5" fillId="0" borderId="1" xfId="0" applyNumberFormat="1" applyFont="1" applyFill="1" applyBorder="1" applyAlignment="1" applyProtection="1">
      <alignment horizontal="centerContinuous" vertical="center"/>
      <protection hidden="1"/>
    </xf>
    <xf numFmtId="0" fontId="6" fillId="0" borderId="1" xfId="0" applyFont="1" applyFill="1" applyBorder="1" applyAlignment="1" applyProtection="1">
      <alignment horizontal="centerContinuous" vertical="center"/>
      <protection hidden="1"/>
    </xf>
    <xf numFmtId="177" fontId="5" fillId="0" borderId="1" xfId="0" applyNumberFormat="1" applyFont="1" applyFill="1" applyBorder="1" applyAlignment="1" applyProtection="1">
      <alignment horizontal="centerContinuous" vertical="center"/>
      <protection hidden="1"/>
    </xf>
    <xf numFmtId="0" fontId="5"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left" vertical="center"/>
      <protection hidden="1"/>
    </xf>
    <xf numFmtId="0" fontId="26" fillId="0" borderId="0" xfId="0" applyFont="1" applyFill="1" applyProtection="1">
      <alignment vertical="center"/>
      <protection hidden="1"/>
    </xf>
    <xf numFmtId="0" fontId="31" fillId="0" borderId="0" xfId="0" applyFont="1" applyFill="1" applyAlignment="1" applyProtection="1">
      <alignment vertical="center"/>
      <protection hidden="1"/>
    </xf>
    <xf numFmtId="0" fontId="26" fillId="0" borderId="0" xfId="0" applyFont="1" applyFill="1" applyAlignment="1" applyProtection="1">
      <alignment vertical="top"/>
      <protection hidden="1"/>
    </xf>
    <xf numFmtId="176" fontId="5" fillId="0" borderId="0" xfId="0" applyNumberFormat="1" applyFont="1" applyProtection="1">
      <alignment vertical="center"/>
      <protection hidden="1"/>
    </xf>
    <xf numFmtId="0" fontId="26" fillId="0" borderId="0" xfId="0" applyFont="1" applyFill="1" applyAlignment="1" applyProtection="1">
      <alignment horizontal="left" vertical="top"/>
      <protection hidden="1"/>
    </xf>
    <xf numFmtId="0" fontId="26" fillId="0" borderId="0" xfId="0" applyFont="1" applyFill="1" applyAlignment="1" applyProtection="1">
      <protection hidden="1"/>
    </xf>
    <xf numFmtId="0" fontId="5" fillId="0" borderId="6" xfId="0" applyFont="1" applyBorder="1" applyProtection="1">
      <alignment vertical="center"/>
      <protection hidden="1"/>
    </xf>
    <xf numFmtId="0" fontId="5" fillId="0" borderId="8" xfId="0" applyFont="1" applyBorder="1" applyProtection="1">
      <alignment vertical="center"/>
      <protection hidden="1"/>
    </xf>
    <xf numFmtId="0" fontId="5" fillId="0" borderId="0" xfId="0" applyFont="1" applyFill="1" applyBorder="1" applyProtection="1">
      <alignment vertical="center"/>
      <protection hidden="1"/>
    </xf>
    <xf numFmtId="0" fontId="31" fillId="0" borderId="0" xfId="0" applyFont="1" applyFill="1" applyBorder="1" applyProtection="1">
      <alignment vertical="center"/>
      <protection hidden="1"/>
    </xf>
    <xf numFmtId="177" fontId="5" fillId="0" borderId="0" xfId="0" applyNumberFormat="1" applyFont="1" applyFill="1" applyBorder="1" applyAlignment="1" applyProtection="1">
      <alignment vertical="center" shrinkToFit="1"/>
      <protection hidden="1"/>
    </xf>
    <xf numFmtId="177" fontId="26" fillId="0" borderId="0" xfId="0" applyNumberFormat="1" applyFont="1" applyFill="1" applyBorder="1" applyAlignment="1" applyProtection="1">
      <alignment horizontal="left" vertical="top"/>
      <protection hidden="1"/>
    </xf>
    <xf numFmtId="0" fontId="6" fillId="0" borderId="0" xfId="0" applyFont="1" applyFill="1" applyBorder="1" applyProtection="1">
      <alignment vertical="center"/>
      <protection hidden="1"/>
    </xf>
    <xf numFmtId="176" fontId="5" fillId="0" borderId="0" xfId="0" applyNumberFormat="1" applyFont="1" applyFill="1" applyBorder="1" applyProtection="1">
      <alignment vertical="center"/>
      <protection hidden="1"/>
    </xf>
    <xf numFmtId="0" fontId="6" fillId="0" borderId="0" xfId="0" applyFont="1" applyBorder="1" applyProtection="1">
      <alignment vertical="center"/>
      <protection hidden="1"/>
    </xf>
    <xf numFmtId="0" fontId="26" fillId="0" borderId="0" xfId="0" applyFont="1" applyFill="1" applyBorder="1" applyAlignment="1" applyProtection="1">
      <alignment horizontal="left" vertical="top"/>
      <protection hidden="1"/>
    </xf>
    <xf numFmtId="179" fontId="5" fillId="0" borderId="0" xfId="0" applyNumberFormat="1" applyFont="1" applyBorder="1" applyAlignment="1" applyProtection="1">
      <alignment vertical="center" shrinkToFit="1"/>
      <protection hidden="1"/>
    </xf>
    <xf numFmtId="0" fontId="6" fillId="0" borderId="0" xfId="0" applyFont="1" applyBorder="1" applyAlignment="1" applyProtection="1">
      <alignment horizontal="centerContinuous" vertical="center"/>
      <protection hidden="1"/>
    </xf>
    <xf numFmtId="0" fontId="5" fillId="0" borderId="0" xfId="0" applyFont="1" applyBorder="1" applyAlignment="1" applyProtection="1">
      <alignment horizontal="centerContinuous" vertical="center"/>
      <protection hidden="1"/>
    </xf>
    <xf numFmtId="14" fontId="0" fillId="4" borderId="0" xfId="0" applyNumberFormat="1" applyFill="1">
      <alignment vertical="center"/>
    </xf>
    <xf numFmtId="0" fontId="32" fillId="0" borderId="0" xfId="0" applyFont="1" applyFill="1" applyAlignment="1" applyProtection="1">
      <alignment vertical="top"/>
      <protection hidden="1"/>
    </xf>
    <xf numFmtId="0" fontId="34" fillId="0" borderId="0" xfId="0" applyFont="1" applyFill="1" applyAlignment="1">
      <alignment horizontal="right" vertical="top"/>
    </xf>
    <xf numFmtId="0" fontId="27" fillId="0" borderId="0" xfId="0" applyFont="1" applyFill="1" applyAlignment="1">
      <alignment horizontal="left" vertical="top"/>
    </xf>
    <xf numFmtId="176" fontId="5" fillId="2" borderId="9" xfId="0" applyNumberFormat="1" applyFont="1" applyFill="1" applyBorder="1" applyAlignment="1" applyProtection="1">
      <alignment vertical="center" shrinkToFit="1"/>
      <protection locked="0"/>
    </xf>
    <xf numFmtId="176" fontId="21" fillId="2" borderId="10" xfId="0" applyNumberFormat="1" applyFont="1" applyFill="1" applyBorder="1" applyAlignment="1" applyProtection="1">
      <alignment vertical="center" shrinkToFit="1"/>
      <protection locked="0"/>
    </xf>
    <xf numFmtId="176" fontId="21" fillId="2" borderId="11" xfId="0" applyNumberFormat="1" applyFont="1" applyFill="1" applyBorder="1" applyAlignment="1" applyProtection="1">
      <alignment vertical="center" shrinkToFit="1"/>
      <protection locked="0"/>
    </xf>
    <xf numFmtId="49" fontId="5" fillId="2" borderId="1" xfId="0" applyNumberFormat="1" applyFont="1" applyFill="1" applyBorder="1" applyAlignment="1" applyProtection="1">
      <alignment horizontal="center" vertical="center"/>
      <protection locked="0"/>
    </xf>
    <xf numFmtId="0" fontId="21" fillId="3" borderId="15" xfId="0" applyFont="1" applyFill="1" applyBorder="1" applyAlignment="1" applyProtection="1">
      <alignment horizontal="center" vertical="center" shrinkToFit="1"/>
      <protection locked="0"/>
    </xf>
    <xf numFmtId="49" fontId="21" fillId="2" borderId="2" xfId="0" applyNumberFormat="1" applyFont="1" applyFill="1" applyBorder="1" applyAlignment="1" applyProtection="1">
      <alignment horizontal="left" vertical="center" shrinkToFit="1"/>
      <protection locked="0"/>
    </xf>
    <xf numFmtId="49" fontId="21" fillId="2" borderId="1" xfId="0" applyNumberFormat="1" applyFont="1" applyFill="1" applyBorder="1" applyAlignment="1" applyProtection="1">
      <alignment horizontal="left" vertical="center" shrinkToFit="1"/>
      <protection locked="0"/>
    </xf>
    <xf numFmtId="49" fontId="21" fillId="2" borderId="3" xfId="0" applyNumberFormat="1" applyFont="1" applyFill="1" applyBorder="1" applyAlignment="1" applyProtection="1">
      <alignment horizontal="left" vertical="center" shrinkToFit="1"/>
      <protection locked="0"/>
    </xf>
    <xf numFmtId="0" fontId="21" fillId="0" borderId="16" xfId="0" applyFont="1" applyFill="1" applyBorder="1" applyAlignment="1" applyProtection="1">
      <alignment horizontal="center" vertical="center" shrinkToFit="1"/>
      <protection locked="0"/>
    </xf>
    <xf numFmtId="0" fontId="5" fillId="0" borderId="15" xfId="0" applyFont="1" applyBorder="1" applyAlignment="1" applyProtection="1">
      <alignment horizontal="center" vertical="center"/>
      <protection hidden="1"/>
    </xf>
    <xf numFmtId="0" fontId="5" fillId="0" borderId="6" xfId="0" applyFont="1" applyBorder="1" applyAlignment="1" applyProtection="1">
      <alignment horizontal="distributed" vertical="center" wrapText="1" indent="1"/>
      <protection hidden="1"/>
    </xf>
    <xf numFmtId="0" fontId="5" fillId="0" borderId="7" xfId="0" applyFont="1" applyBorder="1" applyAlignment="1" applyProtection="1">
      <alignment horizontal="distributed" vertical="center" wrapText="1" indent="1"/>
      <protection hidden="1"/>
    </xf>
    <xf numFmtId="0" fontId="5" fillId="0" borderId="8" xfId="0" applyFont="1" applyBorder="1" applyAlignment="1" applyProtection="1">
      <alignment horizontal="distributed" vertical="center" wrapText="1" indent="1"/>
      <protection hidden="1"/>
    </xf>
    <xf numFmtId="0" fontId="5" fillId="0" borderId="4" xfId="0" applyFont="1" applyBorder="1" applyAlignment="1" applyProtection="1">
      <alignment horizontal="distributed" vertical="center" wrapText="1" indent="1"/>
      <protection hidden="1"/>
    </xf>
    <xf numFmtId="0" fontId="5" fillId="0" borderId="0" xfId="0" applyFont="1" applyBorder="1" applyAlignment="1" applyProtection="1">
      <alignment horizontal="distributed" vertical="center" wrapText="1" indent="1"/>
      <protection hidden="1"/>
    </xf>
    <xf numFmtId="0" fontId="5" fillId="0" borderId="5" xfId="0" applyFont="1" applyBorder="1" applyAlignment="1" applyProtection="1">
      <alignment horizontal="distributed" vertical="center" wrapText="1" indent="1"/>
      <protection hidden="1"/>
    </xf>
    <xf numFmtId="0" fontId="5" fillId="0" borderId="9" xfId="0" applyFont="1" applyBorder="1" applyAlignment="1" applyProtection="1">
      <alignment horizontal="distributed" vertical="center" wrapText="1" indent="1"/>
      <protection hidden="1"/>
    </xf>
    <xf numFmtId="0" fontId="5" fillId="0" borderId="10" xfId="0" applyFont="1" applyBorder="1" applyAlignment="1" applyProtection="1">
      <alignment horizontal="distributed" vertical="center" wrapText="1" indent="1"/>
      <protection hidden="1"/>
    </xf>
    <xf numFmtId="0" fontId="5" fillId="0" borderId="11" xfId="0" applyFont="1" applyBorder="1" applyAlignment="1" applyProtection="1">
      <alignment horizontal="distributed" vertical="center" wrapText="1" indent="1"/>
      <protection hidden="1"/>
    </xf>
    <xf numFmtId="0" fontId="5" fillId="0" borderId="2"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2" borderId="7" xfId="0" applyFont="1" applyFill="1" applyBorder="1" applyAlignment="1" applyProtection="1">
      <alignment vertical="center" wrapText="1"/>
      <protection locked="0"/>
    </xf>
    <xf numFmtId="0" fontId="21" fillId="0" borderId="7" xfId="0" applyFont="1" applyBorder="1" applyAlignment="1" applyProtection="1">
      <alignment vertical="center" wrapText="1"/>
      <protection locked="0"/>
    </xf>
    <xf numFmtId="0" fontId="21" fillId="0" borderId="8" xfId="0" applyFont="1" applyBorder="1" applyAlignment="1" applyProtection="1">
      <alignment vertical="center" wrapText="1"/>
      <protection locked="0"/>
    </xf>
    <xf numFmtId="0" fontId="21" fillId="0" borderId="10" xfId="0" applyFont="1" applyBorder="1" applyAlignment="1" applyProtection="1">
      <alignment vertical="center" wrapText="1"/>
      <protection locked="0"/>
    </xf>
    <xf numFmtId="0" fontId="21" fillId="0" borderId="11" xfId="0" applyFont="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21" fillId="0" borderId="0" xfId="0" applyFont="1" applyBorder="1" applyAlignment="1" applyProtection="1">
      <alignment vertical="center" wrapText="1"/>
      <protection locked="0"/>
    </xf>
    <xf numFmtId="0" fontId="21" fillId="0" borderId="5" xfId="0" applyFont="1" applyBorder="1" applyAlignment="1" applyProtection="1">
      <alignment vertical="center" wrapText="1"/>
      <protection locked="0"/>
    </xf>
    <xf numFmtId="0" fontId="21" fillId="0" borderId="0" xfId="0" applyFont="1" applyAlignment="1" applyProtection="1">
      <alignment vertical="center" wrapText="1"/>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176" fontId="5" fillId="2" borderId="2" xfId="0" applyNumberFormat="1" applyFont="1" applyFill="1" applyBorder="1" applyAlignment="1" applyProtection="1">
      <alignment vertical="center" shrinkToFit="1"/>
      <protection locked="0"/>
    </xf>
    <xf numFmtId="176" fontId="21" fillId="2" borderId="1" xfId="0" applyNumberFormat="1" applyFont="1" applyFill="1" applyBorder="1" applyAlignment="1" applyProtection="1">
      <alignment vertical="center" shrinkToFit="1"/>
      <protection locked="0"/>
    </xf>
    <xf numFmtId="0" fontId="5" fillId="0" borderId="1" xfId="0" applyFont="1" applyBorder="1" applyProtection="1">
      <alignment vertical="center"/>
      <protection hidden="1"/>
    </xf>
    <xf numFmtId="0" fontId="5" fillId="0" borderId="3" xfId="0" applyFont="1" applyBorder="1" applyProtection="1">
      <alignment vertical="center"/>
      <protection hidden="1"/>
    </xf>
    <xf numFmtId="179" fontId="5" fillId="0" borderId="1" xfId="0" applyNumberFormat="1" applyFont="1" applyFill="1" applyBorder="1" applyAlignment="1" applyProtection="1">
      <alignment vertical="center" shrinkToFit="1"/>
      <protection hidden="1"/>
    </xf>
    <xf numFmtId="179" fontId="5" fillId="0" borderId="2" xfId="0" applyNumberFormat="1" applyFont="1" applyFill="1" applyBorder="1" applyAlignment="1" applyProtection="1">
      <alignment vertical="center" shrinkToFit="1"/>
      <protection hidden="1"/>
    </xf>
    <xf numFmtId="179" fontId="21" fillId="0" borderId="1" xfId="0" applyNumberFormat="1" applyFont="1" applyFill="1" applyBorder="1" applyAlignment="1" applyProtection="1">
      <alignment vertical="center" shrinkToFit="1"/>
      <protection hidden="1"/>
    </xf>
    <xf numFmtId="179" fontId="5" fillId="0" borderId="6" xfId="0" applyNumberFormat="1" applyFont="1" applyFill="1" applyBorder="1" applyAlignment="1" applyProtection="1">
      <alignment vertical="center" shrinkToFit="1"/>
      <protection hidden="1"/>
    </xf>
    <xf numFmtId="179" fontId="5" fillId="0" borderId="7" xfId="0" applyNumberFormat="1" applyFont="1" applyFill="1" applyBorder="1" applyAlignment="1" applyProtection="1">
      <alignment vertical="center" shrinkToFit="1"/>
      <protection hidden="1"/>
    </xf>
    <xf numFmtId="179" fontId="5" fillId="0" borderId="4" xfId="0" applyNumberFormat="1" applyFont="1" applyFill="1" applyBorder="1" applyAlignment="1" applyProtection="1">
      <alignment vertical="center" shrinkToFit="1"/>
      <protection hidden="1"/>
    </xf>
    <xf numFmtId="179" fontId="5" fillId="0" borderId="0" xfId="0" applyNumberFormat="1" applyFont="1" applyFill="1" applyBorder="1" applyAlignment="1" applyProtection="1">
      <alignment vertical="center" shrinkToFit="1"/>
      <protection hidden="1"/>
    </xf>
    <xf numFmtId="179" fontId="5" fillId="0" borderId="9" xfId="0" applyNumberFormat="1" applyFont="1" applyFill="1" applyBorder="1" applyAlignment="1" applyProtection="1">
      <alignment vertical="center" shrinkToFit="1"/>
      <protection hidden="1"/>
    </xf>
    <xf numFmtId="179" fontId="5" fillId="0" borderId="10" xfId="0" applyNumberFormat="1" applyFont="1" applyFill="1" applyBorder="1" applyAlignment="1" applyProtection="1">
      <alignment vertical="center" shrinkToFit="1"/>
      <protection hidden="1"/>
    </xf>
    <xf numFmtId="0" fontId="5" fillId="0" borderId="7" xfId="0" applyFont="1" applyBorder="1" applyProtection="1">
      <alignment vertical="center"/>
      <protection hidden="1"/>
    </xf>
    <xf numFmtId="0" fontId="5" fillId="0" borderId="8" xfId="0" applyFont="1" applyBorder="1" applyProtection="1">
      <alignment vertical="center"/>
      <protection hidden="1"/>
    </xf>
    <xf numFmtId="0" fontId="5" fillId="0" borderId="0" xfId="0" applyFont="1" applyBorder="1" applyProtection="1">
      <alignment vertical="center"/>
      <protection hidden="1"/>
    </xf>
    <xf numFmtId="0" fontId="5" fillId="0" borderId="5" xfId="0" applyFont="1" applyBorder="1" applyProtection="1">
      <alignment vertical="center"/>
      <protection hidden="1"/>
    </xf>
    <xf numFmtId="0" fontId="5" fillId="0" borderId="10" xfId="0" applyFont="1" applyBorder="1" applyProtection="1">
      <alignment vertical="center"/>
      <protection hidden="1"/>
    </xf>
    <xf numFmtId="0" fontId="5" fillId="0" borderId="11" xfId="0" applyFont="1" applyBorder="1" applyProtection="1">
      <alignment vertical="center"/>
      <protection hidden="1"/>
    </xf>
    <xf numFmtId="177" fontId="5" fillId="2" borderId="2" xfId="0" applyNumberFormat="1" applyFont="1" applyFill="1" applyBorder="1" applyAlignment="1" applyProtection="1">
      <alignment vertical="center" shrinkToFit="1"/>
      <protection locked="0"/>
    </xf>
    <xf numFmtId="177" fontId="5" fillId="2" borderId="1" xfId="0" applyNumberFormat="1" applyFont="1" applyFill="1" applyBorder="1" applyAlignment="1" applyProtection="1">
      <alignment vertical="center" shrinkToFit="1"/>
      <protection locked="0"/>
    </xf>
    <xf numFmtId="0" fontId="6" fillId="0" borderId="1" xfId="0" applyFont="1" applyFill="1" applyBorder="1" applyProtection="1">
      <alignment vertical="center"/>
      <protection hidden="1"/>
    </xf>
    <xf numFmtId="0" fontId="6" fillId="0" borderId="3" xfId="0" applyFont="1" applyFill="1" applyBorder="1" applyProtection="1">
      <alignment vertical="center"/>
      <protection hidden="1"/>
    </xf>
    <xf numFmtId="0" fontId="5" fillId="0" borderId="1" xfId="0" applyFont="1" applyFill="1" applyBorder="1" applyAlignment="1" applyProtection="1">
      <alignment horizontal="center" vertical="center"/>
      <protection hidden="1"/>
    </xf>
    <xf numFmtId="0" fontId="6" fillId="0" borderId="10" xfId="0" applyFont="1" applyFill="1" applyBorder="1" applyProtection="1">
      <alignment vertical="center"/>
      <protection hidden="1"/>
    </xf>
    <xf numFmtId="0" fontId="6" fillId="0" borderId="11" xfId="0" applyFont="1" applyFill="1" applyBorder="1" applyProtection="1">
      <alignment vertical="center"/>
      <protection hidden="1"/>
    </xf>
    <xf numFmtId="176" fontId="5" fillId="0" borderId="9" xfId="0" applyNumberFormat="1" applyFont="1" applyFill="1" applyBorder="1" applyProtection="1">
      <alignment vertical="center"/>
      <protection hidden="1"/>
    </xf>
    <xf numFmtId="176" fontId="5" fillId="0" borderId="10" xfId="0" applyNumberFormat="1" applyFont="1" applyFill="1" applyBorder="1" applyProtection="1">
      <alignment vertical="center"/>
      <protection hidden="1"/>
    </xf>
    <xf numFmtId="0" fontId="5" fillId="3" borderId="1" xfId="0" applyFont="1" applyFill="1" applyBorder="1" applyAlignment="1" applyProtection="1">
      <alignment horizontal="center" vertical="center"/>
      <protection locked="0"/>
    </xf>
    <xf numFmtId="176" fontId="5" fillId="2" borderId="1" xfId="0" applyNumberFormat="1" applyFont="1" applyFill="1" applyBorder="1" applyAlignment="1" applyProtection="1">
      <alignment vertical="center" shrinkToFit="1"/>
      <protection locked="0"/>
    </xf>
    <xf numFmtId="0" fontId="6" fillId="3" borderId="1" xfId="0" applyFont="1" applyFill="1" applyBorder="1" applyProtection="1">
      <alignment vertical="center"/>
      <protection locked="0"/>
    </xf>
    <xf numFmtId="0" fontId="6" fillId="3" borderId="3" xfId="0" applyFont="1" applyFill="1" applyBorder="1" applyProtection="1">
      <alignment vertical="center"/>
      <protection locked="0"/>
    </xf>
    <xf numFmtId="176" fontId="5" fillId="0" borderId="2" xfId="0" applyNumberFormat="1" applyFont="1" applyBorder="1" applyAlignment="1" applyProtection="1">
      <alignment vertical="center" shrinkToFit="1"/>
      <protection hidden="1"/>
    </xf>
    <xf numFmtId="176" fontId="5" fillId="0" borderId="1" xfId="0" applyNumberFormat="1" applyFont="1" applyBorder="1" applyAlignment="1" applyProtection="1">
      <alignment vertical="center" shrinkToFit="1"/>
      <protection hidden="1"/>
    </xf>
    <xf numFmtId="181" fontId="13" fillId="2" borderId="12" xfId="0" applyNumberFormat="1" applyFont="1" applyFill="1" applyBorder="1" applyAlignment="1" applyProtection="1">
      <alignment horizontal="right" vertical="center"/>
      <protection locked="0"/>
    </xf>
    <xf numFmtId="181" fontId="13" fillId="2" borderId="13" xfId="0" applyNumberFormat="1" applyFont="1" applyFill="1" applyBorder="1" applyAlignment="1" applyProtection="1">
      <alignment horizontal="right" vertical="center"/>
      <protection locked="0"/>
    </xf>
    <xf numFmtId="0" fontId="10" fillId="0" borderId="1" xfId="0"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3" fillId="0" borderId="12" xfId="0" applyFont="1" applyBorder="1" applyAlignment="1" applyProtection="1">
      <alignment horizontal="right" vertical="center"/>
      <protection hidden="1"/>
    </xf>
    <xf numFmtId="0" fontId="13" fillId="0" borderId="13" xfId="0" applyFont="1" applyBorder="1" applyAlignment="1" applyProtection="1">
      <alignment horizontal="right" vertical="center"/>
      <protection hidden="1"/>
    </xf>
    <xf numFmtId="0" fontId="10" fillId="0" borderId="13" xfId="0" applyFont="1" applyBorder="1" applyAlignment="1" applyProtection="1">
      <alignment horizontal="left" vertical="center"/>
      <protection hidden="1"/>
    </xf>
    <xf numFmtId="0" fontId="10" fillId="0" borderId="14" xfId="0" applyFont="1" applyBorder="1" applyAlignment="1" applyProtection="1">
      <alignment horizontal="left" vertical="center"/>
      <protection hidden="1"/>
    </xf>
    <xf numFmtId="0" fontId="10" fillId="0" borderId="25" xfId="0" applyFont="1" applyBorder="1" applyAlignment="1" applyProtection="1">
      <alignment horizontal="left" vertical="center"/>
      <protection hidden="1"/>
    </xf>
    <xf numFmtId="0" fontId="10" fillId="0" borderId="32" xfId="0" applyFont="1" applyBorder="1" applyAlignment="1" applyProtection="1">
      <alignment horizontal="left" vertical="center"/>
      <protection hidden="1"/>
    </xf>
    <xf numFmtId="177" fontId="13" fillId="0" borderId="2" xfId="0" applyNumberFormat="1" applyFont="1" applyBorder="1" applyAlignment="1" applyProtection="1">
      <alignment vertical="center" shrinkToFit="1"/>
      <protection hidden="1"/>
    </xf>
    <xf numFmtId="177" fontId="13" fillId="0" borderId="1" xfId="0" applyNumberFormat="1" applyFont="1" applyBorder="1" applyAlignment="1" applyProtection="1">
      <alignment vertical="center" shrinkToFit="1"/>
      <protection hidden="1"/>
    </xf>
    <xf numFmtId="0" fontId="5" fillId="0" borderId="2" xfId="0" applyFont="1" applyFill="1" applyBorder="1" applyAlignment="1" applyProtection="1">
      <alignment horizontal="center" vertical="center"/>
      <protection hidden="1"/>
    </xf>
    <xf numFmtId="0" fontId="13" fillId="0" borderId="17" xfId="0" applyFont="1" applyBorder="1" applyAlignment="1" applyProtection="1">
      <alignment horizontal="center" vertical="center" textRotation="255"/>
      <protection hidden="1"/>
    </xf>
    <xf numFmtId="0" fontId="13" fillId="0" borderId="18" xfId="0" applyFont="1" applyBorder="1" applyAlignment="1" applyProtection="1">
      <alignment horizontal="center" vertical="center" textRotation="255"/>
      <protection hidden="1"/>
    </xf>
    <xf numFmtId="0" fontId="13" fillId="0" borderId="19" xfId="0" applyFont="1" applyBorder="1" applyAlignment="1" applyProtection="1">
      <alignment horizontal="center" vertical="center" textRotation="255"/>
      <protection hidden="1"/>
    </xf>
    <xf numFmtId="0" fontId="5" fillId="0" borderId="3" xfId="0" applyFont="1" applyFill="1" applyBorder="1" applyAlignment="1" applyProtection="1">
      <alignment horizontal="center" vertical="center"/>
      <protection hidden="1"/>
    </xf>
    <xf numFmtId="177" fontId="13" fillId="0" borderId="2" xfId="0" applyNumberFormat="1" applyFont="1" applyBorder="1" applyAlignment="1" applyProtection="1">
      <alignment horizontal="right" vertical="center" shrinkToFit="1"/>
      <protection hidden="1"/>
    </xf>
    <xf numFmtId="177" fontId="13" fillId="0" borderId="1" xfId="0" applyNumberFormat="1" applyFont="1" applyBorder="1" applyAlignment="1" applyProtection="1">
      <alignment horizontal="right" vertical="center" shrinkToFit="1"/>
      <protection hidden="1"/>
    </xf>
    <xf numFmtId="178" fontId="23" fillId="2" borderId="2" xfId="0" applyNumberFormat="1" applyFont="1" applyFill="1" applyBorder="1" applyAlignment="1" applyProtection="1">
      <alignment horizontal="right" vertical="center" shrinkToFit="1"/>
      <protection locked="0"/>
    </xf>
    <xf numFmtId="178" fontId="23" fillId="2" borderId="1" xfId="0" applyNumberFormat="1" applyFont="1" applyFill="1" applyBorder="1" applyAlignment="1" applyProtection="1">
      <alignment horizontal="right" vertical="center" shrinkToFit="1"/>
      <protection locked="0"/>
    </xf>
    <xf numFmtId="177" fontId="13" fillId="0" borderId="6" xfId="0" applyNumberFormat="1" applyFont="1" applyFill="1" applyBorder="1" applyAlignment="1" applyProtection="1">
      <alignment vertical="center" shrinkToFit="1"/>
      <protection hidden="1"/>
    </xf>
    <xf numFmtId="177" fontId="13" fillId="0" borderId="7" xfId="0" applyNumberFormat="1" applyFont="1" applyFill="1" applyBorder="1" applyAlignment="1" applyProtection="1">
      <alignment vertical="center" shrinkToFit="1"/>
      <protection hidden="1"/>
    </xf>
    <xf numFmtId="177" fontId="13" fillId="0" borderId="9" xfId="0" applyNumberFormat="1" applyFont="1" applyFill="1" applyBorder="1" applyAlignment="1" applyProtection="1">
      <alignment vertical="center" shrinkToFit="1"/>
      <protection hidden="1"/>
    </xf>
    <xf numFmtId="177" fontId="13" fillId="0" borderId="10" xfId="0" applyNumberFormat="1" applyFont="1" applyFill="1" applyBorder="1" applyAlignment="1" applyProtection="1">
      <alignment vertical="center" shrinkToFit="1"/>
      <protection hidden="1"/>
    </xf>
    <xf numFmtId="178" fontId="23" fillId="0" borderId="2" xfId="0" applyNumberFormat="1" applyFont="1" applyFill="1" applyBorder="1" applyAlignment="1" applyProtection="1">
      <alignment horizontal="right" vertical="center" shrinkToFit="1"/>
      <protection hidden="1"/>
    </xf>
    <xf numFmtId="178" fontId="23" fillId="0" borderId="1" xfId="0" applyNumberFormat="1" applyFont="1" applyFill="1" applyBorder="1" applyAlignment="1" applyProtection="1">
      <alignment horizontal="right" vertical="center" shrinkToFit="1"/>
      <protection hidden="1"/>
    </xf>
    <xf numFmtId="0" fontId="13" fillId="0" borderId="22" xfId="0" applyFont="1" applyBorder="1" applyAlignment="1" applyProtection="1">
      <alignment horizontal="right" vertical="center"/>
      <protection hidden="1"/>
    </xf>
    <xf numFmtId="0" fontId="13" fillId="0" borderId="23" xfId="0" applyFont="1" applyBorder="1" applyAlignment="1" applyProtection="1">
      <alignment horizontal="right" vertical="center"/>
      <protection hidden="1"/>
    </xf>
    <xf numFmtId="0" fontId="13" fillId="0" borderId="20" xfId="0" applyFont="1" applyBorder="1" applyAlignment="1" applyProtection="1">
      <alignment horizontal="right" vertical="center"/>
      <protection hidden="1"/>
    </xf>
    <xf numFmtId="0" fontId="13" fillId="0" borderId="21" xfId="0" applyFont="1" applyBorder="1" applyAlignment="1" applyProtection="1">
      <alignment horizontal="right" vertical="center"/>
      <protection hidden="1"/>
    </xf>
    <xf numFmtId="176" fontId="13" fillId="0" borderId="21" xfId="0" applyNumberFormat="1" applyFont="1" applyBorder="1" applyAlignment="1" applyProtection="1">
      <alignment horizontal="right" vertical="center" shrinkToFit="1"/>
      <protection hidden="1"/>
    </xf>
    <xf numFmtId="176" fontId="13" fillId="0" borderId="13" xfId="0" applyNumberFormat="1" applyFont="1" applyBorder="1" applyAlignment="1" applyProtection="1">
      <alignment horizontal="right" vertical="center" shrinkToFit="1"/>
      <protection hidden="1"/>
    </xf>
    <xf numFmtId="176" fontId="5" fillId="2" borderId="2" xfId="0" applyNumberFormat="1" applyFont="1" applyFill="1" applyBorder="1" applyAlignment="1" applyProtection="1">
      <alignment vertical="center"/>
      <protection locked="0"/>
    </xf>
    <xf numFmtId="176" fontId="5" fillId="2" borderId="1" xfId="0" applyNumberFormat="1" applyFont="1" applyFill="1" applyBorder="1" applyAlignment="1" applyProtection="1">
      <alignment vertical="center"/>
      <protection locked="0"/>
    </xf>
    <xf numFmtId="176" fontId="5" fillId="0" borderId="1" xfId="0" applyNumberFormat="1" applyFont="1" applyFill="1" applyBorder="1" applyAlignment="1" applyProtection="1">
      <alignment vertical="center" shrinkToFit="1"/>
      <protection hidden="1"/>
    </xf>
    <xf numFmtId="0" fontId="5" fillId="3" borderId="7" xfId="0" applyFont="1" applyFill="1" applyBorder="1" applyAlignment="1" applyProtection="1">
      <alignment horizontal="center" vertical="center"/>
      <protection locked="0"/>
    </xf>
    <xf numFmtId="49" fontId="5" fillId="2" borderId="6" xfId="0" applyNumberFormat="1" applyFont="1" applyFill="1" applyBorder="1" applyAlignment="1" applyProtection="1">
      <alignment horizontal="left" vertical="top" wrapText="1"/>
      <protection locked="0"/>
    </xf>
    <xf numFmtId="49" fontId="21" fillId="2" borderId="7" xfId="0" applyNumberFormat="1" applyFont="1" applyFill="1" applyBorder="1" applyAlignment="1" applyProtection="1">
      <alignment horizontal="left" vertical="top" wrapText="1"/>
      <protection locked="0"/>
    </xf>
    <xf numFmtId="49" fontId="21" fillId="2" borderId="8" xfId="0" applyNumberFormat="1" applyFont="1" applyFill="1" applyBorder="1" applyAlignment="1" applyProtection="1">
      <alignment horizontal="left" vertical="top" wrapText="1"/>
      <protection locked="0"/>
    </xf>
    <xf numFmtId="49" fontId="21" fillId="2" borderId="4" xfId="0" applyNumberFormat="1" applyFont="1" applyFill="1" applyBorder="1" applyAlignment="1" applyProtection="1">
      <alignment horizontal="left" vertical="top" wrapText="1"/>
      <protection locked="0"/>
    </xf>
    <xf numFmtId="49" fontId="21" fillId="2" borderId="0" xfId="0" applyNumberFormat="1" applyFont="1" applyFill="1" applyBorder="1" applyAlignment="1" applyProtection="1">
      <alignment horizontal="left" vertical="top" wrapText="1"/>
      <protection locked="0"/>
    </xf>
    <xf numFmtId="49" fontId="21" fillId="2" borderId="5" xfId="0" applyNumberFormat="1" applyFont="1" applyFill="1" applyBorder="1" applyAlignment="1" applyProtection="1">
      <alignment horizontal="left" vertical="top" wrapText="1"/>
      <protection locked="0"/>
    </xf>
    <xf numFmtId="49" fontId="21" fillId="2" borderId="9" xfId="0" applyNumberFormat="1" applyFont="1" applyFill="1" applyBorder="1" applyAlignment="1" applyProtection="1">
      <alignment horizontal="left" vertical="top" wrapText="1"/>
      <protection locked="0"/>
    </xf>
    <xf numFmtId="49" fontId="21" fillId="2" borderId="10" xfId="0" applyNumberFormat="1" applyFont="1" applyFill="1" applyBorder="1" applyAlignment="1" applyProtection="1">
      <alignment horizontal="left" vertical="top" wrapText="1"/>
      <protection locked="0"/>
    </xf>
    <xf numFmtId="49" fontId="21" fillId="2" borderId="11" xfId="0" applyNumberFormat="1" applyFont="1" applyFill="1" applyBorder="1" applyAlignment="1" applyProtection="1">
      <alignment horizontal="left" vertical="top" wrapText="1"/>
      <protection locked="0"/>
    </xf>
    <xf numFmtId="0" fontId="6" fillId="0" borderId="12" xfId="0" applyFont="1" applyBorder="1" applyAlignment="1" applyProtection="1">
      <alignment horizontal="center" vertical="center" shrinkToFit="1"/>
      <protection hidden="1"/>
    </xf>
    <xf numFmtId="0" fontId="6" fillId="0" borderId="13" xfId="0" applyFont="1" applyBorder="1" applyAlignment="1" applyProtection="1">
      <alignment horizontal="center" vertical="center" shrinkToFit="1"/>
      <protection hidden="1"/>
    </xf>
    <xf numFmtId="176" fontId="6" fillId="0" borderId="13" xfId="0" applyNumberFormat="1" applyFont="1" applyBorder="1" applyAlignment="1" applyProtection="1">
      <alignment horizontal="center" vertical="center" shrinkToFit="1"/>
      <protection hidden="1"/>
    </xf>
    <xf numFmtId="0" fontId="13" fillId="0" borderId="6" xfId="0" applyFont="1" applyBorder="1" applyAlignment="1" applyProtection="1">
      <alignment horizontal="center" vertical="center"/>
      <protection hidden="1"/>
    </xf>
    <xf numFmtId="0" fontId="13" fillId="0" borderId="7"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0" fontId="13" fillId="0" borderId="13" xfId="0" applyFont="1" applyBorder="1" applyAlignment="1" applyProtection="1">
      <alignment horizontal="center" vertical="center"/>
      <protection hidden="1"/>
    </xf>
    <xf numFmtId="0" fontId="13" fillId="0" borderId="14" xfId="0" applyFont="1" applyBorder="1" applyAlignment="1" applyProtection="1">
      <alignment horizontal="center" vertical="center"/>
      <protection hidden="1"/>
    </xf>
    <xf numFmtId="49" fontId="5" fillId="2" borderId="0" xfId="0" applyNumberFormat="1" applyFont="1" applyFill="1" applyAlignment="1" applyProtection="1">
      <alignment horizontal="left" vertical="center" shrinkToFit="1"/>
      <protection locked="0"/>
    </xf>
    <xf numFmtId="0" fontId="5" fillId="0" borderId="0" xfId="0" applyFont="1" applyAlignment="1" applyProtection="1">
      <alignment vertical="center" wrapText="1"/>
      <protection hidden="1"/>
    </xf>
    <xf numFmtId="0" fontId="11" fillId="0" borderId="6" xfId="0" applyFont="1" applyBorder="1" applyAlignment="1" applyProtection="1">
      <alignment vertical="center"/>
      <protection hidden="1"/>
    </xf>
    <xf numFmtId="0" fontId="11" fillId="0" borderId="7" xfId="0" applyFont="1" applyBorder="1" applyAlignment="1" applyProtection="1">
      <alignment vertical="center"/>
      <protection hidden="1"/>
    </xf>
    <xf numFmtId="0" fontId="21" fillId="0" borderId="7" xfId="0" applyFont="1" applyBorder="1" applyAlignment="1" applyProtection="1">
      <alignment vertical="center"/>
      <protection hidden="1"/>
    </xf>
    <xf numFmtId="0" fontId="21" fillId="0" borderId="8" xfId="0" applyFont="1" applyBorder="1" applyAlignment="1" applyProtection="1">
      <alignment vertical="center"/>
      <protection hidden="1"/>
    </xf>
    <xf numFmtId="0" fontId="11" fillId="0" borderId="9" xfId="0" applyFont="1" applyBorder="1" applyAlignment="1" applyProtection="1">
      <alignment vertical="center"/>
      <protection hidden="1"/>
    </xf>
    <xf numFmtId="0" fontId="11" fillId="0" borderId="10" xfId="0" applyFont="1" applyBorder="1" applyAlignment="1" applyProtection="1">
      <alignment vertical="center"/>
      <protection hidden="1"/>
    </xf>
    <xf numFmtId="0" fontId="21" fillId="0" borderId="10" xfId="0" applyFont="1" applyBorder="1" applyAlignment="1" applyProtection="1">
      <alignment vertical="center"/>
      <protection hidden="1"/>
    </xf>
    <xf numFmtId="0" fontId="21" fillId="0" borderId="11" xfId="0" applyFont="1" applyBorder="1" applyAlignment="1" applyProtection="1">
      <alignment vertical="center"/>
      <protection hidden="1"/>
    </xf>
    <xf numFmtId="0" fontId="5" fillId="0" borderId="7" xfId="0" applyFont="1" applyBorder="1" applyAlignment="1" applyProtection="1">
      <alignment vertical="center"/>
      <protection hidden="1"/>
    </xf>
    <xf numFmtId="176" fontId="12" fillId="0" borderId="6" xfId="0" applyNumberFormat="1" applyFont="1" applyBorder="1" applyAlignment="1" applyProtection="1">
      <alignment vertical="center" shrinkToFit="1"/>
      <protection hidden="1"/>
    </xf>
    <xf numFmtId="176" fontId="22" fillId="0" borderId="7" xfId="0" applyNumberFormat="1" applyFont="1" applyBorder="1" applyAlignment="1" applyProtection="1">
      <alignment vertical="center" shrinkToFit="1"/>
      <protection hidden="1"/>
    </xf>
    <xf numFmtId="176" fontId="22" fillId="0" borderId="9" xfId="0" applyNumberFormat="1" applyFont="1" applyBorder="1" applyAlignment="1" applyProtection="1">
      <alignment vertical="center" shrinkToFit="1"/>
      <protection hidden="1"/>
    </xf>
    <xf numFmtId="176" fontId="22" fillId="0" borderId="10" xfId="0" applyNumberFormat="1" applyFont="1" applyBorder="1" applyAlignment="1" applyProtection="1">
      <alignment vertical="center" shrinkToFit="1"/>
      <protection hidden="1"/>
    </xf>
    <xf numFmtId="0" fontId="5" fillId="3" borderId="42" xfId="0" applyFont="1" applyFill="1" applyBorder="1" applyAlignment="1" applyProtection="1">
      <alignment horizontal="center" vertical="center"/>
      <protection locked="0"/>
    </xf>
    <xf numFmtId="49" fontId="5" fillId="2" borderId="0" xfId="0" applyNumberFormat="1" applyFont="1" applyFill="1" applyAlignment="1" applyProtection="1">
      <alignment horizontal="center" vertical="center"/>
      <protection locked="0"/>
    </xf>
    <xf numFmtId="49" fontId="5" fillId="2" borderId="0" xfId="0" applyNumberFormat="1" applyFont="1" applyFill="1" applyAlignment="1" applyProtection="1">
      <alignment horizontal="left" vertical="top" wrapText="1"/>
      <protection locked="0"/>
    </xf>
    <xf numFmtId="0" fontId="21" fillId="3" borderId="6" xfId="0" applyFont="1" applyFill="1" applyBorder="1" applyAlignment="1" applyProtection="1">
      <alignment horizontal="center" vertical="center" shrinkToFit="1"/>
      <protection locked="0"/>
    </xf>
    <xf numFmtId="0" fontId="21" fillId="3" borderId="7" xfId="0" applyFont="1" applyFill="1" applyBorder="1" applyAlignment="1" applyProtection="1">
      <alignment horizontal="center" vertical="center" shrinkToFit="1"/>
      <protection locked="0"/>
    </xf>
    <xf numFmtId="0" fontId="21" fillId="3" borderId="8" xfId="0" applyFont="1" applyFill="1" applyBorder="1" applyAlignment="1" applyProtection="1">
      <alignment horizontal="center" vertical="center" shrinkToFit="1"/>
      <protection locked="0"/>
    </xf>
    <xf numFmtId="0" fontId="21" fillId="3" borderId="9" xfId="0" applyFont="1" applyFill="1" applyBorder="1" applyAlignment="1" applyProtection="1">
      <alignment horizontal="center" vertical="center" shrinkToFit="1"/>
      <protection locked="0"/>
    </xf>
    <xf numFmtId="0" fontId="21" fillId="3" borderId="10" xfId="0" applyFont="1" applyFill="1" applyBorder="1" applyAlignment="1" applyProtection="1">
      <alignment horizontal="center" vertical="center" shrinkToFit="1"/>
      <protection locked="0"/>
    </xf>
    <xf numFmtId="0" fontId="21" fillId="3" borderId="11" xfId="0" applyFont="1" applyFill="1" applyBorder="1" applyAlignment="1" applyProtection="1">
      <alignment horizontal="center" vertical="center" shrinkToFit="1"/>
      <protection locked="0"/>
    </xf>
    <xf numFmtId="178" fontId="23" fillId="2" borderId="24" xfId="0" applyNumberFormat="1" applyFont="1" applyFill="1" applyBorder="1" applyAlignment="1" applyProtection="1">
      <alignment horizontal="right" vertical="center" shrinkToFit="1"/>
      <protection locked="0"/>
    </xf>
    <xf numFmtId="178" fontId="23" fillId="2" borderId="25" xfId="0" applyNumberFormat="1" applyFont="1" applyFill="1" applyBorder="1" applyAlignment="1" applyProtection="1">
      <alignment horizontal="right" vertical="center" shrinkToFit="1"/>
      <protection locked="0"/>
    </xf>
    <xf numFmtId="178" fontId="23" fillId="2" borderId="26" xfId="0" applyNumberFormat="1" applyFont="1" applyFill="1" applyBorder="1" applyAlignment="1" applyProtection="1">
      <alignment horizontal="right" vertical="center" shrinkToFit="1"/>
      <protection locked="0"/>
    </xf>
    <xf numFmtId="178" fontId="23" fillId="2" borderId="27" xfId="0" applyNumberFormat="1" applyFont="1" applyFill="1" applyBorder="1" applyAlignment="1" applyProtection="1">
      <alignment horizontal="right" vertical="center" shrinkToFit="1"/>
      <protection locked="0"/>
    </xf>
    <xf numFmtId="0" fontId="10" fillId="0" borderId="28" xfId="0" applyFont="1" applyBorder="1" applyAlignment="1" applyProtection="1">
      <alignment horizontal="left" vertical="center"/>
      <protection hidden="1"/>
    </xf>
    <xf numFmtId="0" fontId="10" fillId="0" borderId="29" xfId="0" applyFont="1" applyBorder="1" applyAlignment="1" applyProtection="1">
      <alignment horizontal="left" vertical="center"/>
      <protection hidden="1"/>
    </xf>
    <xf numFmtId="0" fontId="10" fillId="0" borderId="30" xfId="0" applyFont="1" applyBorder="1" applyAlignment="1" applyProtection="1">
      <alignment horizontal="left" vertical="center"/>
      <protection hidden="1"/>
    </xf>
    <xf numFmtId="0" fontId="10" fillId="0" borderId="31" xfId="0" applyFont="1" applyBorder="1" applyAlignment="1" applyProtection="1">
      <alignment horizontal="left" vertical="center"/>
      <protection hidden="1"/>
    </xf>
    <xf numFmtId="176" fontId="13" fillId="0" borderId="23" xfId="0" applyNumberFormat="1" applyFont="1" applyBorder="1" applyAlignment="1" applyProtection="1">
      <alignment horizontal="right" vertical="center" shrinkToFit="1"/>
      <protection hidden="1"/>
    </xf>
    <xf numFmtId="0" fontId="10" fillId="0" borderId="27" xfId="0" applyFont="1" applyBorder="1" applyAlignment="1" applyProtection="1">
      <alignment horizontal="left" vertical="center"/>
      <protection hidden="1"/>
    </xf>
    <xf numFmtId="0" fontId="10" fillId="0" borderId="33" xfId="0" applyFont="1" applyBorder="1" applyAlignment="1" applyProtection="1">
      <alignment horizontal="left" vertical="center"/>
      <protection hidden="1"/>
    </xf>
    <xf numFmtId="0" fontId="10" fillId="0" borderId="7"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0" fillId="0" borderId="10" xfId="0" applyFont="1" applyBorder="1" applyAlignment="1" applyProtection="1">
      <alignment horizontal="left" vertical="center"/>
      <protection hidden="1"/>
    </xf>
    <xf numFmtId="0" fontId="10" fillId="0" borderId="11" xfId="0" applyFont="1" applyBorder="1" applyAlignment="1" applyProtection="1">
      <alignment horizontal="left" vertical="center"/>
      <protection hidden="1"/>
    </xf>
  </cellXfs>
  <cellStyles count="1">
    <cellStyle name="標準" xfId="0" builtinId="0"/>
  </cellStyles>
  <dxfs count="0"/>
  <tableStyles count="0" defaultTableStyle="TableStyleMedium9" defaultPivotStyle="PivotStyleLight16"/>
  <colors>
    <mruColors>
      <color rgb="FF66FFFF"/>
      <color rgb="FFCCFFFF"/>
      <color rgb="FF00B0F0"/>
      <color rgb="FFFFFF99"/>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104776</xdr:colOff>
      <xdr:row>37</xdr:row>
      <xdr:rowOff>85725</xdr:rowOff>
    </xdr:from>
    <xdr:to>
      <xdr:col>13</xdr:col>
      <xdr:colOff>9526</xdr:colOff>
      <xdr:row>41</xdr:row>
      <xdr:rowOff>104775</xdr:rowOff>
    </xdr:to>
    <xdr:sp macro="" textlink="">
      <xdr:nvSpPr>
        <xdr:cNvPr id="2" name="テキスト ボックス 1">
          <a:extLst>
            <a:ext uri="{FF2B5EF4-FFF2-40B4-BE49-F238E27FC236}">
              <a16:creationId xmlns:a16="http://schemas.microsoft.com/office/drawing/2014/main" id="{7F0773D5-81A7-4502-A572-0645A4403F21}"/>
            </a:ext>
          </a:extLst>
        </xdr:cNvPr>
        <xdr:cNvSpPr txBox="1"/>
      </xdr:nvSpPr>
      <xdr:spPr>
        <a:xfrm>
          <a:off x="2076451" y="7753350"/>
          <a:ext cx="78105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00">
              <a:latin typeface="ＭＳ ゴシック" panose="020B0609070205080204" pitchFamily="49" charset="-128"/>
              <a:ea typeface="ＭＳ ゴシック" panose="020B0609070205080204" pitchFamily="49" charset="-128"/>
            </a:rPr>
            <a:t> </a:t>
          </a:r>
          <a:r>
            <a:rPr kumimoji="1" lang="en-US" altLang="ja-JP" sz="800">
              <a:latin typeface="ＭＳ ゴシック" panose="020B0609070205080204" pitchFamily="49" charset="-128"/>
              <a:ea typeface="ＭＳ ゴシック" panose="020B0609070205080204" pitchFamily="49" charset="-128"/>
            </a:rPr>
            <a:t>(</a:t>
          </a:r>
          <a:r>
            <a:rPr kumimoji="1" lang="ja-JP" altLang="en-US" sz="800">
              <a:latin typeface="ＭＳ ゴシック" panose="020B0609070205080204" pitchFamily="49" charset="-128"/>
              <a:ea typeface="ＭＳ ゴシック" panose="020B0609070205080204" pitchFamily="49" charset="-128"/>
            </a:rPr>
            <a:t>元年は</a:t>
          </a:r>
          <a:endParaRPr kumimoji="1" lang="en-US" altLang="ja-JP" sz="800">
            <a:latin typeface="ＭＳ ゴシック" panose="020B0609070205080204" pitchFamily="49" charset="-128"/>
            <a:ea typeface="ＭＳ ゴシック" panose="020B0609070205080204" pitchFamily="49" charset="-128"/>
          </a:endParaRPr>
        </a:p>
        <a:p>
          <a:pPr algn="l"/>
          <a:r>
            <a:rPr kumimoji="1" lang="ja-JP" altLang="en-US" sz="800">
              <a:latin typeface="ＭＳ ゴシック" panose="020B0609070205080204" pitchFamily="49" charset="-128"/>
              <a:ea typeface="ＭＳ ゴシック" panose="020B0609070205080204" pitchFamily="49" charset="-128"/>
            </a:rPr>
            <a:t> １と入力</a:t>
          </a:r>
          <a:r>
            <a:rPr kumimoji="1" lang="en-US" altLang="ja-JP" sz="800">
              <a:latin typeface="ＭＳ ゴシック" panose="020B0609070205080204" pitchFamily="49" charset="-128"/>
              <a:ea typeface="ＭＳ ゴシック" panose="020B0609070205080204" pitchFamily="49" charset="-128"/>
            </a:rPr>
            <a:t>)</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xdr:colOff>
      <xdr:row>0</xdr:row>
      <xdr:rowOff>0</xdr:rowOff>
    </xdr:from>
    <xdr:to>
      <xdr:col>13</xdr:col>
      <xdr:colOff>676274</xdr:colOff>
      <xdr:row>27</xdr:row>
      <xdr:rowOff>161925</xdr:rowOff>
    </xdr:to>
    <xdr:sp macro="" textlink="">
      <xdr:nvSpPr>
        <xdr:cNvPr id="2" name="テキスト ボックス 1">
          <a:extLst>
            <a:ext uri="{FF2B5EF4-FFF2-40B4-BE49-F238E27FC236}">
              <a16:creationId xmlns:a16="http://schemas.microsoft.com/office/drawing/2014/main" id="{13D2F54D-EBA3-4D0F-9C4A-D087E58836F6}"/>
            </a:ext>
          </a:extLst>
        </xdr:cNvPr>
        <xdr:cNvSpPr txBox="1"/>
      </xdr:nvSpPr>
      <xdr:spPr>
        <a:xfrm>
          <a:off x="60959" y="0"/>
          <a:ext cx="9616440" cy="479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改元及び第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計画期間対応版</a:t>
          </a:r>
        </a:p>
        <a:p>
          <a:endParaRPr kumimoji="1" lang="ja-JP" altLang="en-US"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Revision.3.1</a:t>
          </a:r>
        </a:p>
        <a:p>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改修概要</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Revision</a:t>
          </a:r>
          <a:r>
            <a:rPr kumimoji="1" lang="ja-JP" altLang="en-US" sz="1100">
              <a:latin typeface="ＭＳ ゴシック" panose="020B0609070205080204" pitchFamily="49" charset="-128"/>
              <a:ea typeface="ＭＳ ゴシック" panose="020B0609070205080204" pitchFamily="49" charset="-128"/>
            </a:rPr>
            <a:t>管理を開始</a:t>
          </a:r>
        </a:p>
        <a:p>
          <a:r>
            <a:rPr kumimoji="1" lang="ja-JP" altLang="en-US" sz="1100">
              <a:latin typeface="ＭＳ ゴシック" panose="020B0609070205080204" pitchFamily="49" charset="-128"/>
              <a:ea typeface="ＭＳ ゴシック" panose="020B0609070205080204" pitchFamily="49" charset="-128"/>
            </a:rPr>
            <a:t>    シート右上に</a:t>
          </a:r>
          <a:r>
            <a:rPr kumimoji="1" lang="en-US" altLang="ja-JP" sz="1100">
              <a:latin typeface="ＭＳ ゴシック" panose="020B0609070205080204" pitchFamily="49" charset="-128"/>
              <a:ea typeface="ＭＳ ゴシック" panose="020B0609070205080204" pitchFamily="49" charset="-128"/>
            </a:rPr>
            <a:t>Revision</a:t>
          </a:r>
          <a:r>
            <a:rPr kumimoji="1" lang="ja-JP" altLang="en-US" sz="1100">
              <a:latin typeface="ＭＳ ゴシック" panose="020B0609070205080204" pitchFamily="49" charset="-128"/>
              <a:ea typeface="ＭＳ ゴシック" panose="020B0609070205080204" pitchFamily="49" charset="-128"/>
            </a:rPr>
            <a:t>を表示</a:t>
          </a:r>
        </a:p>
        <a:p>
          <a:r>
            <a:rPr kumimoji="1" lang="ja-JP" altLang="en-US" sz="1100">
              <a:latin typeface="ＭＳ ゴシック" panose="020B0609070205080204" pitchFamily="49" charset="-128"/>
              <a:ea typeface="ＭＳ ゴシック" panose="020B0609070205080204" pitchFamily="49" charset="-128"/>
            </a:rPr>
            <a:t>    本シート下部に</a:t>
          </a:r>
          <a:r>
            <a:rPr kumimoji="1" lang="en-US" altLang="ja-JP" sz="1100">
              <a:latin typeface="ＭＳ ゴシック" panose="020B0609070205080204" pitchFamily="49" charset="-128"/>
              <a:ea typeface="ＭＳ ゴシック" panose="020B0609070205080204" pitchFamily="49" charset="-128"/>
            </a:rPr>
            <a:t>Revision</a:t>
          </a:r>
          <a:r>
            <a:rPr kumimoji="1" lang="ja-JP" altLang="en-US" sz="1100">
              <a:latin typeface="ＭＳ ゴシック" panose="020B0609070205080204" pitchFamily="49" charset="-128"/>
              <a:ea typeface="ＭＳ ゴシック" panose="020B0609070205080204" pitchFamily="49" charset="-128"/>
            </a:rPr>
            <a:t>管理行を設定</a:t>
          </a:r>
        </a:p>
        <a:p>
          <a:r>
            <a:rPr kumimoji="1" lang="ja-JP" altLang="en-US" sz="1100">
              <a:latin typeface="ＭＳ ゴシック" panose="020B0609070205080204" pitchFamily="49" charset="-128"/>
              <a:ea typeface="ＭＳ ゴシック" panose="020B0609070205080204" pitchFamily="49" charset="-128"/>
            </a:rPr>
            <a:t>  ・改元対応</a:t>
          </a:r>
        </a:p>
        <a:p>
          <a:r>
            <a:rPr kumimoji="1" lang="ja-JP" altLang="en-US" sz="1100">
              <a:latin typeface="ＭＳ ゴシック" panose="020B0609070205080204" pitchFamily="49" charset="-128"/>
              <a:ea typeface="ＭＳ ゴシック" panose="020B0609070205080204" pitchFamily="49" charset="-128"/>
            </a:rPr>
            <a:t>    「平成」文字列固定部分を、プルダウンからの昭和平成令和選択に修正</a:t>
          </a:r>
          <a:r>
            <a:rPr kumimoji="1" lang="ja-JP" altLang="ja-JP" sz="1100">
              <a:solidFill>
                <a:schemeClr val="dk1"/>
              </a:solidFill>
              <a:effectLst/>
              <a:latin typeface="+mn-lt"/>
              <a:ea typeface="+mn-ea"/>
              <a:cs typeface="+mn-cs"/>
            </a:rPr>
            <a:t>  </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年度の数字が元号に対応しているかチェックし、不正な場合はワーニング表示を新設</a:t>
          </a:r>
          <a:endParaRPr kumimoji="1" lang="ja-JP" altLang="en-US" sz="1100">
            <a:solidFill>
              <a:schemeClr val="dk1"/>
            </a:solidFill>
            <a:effectLst/>
            <a:latin typeface="+mn-lt"/>
            <a:ea typeface="+mn-ea"/>
            <a:cs typeface="+mn-cs"/>
          </a:endParaRPr>
        </a:p>
        <a:p>
          <a:r>
            <a:rPr kumimoji="1" lang="ja-JP" altLang="en-US" sz="1100">
              <a:latin typeface="ＭＳ ゴシック" panose="020B0609070205080204" pitchFamily="49" charset="-128"/>
              <a:ea typeface="ＭＳ ゴシック" panose="020B0609070205080204" pitchFamily="49" charset="-128"/>
            </a:rPr>
            <a:t>    令和元年は、「元年」表示ができないセルは「</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」で表示</a:t>
          </a:r>
        </a:p>
        <a:p>
          <a:r>
            <a:rPr kumimoji="1" lang="ja-JP" altLang="en-US" sz="1100">
              <a:latin typeface="ＭＳ ゴシック" panose="020B0609070205080204" pitchFamily="49" charset="-128"/>
              <a:ea typeface="ＭＳ ゴシック" panose="020B0609070205080204" pitchFamily="49" charset="-128"/>
            </a:rPr>
            <a:t>    年度の数字は、元号に応じ限定数値をプルダウンに表示し、選択するように修正</a:t>
          </a:r>
        </a:p>
        <a:p>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追加仕様</a:t>
          </a:r>
        </a:p>
        <a:p>
          <a:r>
            <a:rPr kumimoji="1" lang="ja-JP" altLang="en-US" sz="1100">
              <a:latin typeface="ＭＳ ゴシック" panose="020B0609070205080204" pitchFamily="49" charset="-128"/>
              <a:ea typeface="ＭＳ ゴシック" panose="020B0609070205080204" pitchFamily="49" charset="-128"/>
            </a:rPr>
            <a:t>  ・事業所の使用開始年月日は令和４年４月１日まで、大規模事業所開始年度の判定は令和７年度まで有効。</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具体的には事業所使用開始年度が</a:t>
          </a:r>
          <a:r>
            <a:rPr kumimoji="1" lang="ja-JP" altLang="ja-JP" sz="1100">
              <a:solidFill>
                <a:schemeClr val="dk1"/>
              </a:solidFill>
              <a:effectLst/>
              <a:latin typeface="+mn-lt"/>
              <a:ea typeface="+mn-ea"/>
              <a:cs typeface="+mn-cs"/>
            </a:rPr>
            <a:t>令和４年４月１日</a:t>
          </a:r>
          <a:r>
            <a:rPr kumimoji="1" lang="ja-JP" altLang="en-US" sz="1100">
              <a:latin typeface="ＭＳ ゴシック" panose="020B0609070205080204" pitchFamily="49" charset="-128"/>
              <a:ea typeface="ＭＳ ゴシック" panose="020B0609070205080204" pitchFamily="49" charset="-128"/>
            </a:rPr>
            <a:t>以前で令和４～６年度の原油換算使用量が連続</a:t>
          </a:r>
          <a:r>
            <a:rPr kumimoji="1" lang="en-US" altLang="ja-JP" sz="1100">
              <a:latin typeface="ＭＳ ゴシック" panose="020B0609070205080204" pitchFamily="49" charset="-128"/>
              <a:ea typeface="ＭＳ ゴシック" panose="020B0609070205080204" pitchFamily="49" charset="-128"/>
            </a:rPr>
            <a:t>1,500kL</a:t>
          </a:r>
          <a:r>
            <a:rPr kumimoji="1" lang="ja-JP" altLang="en-US" sz="1100">
              <a:latin typeface="ＭＳ ゴシック" panose="020B0609070205080204" pitchFamily="49" charset="-128"/>
              <a:ea typeface="ＭＳ ゴシック" panose="020B0609070205080204" pitchFamily="49" charset="-128"/>
            </a:rPr>
            <a:t>以上の場合まで</a:t>
          </a:r>
          <a:r>
            <a:rPr kumimoji="1" lang="en-US" altLang="ja-JP" sz="1100">
              <a:latin typeface="ＭＳ ゴシック" panose="020B0609070205080204" pitchFamily="49" charset="-128"/>
              <a:ea typeface="ＭＳ ゴシック" panose="020B0609070205080204" pitchFamily="49" charset="-128"/>
            </a:rPr>
            <a:t>)</a:t>
          </a:r>
        </a:p>
        <a:p>
          <a:r>
            <a:rPr kumimoji="1" lang="en-US" altLang="ja-JP" sz="1100">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3(2)②</a:t>
          </a:r>
          <a:r>
            <a:rPr kumimoji="1" lang="ja-JP" altLang="en-US" sz="1100">
              <a:latin typeface="ＭＳ ゴシック" panose="020B0609070205080204" pitchFamily="49" charset="-128"/>
              <a:ea typeface="ＭＳ ゴシック" panose="020B0609070205080204" pitchFamily="49" charset="-128"/>
            </a:rPr>
            <a:t>「標準的でない年度」は</a:t>
          </a:r>
          <a:r>
            <a:rPr kumimoji="1" lang="en-US" altLang="ja-JP" sz="1100">
              <a:latin typeface="ＭＳ ゴシック" panose="020B0609070205080204" pitchFamily="49" charset="-128"/>
              <a:ea typeface="ＭＳ ゴシック" panose="020B0609070205080204" pitchFamily="49" charset="-128"/>
            </a:rPr>
            <a:t>3(2)①</a:t>
          </a:r>
          <a:r>
            <a:rPr kumimoji="1" lang="ja-JP" altLang="en-US" sz="1100">
              <a:latin typeface="ＭＳ ゴシック" panose="020B0609070205080204" pitchFamily="49" charset="-128"/>
              <a:ea typeface="ＭＳ ゴシック" panose="020B0609070205080204" pitchFamily="49" charset="-128"/>
            </a:rPr>
            <a:t>の基準年度の範囲内のみ選択表示されるよう改修。不正な場合のワーニング表示を新設</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3(2)③</a:t>
          </a:r>
          <a:r>
            <a:rPr kumimoji="1" lang="ja-JP" altLang="en-US" sz="1100">
              <a:latin typeface="ＭＳ ゴシック" panose="020B0609070205080204" pitchFamily="49" charset="-128"/>
              <a:ea typeface="ＭＳ ゴシック" panose="020B0609070205080204" pitchFamily="49" charset="-128"/>
            </a:rPr>
            <a:t>「運用管理基準」に、</a:t>
          </a:r>
          <a:r>
            <a:rPr kumimoji="1" lang="en-US" altLang="ja-JP" sz="1100">
              <a:latin typeface="ＭＳ ゴシック" panose="020B0609070205080204" pitchFamily="49" charset="-128"/>
              <a:ea typeface="ＭＳ ゴシック" panose="020B0609070205080204" pitchFamily="49" charset="-128"/>
            </a:rPr>
            <a:t>3(1)</a:t>
          </a:r>
          <a:r>
            <a:rPr kumimoji="1" lang="ja-JP" altLang="en-US" sz="1100">
              <a:latin typeface="ＭＳ ゴシック" panose="020B0609070205080204" pitchFamily="49" charset="-128"/>
              <a:ea typeface="ＭＳ ゴシック" panose="020B0609070205080204" pitchFamily="49" charset="-128"/>
            </a:rPr>
            <a:t>の選択状況により入力ワーニング表示を新設</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3(3)</a:t>
          </a:r>
          <a:r>
            <a:rPr kumimoji="1" lang="ja-JP" altLang="en-US" sz="1100">
              <a:latin typeface="ＭＳ ゴシック" panose="020B0609070205080204" pitchFamily="49" charset="-128"/>
              <a:ea typeface="ＭＳ ゴシック" panose="020B0609070205080204" pitchFamily="49" charset="-128"/>
            </a:rPr>
            <a:t>「標準原単位算定」の計算単位切り替えを第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計画期間に拡張</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4(1)①</a:t>
          </a:r>
          <a:r>
            <a:rPr kumimoji="1" lang="ja-JP" altLang="en-US" sz="1100">
              <a:latin typeface="ＭＳ ゴシック" panose="020B0609070205080204" pitchFamily="49" charset="-128"/>
              <a:ea typeface="ＭＳ ゴシック" panose="020B0609070205080204" pitchFamily="49" charset="-128"/>
            </a:rPr>
            <a:t>の数値合計と、</a:t>
          </a:r>
          <a:r>
            <a:rPr kumimoji="1" lang="en-US" altLang="ja-JP" sz="1100">
              <a:latin typeface="ＭＳ ゴシック" panose="020B0609070205080204" pitchFamily="49" charset="-128"/>
              <a:ea typeface="ＭＳ ゴシック" panose="020B0609070205080204" pitchFamily="49" charset="-128"/>
            </a:rPr>
            <a:t>3(2)①</a:t>
          </a:r>
          <a:r>
            <a:rPr kumimoji="1" lang="ja-JP" altLang="en-US" sz="1100">
              <a:latin typeface="ＭＳ ゴシック" panose="020B0609070205080204" pitchFamily="49" charset="-128"/>
              <a:ea typeface="ＭＳ ゴシック" panose="020B0609070205080204" pitchFamily="49" charset="-128"/>
            </a:rPr>
            <a:t>の基準年度数値との整合を確認、不正な場合のワーニング表示を新設</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4(1)②</a:t>
          </a:r>
          <a:r>
            <a:rPr kumimoji="1" lang="ja-JP" altLang="en-US" sz="1100">
              <a:latin typeface="ＭＳ ゴシック" panose="020B0609070205080204" pitchFamily="49" charset="-128"/>
              <a:ea typeface="ＭＳ ゴシック" panose="020B0609070205080204" pitchFamily="49" charset="-128"/>
            </a:rPr>
            <a:t>に、</a:t>
          </a:r>
          <a:r>
            <a:rPr kumimoji="1" lang="en-US" altLang="ja-JP" sz="1100">
              <a:latin typeface="ＭＳ ゴシック" panose="020B0609070205080204" pitchFamily="49" charset="-128"/>
              <a:ea typeface="ＭＳ ゴシック" panose="020B0609070205080204" pitchFamily="49" charset="-128"/>
            </a:rPr>
            <a:t>4(1)</a:t>
          </a:r>
          <a:r>
            <a:rPr kumimoji="1" lang="ja-JP" altLang="en-US" sz="1100">
              <a:latin typeface="ＭＳ ゴシック" panose="020B0609070205080204" pitchFamily="49" charset="-128"/>
              <a:ea typeface="ＭＳ ゴシック" panose="020B0609070205080204" pitchFamily="49" charset="-128"/>
            </a:rPr>
            <a:t>で「排出量法」を選択した場合は記入しないよう、ワーニング表示を新設</a:t>
          </a: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4(2)</a:t>
          </a:r>
          <a:r>
            <a:rPr kumimoji="1" lang="ja-JP" altLang="en-US" sz="1100">
              <a:latin typeface="ＭＳ ゴシック" panose="020B0609070205080204" pitchFamily="49" charset="-128"/>
              <a:ea typeface="ＭＳ ゴシック" panose="020B0609070205080204" pitchFamily="49" charset="-128"/>
            </a:rPr>
            <a:t>に、</a:t>
          </a:r>
          <a:r>
            <a:rPr kumimoji="1" lang="en-US" altLang="ja-JP" sz="1100">
              <a:latin typeface="ＭＳ ゴシック" panose="020B0609070205080204" pitchFamily="49" charset="-128"/>
              <a:ea typeface="ＭＳ ゴシック" panose="020B0609070205080204" pitchFamily="49" charset="-128"/>
            </a:rPr>
            <a:t>4(1)①or②</a:t>
          </a:r>
          <a:r>
            <a:rPr kumimoji="1" lang="ja-JP" altLang="en-US" sz="1100">
              <a:latin typeface="ＭＳ ゴシック" panose="020B0609070205080204" pitchFamily="49" charset="-128"/>
              <a:ea typeface="ＭＳ ゴシック" panose="020B0609070205080204" pitchFamily="49" charset="-128"/>
            </a:rPr>
            <a:t>で第一区分と判断された場合、必ず入力すべきことのワーニング表示を新設</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・入力セル全体に</a:t>
          </a:r>
          <a:r>
            <a:rPr kumimoji="1" lang="en-US" altLang="ja-JP" sz="1100">
              <a:latin typeface="ＭＳ ゴシック" panose="020B0609070205080204" pitchFamily="49" charset="-128"/>
              <a:ea typeface="ＭＳ ゴシック" panose="020B0609070205080204" pitchFamily="49" charset="-128"/>
            </a:rPr>
            <a:t>IME</a:t>
          </a:r>
          <a:r>
            <a:rPr kumimoji="1" lang="ja-JP" altLang="en-US" sz="1100">
              <a:latin typeface="ＭＳ ゴシック" panose="020B0609070205080204" pitchFamily="49" charset="-128"/>
              <a:ea typeface="ＭＳ ゴシック" panose="020B0609070205080204" pitchFamily="49" charset="-128"/>
            </a:rPr>
            <a:t>初期制御を追加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228"/>
  <sheetViews>
    <sheetView showGridLines="0" tabSelected="1" zoomScaleNormal="100" zoomScaleSheetLayoutView="100" workbookViewId="0">
      <selection activeCell="V4" sqref="V4:W4"/>
    </sheetView>
  </sheetViews>
  <sheetFormatPr defaultColWidth="0" defaultRowHeight="15" customHeight="1" zeroHeight="1"/>
  <cols>
    <col min="1" max="35" width="2.875" style="44" customWidth="1"/>
    <col min="36" max="36" width="3.125" style="48" customWidth="1"/>
    <col min="37" max="37" width="14.625" style="48" hidden="1" customWidth="1"/>
    <col min="38" max="38" width="3.125" style="48" hidden="1" customWidth="1"/>
    <col min="39" max="40" width="6" style="48" hidden="1" customWidth="1"/>
    <col min="41" max="41" width="3.125" style="48" hidden="1" customWidth="1"/>
    <col min="42" max="42" width="6.875" style="48" hidden="1" customWidth="1"/>
    <col min="43" max="70" width="3.125" style="48" hidden="1" customWidth="1"/>
    <col min="71" max="94" width="3.125" style="43" hidden="1" customWidth="1"/>
    <col min="95" max="16384" width="3.125" style="44" hidden="1"/>
  </cols>
  <sheetData>
    <row r="1" spans="1:74" ht="3"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3"/>
      <c r="BT1" s="3"/>
      <c r="BU1" s="3"/>
      <c r="BV1" s="3"/>
    </row>
    <row r="2" spans="1:74" ht="20.100000000000001" customHeight="1">
      <c r="A2" s="51" t="s">
        <v>155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0"/>
      <c r="AG2" s="147"/>
      <c r="AH2" s="147"/>
      <c r="AI2" s="147"/>
      <c r="AJ2" s="148" t="str">
        <f ca="1">INDIRECT("仕様!B33")</f>
        <v>Rev.3.1</v>
      </c>
      <c r="AK2" s="149" t="s">
        <v>240</v>
      </c>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3"/>
      <c r="BT2" s="3"/>
      <c r="BU2" s="3"/>
      <c r="BV2" s="3"/>
    </row>
    <row r="3" spans="1:74" ht="15" customHeight="1">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1"/>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3"/>
      <c r="BT3" s="3"/>
      <c r="BU3" s="3"/>
      <c r="BV3" s="3"/>
    </row>
    <row r="4" spans="1:74" ht="15" customHeight="1">
      <c r="A4" s="50"/>
      <c r="B4" s="50"/>
      <c r="C4" s="50"/>
      <c r="D4" s="50"/>
      <c r="E4" s="50"/>
      <c r="F4" s="50"/>
      <c r="G4" s="50"/>
      <c r="H4" s="50"/>
      <c r="I4" s="50"/>
      <c r="J4" s="50"/>
      <c r="K4" s="50"/>
      <c r="L4" s="50"/>
      <c r="M4" s="50"/>
      <c r="N4" s="50"/>
      <c r="O4" s="50"/>
      <c r="P4" s="50"/>
      <c r="Q4" s="50"/>
      <c r="R4" s="50"/>
      <c r="S4" s="50"/>
      <c r="T4" s="50" t="s">
        <v>177</v>
      </c>
      <c r="U4" s="50"/>
      <c r="V4" s="290"/>
      <c r="W4" s="290"/>
      <c r="X4" s="53" t="s">
        <v>0</v>
      </c>
      <c r="Y4" s="290"/>
      <c r="Z4" s="290"/>
      <c r="AA4" s="53" t="s">
        <v>1</v>
      </c>
      <c r="AB4" s="290"/>
      <c r="AC4" s="290"/>
      <c r="AD4" s="53" t="s">
        <v>2</v>
      </c>
      <c r="AE4" s="50"/>
      <c r="AF4" s="50"/>
      <c r="AG4" s="50"/>
      <c r="AH4" s="50"/>
      <c r="AI4" s="50"/>
      <c r="AJ4" s="1"/>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3"/>
      <c r="BT4" s="3"/>
      <c r="BU4" s="3"/>
      <c r="BV4" s="3"/>
    </row>
    <row r="5" spans="1:74" ht="14.25" customHeight="1">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1"/>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3"/>
      <c r="BT5" s="3"/>
      <c r="BU5" s="3"/>
      <c r="BV5" s="3"/>
    </row>
    <row r="6" spans="1:74" ht="15" customHeight="1">
      <c r="A6" s="50"/>
      <c r="B6" s="50"/>
      <c r="C6" s="50"/>
      <c r="D6" s="50"/>
      <c r="E6" s="50"/>
      <c r="F6" s="50"/>
      <c r="G6" s="50"/>
      <c r="H6" s="50"/>
      <c r="I6" s="50"/>
      <c r="J6" s="50"/>
      <c r="K6" s="50"/>
      <c r="L6" s="50"/>
      <c r="M6" s="50"/>
      <c r="N6" s="50" t="s">
        <v>68</v>
      </c>
      <c r="O6" s="50"/>
      <c r="P6" s="50"/>
      <c r="Q6" s="50"/>
      <c r="R6" s="50"/>
      <c r="S6" s="50"/>
      <c r="T6" s="50"/>
      <c r="U6" s="50"/>
      <c r="V6" s="50"/>
      <c r="W6" s="50"/>
      <c r="X6" s="50"/>
      <c r="Y6" s="50"/>
      <c r="Z6" s="50"/>
      <c r="AA6" s="50"/>
      <c r="AB6" s="50"/>
      <c r="AC6" s="50"/>
      <c r="AD6" s="50"/>
      <c r="AE6" s="50"/>
      <c r="AF6" s="50"/>
      <c r="AG6" s="50"/>
      <c r="AH6" s="50"/>
      <c r="AI6" s="50"/>
      <c r="AJ6" s="1"/>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3"/>
      <c r="BT6" s="3"/>
      <c r="BU6" s="3"/>
      <c r="BV6" s="3"/>
    </row>
    <row r="7" spans="1:74" ht="30" customHeight="1">
      <c r="A7" s="50"/>
      <c r="B7" s="50"/>
      <c r="C7" s="50"/>
      <c r="D7" s="50"/>
      <c r="E7" s="50"/>
      <c r="F7" s="50"/>
      <c r="G7" s="50"/>
      <c r="H7" s="50"/>
      <c r="I7" s="50"/>
      <c r="J7" s="50"/>
      <c r="K7" s="50"/>
      <c r="L7" s="50"/>
      <c r="M7" s="50"/>
      <c r="N7" s="50"/>
      <c r="O7" s="54" t="s">
        <v>19</v>
      </c>
      <c r="P7" s="54"/>
      <c r="Q7" s="291"/>
      <c r="R7" s="291"/>
      <c r="S7" s="291"/>
      <c r="T7" s="291"/>
      <c r="U7" s="291"/>
      <c r="V7" s="291"/>
      <c r="W7" s="291"/>
      <c r="X7" s="291"/>
      <c r="Y7" s="291"/>
      <c r="Z7" s="291"/>
      <c r="AA7" s="291"/>
      <c r="AB7" s="291"/>
      <c r="AC7" s="291"/>
      <c r="AD7" s="291"/>
      <c r="AE7" s="291"/>
      <c r="AF7" s="291"/>
      <c r="AG7" s="291"/>
      <c r="AH7" s="50"/>
      <c r="AI7" s="50"/>
      <c r="AJ7" s="1"/>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3"/>
      <c r="BT7" s="3"/>
      <c r="BU7" s="3"/>
      <c r="BV7" s="3"/>
    </row>
    <row r="8" spans="1:74" ht="30" customHeight="1">
      <c r="A8" s="50"/>
      <c r="B8" s="50"/>
      <c r="C8" s="50"/>
      <c r="D8" s="50"/>
      <c r="E8" s="50"/>
      <c r="F8" s="50"/>
      <c r="G8" s="50"/>
      <c r="H8" s="50"/>
      <c r="I8" s="50"/>
      <c r="J8" s="50"/>
      <c r="K8" s="50"/>
      <c r="L8" s="50"/>
      <c r="M8" s="50"/>
      <c r="N8" s="50"/>
      <c r="O8" s="54" t="s">
        <v>12</v>
      </c>
      <c r="P8" s="54"/>
      <c r="Q8" s="291"/>
      <c r="R8" s="291"/>
      <c r="S8" s="291"/>
      <c r="T8" s="291"/>
      <c r="U8" s="291"/>
      <c r="V8" s="291"/>
      <c r="W8" s="291"/>
      <c r="X8" s="291"/>
      <c r="Y8" s="291"/>
      <c r="Z8" s="291"/>
      <c r="AA8" s="291"/>
      <c r="AB8" s="291"/>
      <c r="AC8" s="291"/>
      <c r="AD8" s="291"/>
      <c r="AE8" s="291"/>
      <c r="AF8" s="291"/>
      <c r="AG8" s="291"/>
      <c r="AH8" s="50"/>
      <c r="AI8" s="50"/>
      <c r="AJ8" s="1"/>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3"/>
      <c r="BT8" s="3"/>
      <c r="BU8" s="3"/>
      <c r="BV8" s="3"/>
    </row>
    <row r="9" spans="1:74" ht="15" customHeight="1">
      <c r="A9" s="55"/>
      <c r="B9" s="55"/>
      <c r="C9" s="55"/>
      <c r="D9" s="55"/>
      <c r="E9" s="55"/>
      <c r="F9" s="55"/>
      <c r="G9" s="55"/>
      <c r="H9" s="55"/>
      <c r="I9" s="55"/>
      <c r="J9" s="55"/>
      <c r="K9" s="55"/>
      <c r="L9" s="55"/>
      <c r="M9" s="55"/>
      <c r="N9" s="55"/>
      <c r="O9" s="55" t="s">
        <v>164</v>
      </c>
      <c r="P9" s="55"/>
      <c r="Q9" s="55"/>
      <c r="R9" s="56"/>
      <c r="S9" s="56"/>
      <c r="T9" s="56"/>
      <c r="U9" s="56"/>
      <c r="V9" s="56"/>
      <c r="W9" s="56"/>
      <c r="X9" s="56"/>
      <c r="Y9" s="56"/>
      <c r="Z9" s="56"/>
      <c r="AA9" s="56"/>
      <c r="AB9" s="56"/>
      <c r="AC9" s="56"/>
      <c r="AD9" s="56"/>
      <c r="AE9" s="56"/>
      <c r="AF9" s="56"/>
      <c r="AG9" s="56"/>
      <c r="AH9" s="55"/>
      <c r="AI9" s="55"/>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3"/>
      <c r="BT9" s="3"/>
      <c r="BU9" s="3"/>
      <c r="BV9" s="3"/>
    </row>
    <row r="10" spans="1:74" ht="20.100000000000001" customHeight="1">
      <c r="A10" s="50"/>
      <c r="B10" s="50"/>
      <c r="C10" s="50"/>
      <c r="D10" s="50"/>
      <c r="E10" s="50"/>
      <c r="F10" s="50"/>
      <c r="G10" s="50"/>
      <c r="H10" s="50"/>
      <c r="I10" s="50"/>
      <c r="J10" s="50"/>
      <c r="K10" s="50"/>
      <c r="L10" s="50"/>
      <c r="M10" s="50"/>
      <c r="N10" s="50"/>
      <c r="O10" s="50"/>
      <c r="P10" s="50"/>
      <c r="Q10" s="274"/>
      <c r="R10" s="274"/>
      <c r="S10" s="274"/>
      <c r="T10" s="274"/>
      <c r="U10" s="274"/>
      <c r="V10" s="274"/>
      <c r="W10" s="274"/>
      <c r="X10" s="274"/>
      <c r="Y10" s="274"/>
      <c r="Z10" s="274"/>
      <c r="AA10" s="274"/>
      <c r="AB10" s="274"/>
      <c r="AC10" s="274"/>
      <c r="AD10" s="274"/>
      <c r="AE10" s="274"/>
      <c r="AF10" s="274"/>
      <c r="AG10" s="274"/>
      <c r="AH10" s="50"/>
      <c r="AI10" s="50"/>
      <c r="AJ10" s="1"/>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3"/>
      <c r="BT10" s="3"/>
      <c r="BU10" s="3"/>
      <c r="BV10" s="3"/>
    </row>
    <row r="11" spans="1:74" ht="6.75"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7"/>
      <c r="AG11" s="50"/>
      <c r="AH11" s="50"/>
      <c r="AI11" s="50"/>
      <c r="AJ11" s="1"/>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3"/>
      <c r="BT11" s="3"/>
      <c r="BU11" s="3"/>
      <c r="BV11" s="3"/>
    </row>
    <row r="12" spans="1:74" ht="9.75"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1"/>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3"/>
      <c r="BT12" s="3"/>
      <c r="BU12" s="3"/>
      <c r="BV12" s="3"/>
    </row>
    <row r="13" spans="1:74" ht="15" customHeight="1">
      <c r="A13" s="275" t="s">
        <v>94</v>
      </c>
      <c r="B13" s="275"/>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50"/>
      <c r="AJ13" s="1"/>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3"/>
      <c r="BT13" s="3"/>
      <c r="BU13" s="3"/>
      <c r="BV13" s="3"/>
    </row>
    <row r="14" spans="1:74" ht="15" customHeight="1">
      <c r="A14" s="275"/>
      <c r="B14" s="275"/>
      <c r="C14" s="275"/>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50"/>
      <c r="AJ14" s="1"/>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3"/>
      <c r="BT14" s="3"/>
      <c r="BU14" s="3"/>
      <c r="BV14" s="3"/>
    </row>
    <row r="15" spans="1:74" ht="15" customHeight="1">
      <c r="A15" s="275"/>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50"/>
      <c r="AJ15" s="1"/>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3"/>
      <c r="BT15" s="3"/>
      <c r="BU15" s="3"/>
      <c r="BV15" s="3"/>
    </row>
    <row r="16" spans="1:74" ht="9.75" customHeight="1">
      <c r="A16" s="50"/>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1"/>
      <c r="AK16" s="7"/>
      <c r="AL16" s="2"/>
      <c r="AM16" s="7"/>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3"/>
      <c r="BT16" s="3"/>
      <c r="BU16" s="3"/>
      <c r="BV16" s="3"/>
    </row>
    <row r="17" spans="1:74" ht="15" customHeight="1">
      <c r="A17" s="50" t="s">
        <v>10</v>
      </c>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1"/>
      <c r="AK17" s="7"/>
      <c r="AL17" s="2"/>
      <c r="AM17" s="7"/>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3"/>
      <c r="BT17" s="3"/>
      <c r="BU17" s="3"/>
      <c r="BV17" s="3"/>
    </row>
    <row r="18" spans="1:74" ht="3.75"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1"/>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3"/>
      <c r="BT18" s="3"/>
      <c r="BU18" s="3"/>
      <c r="BV18" s="3"/>
    </row>
    <row r="19" spans="1:74" ht="18" customHeight="1">
      <c r="A19" s="50"/>
      <c r="B19" s="159" t="s">
        <v>3</v>
      </c>
      <c r="C19" s="159"/>
      <c r="D19" s="159"/>
      <c r="E19" s="159"/>
      <c r="F19" s="159"/>
      <c r="G19" s="159"/>
      <c r="H19" s="159"/>
      <c r="I19" s="159"/>
      <c r="J19" s="159"/>
      <c r="K19" s="159"/>
      <c r="L19" s="159"/>
      <c r="M19" s="159"/>
      <c r="N19" s="155"/>
      <c r="O19" s="156"/>
      <c r="P19" s="156"/>
      <c r="Q19" s="156"/>
      <c r="R19" s="156"/>
      <c r="S19" s="156"/>
      <c r="T19" s="156"/>
      <c r="U19" s="156"/>
      <c r="V19" s="156"/>
      <c r="W19" s="156"/>
      <c r="X19" s="156"/>
      <c r="Y19" s="156"/>
      <c r="Z19" s="156"/>
      <c r="AA19" s="156"/>
      <c r="AB19" s="156"/>
      <c r="AC19" s="156"/>
      <c r="AD19" s="156"/>
      <c r="AE19" s="156"/>
      <c r="AF19" s="156"/>
      <c r="AG19" s="156"/>
      <c r="AH19" s="157"/>
      <c r="AI19" s="50"/>
      <c r="AJ19" s="1"/>
      <c r="AK19" s="7" t="s">
        <v>143</v>
      </c>
      <c r="AL19" s="2"/>
      <c r="AM19" s="16">
        <f>IF(AM21=1,HLOOKUP(1,AQ44:BE45,2,FALSE),0)</f>
        <v>0</v>
      </c>
      <c r="AN19" s="7"/>
      <c r="AO19" s="2"/>
      <c r="AP19" s="17">
        <f>IF(OR(SUM(AL48:BC48)=18,BG48=1),1,0)</f>
        <v>1</v>
      </c>
      <c r="AQ19" s="18" t="s">
        <v>142</v>
      </c>
      <c r="AR19" s="19"/>
      <c r="AS19" s="19"/>
      <c r="AT19" s="19"/>
      <c r="AU19" s="19"/>
      <c r="AV19" s="19"/>
      <c r="AW19" s="19"/>
      <c r="AX19" s="19"/>
      <c r="AY19" s="19"/>
      <c r="AZ19" s="19"/>
      <c r="BA19" s="19"/>
      <c r="BB19" s="19"/>
      <c r="BC19" s="19"/>
      <c r="BD19" s="20"/>
      <c r="BE19" s="2"/>
      <c r="BF19" s="2"/>
      <c r="BG19" s="2"/>
      <c r="BH19" s="3"/>
      <c r="BI19" s="2"/>
      <c r="BJ19" s="2"/>
      <c r="BK19" s="2"/>
      <c r="BL19" s="2"/>
      <c r="BM19" s="2"/>
      <c r="BN19" s="2"/>
      <c r="BO19" s="2"/>
      <c r="BP19" s="2"/>
      <c r="BQ19" s="2"/>
      <c r="BR19" s="2"/>
      <c r="BS19" s="3"/>
      <c r="BT19" s="3"/>
      <c r="BU19" s="3"/>
      <c r="BV19" s="3"/>
    </row>
    <row r="20" spans="1:74" ht="18" customHeight="1">
      <c r="A20" s="50"/>
      <c r="B20" s="159" t="s">
        <v>4</v>
      </c>
      <c r="C20" s="159"/>
      <c r="D20" s="159"/>
      <c r="E20" s="159"/>
      <c r="F20" s="159"/>
      <c r="G20" s="159"/>
      <c r="H20" s="159"/>
      <c r="I20" s="159"/>
      <c r="J20" s="159"/>
      <c r="K20" s="159"/>
      <c r="L20" s="159"/>
      <c r="M20" s="159"/>
      <c r="N20" s="155"/>
      <c r="O20" s="156"/>
      <c r="P20" s="156"/>
      <c r="Q20" s="156"/>
      <c r="R20" s="156"/>
      <c r="S20" s="156"/>
      <c r="T20" s="156"/>
      <c r="U20" s="156"/>
      <c r="V20" s="156"/>
      <c r="W20" s="156"/>
      <c r="X20" s="156"/>
      <c r="Y20" s="156"/>
      <c r="Z20" s="156"/>
      <c r="AA20" s="156"/>
      <c r="AB20" s="156"/>
      <c r="AC20" s="156"/>
      <c r="AD20" s="156"/>
      <c r="AE20" s="156"/>
      <c r="AF20" s="156"/>
      <c r="AG20" s="156"/>
      <c r="AH20" s="157"/>
      <c r="AI20" s="50"/>
      <c r="AJ20" s="1"/>
      <c r="AK20" s="7" t="s">
        <v>119</v>
      </c>
      <c r="AL20" s="2"/>
      <c r="AM20" s="16">
        <f>IF(SUM(AL52:AP52)=5,0,1)</f>
        <v>1</v>
      </c>
      <c r="AN20" s="7" t="str">
        <f>IF(AM20=0,"既存","新規")</f>
        <v>新規</v>
      </c>
      <c r="AO20" s="2"/>
      <c r="AP20" s="21">
        <f>IF(AND($AP$19=0,$AM$20=0),1,0)</f>
        <v>0</v>
      </c>
      <c r="AQ20" s="22" t="s">
        <v>133</v>
      </c>
      <c r="AR20" s="23"/>
      <c r="AS20" s="23"/>
      <c r="AT20" s="23"/>
      <c r="AU20" s="23"/>
      <c r="AV20" s="23"/>
      <c r="AW20" s="23"/>
      <c r="AX20" s="23"/>
      <c r="AY20" s="23"/>
      <c r="AZ20" s="23"/>
      <c r="BA20" s="23"/>
      <c r="BB20" s="23"/>
      <c r="BC20" s="23"/>
      <c r="BD20" s="24"/>
      <c r="BE20" s="2"/>
      <c r="BF20" s="2"/>
      <c r="BG20" s="2"/>
      <c r="BH20" s="3"/>
      <c r="BI20" s="2"/>
      <c r="BJ20" s="2"/>
      <c r="BK20" s="2"/>
      <c r="BL20" s="2"/>
      <c r="BM20" s="2"/>
      <c r="BN20" s="2"/>
      <c r="BO20" s="2"/>
      <c r="BP20" s="2"/>
      <c r="BQ20" s="2"/>
      <c r="BR20" s="2"/>
      <c r="BS20" s="3"/>
      <c r="BT20" s="3"/>
      <c r="BU20" s="3"/>
      <c r="BV20" s="3"/>
    </row>
    <row r="21" spans="1:74" ht="18" customHeight="1">
      <c r="A21" s="50"/>
      <c r="B21" s="159" t="s">
        <v>18</v>
      </c>
      <c r="C21" s="159"/>
      <c r="D21" s="159"/>
      <c r="E21" s="159"/>
      <c r="F21" s="159"/>
      <c r="G21" s="159"/>
      <c r="H21" s="159"/>
      <c r="I21" s="159"/>
      <c r="J21" s="159"/>
      <c r="K21" s="159"/>
      <c r="L21" s="159"/>
      <c r="M21" s="159"/>
      <c r="N21" s="155"/>
      <c r="O21" s="156"/>
      <c r="P21" s="156"/>
      <c r="Q21" s="156"/>
      <c r="R21" s="156"/>
      <c r="S21" s="156"/>
      <c r="T21" s="156"/>
      <c r="U21" s="156"/>
      <c r="V21" s="156"/>
      <c r="W21" s="156"/>
      <c r="X21" s="156"/>
      <c r="Y21" s="156"/>
      <c r="Z21" s="156"/>
      <c r="AA21" s="156"/>
      <c r="AB21" s="156"/>
      <c r="AC21" s="156"/>
      <c r="AD21" s="156"/>
      <c r="AE21" s="156"/>
      <c r="AF21" s="156"/>
      <c r="AG21" s="156"/>
      <c r="AH21" s="157"/>
      <c r="AI21" s="50"/>
      <c r="AJ21" s="1"/>
      <c r="AK21" s="7" t="s">
        <v>146</v>
      </c>
      <c r="AL21" s="2"/>
      <c r="AM21" s="16">
        <f>IF(SUM(AQ44:BE44)=0,0,1)</f>
        <v>0</v>
      </c>
      <c r="AN21" s="7" t="str">
        <f>IF(AM21=0,"大規模対象外","")</f>
        <v>大規模対象外</v>
      </c>
      <c r="AO21" s="2"/>
      <c r="AP21" s="21">
        <f>IF(AND($AP$19=0,$AM$20=1,$AM$19=23),1,0)</f>
        <v>0</v>
      </c>
      <c r="AQ21" s="22" t="s">
        <v>134</v>
      </c>
      <c r="AR21" s="23"/>
      <c r="AS21" s="23"/>
      <c r="AT21" s="23"/>
      <c r="AU21" s="23"/>
      <c r="AV21" s="23"/>
      <c r="AW21" s="23"/>
      <c r="AX21" s="23"/>
      <c r="AY21" s="23"/>
      <c r="AZ21" s="23"/>
      <c r="BA21" s="23"/>
      <c r="BB21" s="23"/>
      <c r="BC21" s="23"/>
      <c r="BD21" s="24"/>
      <c r="BE21" s="2"/>
      <c r="BF21" s="2"/>
      <c r="BG21" s="2"/>
      <c r="BH21" s="3"/>
      <c r="BI21" s="2"/>
      <c r="BJ21" s="2"/>
      <c r="BK21" s="2"/>
      <c r="BL21" s="2"/>
      <c r="BM21" s="2"/>
      <c r="BN21" s="2"/>
      <c r="BO21" s="2"/>
      <c r="BP21" s="2"/>
      <c r="BQ21" s="2"/>
      <c r="BR21" s="2"/>
      <c r="BS21" s="3"/>
      <c r="BT21" s="3"/>
      <c r="BU21" s="3"/>
      <c r="BV21" s="3"/>
    </row>
    <row r="22" spans="1:74" ht="18" customHeight="1">
      <c r="A22" s="50"/>
      <c r="B22" s="160" t="s">
        <v>165</v>
      </c>
      <c r="C22" s="161"/>
      <c r="D22" s="161"/>
      <c r="E22" s="161"/>
      <c r="F22" s="161"/>
      <c r="G22" s="161"/>
      <c r="H22" s="161"/>
      <c r="I22" s="162"/>
      <c r="J22" s="169" t="s">
        <v>5</v>
      </c>
      <c r="K22" s="170"/>
      <c r="L22" s="170"/>
      <c r="M22" s="171"/>
      <c r="N22" s="155"/>
      <c r="O22" s="156"/>
      <c r="P22" s="156"/>
      <c r="Q22" s="156"/>
      <c r="R22" s="156"/>
      <c r="S22" s="156"/>
      <c r="T22" s="156"/>
      <c r="U22" s="156"/>
      <c r="V22" s="156"/>
      <c r="W22" s="156"/>
      <c r="X22" s="156"/>
      <c r="Y22" s="156"/>
      <c r="Z22" s="156"/>
      <c r="AA22" s="156"/>
      <c r="AB22" s="156"/>
      <c r="AC22" s="156"/>
      <c r="AD22" s="156"/>
      <c r="AE22" s="156"/>
      <c r="AF22" s="156"/>
      <c r="AG22" s="156"/>
      <c r="AH22" s="157"/>
      <c r="AI22" s="50"/>
      <c r="AJ22" s="1"/>
      <c r="AK22" s="2"/>
      <c r="AL22" s="2"/>
      <c r="AM22" s="2"/>
      <c r="AN22" s="2"/>
      <c r="AO22" s="2"/>
      <c r="AP22" s="21">
        <f>IF(AND($AP$19=0,$AM$20=1,$AM$19=24),1,0)</f>
        <v>0</v>
      </c>
      <c r="AQ22" s="22" t="s">
        <v>135</v>
      </c>
      <c r="AR22" s="23"/>
      <c r="AS22" s="23"/>
      <c r="AT22" s="23"/>
      <c r="AU22" s="23"/>
      <c r="AV22" s="23"/>
      <c r="AW22" s="23"/>
      <c r="AX22" s="23"/>
      <c r="AY22" s="23"/>
      <c r="AZ22" s="23"/>
      <c r="BA22" s="23"/>
      <c r="BB22" s="23"/>
      <c r="BC22" s="23"/>
      <c r="BD22" s="24"/>
      <c r="BE22" s="2"/>
      <c r="BF22" s="2"/>
      <c r="BG22" s="2"/>
      <c r="BH22" s="3"/>
      <c r="BI22" s="2"/>
      <c r="BJ22" s="2"/>
      <c r="BK22" s="2"/>
      <c r="BL22" s="2"/>
      <c r="BM22" s="2"/>
      <c r="BN22" s="2"/>
      <c r="BO22" s="2"/>
      <c r="BP22" s="2"/>
      <c r="BQ22" s="2"/>
      <c r="BR22" s="2"/>
      <c r="BS22" s="3"/>
      <c r="BT22" s="3"/>
      <c r="BU22" s="3"/>
      <c r="BV22" s="3"/>
    </row>
    <row r="23" spans="1:74" ht="18" customHeight="1">
      <c r="A23" s="50"/>
      <c r="B23" s="163"/>
      <c r="C23" s="164"/>
      <c r="D23" s="164"/>
      <c r="E23" s="164"/>
      <c r="F23" s="164"/>
      <c r="G23" s="164"/>
      <c r="H23" s="164"/>
      <c r="I23" s="165"/>
      <c r="J23" s="169" t="s">
        <v>6</v>
      </c>
      <c r="K23" s="170"/>
      <c r="L23" s="170"/>
      <c r="M23" s="171"/>
      <c r="N23" s="155"/>
      <c r="O23" s="156"/>
      <c r="P23" s="156"/>
      <c r="Q23" s="156"/>
      <c r="R23" s="156"/>
      <c r="S23" s="156"/>
      <c r="T23" s="156"/>
      <c r="U23" s="156"/>
      <c r="V23" s="156"/>
      <c r="W23" s="156"/>
      <c r="X23" s="156"/>
      <c r="Y23" s="156"/>
      <c r="Z23" s="156"/>
      <c r="AA23" s="156"/>
      <c r="AB23" s="156"/>
      <c r="AC23" s="156"/>
      <c r="AD23" s="156"/>
      <c r="AE23" s="156"/>
      <c r="AF23" s="156"/>
      <c r="AG23" s="156"/>
      <c r="AH23" s="157"/>
      <c r="AI23" s="50"/>
      <c r="AJ23" s="1"/>
      <c r="AK23" s="2"/>
      <c r="AL23" s="2"/>
      <c r="AM23" s="2"/>
      <c r="AN23" s="2"/>
      <c r="AO23" s="2"/>
      <c r="AP23" s="21">
        <f>IF(AND($AP$19=0,$AM$20=1,$AM$19=25),1,0)</f>
        <v>0</v>
      </c>
      <c r="AQ23" s="22" t="s">
        <v>136</v>
      </c>
      <c r="AR23" s="23"/>
      <c r="AS23" s="23"/>
      <c r="AT23" s="23"/>
      <c r="AU23" s="23"/>
      <c r="AV23" s="23"/>
      <c r="AW23" s="23"/>
      <c r="AX23" s="23"/>
      <c r="AY23" s="23"/>
      <c r="AZ23" s="23"/>
      <c r="BA23" s="23"/>
      <c r="BB23" s="23"/>
      <c r="BC23" s="23"/>
      <c r="BD23" s="24"/>
      <c r="BE23" s="2"/>
      <c r="BF23" s="2"/>
      <c r="BG23" s="2"/>
      <c r="BH23" s="3"/>
      <c r="BI23" s="2"/>
      <c r="BJ23" s="2"/>
      <c r="BK23" s="2"/>
      <c r="BL23" s="2"/>
      <c r="BM23" s="2"/>
      <c r="BN23" s="2"/>
      <c r="BO23" s="2"/>
      <c r="BP23" s="2"/>
      <c r="BQ23" s="2"/>
      <c r="BR23" s="2"/>
      <c r="BS23" s="3"/>
      <c r="BT23" s="3"/>
      <c r="BU23" s="3"/>
      <c r="BV23" s="3"/>
    </row>
    <row r="24" spans="1:74" ht="18" customHeight="1">
      <c r="A24" s="50"/>
      <c r="B24" s="163"/>
      <c r="C24" s="164"/>
      <c r="D24" s="164"/>
      <c r="E24" s="164"/>
      <c r="F24" s="164"/>
      <c r="G24" s="164"/>
      <c r="H24" s="164"/>
      <c r="I24" s="165"/>
      <c r="J24" s="169" t="s">
        <v>19</v>
      </c>
      <c r="K24" s="170"/>
      <c r="L24" s="170"/>
      <c r="M24" s="171"/>
      <c r="N24" s="155"/>
      <c r="O24" s="156"/>
      <c r="P24" s="156"/>
      <c r="Q24" s="156"/>
      <c r="R24" s="156"/>
      <c r="S24" s="156"/>
      <c r="T24" s="156"/>
      <c r="U24" s="156"/>
      <c r="V24" s="156"/>
      <c r="W24" s="156"/>
      <c r="X24" s="156"/>
      <c r="Y24" s="156"/>
      <c r="Z24" s="156"/>
      <c r="AA24" s="156"/>
      <c r="AB24" s="156"/>
      <c r="AC24" s="156"/>
      <c r="AD24" s="156"/>
      <c r="AE24" s="156"/>
      <c r="AF24" s="156"/>
      <c r="AG24" s="156"/>
      <c r="AH24" s="157"/>
      <c r="AI24" s="50"/>
      <c r="AJ24" s="1"/>
      <c r="AK24" s="2"/>
      <c r="AL24" s="2"/>
      <c r="AM24" s="2"/>
      <c r="AN24" s="2"/>
      <c r="AO24" s="2"/>
      <c r="AP24" s="21">
        <f>IF(AND($AP$19=0,$AM$20=1,$AM$19=26),1,0)</f>
        <v>0</v>
      </c>
      <c r="AQ24" s="22" t="s">
        <v>137</v>
      </c>
      <c r="AR24" s="23"/>
      <c r="AS24" s="23"/>
      <c r="AT24" s="23"/>
      <c r="AU24" s="23"/>
      <c r="AV24" s="23"/>
      <c r="AW24" s="23"/>
      <c r="AX24" s="23"/>
      <c r="AY24" s="23"/>
      <c r="AZ24" s="23"/>
      <c r="BA24" s="23"/>
      <c r="BB24" s="23"/>
      <c r="BC24" s="23"/>
      <c r="BD24" s="24"/>
      <c r="BE24" s="2"/>
      <c r="BF24" s="2"/>
      <c r="BG24" s="2"/>
      <c r="BH24" s="3"/>
      <c r="BI24" s="2"/>
      <c r="BJ24" s="2"/>
      <c r="BK24" s="2"/>
      <c r="BL24" s="2"/>
      <c r="BM24" s="2"/>
      <c r="BN24" s="2"/>
      <c r="BO24" s="2"/>
      <c r="BP24" s="2"/>
      <c r="BQ24" s="2"/>
      <c r="BR24" s="2"/>
      <c r="BS24" s="3"/>
      <c r="BT24" s="3"/>
      <c r="BU24" s="3"/>
      <c r="BV24" s="3"/>
    </row>
    <row r="25" spans="1:74" ht="18" customHeight="1">
      <c r="A25" s="50"/>
      <c r="B25" s="163"/>
      <c r="C25" s="164"/>
      <c r="D25" s="164"/>
      <c r="E25" s="164"/>
      <c r="F25" s="164"/>
      <c r="G25" s="164"/>
      <c r="H25" s="164"/>
      <c r="I25" s="165"/>
      <c r="J25" s="169" t="s">
        <v>162</v>
      </c>
      <c r="K25" s="170"/>
      <c r="L25" s="170"/>
      <c r="M25" s="171"/>
      <c r="N25" s="155"/>
      <c r="O25" s="156"/>
      <c r="P25" s="156"/>
      <c r="Q25" s="156"/>
      <c r="R25" s="156"/>
      <c r="S25" s="156"/>
      <c r="T25" s="156"/>
      <c r="U25" s="156"/>
      <c r="V25" s="156"/>
      <c r="W25" s="156"/>
      <c r="X25" s="156"/>
      <c r="Y25" s="156"/>
      <c r="Z25" s="156"/>
      <c r="AA25" s="156"/>
      <c r="AB25" s="156"/>
      <c r="AC25" s="156"/>
      <c r="AD25" s="156"/>
      <c r="AE25" s="156"/>
      <c r="AF25" s="156"/>
      <c r="AG25" s="156"/>
      <c r="AH25" s="157"/>
      <c r="AI25" s="50"/>
      <c r="AJ25" s="1"/>
      <c r="AK25" s="2"/>
      <c r="AL25" s="2"/>
      <c r="AM25" s="2"/>
      <c r="AN25" s="2"/>
      <c r="AO25" s="2"/>
      <c r="AP25" s="21">
        <f>IF(AND($AP$19=0,$AM$20=1,$AM$19=27),1,0)</f>
        <v>0</v>
      </c>
      <c r="AQ25" s="22" t="s">
        <v>138</v>
      </c>
      <c r="AR25" s="23"/>
      <c r="AS25" s="23"/>
      <c r="AT25" s="23"/>
      <c r="AU25" s="23"/>
      <c r="AV25" s="23"/>
      <c r="AW25" s="23"/>
      <c r="AX25" s="23"/>
      <c r="AY25" s="23"/>
      <c r="AZ25" s="23"/>
      <c r="BA25" s="23"/>
      <c r="BB25" s="23"/>
      <c r="BC25" s="23"/>
      <c r="BD25" s="24"/>
      <c r="BE25" s="2"/>
      <c r="BF25" s="2"/>
      <c r="BG25" s="2"/>
      <c r="BH25" s="3"/>
      <c r="BI25" s="2"/>
      <c r="BJ25" s="2"/>
      <c r="BK25" s="2"/>
      <c r="BL25" s="2"/>
      <c r="BM25" s="2"/>
      <c r="BN25" s="2"/>
      <c r="BO25" s="2"/>
      <c r="BP25" s="2"/>
      <c r="BQ25" s="2"/>
      <c r="BR25" s="2"/>
      <c r="BS25" s="3"/>
      <c r="BT25" s="3"/>
      <c r="BU25" s="3"/>
      <c r="BV25" s="3"/>
    </row>
    <row r="26" spans="1:74" ht="18" customHeight="1">
      <c r="A26" s="50"/>
      <c r="B26" s="163"/>
      <c r="C26" s="164"/>
      <c r="D26" s="164"/>
      <c r="E26" s="164"/>
      <c r="F26" s="164"/>
      <c r="G26" s="164"/>
      <c r="H26" s="164"/>
      <c r="I26" s="165"/>
      <c r="J26" s="169" t="s">
        <v>7</v>
      </c>
      <c r="K26" s="170"/>
      <c r="L26" s="170"/>
      <c r="M26" s="171"/>
      <c r="N26" s="155"/>
      <c r="O26" s="156"/>
      <c r="P26" s="156"/>
      <c r="Q26" s="156"/>
      <c r="R26" s="156"/>
      <c r="S26" s="156"/>
      <c r="T26" s="156"/>
      <c r="U26" s="156"/>
      <c r="V26" s="156"/>
      <c r="W26" s="156"/>
      <c r="X26" s="156"/>
      <c r="Y26" s="156"/>
      <c r="Z26" s="156"/>
      <c r="AA26" s="156"/>
      <c r="AB26" s="156"/>
      <c r="AC26" s="156"/>
      <c r="AD26" s="156"/>
      <c r="AE26" s="156"/>
      <c r="AF26" s="156"/>
      <c r="AG26" s="156"/>
      <c r="AH26" s="157"/>
      <c r="AI26" s="50"/>
      <c r="AJ26" s="1"/>
      <c r="AK26" s="2"/>
      <c r="AL26" s="2"/>
      <c r="AM26" s="2"/>
      <c r="AN26" s="2"/>
      <c r="AO26" s="2"/>
      <c r="AP26" s="21">
        <f>IF(AND($AP$19=0,$AM$20=1,$AM$19=28),1,0)</f>
        <v>0</v>
      </c>
      <c r="AQ26" s="22" t="s">
        <v>139</v>
      </c>
      <c r="AR26" s="23"/>
      <c r="AS26" s="23"/>
      <c r="AT26" s="23"/>
      <c r="AU26" s="23"/>
      <c r="AV26" s="23"/>
      <c r="AW26" s="23"/>
      <c r="AX26" s="23"/>
      <c r="AY26" s="23"/>
      <c r="AZ26" s="23"/>
      <c r="BA26" s="23"/>
      <c r="BB26" s="23"/>
      <c r="BC26" s="23"/>
      <c r="BD26" s="24"/>
      <c r="BE26" s="2"/>
      <c r="BF26" s="2"/>
      <c r="BG26" s="2"/>
      <c r="BH26" s="3"/>
      <c r="BI26" s="2"/>
      <c r="BJ26" s="2"/>
      <c r="BK26" s="2"/>
      <c r="BL26" s="2"/>
      <c r="BM26" s="2"/>
      <c r="BN26" s="2"/>
      <c r="BO26" s="2"/>
      <c r="BP26" s="2"/>
      <c r="BQ26" s="2"/>
      <c r="BR26" s="2"/>
      <c r="BS26" s="3"/>
      <c r="BT26" s="3"/>
      <c r="BU26" s="3"/>
      <c r="BV26" s="3"/>
    </row>
    <row r="27" spans="1:74" ht="18" customHeight="1">
      <c r="A27" s="50"/>
      <c r="B27" s="163"/>
      <c r="C27" s="164"/>
      <c r="D27" s="164"/>
      <c r="E27" s="164"/>
      <c r="F27" s="164"/>
      <c r="G27" s="164"/>
      <c r="H27" s="164"/>
      <c r="I27" s="165"/>
      <c r="J27" s="169" t="s">
        <v>8</v>
      </c>
      <c r="K27" s="170"/>
      <c r="L27" s="170"/>
      <c r="M27" s="171"/>
      <c r="N27" s="155"/>
      <c r="O27" s="156"/>
      <c r="P27" s="156"/>
      <c r="Q27" s="156"/>
      <c r="R27" s="156"/>
      <c r="S27" s="156"/>
      <c r="T27" s="156"/>
      <c r="U27" s="156"/>
      <c r="V27" s="156"/>
      <c r="W27" s="156"/>
      <c r="X27" s="156"/>
      <c r="Y27" s="156"/>
      <c r="Z27" s="156"/>
      <c r="AA27" s="156"/>
      <c r="AB27" s="156"/>
      <c r="AC27" s="156"/>
      <c r="AD27" s="156"/>
      <c r="AE27" s="156"/>
      <c r="AF27" s="156"/>
      <c r="AG27" s="156"/>
      <c r="AH27" s="157"/>
      <c r="AI27" s="50"/>
      <c r="AJ27" s="1"/>
      <c r="AK27" s="2"/>
      <c r="AL27" s="2"/>
      <c r="AM27" s="2"/>
      <c r="AN27" s="2"/>
      <c r="AO27" s="2"/>
      <c r="AP27" s="21">
        <f>IF(AND($AP$19=0,$AM$20=1,$AM$19=29),1,0)</f>
        <v>0</v>
      </c>
      <c r="AQ27" s="22" t="s">
        <v>140</v>
      </c>
      <c r="AR27" s="23"/>
      <c r="AS27" s="23"/>
      <c r="AT27" s="23"/>
      <c r="AU27" s="23"/>
      <c r="AV27" s="23"/>
      <c r="AW27" s="23"/>
      <c r="AX27" s="23"/>
      <c r="AY27" s="23"/>
      <c r="AZ27" s="23"/>
      <c r="BA27" s="23"/>
      <c r="BB27" s="23"/>
      <c r="BC27" s="23"/>
      <c r="BD27" s="24"/>
      <c r="BE27" s="2"/>
      <c r="BF27" s="2"/>
      <c r="BG27" s="2"/>
      <c r="BH27" s="3"/>
      <c r="BI27" s="2"/>
      <c r="BJ27" s="2"/>
      <c r="BK27" s="2"/>
      <c r="BL27" s="2"/>
      <c r="BM27" s="2"/>
      <c r="BN27" s="2"/>
      <c r="BO27" s="2"/>
      <c r="BP27" s="2"/>
      <c r="BQ27" s="2"/>
      <c r="BR27" s="2"/>
      <c r="BS27" s="3"/>
      <c r="BT27" s="3"/>
      <c r="BU27" s="3"/>
      <c r="BV27" s="3"/>
    </row>
    <row r="28" spans="1:74" ht="18" customHeight="1">
      <c r="A28" s="50"/>
      <c r="B28" s="166"/>
      <c r="C28" s="167"/>
      <c r="D28" s="167"/>
      <c r="E28" s="167"/>
      <c r="F28" s="167"/>
      <c r="G28" s="167"/>
      <c r="H28" s="167"/>
      <c r="I28" s="168"/>
      <c r="J28" s="169" t="s">
        <v>9</v>
      </c>
      <c r="K28" s="170"/>
      <c r="L28" s="170"/>
      <c r="M28" s="171"/>
      <c r="N28" s="155"/>
      <c r="O28" s="156"/>
      <c r="P28" s="156"/>
      <c r="Q28" s="156"/>
      <c r="R28" s="156"/>
      <c r="S28" s="156"/>
      <c r="T28" s="156"/>
      <c r="U28" s="156"/>
      <c r="V28" s="156"/>
      <c r="W28" s="156"/>
      <c r="X28" s="156"/>
      <c r="Y28" s="156"/>
      <c r="Z28" s="156"/>
      <c r="AA28" s="156"/>
      <c r="AB28" s="156"/>
      <c r="AC28" s="156"/>
      <c r="AD28" s="156"/>
      <c r="AE28" s="156"/>
      <c r="AF28" s="156"/>
      <c r="AG28" s="156"/>
      <c r="AH28" s="157"/>
      <c r="AI28" s="50"/>
      <c r="AJ28" s="1"/>
      <c r="AK28" s="2"/>
      <c r="AL28" s="2"/>
      <c r="AM28" s="2"/>
      <c r="AN28" s="2"/>
      <c r="AO28" s="2"/>
      <c r="AP28" s="21">
        <f>IF(AND($AP$19=0,$AM$20=1,$AM$19=30),1,0)</f>
        <v>0</v>
      </c>
      <c r="AQ28" s="22" t="s">
        <v>141</v>
      </c>
      <c r="AR28" s="23"/>
      <c r="AS28" s="23"/>
      <c r="AT28" s="23"/>
      <c r="AU28" s="23"/>
      <c r="AV28" s="23"/>
      <c r="AW28" s="23"/>
      <c r="AX28" s="23"/>
      <c r="AY28" s="23"/>
      <c r="AZ28" s="23"/>
      <c r="BA28" s="23"/>
      <c r="BB28" s="23"/>
      <c r="BC28" s="23"/>
      <c r="BD28" s="24"/>
      <c r="BE28" s="2"/>
      <c r="BF28" s="2"/>
      <c r="BG28" s="2"/>
      <c r="BH28" s="3"/>
      <c r="BI28" s="2"/>
      <c r="BJ28" s="2"/>
      <c r="BK28" s="2"/>
      <c r="BL28" s="2"/>
      <c r="BM28" s="2"/>
      <c r="BN28" s="2"/>
      <c r="BO28" s="2"/>
      <c r="BP28" s="2"/>
      <c r="BQ28" s="2"/>
      <c r="BR28" s="2"/>
      <c r="BS28" s="3"/>
      <c r="BT28" s="3"/>
      <c r="BU28" s="3"/>
      <c r="BV28" s="3"/>
    </row>
    <row r="29" spans="1:74" ht="18" customHeight="1">
      <c r="A29" s="50"/>
      <c r="B29" s="160" t="s">
        <v>160</v>
      </c>
      <c r="C29" s="161"/>
      <c r="D29" s="161"/>
      <c r="E29" s="161"/>
      <c r="F29" s="161"/>
      <c r="G29" s="161"/>
      <c r="H29" s="161"/>
      <c r="I29" s="162"/>
      <c r="J29" s="169" t="s">
        <v>5</v>
      </c>
      <c r="K29" s="170"/>
      <c r="L29" s="170"/>
      <c r="M29" s="171"/>
      <c r="N29" s="155"/>
      <c r="O29" s="156"/>
      <c r="P29" s="156"/>
      <c r="Q29" s="156"/>
      <c r="R29" s="156"/>
      <c r="S29" s="156"/>
      <c r="T29" s="156"/>
      <c r="U29" s="156"/>
      <c r="V29" s="156"/>
      <c r="W29" s="156"/>
      <c r="X29" s="156"/>
      <c r="Y29" s="156"/>
      <c r="Z29" s="156"/>
      <c r="AA29" s="156"/>
      <c r="AB29" s="156"/>
      <c r="AC29" s="156"/>
      <c r="AD29" s="157"/>
      <c r="AE29" s="292" t="s">
        <v>163</v>
      </c>
      <c r="AF29" s="293"/>
      <c r="AG29" s="293"/>
      <c r="AH29" s="294"/>
      <c r="AI29" s="50"/>
      <c r="AJ29" s="1"/>
      <c r="AK29" s="2"/>
      <c r="AL29" s="2"/>
      <c r="AM29" s="2"/>
      <c r="AN29" s="2"/>
      <c r="AO29" s="2"/>
      <c r="AP29" s="21">
        <f>IF(AND($AP$19=0,$AM$20=1,$AM$19=1),1,0)</f>
        <v>0</v>
      </c>
      <c r="AQ29" s="22" t="s">
        <v>226</v>
      </c>
      <c r="AR29" s="23"/>
      <c r="AS29" s="23"/>
      <c r="AT29" s="23"/>
      <c r="AU29" s="23"/>
      <c r="AV29" s="23"/>
      <c r="AW29" s="23"/>
      <c r="AX29" s="23"/>
      <c r="AY29" s="23"/>
      <c r="AZ29" s="23"/>
      <c r="BA29" s="23"/>
      <c r="BB29" s="23"/>
      <c r="BC29" s="23"/>
      <c r="BD29" s="24"/>
      <c r="BE29" s="2"/>
      <c r="BF29" s="2"/>
      <c r="BG29" s="2"/>
      <c r="BH29" s="3"/>
      <c r="BI29" s="2"/>
      <c r="BJ29" s="2"/>
      <c r="BK29" s="2"/>
      <c r="BL29" s="2"/>
      <c r="BM29" s="2"/>
      <c r="BN29" s="2"/>
      <c r="BO29" s="2"/>
      <c r="BP29" s="2"/>
      <c r="BQ29" s="2"/>
      <c r="BR29" s="2"/>
      <c r="BS29" s="3"/>
      <c r="BT29" s="3"/>
      <c r="BU29" s="3"/>
      <c r="BV29" s="3"/>
    </row>
    <row r="30" spans="1:74" ht="18" customHeight="1">
      <c r="A30" s="50"/>
      <c r="B30" s="163"/>
      <c r="C30" s="164"/>
      <c r="D30" s="164"/>
      <c r="E30" s="164"/>
      <c r="F30" s="164"/>
      <c r="G30" s="164"/>
      <c r="H30" s="164"/>
      <c r="I30" s="165"/>
      <c r="J30" s="159" t="s">
        <v>179</v>
      </c>
      <c r="K30" s="159"/>
      <c r="L30" s="159"/>
      <c r="M30" s="159"/>
      <c r="N30" s="155"/>
      <c r="O30" s="156"/>
      <c r="P30" s="156"/>
      <c r="Q30" s="156"/>
      <c r="R30" s="156"/>
      <c r="S30" s="156"/>
      <c r="T30" s="156"/>
      <c r="U30" s="156"/>
      <c r="V30" s="156"/>
      <c r="W30" s="156"/>
      <c r="X30" s="156"/>
      <c r="Y30" s="156"/>
      <c r="Z30" s="156"/>
      <c r="AA30" s="156"/>
      <c r="AB30" s="156"/>
      <c r="AC30" s="156"/>
      <c r="AD30" s="157"/>
      <c r="AE30" s="295"/>
      <c r="AF30" s="296"/>
      <c r="AG30" s="296"/>
      <c r="AH30" s="297"/>
      <c r="AI30" s="50"/>
      <c r="AJ30" s="1"/>
      <c r="AK30" s="2"/>
      <c r="AL30" s="2"/>
      <c r="AM30" s="2"/>
      <c r="AN30" s="2"/>
      <c r="AO30" s="2"/>
      <c r="AP30" s="21">
        <f>IF(AND($AP$19=0,$AM$20=1,$AM$19=2),1,0)</f>
        <v>0</v>
      </c>
      <c r="AQ30" s="22" t="s">
        <v>183</v>
      </c>
      <c r="AR30" s="23"/>
      <c r="AS30" s="23"/>
      <c r="AT30" s="23"/>
      <c r="AU30" s="23"/>
      <c r="AV30" s="23"/>
      <c r="AW30" s="23"/>
      <c r="AX30" s="23"/>
      <c r="AY30" s="23"/>
      <c r="AZ30" s="23"/>
      <c r="BA30" s="23"/>
      <c r="BB30" s="23"/>
      <c r="BC30" s="23"/>
      <c r="BD30" s="24"/>
      <c r="BE30" s="2"/>
      <c r="BF30" s="2"/>
      <c r="BG30" s="2"/>
      <c r="BH30" s="3"/>
      <c r="BI30" s="2"/>
      <c r="BJ30" s="2"/>
      <c r="BK30" s="2"/>
      <c r="BL30" s="2"/>
      <c r="BM30" s="2"/>
      <c r="BN30" s="2"/>
      <c r="BO30" s="2"/>
      <c r="BP30" s="2"/>
      <c r="BQ30" s="2"/>
      <c r="BR30" s="2"/>
      <c r="BS30" s="3"/>
      <c r="BT30" s="3"/>
      <c r="BU30" s="3"/>
      <c r="BV30" s="3"/>
    </row>
    <row r="31" spans="1:74" ht="18" customHeight="1">
      <c r="A31" s="50"/>
      <c r="B31" s="163"/>
      <c r="C31" s="164"/>
      <c r="D31" s="164"/>
      <c r="E31" s="164"/>
      <c r="F31" s="164"/>
      <c r="G31" s="164"/>
      <c r="H31" s="164"/>
      <c r="I31" s="165"/>
      <c r="J31" s="159" t="s">
        <v>161</v>
      </c>
      <c r="K31" s="159"/>
      <c r="L31" s="159"/>
      <c r="M31" s="159"/>
      <c r="N31" s="155"/>
      <c r="O31" s="156"/>
      <c r="P31" s="156"/>
      <c r="Q31" s="156"/>
      <c r="R31" s="156"/>
      <c r="S31" s="156"/>
      <c r="T31" s="156"/>
      <c r="U31" s="156"/>
      <c r="V31" s="156"/>
      <c r="W31" s="156"/>
      <c r="X31" s="156"/>
      <c r="Y31" s="156"/>
      <c r="Z31" s="156"/>
      <c r="AA31" s="156"/>
      <c r="AB31" s="156"/>
      <c r="AC31" s="156"/>
      <c r="AD31" s="157"/>
      <c r="AE31" s="158"/>
      <c r="AF31" s="158"/>
      <c r="AG31" s="158"/>
      <c r="AH31" s="158"/>
      <c r="AI31" s="50"/>
      <c r="AJ31" s="1"/>
      <c r="AK31" s="2"/>
      <c r="AL31" s="2"/>
      <c r="AM31" s="2"/>
      <c r="AN31" s="2"/>
      <c r="AO31" s="2"/>
      <c r="AP31" s="21">
        <f>IF(AND($AP$19=0,$AM$20=1,$AM$19=3),1,0)</f>
        <v>0</v>
      </c>
      <c r="AQ31" s="22" t="s">
        <v>184</v>
      </c>
      <c r="AR31" s="23"/>
      <c r="AS31" s="23"/>
      <c r="AT31" s="23"/>
      <c r="AU31" s="23"/>
      <c r="AV31" s="23"/>
      <c r="AW31" s="23"/>
      <c r="AX31" s="23"/>
      <c r="AY31" s="23"/>
      <c r="AZ31" s="23"/>
      <c r="BA31" s="23"/>
      <c r="BB31" s="23"/>
      <c r="BC31" s="23"/>
      <c r="BD31" s="24"/>
      <c r="BE31" s="2"/>
      <c r="BF31" s="2"/>
      <c r="BG31" s="2"/>
      <c r="BH31" s="2"/>
      <c r="BI31" s="2"/>
      <c r="BJ31" s="2"/>
      <c r="BK31" s="2"/>
      <c r="BL31" s="2"/>
      <c r="BM31" s="2"/>
      <c r="BN31" s="2"/>
      <c r="BO31" s="2"/>
      <c r="BP31" s="2"/>
      <c r="BQ31" s="2"/>
      <c r="BR31" s="2"/>
      <c r="BS31" s="3"/>
      <c r="BT31" s="3"/>
      <c r="BU31" s="3"/>
      <c r="BV31" s="3"/>
    </row>
    <row r="32" spans="1:74" ht="18" customHeight="1">
      <c r="A32" s="50"/>
      <c r="B32" s="163"/>
      <c r="C32" s="164"/>
      <c r="D32" s="164"/>
      <c r="E32" s="164"/>
      <c r="F32" s="164"/>
      <c r="G32" s="164"/>
      <c r="H32" s="164"/>
      <c r="I32" s="165"/>
      <c r="J32" s="169" t="s">
        <v>19</v>
      </c>
      <c r="K32" s="170"/>
      <c r="L32" s="170"/>
      <c r="M32" s="171"/>
      <c r="N32" s="155"/>
      <c r="O32" s="156"/>
      <c r="P32" s="156"/>
      <c r="Q32" s="156"/>
      <c r="R32" s="156"/>
      <c r="S32" s="156"/>
      <c r="T32" s="156"/>
      <c r="U32" s="156"/>
      <c r="V32" s="156"/>
      <c r="W32" s="156"/>
      <c r="X32" s="156"/>
      <c r="Y32" s="156"/>
      <c r="Z32" s="156"/>
      <c r="AA32" s="156"/>
      <c r="AB32" s="156"/>
      <c r="AC32" s="156"/>
      <c r="AD32" s="157"/>
      <c r="AE32" s="158"/>
      <c r="AF32" s="158"/>
      <c r="AG32" s="158"/>
      <c r="AH32" s="158"/>
      <c r="AI32" s="50"/>
      <c r="AJ32" s="1"/>
      <c r="AK32" s="2"/>
      <c r="AL32" s="2"/>
      <c r="AM32" s="2"/>
      <c r="AN32" s="2"/>
      <c r="AO32" s="2"/>
      <c r="AP32" s="21">
        <f>IF(AND($AP$19=0,$AM$20=1,$AM$19=4),1,0)</f>
        <v>0</v>
      </c>
      <c r="AQ32" s="22" t="s">
        <v>185</v>
      </c>
      <c r="AR32" s="23"/>
      <c r="AS32" s="23"/>
      <c r="AT32" s="23"/>
      <c r="AU32" s="23"/>
      <c r="AV32" s="23"/>
      <c r="AW32" s="23"/>
      <c r="AX32" s="23"/>
      <c r="AY32" s="23"/>
      <c r="AZ32" s="23"/>
      <c r="BA32" s="23"/>
      <c r="BB32" s="23"/>
      <c r="BC32" s="23"/>
      <c r="BD32" s="24"/>
      <c r="BE32" s="2"/>
      <c r="BF32" s="2"/>
      <c r="BG32" s="2"/>
      <c r="BH32" s="3"/>
      <c r="BI32" s="2"/>
      <c r="BJ32" s="2"/>
      <c r="BK32" s="2"/>
      <c r="BL32" s="2"/>
      <c r="BM32" s="2"/>
      <c r="BN32" s="2"/>
      <c r="BO32" s="2"/>
      <c r="BP32" s="2"/>
      <c r="BQ32" s="2"/>
      <c r="BR32" s="2"/>
      <c r="BS32" s="3"/>
      <c r="BT32" s="3"/>
      <c r="BU32" s="3"/>
      <c r="BV32" s="3"/>
    </row>
    <row r="33" spans="1:95" ht="18" customHeight="1">
      <c r="A33" s="50"/>
      <c r="B33" s="163"/>
      <c r="C33" s="164"/>
      <c r="D33" s="164"/>
      <c r="E33" s="164"/>
      <c r="F33" s="164"/>
      <c r="G33" s="164"/>
      <c r="H33" s="164"/>
      <c r="I33" s="165"/>
      <c r="J33" s="169" t="s">
        <v>162</v>
      </c>
      <c r="K33" s="170"/>
      <c r="L33" s="170"/>
      <c r="M33" s="171"/>
      <c r="N33" s="155"/>
      <c r="O33" s="156"/>
      <c r="P33" s="156"/>
      <c r="Q33" s="156"/>
      <c r="R33" s="156"/>
      <c r="S33" s="156"/>
      <c r="T33" s="156"/>
      <c r="U33" s="156"/>
      <c r="V33" s="156"/>
      <c r="W33" s="156"/>
      <c r="X33" s="156"/>
      <c r="Y33" s="156"/>
      <c r="Z33" s="156"/>
      <c r="AA33" s="156"/>
      <c r="AB33" s="156"/>
      <c r="AC33" s="156"/>
      <c r="AD33" s="157"/>
      <c r="AE33" s="158"/>
      <c r="AF33" s="158"/>
      <c r="AG33" s="158"/>
      <c r="AH33" s="158"/>
      <c r="AI33" s="50"/>
      <c r="AJ33" s="1"/>
      <c r="AK33" s="2"/>
      <c r="AL33" s="2"/>
      <c r="AM33" s="2"/>
      <c r="AN33" s="2"/>
      <c r="AO33" s="2"/>
      <c r="AP33" s="21">
        <f>IF(AND($AP$19=0,$AM$20=1,$AM$19=5),1,0)</f>
        <v>0</v>
      </c>
      <c r="AQ33" s="22" t="s">
        <v>186</v>
      </c>
      <c r="AR33" s="23"/>
      <c r="AS33" s="23"/>
      <c r="AT33" s="23"/>
      <c r="AU33" s="23"/>
      <c r="AV33" s="23"/>
      <c r="AW33" s="23"/>
      <c r="AX33" s="23"/>
      <c r="AY33" s="23"/>
      <c r="AZ33" s="23"/>
      <c r="BA33" s="23"/>
      <c r="BB33" s="23"/>
      <c r="BC33" s="23"/>
      <c r="BD33" s="24"/>
      <c r="BE33" s="2"/>
      <c r="BF33" s="2"/>
      <c r="BG33" s="2"/>
      <c r="BH33" s="3"/>
      <c r="BI33" s="2"/>
      <c r="BJ33" s="2"/>
      <c r="BK33" s="2"/>
      <c r="BL33" s="2"/>
      <c r="BM33" s="2"/>
      <c r="BN33" s="2"/>
      <c r="BO33" s="2"/>
      <c r="BP33" s="2"/>
      <c r="BQ33" s="2"/>
      <c r="BR33" s="2"/>
      <c r="BS33" s="3"/>
      <c r="BT33" s="3"/>
      <c r="BU33" s="3"/>
      <c r="BV33" s="3"/>
    </row>
    <row r="34" spans="1:95" ht="18" customHeight="1">
      <c r="A34" s="50"/>
      <c r="B34" s="163"/>
      <c r="C34" s="164"/>
      <c r="D34" s="164"/>
      <c r="E34" s="164"/>
      <c r="F34" s="164"/>
      <c r="G34" s="164"/>
      <c r="H34" s="164"/>
      <c r="I34" s="165"/>
      <c r="J34" s="169" t="s">
        <v>7</v>
      </c>
      <c r="K34" s="170"/>
      <c r="L34" s="170"/>
      <c r="M34" s="171"/>
      <c r="N34" s="155"/>
      <c r="O34" s="156"/>
      <c r="P34" s="156"/>
      <c r="Q34" s="156"/>
      <c r="R34" s="156"/>
      <c r="S34" s="156"/>
      <c r="T34" s="156"/>
      <c r="U34" s="156"/>
      <c r="V34" s="156"/>
      <c r="W34" s="156"/>
      <c r="X34" s="156"/>
      <c r="Y34" s="156"/>
      <c r="Z34" s="156"/>
      <c r="AA34" s="156"/>
      <c r="AB34" s="156"/>
      <c r="AC34" s="156"/>
      <c r="AD34" s="157"/>
      <c r="AE34" s="154" t="s">
        <v>163</v>
      </c>
      <c r="AF34" s="154"/>
      <c r="AG34" s="154"/>
      <c r="AH34" s="154"/>
      <c r="AI34" s="50"/>
      <c r="AJ34" s="1"/>
      <c r="AK34" s="2"/>
      <c r="AL34" s="2"/>
      <c r="AM34" s="2"/>
      <c r="AN34" s="2"/>
      <c r="AO34" s="2"/>
      <c r="AP34" s="21">
        <f>IF(AND($AP$19=0,$AM$20=1,$AM$19=6),1,0)</f>
        <v>0</v>
      </c>
      <c r="AQ34" s="22" t="s">
        <v>187</v>
      </c>
      <c r="AR34" s="23"/>
      <c r="AS34" s="23"/>
      <c r="AT34" s="23"/>
      <c r="AU34" s="23"/>
      <c r="AV34" s="23"/>
      <c r="AW34" s="23"/>
      <c r="AX34" s="23"/>
      <c r="AY34" s="23"/>
      <c r="AZ34" s="23"/>
      <c r="BA34" s="23"/>
      <c r="BB34" s="23"/>
      <c r="BC34" s="23"/>
      <c r="BD34" s="24"/>
      <c r="BE34" s="2"/>
      <c r="BF34" s="2"/>
      <c r="BG34" s="2"/>
      <c r="BH34" s="3"/>
      <c r="BI34" s="2"/>
      <c r="BJ34" s="2"/>
      <c r="BK34" s="2"/>
      <c r="BL34" s="2"/>
      <c r="BM34" s="2"/>
      <c r="BN34" s="2"/>
      <c r="BO34" s="2"/>
      <c r="BP34" s="2"/>
      <c r="BQ34" s="2"/>
      <c r="BR34" s="2"/>
      <c r="BS34" s="3"/>
      <c r="BT34" s="3"/>
      <c r="BU34" s="3"/>
      <c r="BV34" s="3"/>
    </row>
    <row r="35" spans="1:95" ht="18" customHeight="1">
      <c r="A35" s="50"/>
      <c r="B35" s="163"/>
      <c r="C35" s="164"/>
      <c r="D35" s="164"/>
      <c r="E35" s="164"/>
      <c r="F35" s="164"/>
      <c r="G35" s="164"/>
      <c r="H35" s="164"/>
      <c r="I35" s="165"/>
      <c r="J35" s="169" t="s">
        <v>8</v>
      </c>
      <c r="K35" s="170"/>
      <c r="L35" s="170"/>
      <c r="M35" s="171"/>
      <c r="N35" s="155"/>
      <c r="O35" s="156"/>
      <c r="P35" s="156"/>
      <c r="Q35" s="156"/>
      <c r="R35" s="156"/>
      <c r="S35" s="156"/>
      <c r="T35" s="156"/>
      <c r="U35" s="156"/>
      <c r="V35" s="156"/>
      <c r="W35" s="156"/>
      <c r="X35" s="156"/>
      <c r="Y35" s="156"/>
      <c r="Z35" s="156"/>
      <c r="AA35" s="156"/>
      <c r="AB35" s="156"/>
      <c r="AC35" s="156"/>
      <c r="AD35" s="157"/>
      <c r="AE35" s="154" t="s">
        <v>163</v>
      </c>
      <c r="AF35" s="154"/>
      <c r="AG35" s="154"/>
      <c r="AH35" s="154"/>
      <c r="AI35" s="50"/>
      <c r="AJ35" s="1"/>
      <c r="AK35" s="25"/>
      <c r="AL35" s="2"/>
      <c r="AM35" s="2"/>
      <c r="AN35" s="2"/>
      <c r="AO35" s="2"/>
      <c r="AP35" s="21">
        <f>IF(AND($AP$19=0,$AM$20=1,$AM$19=7),1,0)</f>
        <v>0</v>
      </c>
      <c r="AQ35" s="22" t="s">
        <v>207</v>
      </c>
      <c r="AR35" s="23"/>
      <c r="AS35" s="23"/>
      <c r="AT35" s="23"/>
      <c r="AU35" s="23"/>
      <c r="AV35" s="23"/>
      <c r="AW35" s="23"/>
      <c r="AX35" s="23"/>
      <c r="AY35" s="23"/>
      <c r="AZ35" s="23"/>
      <c r="BA35" s="23"/>
      <c r="BB35" s="8"/>
      <c r="BC35" s="23"/>
      <c r="BD35" s="24"/>
      <c r="BE35" s="2"/>
      <c r="BF35" s="2"/>
      <c r="BG35" s="2"/>
      <c r="BH35" s="3"/>
      <c r="BI35" s="2"/>
      <c r="BJ35" s="2"/>
      <c r="BK35" s="2"/>
      <c r="BL35" s="2"/>
      <c r="BM35" s="2"/>
      <c r="BN35" s="2"/>
      <c r="BO35" s="2"/>
      <c r="BP35" s="2"/>
      <c r="BQ35" s="2"/>
      <c r="BR35" s="2"/>
      <c r="BS35" s="3"/>
      <c r="BT35" s="3"/>
      <c r="BU35" s="3"/>
      <c r="BV35" s="3"/>
    </row>
    <row r="36" spans="1:95" ht="18" customHeight="1">
      <c r="A36" s="50"/>
      <c r="B36" s="166"/>
      <c r="C36" s="167"/>
      <c r="D36" s="167"/>
      <c r="E36" s="167"/>
      <c r="F36" s="167"/>
      <c r="G36" s="167"/>
      <c r="H36" s="167"/>
      <c r="I36" s="168"/>
      <c r="J36" s="169" t="s">
        <v>9</v>
      </c>
      <c r="K36" s="170"/>
      <c r="L36" s="170"/>
      <c r="M36" s="171"/>
      <c r="N36" s="155"/>
      <c r="O36" s="156"/>
      <c r="P36" s="156"/>
      <c r="Q36" s="156"/>
      <c r="R36" s="156"/>
      <c r="S36" s="156"/>
      <c r="T36" s="156"/>
      <c r="U36" s="156"/>
      <c r="V36" s="156"/>
      <c r="W36" s="156"/>
      <c r="X36" s="156"/>
      <c r="Y36" s="156"/>
      <c r="Z36" s="156"/>
      <c r="AA36" s="156"/>
      <c r="AB36" s="156"/>
      <c r="AC36" s="156"/>
      <c r="AD36" s="157"/>
      <c r="AE36" s="154" t="s">
        <v>163</v>
      </c>
      <c r="AF36" s="154"/>
      <c r="AG36" s="154"/>
      <c r="AH36" s="154"/>
      <c r="AI36" s="50"/>
      <c r="AJ36" s="1"/>
      <c r="AK36" s="25"/>
      <c r="AL36" s="2"/>
      <c r="AM36" s="2"/>
      <c r="AN36" s="2"/>
      <c r="AO36" s="2"/>
      <c r="AP36" s="26">
        <f>IF(AND($AP$19=0,$AM$20=1,$AM$19=0),1,0)</f>
        <v>0</v>
      </c>
      <c r="AQ36" s="27" t="s">
        <v>132</v>
      </c>
      <c r="AR36" s="28"/>
      <c r="AS36" s="28"/>
      <c r="AT36" s="28"/>
      <c r="AU36" s="28"/>
      <c r="AV36" s="28"/>
      <c r="AW36" s="28"/>
      <c r="AX36" s="28"/>
      <c r="AY36" s="28"/>
      <c r="AZ36" s="28"/>
      <c r="BA36" s="28"/>
      <c r="BB36" s="28"/>
      <c r="BC36" s="28"/>
      <c r="BD36" s="29"/>
      <c r="BE36" s="2"/>
      <c r="BF36" s="2"/>
      <c r="BG36" s="2"/>
      <c r="BH36" s="3"/>
      <c r="BI36" s="2"/>
      <c r="BJ36" s="2"/>
      <c r="BK36" s="2"/>
      <c r="BL36" s="2"/>
      <c r="BM36" s="2"/>
      <c r="BN36" s="2"/>
      <c r="BO36" s="2"/>
      <c r="BP36" s="2"/>
      <c r="BQ36" s="2"/>
      <c r="BR36" s="2"/>
      <c r="BS36" s="3"/>
      <c r="BT36" s="3"/>
      <c r="BU36" s="3"/>
      <c r="BV36" s="3"/>
    </row>
    <row r="37" spans="1:95" ht="13.5" customHeight="1">
      <c r="A37" s="50"/>
      <c r="B37" s="50"/>
      <c r="C37" s="50"/>
      <c r="D37" s="50"/>
      <c r="E37" s="50"/>
      <c r="F37" s="50"/>
      <c r="G37" s="50"/>
      <c r="H37" s="50"/>
      <c r="I37" s="50"/>
      <c r="J37" s="50"/>
      <c r="K37" s="50"/>
      <c r="L37" s="50"/>
      <c r="M37" s="50"/>
      <c r="N37" s="55"/>
      <c r="O37" s="55"/>
      <c r="P37" s="55"/>
      <c r="Q37" s="55"/>
      <c r="R37" s="55"/>
      <c r="S37" s="55"/>
      <c r="T37" s="50"/>
      <c r="U37" s="50"/>
      <c r="V37" s="50"/>
      <c r="W37" s="50"/>
      <c r="X37" s="50"/>
      <c r="Y37" s="50"/>
      <c r="Z37" s="50"/>
      <c r="AA37" s="50"/>
      <c r="AB37" s="50"/>
      <c r="AC37" s="50"/>
      <c r="AD37" s="50"/>
      <c r="AE37" s="50"/>
      <c r="AF37" s="50"/>
      <c r="AG37" s="50"/>
      <c r="AH37" s="50"/>
      <c r="AI37" s="50"/>
      <c r="AJ37" s="1"/>
      <c r="AK37" s="2"/>
      <c r="AL37" s="2"/>
      <c r="AM37" s="2"/>
      <c r="AN37" s="2"/>
      <c r="AO37" s="2"/>
      <c r="AP37" s="2">
        <f>IF(AM40&gt;44652,1,0)</f>
        <v>0</v>
      </c>
      <c r="AQ37" s="9" t="s">
        <v>239</v>
      </c>
      <c r="AR37" s="2"/>
      <c r="AS37" s="2"/>
      <c r="AT37" s="2"/>
      <c r="AU37" s="2"/>
      <c r="AV37" s="2"/>
      <c r="AW37" s="2"/>
      <c r="AX37" s="2"/>
      <c r="AY37" s="2"/>
      <c r="AZ37" s="2"/>
      <c r="BA37" s="2"/>
      <c r="BB37" s="2"/>
      <c r="BC37" s="2"/>
      <c r="BD37" s="2"/>
      <c r="BE37" s="2"/>
      <c r="BF37" s="2"/>
      <c r="BG37" s="2"/>
      <c r="BH37" s="3"/>
      <c r="BI37" s="2"/>
      <c r="BJ37" s="2"/>
      <c r="BK37" s="2"/>
      <c r="BL37" s="2"/>
      <c r="BM37" s="2"/>
      <c r="BN37" s="2"/>
      <c r="BO37" s="2"/>
      <c r="BP37" s="2"/>
      <c r="BQ37" s="2"/>
      <c r="BR37" s="2"/>
      <c r="BS37" s="3"/>
      <c r="BT37" s="3"/>
      <c r="BU37" s="3"/>
      <c r="BV37" s="3"/>
    </row>
    <row r="38" spans="1:95" ht="15" customHeight="1">
      <c r="A38" s="50" t="s">
        <v>20</v>
      </c>
      <c r="B38" s="50"/>
      <c r="C38" s="50"/>
      <c r="D38" s="50"/>
      <c r="E38" s="50"/>
      <c r="F38" s="50"/>
      <c r="G38" s="50"/>
      <c r="H38" s="50"/>
      <c r="I38" s="50"/>
      <c r="J38" s="50"/>
      <c r="K38" s="50"/>
      <c r="L38" s="50"/>
      <c r="M38" s="58"/>
      <c r="N38" s="59" t="str">
        <f>IF(AP37=1,AQ37,"")</f>
        <v/>
      </c>
      <c r="O38" s="60"/>
      <c r="P38" s="60"/>
      <c r="Q38" s="60"/>
      <c r="R38" s="50"/>
      <c r="S38" s="59" t="str">
        <f>IF(AP38=1,AQ38,"")</f>
        <v>↓年月日が不正です</v>
      </c>
      <c r="T38" s="61"/>
      <c r="U38" s="55"/>
      <c r="V38" s="55"/>
      <c r="W38" s="55"/>
      <c r="X38" s="50"/>
      <c r="Y38" s="50"/>
      <c r="Z38" s="50"/>
      <c r="AA38" s="50"/>
      <c r="AB38" s="50"/>
      <c r="AC38" s="50"/>
      <c r="AD38" s="50"/>
      <c r="AE38" s="50"/>
      <c r="AF38" s="50"/>
      <c r="AG38" s="50"/>
      <c r="AH38" s="50"/>
      <c r="AI38" s="50"/>
      <c r="AJ38" s="1"/>
      <c r="AK38" s="2"/>
      <c r="AL38" s="2"/>
      <c r="AM38" s="2"/>
      <c r="AN38" s="2"/>
      <c r="AO38" s="2"/>
      <c r="AP38" s="2">
        <f>IF(OR(AM40="Err",N40="",Q40=0,T40=0,W40=0),1,IF(OR(AND(N40="昭和",AM40&lt;32516),AND(N40="平成",AND(AM40&gt;32515,AM40&lt;43586)),AND(N40="令和",AM40&gt;43585)),0,1))</f>
        <v>1</v>
      </c>
      <c r="AQ38" s="30" t="s">
        <v>216</v>
      </c>
      <c r="AR38" s="2"/>
      <c r="AS38" s="2"/>
      <c r="AT38" s="2"/>
      <c r="AU38" s="2"/>
      <c r="AV38" s="2"/>
      <c r="AW38" s="2"/>
      <c r="AX38" s="2"/>
      <c r="AY38" s="2"/>
      <c r="AZ38" s="2"/>
      <c r="BA38" s="2"/>
      <c r="BB38" s="2"/>
      <c r="BC38" s="2"/>
      <c r="BD38" s="2"/>
      <c r="BE38" s="2"/>
      <c r="BF38" s="2"/>
      <c r="BG38" s="2"/>
      <c r="BH38" s="3"/>
      <c r="BI38" s="2"/>
      <c r="BJ38" s="2"/>
      <c r="BK38" s="2"/>
      <c r="BL38" s="2"/>
      <c r="BM38" s="2"/>
      <c r="BN38" s="2"/>
      <c r="BO38" s="2"/>
      <c r="BP38" s="2"/>
      <c r="BQ38" s="2"/>
      <c r="BR38" s="2"/>
      <c r="BS38" s="3"/>
      <c r="BT38" s="3"/>
      <c r="BU38" s="3"/>
      <c r="BV38" s="3"/>
    </row>
    <row r="39" spans="1:95" ht="4.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1"/>
      <c r="AK39" s="2"/>
      <c r="AL39" s="2"/>
      <c r="AM39" s="2"/>
      <c r="AN39" s="2"/>
      <c r="AO39" s="2"/>
      <c r="AP39" s="2"/>
      <c r="AQ39" s="3"/>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3"/>
      <c r="BT39" s="3"/>
      <c r="BU39" s="3"/>
      <c r="BV39" s="3"/>
    </row>
    <row r="40" spans="1:95" ht="18" customHeight="1">
      <c r="A40" s="50" t="s">
        <v>13</v>
      </c>
      <c r="B40" s="50"/>
      <c r="C40" s="50"/>
      <c r="D40" s="50"/>
      <c r="E40" s="50"/>
      <c r="F40" s="50"/>
      <c r="G40" s="50"/>
      <c r="H40" s="50"/>
      <c r="I40" s="50"/>
      <c r="J40" s="50"/>
      <c r="K40" s="50"/>
      <c r="L40" s="50"/>
      <c r="M40" s="62"/>
      <c r="N40" s="181"/>
      <c r="O40" s="211"/>
      <c r="P40" s="211"/>
      <c r="Q40" s="153"/>
      <c r="R40" s="153"/>
      <c r="S40" s="63" t="s">
        <v>0</v>
      </c>
      <c r="T40" s="153"/>
      <c r="U40" s="153"/>
      <c r="V40" s="63" t="s">
        <v>1</v>
      </c>
      <c r="W40" s="153"/>
      <c r="X40" s="153"/>
      <c r="Y40" s="63" t="s">
        <v>2</v>
      </c>
      <c r="Z40" s="64"/>
      <c r="AA40" s="50"/>
      <c r="AB40" s="50"/>
      <c r="AC40" s="50"/>
      <c r="AD40" s="50"/>
      <c r="AE40" s="50"/>
      <c r="AF40" s="50"/>
      <c r="AG40" s="50"/>
      <c r="AH40" s="50"/>
      <c r="AI40" s="50"/>
      <c r="AJ40" s="1"/>
      <c r="AK40" s="30" t="s">
        <v>125</v>
      </c>
      <c r="AL40" s="2"/>
      <c r="AM40" s="6">
        <f>IFERROR(IF(OR(Q40=0,T40=0,W40=0),0,DATEVALUE(CONCATENATE(N40,Q40,S40,T40,V40,W40,Y40))),"Err")</f>
        <v>0</v>
      </c>
      <c r="AN40" s="2"/>
      <c r="AO40" s="2"/>
      <c r="AP40" s="2" t="e">
        <f>DATEVALUE(CONCATENATE(N40,Q40,S40,T40,V40,W40,Y40))</f>
        <v>#VALUE!</v>
      </c>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3"/>
      <c r="BT40" s="3"/>
      <c r="BU40" s="3"/>
      <c r="BV40" s="3"/>
    </row>
    <row r="41" spans="1:95" ht="6"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1"/>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3"/>
      <c r="BT41" s="3"/>
      <c r="BU41" s="3"/>
      <c r="BV41" s="3"/>
    </row>
    <row r="42" spans="1:95" ht="15" customHeight="1">
      <c r="A42" s="54" t="s">
        <v>14</v>
      </c>
      <c r="B42" s="50"/>
      <c r="C42" s="50"/>
      <c r="D42" s="50"/>
      <c r="E42" s="50"/>
      <c r="F42" s="50"/>
      <c r="G42" s="50"/>
      <c r="H42" s="50"/>
      <c r="I42" s="50"/>
      <c r="J42" s="50"/>
      <c r="K42" s="50"/>
      <c r="L42" s="50"/>
      <c r="M42" s="50"/>
      <c r="N42" s="65" t="s">
        <v>180</v>
      </c>
      <c r="O42" s="50"/>
      <c r="P42" s="50"/>
      <c r="Q42" s="50"/>
      <c r="R42" s="50"/>
      <c r="S42" s="50"/>
      <c r="T42" s="50"/>
      <c r="U42" s="50"/>
      <c r="V42" s="50"/>
      <c r="W42" s="50"/>
      <c r="X42" s="50"/>
      <c r="Y42" s="50"/>
      <c r="Z42" s="50"/>
      <c r="AA42" s="50"/>
      <c r="AB42" s="50"/>
      <c r="AC42" s="50"/>
      <c r="AD42" s="50"/>
      <c r="AE42" s="50"/>
      <c r="AF42" s="50"/>
      <c r="AG42" s="50"/>
      <c r="AH42" s="50"/>
      <c r="AI42" s="50"/>
      <c r="AJ42" s="1"/>
      <c r="AK42" s="2"/>
      <c r="AL42" s="6"/>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3"/>
      <c r="BT42" s="3"/>
      <c r="BU42" s="3"/>
      <c r="BV42" s="3"/>
    </row>
    <row r="43" spans="1:95" ht="15" customHeight="1">
      <c r="A43" s="50"/>
      <c r="B43" s="50"/>
      <c r="C43" s="66" t="s">
        <v>21</v>
      </c>
      <c r="D43" s="67"/>
      <c r="E43" s="67"/>
      <c r="F43" s="68"/>
      <c r="G43" s="66" t="s">
        <v>22</v>
      </c>
      <c r="H43" s="67"/>
      <c r="I43" s="67"/>
      <c r="J43" s="68"/>
      <c r="K43" s="66" t="s">
        <v>23</v>
      </c>
      <c r="L43" s="67"/>
      <c r="M43" s="67"/>
      <c r="N43" s="68"/>
      <c r="O43" s="66" t="s">
        <v>24</v>
      </c>
      <c r="P43" s="67"/>
      <c r="Q43" s="67"/>
      <c r="R43" s="68"/>
      <c r="S43" s="66" t="s">
        <v>103</v>
      </c>
      <c r="T43" s="67"/>
      <c r="U43" s="67"/>
      <c r="V43" s="68"/>
      <c r="W43" s="50"/>
      <c r="X43" s="50"/>
      <c r="Y43" s="50"/>
      <c r="Z43" s="50"/>
      <c r="AA43" s="50"/>
      <c r="AB43" s="50"/>
      <c r="AC43" s="50"/>
      <c r="AD43" s="50"/>
      <c r="AE43" s="50"/>
      <c r="AF43" s="50"/>
      <c r="AG43" s="50"/>
      <c r="AH43" s="50"/>
      <c r="AI43" s="50"/>
      <c r="AJ43" s="1"/>
      <c r="AK43" s="2"/>
      <c r="AL43" s="2"/>
      <c r="AM43" s="2"/>
      <c r="AN43" s="2"/>
      <c r="AO43" s="2"/>
      <c r="AP43" s="2"/>
      <c r="AQ43" s="2"/>
      <c r="AR43" s="2"/>
      <c r="AS43" s="2"/>
      <c r="AT43" s="2"/>
      <c r="AU43" s="2"/>
      <c r="AV43" s="2"/>
      <c r="AW43" s="2"/>
      <c r="AX43" s="2"/>
      <c r="AY43" s="2"/>
      <c r="AZ43" s="2"/>
      <c r="BA43" s="2"/>
      <c r="BB43" s="31"/>
      <c r="BC43" s="2"/>
      <c r="BD43" s="2"/>
      <c r="BE43" s="2"/>
      <c r="BF43" s="2"/>
      <c r="BG43" s="2"/>
      <c r="BH43" s="2"/>
      <c r="BI43" s="2"/>
      <c r="BJ43" s="2"/>
      <c r="BK43" s="2"/>
      <c r="BL43" s="2"/>
      <c r="BM43" s="2"/>
      <c r="BN43" s="2"/>
      <c r="BO43" s="2"/>
      <c r="BP43" s="2"/>
      <c r="BQ43" s="2"/>
      <c r="BR43" s="2"/>
      <c r="BS43" s="3"/>
      <c r="BT43" s="3"/>
      <c r="BU43" s="3"/>
      <c r="BV43" s="3"/>
    </row>
    <row r="44" spans="1:95" ht="9.75" customHeight="1">
      <c r="A44" s="50"/>
      <c r="B44" s="50"/>
      <c r="C44" s="69"/>
      <c r="D44" s="70"/>
      <c r="E44" s="70"/>
      <c r="F44" s="71" t="s">
        <v>69</v>
      </c>
      <c r="G44" s="69"/>
      <c r="H44" s="70"/>
      <c r="I44" s="70"/>
      <c r="J44" s="71" t="s">
        <v>69</v>
      </c>
      <c r="K44" s="69"/>
      <c r="L44" s="70"/>
      <c r="M44" s="70"/>
      <c r="N44" s="71" t="s">
        <v>69</v>
      </c>
      <c r="O44" s="69"/>
      <c r="P44" s="70"/>
      <c r="Q44" s="70"/>
      <c r="R44" s="71" t="s">
        <v>69</v>
      </c>
      <c r="S44" s="69"/>
      <c r="T44" s="70"/>
      <c r="U44" s="70"/>
      <c r="V44" s="71" t="s">
        <v>69</v>
      </c>
      <c r="W44" s="50"/>
      <c r="X44" s="50"/>
      <c r="Y44" s="50"/>
      <c r="Z44" s="50"/>
      <c r="AA44" s="50"/>
      <c r="AB44" s="50"/>
      <c r="AC44" s="50"/>
      <c r="AD44" s="50"/>
      <c r="AE44" s="50"/>
      <c r="AF44" s="50"/>
      <c r="AG44" s="50"/>
      <c r="AH44" s="50"/>
      <c r="AI44" s="50"/>
      <c r="AJ44" s="1"/>
      <c r="AK44" s="30"/>
      <c r="AL44" s="32"/>
      <c r="AM44" s="32"/>
      <c r="AN44" s="32"/>
      <c r="AO44" s="32"/>
      <c r="AP44" s="32"/>
      <c r="AQ44" s="32">
        <f>AQ54</f>
        <v>0</v>
      </c>
      <c r="AR44" s="32">
        <f t="shared" ref="AR44:BD44" si="0">AR54</f>
        <v>0</v>
      </c>
      <c r="AS44" s="32">
        <f t="shared" si="0"/>
        <v>0</v>
      </c>
      <c r="AT44" s="32">
        <f t="shared" si="0"/>
        <v>0</v>
      </c>
      <c r="AU44" s="32">
        <f t="shared" si="0"/>
        <v>0</v>
      </c>
      <c r="AV44" s="32">
        <f t="shared" si="0"/>
        <v>0</v>
      </c>
      <c r="AW44" s="32">
        <f t="shared" si="0"/>
        <v>0</v>
      </c>
      <c r="AX44" s="32">
        <f t="shared" si="0"/>
        <v>0</v>
      </c>
      <c r="AY44" s="32">
        <f t="shared" si="0"/>
        <v>0</v>
      </c>
      <c r="AZ44" s="23">
        <f t="shared" si="0"/>
        <v>0</v>
      </c>
      <c r="BA44" s="23">
        <f t="shared" si="0"/>
        <v>0</v>
      </c>
      <c r="BB44" s="23">
        <f t="shared" si="0"/>
        <v>0</v>
      </c>
      <c r="BC44" s="23">
        <f t="shared" si="0"/>
        <v>0</v>
      </c>
      <c r="BD44" s="23">
        <f t="shared" si="0"/>
        <v>0</v>
      </c>
      <c r="BE44" s="2">
        <f t="shared" ref="BE44" si="1">BE54</f>
        <v>0</v>
      </c>
      <c r="BF44" s="2"/>
      <c r="BG44" s="2"/>
      <c r="BH44" s="2"/>
      <c r="BI44" s="2"/>
      <c r="BJ44" s="2"/>
      <c r="BK44" s="2"/>
      <c r="BL44" s="2"/>
      <c r="BM44" s="2"/>
      <c r="BN44" s="2"/>
      <c r="BO44" s="2"/>
      <c r="BP44" s="2"/>
      <c r="BQ44" s="2"/>
      <c r="BR44" s="2"/>
      <c r="BS44" s="3"/>
      <c r="BT44" s="3"/>
      <c r="BU44" s="3"/>
      <c r="BV44" s="3"/>
    </row>
    <row r="45" spans="1:95" ht="18" customHeight="1">
      <c r="A45" s="50"/>
      <c r="B45" s="50"/>
      <c r="C45" s="150"/>
      <c r="D45" s="151"/>
      <c r="E45" s="151"/>
      <c r="F45" s="152"/>
      <c r="G45" s="150"/>
      <c r="H45" s="151"/>
      <c r="I45" s="151"/>
      <c r="J45" s="152"/>
      <c r="K45" s="150"/>
      <c r="L45" s="151"/>
      <c r="M45" s="151"/>
      <c r="N45" s="152"/>
      <c r="O45" s="150"/>
      <c r="P45" s="151"/>
      <c r="Q45" s="151"/>
      <c r="R45" s="152"/>
      <c r="S45" s="150"/>
      <c r="T45" s="151"/>
      <c r="U45" s="151"/>
      <c r="V45" s="152"/>
      <c r="W45" s="50"/>
      <c r="X45" s="50"/>
      <c r="Y45" s="50"/>
      <c r="Z45" s="50"/>
      <c r="AA45" s="50"/>
      <c r="AB45" s="50"/>
      <c r="AC45" s="50"/>
      <c r="AD45" s="50"/>
      <c r="AE45" s="50"/>
      <c r="AF45" s="50"/>
      <c r="AG45" s="50"/>
      <c r="AH45" s="50"/>
      <c r="AI45" s="50"/>
      <c r="AJ45" s="1"/>
      <c r="AK45" s="30" t="s">
        <v>28</v>
      </c>
      <c r="AL45" s="32">
        <v>18</v>
      </c>
      <c r="AM45" s="32">
        <v>19</v>
      </c>
      <c r="AN45" s="32">
        <v>20</v>
      </c>
      <c r="AO45" s="32">
        <v>21</v>
      </c>
      <c r="AP45" s="32">
        <v>22</v>
      </c>
      <c r="AQ45" s="32">
        <v>23</v>
      </c>
      <c r="AR45" s="32">
        <v>24</v>
      </c>
      <c r="AS45" s="32">
        <v>25</v>
      </c>
      <c r="AT45" s="32">
        <v>26</v>
      </c>
      <c r="AU45" s="32">
        <v>27</v>
      </c>
      <c r="AV45" s="32">
        <v>28</v>
      </c>
      <c r="AW45" s="32">
        <v>29</v>
      </c>
      <c r="AX45" s="32">
        <v>30</v>
      </c>
      <c r="AY45" s="32">
        <v>1</v>
      </c>
      <c r="AZ45" s="32">
        <v>2</v>
      </c>
      <c r="BA45" s="32">
        <v>3</v>
      </c>
      <c r="BB45" s="32">
        <v>4</v>
      </c>
      <c r="BC45" s="32">
        <v>5</v>
      </c>
      <c r="BD45" s="32">
        <v>6</v>
      </c>
      <c r="BE45" s="2">
        <v>7</v>
      </c>
      <c r="BF45" s="2"/>
      <c r="BG45" s="4"/>
      <c r="BH45" s="2"/>
      <c r="BI45" s="2"/>
      <c r="BJ45" s="2"/>
      <c r="BK45" s="2"/>
      <c r="BL45" s="2"/>
      <c r="BM45" s="2"/>
      <c r="BN45" s="2"/>
      <c r="BO45" s="2"/>
      <c r="BP45" s="2"/>
      <c r="BQ45" s="2"/>
      <c r="BR45" s="2"/>
      <c r="BS45" s="3"/>
      <c r="BT45" s="3"/>
      <c r="BU45" s="3"/>
      <c r="BV45" s="3"/>
    </row>
    <row r="46" spans="1:95" ht="15" customHeight="1">
      <c r="A46" s="50"/>
      <c r="B46" s="50"/>
      <c r="C46" s="66" t="s">
        <v>170</v>
      </c>
      <c r="D46" s="67"/>
      <c r="E46" s="67"/>
      <c r="F46" s="68"/>
      <c r="G46" s="66" t="s">
        <v>166</v>
      </c>
      <c r="H46" s="67"/>
      <c r="I46" s="67"/>
      <c r="J46" s="68"/>
      <c r="K46" s="66" t="s">
        <v>167</v>
      </c>
      <c r="L46" s="67"/>
      <c r="M46" s="67"/>
      <c r="N46" s="68"/>
      <c r="O46" s="66" t="s">
        <v>168</v>
      </c>
      <c r="P46" s="67"/>
      <c r="Q46" s="67"/>
      <c r="R46" s="68"/>
      <c r="S46" s="66" t="s">
        <v>169</v>
      </c>
      <c r="T46" s="67"/>
      <c r="U46" s="67"/>
      <c r="V46" s="68"/>
      <c r="W46" s="66" t="s">
        <v>100</v>
      </c>
      <c r="X46" s="67"/>
      <c r="Y46" s="67"/>
      <c r="Z46" s="68"/>
      <c r="AA46" s="66" t="s">
        <v>101</v>
      </c>
      <c r="AB46" s="67"/>
      <c r="AC46" s="67"/>
      <c r="AD46" s="68"/>
      <c r="AE46" s="66" t="s">
        <v>102</v>
      </c>
      <c r="AF46" s="67"/>
      <c r="AG46" s="67"/>
      <c r="AH46" s="68"/>
      <c r="AI46" s="50"/>
      <c r="AJ46" s="1"/>
      <c r="AK46" s="5" t="s">
        <v>192</v>
      </c>
      <c r="AL46" s="32">
        <v>38808</v>
      </c>
      <c r="AM46" s="32">
        <v>39173</v>
      </c>
      <c r="AN46" s="32">
        <v>39539</v>
      </c>
      <c r="AO46" s="32">
        <v>39904</v>
      </c>
      <c r="AP46" s="32">
        <v>40269</v>
      </c>
      <c r="AQ46" s="32">
        <v>40634</v>
      </c>
      <c r="AR46" s="32">
        <v>41000</v>
      </c>
      <c r="AS46" s="32">
        <v>41365</v>
      </c>
      <c r="AT46" s="32">
        <v>41730</v>
      </c>
      <c r="AU46" s="32">
        <v>42095</v>
      </c>
      <c r="AV46" s="32">
        <v>42461</v>
      </c>
      <c r="AW46" s="32">
        <v>42826</v>
      </c>
      <c r="AX46" s="32">
        <v>43191</v>
      </c>
      <c r="AY46" s="32">
        <v>43556</v>
      </c>
      <c r="AZ46" s="2">
        <v>43922</v>
      </c>
      <c r="BA46" s="2">
        <v>44287</v>
      </c>
      <c r="BB46" s="2">
        <v>44652</v>
      </c>
      <c r="BC46" s="2">
        <v>45017</v>
      </c>
      <c r="BD46" s="2">
        <v>45383</v>
      </c>
      <c r="BE46" s="2">
        <v>45748</v>
      </c>
      <c r="BF46" s="2"/>
      <c r="BG46" s="2"/>
      <c r="BH46" s="2"/>
      <c r="BI46" s="2"/>
      <c r="BJ46" s="2"/>
      <c r="BK46" s="2"/>
      <c r="BL46" s="2"/>
      <c r="BM46" s="2"/>
      <c r="BN46" s="2"/>
      <c r="BO46" s="2"/>
      <c r="BP46" s="2"/>
      <c r="BQ46" s="2"/>
      <c r="BR46" s="2"/>
      <c r="BS46" s="2"/>
      <c r="BT46" s="3"/>
      <c r="BU46" s="3"/>
      <c r="BV46" s="3"/>
      <c r="CQ46" s="43"/>
    </row>
    <row r="47" spans="1:95" s="45" customFormat="1" ht="9.9499999999999993" customHeight="1">
      <c r="A47" s="72"/>
      <c r="B47" s="72"/>
      <c r="C47" s="69"/>
      <c r="D47" s="70"/>
      <c r="E47" s="70"/>
      <c r="F47" s="71" t="s">
        <v>69</v>
      </c>
      <c r="G47" s="69"/>
      <c r="H47" s="70"/>
      <c r="I47" s="70"/>
      <c r="J47" s="71" t="s">
        <v>69</v>
      </c>
      <c r="K47" s="69"/>
      <c r="L47" s="70"/>
      <c r="M47" s="70"/>
      <c r="N47" s="71" t="s">
        <v>69</v>
      </c>
      <c r="O47" s="69"/>
      <c r="P47" s="70"/>
      <c r="Q47" s="70"/>
      <c r="R47" s="71" t="s">
        <v>69</v>
      </c>
      <c r="S47" s="69"/>
      <c r="T47" s="70"/>
      <c r="U47" s="70"/>
      <c r="V47" s="71" t="s">
        <v>69</v>
      </c>
      <c r="W47" s="69"/>
      <c r="X47" s="70"/>
      <c r="Y47" s="70"/>
      <c r="Z47" s="71" t="s">
        <v>69</v>
      </c>
      <c r="AA47" s="69"/>
      <c r="AB47" s="70"/>
      <c r="AC47" s="70"/>
      <c r="AD47" s="71" t="s">
        <v>69</v>
      </c>
      <c r="AE47" s="69"/>
      <c r="AF47" s="70"/>
      <c r="AG47" s="70"/>
      <c r="AH47" s="71" t="s">
        <v>69</v>
      </c>
      <c r="AI47" s="72"/>
      <c r="AJ47" s="1"/>
      <c r="AK47" s="30" t="s">
        <v>126</v>
      </c>
      <c r="AL47" s="32" t="str">
        <f>IF(C45="","-",C45)</f>
        <v>-</v>
      </c>
      <c r="AM47" s="32" t="str">
        <f>IF(G45="","-",G45)</f>
        <v>-</v>
      </c>
      <c r="AN47" s="32" t="str">
        <f>IF(K45="","-",K45)</f>
        <v>-</v>
      </c>
      <c r="AO47" s="32" t="str">
        <f>IF(O45="","-",O45)</f>
        <v>-</v>
      </c>
      <c r="AP47" s="32" t="str">
        <f>IF(S45="","-",S45)</f>
        <v>-</v>
      </c>
      <c r="AQ47" s="32" t="str">
        <f>IF(C48="","-",C48)</f>
        <v>-</v>
      </c>
      <c r="AR47" s="32" t="str">
        <f>IF(G48="","-",G48)</f>
        <v>-</v>
      </c>
      <c r="AS47" s="32" t="str">
        <f>IF(K48="","-",K48)</f>
        <v>-</v>
      </c>
      <c r="AT47" s="32" t="str">
        <f>IF(O48="","-",O48)</f>
        <v>-</v>
      </c>
      <c r="AU47" s="32" t="str">
        <f>IF(S48="","-",S48)</f>
        <v>-</v>
      </c>
      <c r="AV47" s="32" t="str">
        <f>IF(W48="","-",W48)</f>
        <v>-</v>
      </c>
      <c r="AW47" s="32" t="str">
        <f>IF(AA48="","-",AA48)</f>
        <v>-</v>
      </c>
      <c r="AX47" s="32" t="str">
        <f>IF(AE48="","-",AE48)</f>
        <v>-</v>
      </c>
      <c r="AY47" s="32" t="str">
        <f>IF(C51="","-",C51)</f>
        <v>-</v>
      </c>
      <c r="AZ47" s="32" t="str">
        <f>IF(G51="","-",G51)</f>
        <v>-</v>
      </c>
      <c r="BA47" s="32" t="str">
        <f>IF(K51="","-",K51)</f>
        <v>-</v>
      </c>
      <c r="BB47" s="32" t="str">
        <f>IF(O51="","-",O51)</f>
        <v>-</v>
      </c>
      <c r="BC47" s="32" t="str">
        <f>IF(S51="","-",S51)</f>
        <v>-</v>
      </c>
      <c r="BD47" s="32" t="str">
        <f>IF(W51="","-",W51)</f>
        <v>-</v>
      </c>
      <c r="BE47" s="2" t="str">
        <f>IF(AA51="","-",AA51)</f>
        <v>-</v>
      </c>
      <c r="BF47" s="2"/>
      <c r="BG47" s="2"/>
      <c r="BH47" s="2"/>
      <c r="BI47" s="2"/>
      <c r="BJ47" s="2"/>
      <c r="BK47" s="2"/>
      <c r="BL47" s="2"/>
      <c r="BM47" s="2"/>
      <c r="BN47" s="2"/>
      <c r="BO47" s="2"/>
      <c r="BP47" s="2"/>
      <c r="BQ47" s="2"/>
      <c r="BR47" s="2"/>
      <c r="BS47" s="2"/>
      <c r="BT47" s="3"/>
      <c r="BU47" s="3"/>
      <c r="BV47" s="3"/>
      <c r="BW47" s="43"/>
      <c r="BX47" s="43"/>
      <c r="BY47" s="43"/>
      <c r="BZ47" s="43"/>
      <c r="CA47" s="43"/>
      <c r="CB47" s="43"/>
      <c r="CC47" s="43"/>
      <c r="CD47" s="43"/>
      <c r="CE47" s="43"/>
      <c r="CF47" s="43"/>
      <c r="CG47" s="43"/>
      <c r="CH47" s="43"/>
      <c r="CI47" s="43"/>
      <c r="CJ47" s="43"/>
      <c r="CK47" s="43"/>
      <c r="CL47" s="43"/>
      <c r="CM47" s="43"/>
      <c r="CN47" s="43"/>
      <c r="CO47" s="43"/>
      <c r="CP47" s="43"/>
      <c r="CQ47" s="43"/>
    </row>
    <row r="48" spans="1:95" ht="18" customHeight="1">
      <c r="A48" s="50"/>
      <c r="B48" s="50"/>
      <c r="C48" s="150"/>
      <c r="D48" s="151"/>
      <c r="E48" s="151"/>
      <c r="F48" s="152"/>
      <c r="G48" s="150"/>
      <c r="H48" s="151"/>
      <c r="I48" s="151"/>
      <c r="J48" s="152"/>
      <c r="K48" s="150"/>
      <c r="L48" s="151"/>
      <c r="M48" s="151"/>
      <c r="N48" s="152"/>
      <c r="O48" s="150"/>
      <c r="P48" s="151"/>
      <c r="Q48" s="151"/>
      <c r="R48" s="152"/>
      <c r="S48" s="150"/>
      <c r="T48" s="151"/>
      <c r="U48" s="151"/>
      <c r="V48" s="152"/>
      <c r="W48" s="150"/>
      <c r="X48" s="151"/>
      <c r="Y48" s="151"/>
      <c r="Z48" s="152"/>
      <c r="AA48" s="150"/>
      <c r="AB48" s="151"/>
      <c r="AC48" s="151"/>
      <c r="AD48" s="152"/>
      <c r="AE48" s="150"/>
      <c r="AF48" s="151"/>
      <c r="AG48" s="151"/>
      <c r="AH48" s="152"/>
      <c r="AI48" s="50"/>
      <c r="AJ48" s="1"/>
      <c r="AK48" s="30" t="s">
        <v>123</v>
      </c>
      <c r="AL48" s="33">
        <f>IF(AL47="-",1,0)</f>
        <v>1</v>
      </c>
      <c r="AM48" s="33">
        <f t="shared" ref="AM48:BD48" si="2">IF(AM47="-",1,0)</f>
        <v>1</v>
      </c>
      <c r="AN48" s="33">
        <f t="shared" si="2"/>
        <v>1</v>
      </c>
      <c r="AO48" s="33">
        <f t="shared" si="2"/>
        <v>1</v>
      </c>
      <c r="AP48" s="33">
        <f t="shared" si="2"/>
        <v>1</v>
      </c>
      <c r="AQ48" s="33">
        <f t="shared" si="2"/>
        <v>1</v>
      </c>
      <c r="AR48" s="33">
        <f t="shared" si="2"/>
        <v>1</v>
      </c>
      <c r="AS48" s="33">
        <f t="shared" si="2"/>
        <v>1</v>
      </c>
      <c r="AT48" s="33">
        <f t="shared" si="2"/>
        <v>1</v>
      </c>
      <c r="AU48" s="33">
        <f t="shared" si="2"/>
        <v>1</v>
      </c>
      <c r="AV48" s="33">
        <f t="shared" si="2"/>
        <v>1</v>
      </c>
      <c r="AW48" s="33">
        <f t="shared" si="2"/>
        <v>1</v>
      </c>
      <c r="AX48" s="33">
        <f t="shared" si="2"/>
        <v>1</v>
      </c>
      <c r="AY48" s="32">
        <f t="shared" si="2"/>
        <v>1</v>
      </c>
      <c r="AZ48" s="2">
        <f t="shared" si="2"/>
        <v>1</v>
      </c>
      <c r="BA48" s="2">
        <f t="shared" si="2"/>
        <v>1</v>
      </c>
      <c r="BB48" s="2">
        <f t="shared" si="2"/>
        <v>1</v>
      </c>
      <c r="BC48" s="2">
        <f t="shared" si="2"/>
        <v>1</v>
      </c>
      <c r="BD48" s="2">
        <f t="shared" si="2"/>
        <v>1</v>
      </c>
      <c r="BE48" s="2">
        <f t="shared" ref="BE48" si="3">IF(BE47="-",1,0)</f>
        <v>1</v>
      </c>
      <c r="BF48" s="2"/>
      <c r="BG48" s="2">
        <f>IF(OR(Q40="",T40="",W40=""),1,0)</f>
        <v>1</v>
      </c>
      <c r="BH48" s="2"/>
      <c r="BI48" s="2"/>
      <c r="BJ48" s="2"/>
      <c r="BK48" s="2"/>
      <c r="BL48" s="2"/>
      <c r="BM48" s="2"/>
      <c r="BN48" s="2"/>
      <c r="BO48" s="2"/>
      <c r="BP48" s="2"/>
      <c r="BQ48" s="2"/>
      <c r="BR48" s="2"/>
      <c r="BS48" s="3"/>
      <c r="BT48" s="3"/>
      <c r="BU48" s="3"/>
      <c r="BV48" s="3"/>
    </row>
    <row r="49" spans="1:94" ht="15" customHeight="1">
      <c r="A49" s="50"/>
      <c r="B49" s="50"/>
      <c r="C49" s="169" t="s">
        <v>171</v>
      </c>
      <c r="D49" s="170"/>
      <c r="E49" s="170"/>
      <c r="F49" s="171"/>
      <c r="G49" s="66" t="s">
        <v>172</v>
      </c>
      <c r="H49" s="67"/>
      <c r="I49" s="67"/>
      <c r="J49" s="68"/>
      <c r="K49" s="66" t="s">
        <v>173</v>
      </c>
      <c r="L49" s="67"/>
      <c r="M49" s="67"/>
      <c r="N49" s="68"/>
      <c r="O49" s="66" t="s">
        <v>174</v>
      </c>
      <c r="P49" s="67"/>
      <c r="Q49" s="67"/>
      <c r="R49" s="68"/>
      <c r="S49" s="66" t="s">
        <v>175</v>
      </c>
      <c r="T49" s="67"/>
      <c r="U49" s="67"/>
      <c r="V49" s="68"/>
      <c r="W49" s="73" t="s">
        <v>176</v>
      </c>
      <c r="X49" s="74"/>
      <c r="Y49" s="74"/>
      <c r="Z49" s="75"/>
      <c r="AA49" s="50"/>
      <c r="AB49" s="50"/>
      <c r="AC49" s="50"/>
      <c r="AD49" s="50"/>
      <c r="AE49" s="50"/>
      <c r="AF49" s="50"/>
      <c r="AG49" s="50"/>
      <c r="AH49" s="50"/>
      <c r="AI49" s="50"/>
      <c r="AJ49" s="1"/>
      <c r="AK49" s="30" t="s">
        <v>124</v>
      </c>
      <c r="AL49" s="33">
        <f>IF(AND(AL48=0,AL47&lt;1500),1,0)</f>
        <v>0</v>
      </c>
      <c r="AM49" s="33">
        <f t="shared" ref="AM49:BD49" si="4">IF(AND(AM48=0,AM47&lt;1500),1,0)</f>
        <v>0</v>
      </c>
      <c r="AN49" s="33">
        <f t="shared" si="4"/>
        <v>0</v>
      </c>
      <c r="AO49" s="33">
        <f t="shared" si="4"/>
        <v>0</v>
      </c>
      <c r="AP49" s="33">
        <f t="shared" si="4"/>
        <v>0</v>
      </c>
      <c r="AQ49" s="33">
        <f t="shared" si="4"/>
        <v>0</v>
      </c>
      <c r="AR49" s="33">
        <f t="shared" si="4"/>
        <v>0</v>
      </c>
      <c r="AS49" s="33">
        <f t="shared" si="4"/>
        <v>0</v>
      </c>
      <c r="AT49" s="33">
        <f t="shared" si="4"/>
        <v>0</v>
      </c>
      <c r="AU49" s="33">
        <f t="shared" si="4"/>
        <v>0</v>
      </c>
      <c r="AV49" s="33">
        <f t="shared" si="4"/>
        <v>0</v>
      </c>
      <c r="AW49" s="33">
        <f t="shared" si="4"/>
        <v>0</v>
      </c>
      <c r="AX49" s="33">
        <f t="shared" si="4"/>
        <v>0</v>
      </c>
      <c r="AY49" s="32">
        <f t="shared" si="4"/>
        <v>0</v>
      </c>
      <c r="AZ49" s="2">
        <f t="shared" si="4"/>
        <v>0</v>
      </c>
      <c r="BA49" s="2">
        <f t="shared" si="4"/>
        <v>0</v>
      </c>
      <c r="BB49" s="2">
        <f t="shared" si="4"/>
        <v>0</v>
      </c>
      <c r="BC49" s="2">
        <f t="shared" si="4"/>
        <v>0</v>
      </c>
      <c r="BD49" s="2">
        <f t="shared" si="4"/>
        <v>0</v>
      </c>
      <c r="BE49" s="2">
        <f t="shared" ref="BE49" si="5">IF(AND(BE48=0,BE47&lt;1500),1,0)</f>
        <v>0</v>
      </c>
      <c r="BF49" s="2"/>
      <c r="BG49" s="2"/>
      <c r="BH49" s="2"/>
      <c r="BI49" s="2"/>
      <c r="BJ49" s="2"/>
      <c r="BK49" s="2"/>
      <c r="BL49" s="2"/>
      <c r="BM49" s="2"/>
      <c r="BN49" s="2"/>
      <c r="BO49" s="2"/>
      <c r="BP49" s="2"/>
      <c r="BQ49" s="2"/>
      <c r="BR49" s="2"/>
      <c r="BS49" s="3"/>
      <c r="BT49" s="3"/>
      <c r="BU49" s="3"/>
      <c r="BV49" s="3"/>
    </row>
    <row r="50" spans="1:94" s="45" customFormat="1" ht="9.9499999999999993" customHeight="1">
      <c r="A50" s="72"/>
      <c r="B50" s="72"/>
      <c r="C50" s="69"/>
      <c r="D50" s="70"/>
      <c r="E50" s="70"/>
      <c r="F50" s="71" t="s">
        <v>69</v>
      </c>
      <c r="G50" s="69"/>
      <c r="H50" s="70"/>
      <c r="I50" s="70"/>
      <c r="J50" s="71" t="s">
        <v>69</v>
      </c>
      <c r="K50" s="69"/>
      <c r="L50" s="70"/>
      <c r="M50" s="70"/>
      <c r="N50" s="71" t="s">
        <v>69</v>
      </c>
      <c r="O50" s="69"/>
      <c r="P50" s="70"/>
      <c r="Q50" s="70"/>
      <c r="R50" s="71" t="s">
        <v>69</v>
      </c>
      <c r="S50" s="69"/>
      <c r="T50" s="70"/>
      <c r="U50" s="70"/>
      <c r="V50" s="71" t="s">
        <v>69</v>
      </c>
      <c r="W50" s="76"/>
      <c r="X50" s="77"/>
      <c r="Y50" s="77"/>
      <c r="Z50" s="78" t="s">
        <v>69</v>
      </c>
      <c r="AA50" s="50"/>
      <c r="AB50" s="50"/>
      <c r="AC50" s="50"/>
      <c r="AD50" s="50"/>
      <c r="AE50" s="50"/>
      <c r="AF50" s="50"/>
      <c r="AG50" s="50"/>
      <c r="AH50" s="50"/>
      <c r="AI50" s="72"/>
      <c r="AJ50" s="1"/>
      <c r="AK50" s="30" t="s">
        <v>70</v>
      </c>
      <c r="AL50" s="33">
        <f t="shared" ref="AL50:BD50" si="6">IF(AND(SUM(AL48:AL49)=0,AL47&gt;=1500),1,0)</f>
        <v>0</v>
      </c>
      <c r="AM50" s="33">
        <f t="shared" si="6"/>
        <v>0</v>
      </c>
      <c r="AN50" s="33">
        <f t="shared" si="6"/>
        <v>0</v>
      </c>
      <c r="AO50" s="33">
        <f t="shared" si="6"/>
        <v>0</v>
      </c>
      <c r="AP50" s="33">
        <f t="shared" si="6"/>
        <v>0</v>
      </c>
      <c r="AQ50" s="33">
        <f t="shared" si="6"/>
        <v>0</v>
      </c>
      <c r="AR50" s="33">
        <f t="shared" si="6"/>
        <v>0</v>
      </c>
      <c r="AS50" s="33">
        <f t="shared" si="6"/>
        <v>0</v>
      </c>
      <c r="AT50" s="33">
        <f t="shared" si="6"/>
        <v>0</v>
      </c>
      <c r="AU50" s="33">
        <f t="shared" si="6"/>
        <v>0</v>
      </c>
      <c r="AV50" s="33">
        <f t="shared" si="6"/>
        <v>0</v>
      </c>
      <c r="AW50" s="33">
        <f t="shared" si="6"/>
        <v>0</v>
      </c>
      <c r="AX50" s="33">
        <f t="shared" si="6"/>
        <v>0</v>
      </c>
      <c r="AY50" s="32">
        <f t="shared" si="6"/>
        <v>0</v>
      </c>
      <c r="AZ50" s="2">
        <f t="shared" si="6"/>
        <v>0</v>
      </c>
      <c r="BA50" s="2">
        <f t="shared" si="6"/>
        <v>0</v>
      </c>
      <c r="BB50" s="2">
        <f t="shared" si="6"/>
        <v>0</v>
      </c>
      <c r="BC50" s="2">
        <f t="shared" si="6"/>
        <v>0</v>
      </c>
      <c r="BD50" s="2">
        <f t="shared" si="6"/>
        <v>0</v>
      </c>
      <c r="BE50" s="2">
        <f t="shared" ref="BE50" si="7">IF(AND(SUM(BE48:BE49)=0,BE47&gt;=1500),1,0)</f>
        <v>0</v>
      </c>
      <c r="BF50" s="2"/>
      <c r="BG50" s="2"/>
      <c r="BH50" s="2"/>
      <c r="BI50" s="2"/>
      <c r="BJ50" s="2"/>
      <c r="BK50" s="2"/>
      <c r="BL50" s="2"/>
      <c r="BM50" s="2"/>
      <c r="BN50" s="2"/>
      <c r="BO50" s="2"/>
      <c r="BP50" s="2"/>
      <c r="BQ50" s="2"/>
      <c r="BR50" s="2"/>
      <c r="BS50" s="3"/>
      <c r="BT50" s="3"/>
      <c r="BU50" s="3"/>
      <c r="BV50" s="3"/>
      <c r="BW50" s="43"/>
      <c r="BX50" s="43"/>
      <c r="BY50" s="43"/>
      <c r="BZ50" s="43"/>
      <c r="CA50" s="43"/>
      <c r="CB50" s="43"/>
      <c r="CC50" s="43"/>
      <c r="CD50" s="43"/>
      <c r="CE50" s="43"/>
      <c r="CF50" s="43"/>
      <c r="CG50" s="43"/>
      <c r="CH50" s="43"/>
      <c r="CI50" s="43"/>
      <c r="CJ50" s="43"/>
      <c r="CK50" s="43"/>
      <c r="CL50" s="43"/>
      <c r="CM50" s="43"/>
      <c r="CN50" s="43"/>
      <c r="CO50" s="43"/>
      <c r="CP50" s="43"/>
    </row>
    <row r="51" spans="1:94" ht="20.100000000000001" customHeight="1">
      <c r="A51" s="50"/>
      <c r="B51" s="50"/>
      <c r="C51" s="150"/>
      <c r="D51" s="151"/>
      <c r="E51" s="151"/>
      <c r="F51" s="152"/>
      <c r="G51" s="150"/>
      <c r="H51" s="151"/>
      <c r="I51" s="151"/>
      <c r="J51" s="152"/>
      <c r="K51" s="150"/>
      <c r="L51" s="151"/>
      <c r="M51" s="151"/>
      <c r="N51" s="152"/>
      <c r="O51" s="150"/>
      <c r="P51" s="151"/>
      <c r="Q51" s="151"/>
      <c r="R51" s="152"/>
      <c r="S51" s="150"/>
      <c r="T51" s="151"/>
      <c r="U51" s="151"/>
      <c r="V51" s="152"/>
      <c r="W51" s="150"/>
      <c r="X51" s="151"/>
      <c r="Y51" s="151"/>
      <c r="Z51" s="152"/>
      <c r="AA51" s="50"/>
      <c r="AB51" s="50"/>
      <c r="AC51" s="50"/>
      <c r="AD51" s="50"/>
      <c r="AE51" s="50"/>
      <c r="AF51" s="50"/>
      <c r="AG51" s="50"/>
      <c r="AH51" s="50"/>
      <c r="AI51" s="50"/>
      <c r="AJ51" s="1"/>
      <c r="AK51" s="30" t="s">
        <v>127</v>
      </c>
      <c r="AL51" s="34">
        <f t="shared" ref="AL51:BD51" si="8">IF($AM$40&lt;=AL46,1,0)</f>
        <v>1</v>
      </c>
      <c r="AM51" s="34">
        <f t="shared" si="8"/>
        <v>1</v>
      </c>
      <c r="AN51" s="34">
        <f t="shared" si="8"/>
        <v>1</v>
      </c>
      <c r="AO51" s="34">
        <f t="shared" si="8"/>
        <v>1</v>
      </c>
      <c r="AP51" s="34">
        <f t="shared" si="8"/>
        <v>1</v>
      </c>
      <c r="AQ51" s="34">
        <f t="shared" si="8"/>
        <v>1</v>
      </c>
      <c r="AR51" s="34">
        <f t="shared" si="8"/>
        <v>1</v>
      </c>
      <c r="AS51" s="34">
        <f t="shared" si="8"/>
        <v>1</v>
      </c>
      <c r="AT51" s="34">
        <f t="shared" si="8"/>
        <v>1</v>
      </c>
      <c r="AU51" s="34">
        <f t="shared" si="8"/>
        <v>1</v>
      </c>
      <c r="AV51" s="34">
        <f t="shared" si="8"/>
        <v>1</v>
      </c>
      <c r="AW51" s="34">
        <f t="shared" si="8"/>
        <v>1</v>
      </c>
      <c r="AX51" s="34">
        <f t="shared" si="8"/>
        <v>1</v>
      </c>
      <c r="AY51" s="32">
        <f t="shared" si="8"/>
        <v>1</v>
      </c>
      <c r="AZ51" s="2">
        <f t="shared" si="8"/>
        <v>1</v>
      </c>
      <c r="BA51" s="2">
        <f t="shared" si="8"/>
        <v>1</v>
      </c>
      <c r="BB51" s="2">
        <f t="shared" si="8"/>
        <v>1</v>
      </c>
      <c r="BC51" s="2">
        <f t="shared" si="8"/>
        <v>1</v>
      </c>
      <c r="BD51" s="2">
        <f t="shared" si="8"/>
        <v>1</v>
      </c>
      <c r="BE51" s="2">
        <f t="shared" ref="BE51" si="9">IF($AM$40&lt;=BE46,1,0)</f>
        <v>1</v>
      </c>
      <c r="BF51" s="2"/>
      <c r="BG51" s="2"/>
      <c r="BH51" s="2"/>
      <c r="BI51" s="2"/>
      <c r="BJ51" s="2"/>
      <c r="BK51" s="2"/>
      <c r="BL51" s="2"/>
      <c r="BM51" s="2"/>
      <c r="BN51" s="2"/>
      <c r="BO51" s="2"/>
      <c r="BP51" s="2"/>
      <c r="BQ51" s="2"/>
      <c r="BR51" s="2"/>
      <c r="BS51" s="3"/>
      <c r="BT51" s="3"/>
      <c r="BU51" s="3"/>
      <c r="BV51" s="3"/>
    </row>
    <row r="52" spans="1:94" ht="9"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1"/>
      <c r="AK52" s="30" t="s">
        <v>130</v>
      </c>
      <c r="AL52" s="32">
        <f>AL50*AL51</f>
        <v>0</v>
      </c>
      <c r="AM52" s="32">
        <f t="shared" ref="AM52:BD52" si="10">AM50*AM51</f>
        <v>0</v>
      </c>
      <c r="AN52" s="32">
        <f t="shared" si="10"/>
        <v>0</v>
      </c>
      <c r="AO52" s="32">
        <f t="shared" si="10"/>
        <v>0</v>
      </c>
      <c r="AP52" s="32">
        <f t="shared" si="10"/>
        <v>0</v>
      </c>
      <c r="AQ52" s="32">
        <f t="shared" si="10"/>
        <v>0</v>
      </c>
      <c r="AR52" s="32">
        <f t="shared" si="10"/>
        <v>0</v>
      </c>
      <c r="AS52" s="32">
        <f t="shared" si="10"/>
        <v>0</v>
      </c>
      <c r="AT52" s="32">
        <f t="shared" si="10"/>
        <v>0</v>
      </c>
      <c r="AU52" s="32">
        <f t="shared" si="10"/>
        <v>0</v>
      </c>
      <c r="AV52" s="32">
        <f t="shared" si="10"/>
        <v>0</v>
      </c>
      <c r="AW52" s="32">
        <f t="shared" si="10"/>
        <v>0</v>
      </c>
      <c r="AX52" s="32">
        <f t="shared" si="10"/>
        <v>0</v>
      </c>
      <c r="AY52" s="32">
        <f t="shared" si="10"/>
        <v>0</v>
      </c>
      <c r="AZ52" s="2">
        <f t="shared" si="10"/>
        <v>0</v>
      </c>
      <c r="BA52" s="2">
        <f t="shared" si="10"/>
        <v>0</v>
      </c>
      <c r="BB52" s="2">
        <f t="shared" si="10"/>
        <v>0</v>
      </c>
      <c r="BC52" s="2">
        <f t="shared" si="10"/>
        <v>0</v>
      </c>
      <c r="BD52" s="2">
        <f t="shared" si="10"/>
        <v>0</v>
      </c>
      <c r="BE52" s="2">
        <f t="shared" ref="BE52" si="11">BE50*BE51</f>
        <v>0</v>
      </c>
      <c r="BF52" s="2"/>
      <c r="BG52" s="2"/>
      <c r="BH52" s="2"/>
      <c r="BI52" s="2"/>
      <c r="BJ52" s="2"/>
      <c r="BK52" s="2"/>
      <c r="BL52" s="2"/>
      <c r="BM52" s="2"/>
      <c r="BN52" s="2"/>
      <c r="BO52" s="2"/>
      <c r="BP52" s="2"/>
      <c r="BQ52" s="2"/>
      <c r="BR52" s="2"/>
      <c r="BS52" s="3"/>
      <c r="BT52" s="3"/>
      <c r="BU52" s="3"/>
      <c r="BV52" s="3"/>
    </row>
    <row r="53" spans="1:94" ht="15" customHeight="1">
      <c r="A53" s="50" t="s">
        <v>71</v>
      </c>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1"/>
      <c r="AK53" s="30" t="s">
        <v>131</v>
      </c>
      <c r="AL53" s="34" t="s">
        <v>128</v>
      </c>
      <c r="AM53" s="34" t="s">
        <v>128</v>
      </c>
      <c r="AN53" s="34" t="s">
        <v>128</v>
      </c>
      <c r="AO53" s="34" t="s">
        <v>128</v>
      </c>
      <c r="AP53" s="34" t="s">
        <v>128</v>
      </c>
      <c r="AQ53" s="32">
        <f>IF(SUM(AN52:AP52)=3,1,0)</f>
        <v>0</v>
      </c>
      <c r="AR53" s="32">
        <f t="shared" ref="AR53:AW53" si="12">IF(SUM(AO52:AQ52)=3,1,0)</f>
        <v>0</v>
      </c>
      <c r="AS53" s="32">
        <f t="shared" si="12"/>
        <v>0</v>
      </c>
      <c r="AT53" s="32">
        <f t="shared" si="12"/>
        <v>0</v>
      </c>
      <c r="AU53" s="32">
        <f t="shared" si="12"/>
        <v>0</v>
      </c>
      <c r="AV53" s="32">
        <f t="shared" si="12"/>
        <v>0</v>
      </c>
      <c r="AW53" s="32">
        <f t="shared" si="12"/>
        <v>0</v>
      </c>
      <c r="AX53" s="32">
        <f t="shared" ref="AX53:BE53" si="13">IF(SUM(AU52:AW52)=3,1,0)</f>
        <v>0</v>
      </c>
      <c r="AY53" s="32">
        <f t="shared" si="13"/>
        <v>0</v>
      </c>
      <c r="AZ53" s="2">
        <f t="shared" si="13"/>
        <v>0</v>
      </c>
      <c r="BA53" s="2">
        <f t="shared" si="13"/>
        <v>0</v>
      </c>
      <c r="BB53" s="2">
        <f t="shared" si="13"/>
        <v>0</v>
      </c>
      <c r="BC53" s="2">
        <f t="shared" si="13"/>
        <v>0</v>
      </c>
      <c r="BD53" s="2">
        <f t="shared" si="13"/>
        <v>0</v>
      </c>
      <c r="BE53" s="2">
        <f t="shared" si="13"/>
        <v>0</v>
      </c>
      <c r="BF53" s="2"/>
      <c r="BG53" s="2"/>
      <c r="BH53" s="2"/>
      <c r="BI53" s="2"/>
      <c r="BJ53" s="2"/>
      <c r="BK53" s="2"/>
      <c r="BL53" s="2"/>
      <c r="BM53" s="2"/>
      <c r="BN53" s="2"/>
      <c r="BO53" s="2"/>
      <c r="BP53" s="2"/>
      <c r="BQ53" s="2"/>
      <c r="BR53" s="2"/>
      <c r="BS53" s="3"/>
      <c r="BT53" s="3"/>
      <c r="BU53" s="3"/>
      <c r="BV53" s="3"/>
    </row>
    <row r="54" spans="1:94" ht="6.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1"/>
      <c r="AK54" s="30" t="s">
        <v>129</v>
      </c>
      <c r="AL54" s="34" t="s">
        <v>128</v>
      </c>
      <c r="AM54" s="34" t="s">
        <v>128</v>
      </c>
      <c r="AN54" s="34" t="s">
        <v>128</v>
      </c>
      <c r="AO54" s="34" t="s">
        <v>128</v>
      </c>
      <c r="AP54" s="34" t="s">
        <v>128</v>
      </c>
      <c r="AQ54" s="32">
        <f>AQ53</f>
        <v>0</v>
      </c>
      <c r="AR54" s="32">
        <f>IF(AQ54=0,AR53,0)</f>
        <v>0</v>
      </c>
      <c r="AS54" s="32">
        <f>IF(SUM($AQ54:AR54)=0,AS53,0)</f>
        <v>0</v>
      </c>
      <c r="AT54" s="32">
        <f>IF(SUM($AQ54:AS54)=0,AT53,0)</f>
        <v>0</v>
      </c>
      <c r="AU54" s="32">
        <f>IF(SUM($AQ54:AT54)=0,AU53,0)</f>
        <v>0</v>
      </c>
      <c r="AV54" s="32">
        <f>IF(SUM($AQ54:AU54)=0,AV53,0)</f>
        <v>0</v>
      </c>
      <c r="AW54" s="32">
        <f>IF(SUM($AQ54:AV54)=0,AW53,0)</f>
        <v>0</v>
      </c>
      <c r="AX54" s="32">
        <f>IF(SUM($AQ54:AW54)=0,AX53,0)</f>
        <v>0</v>
      </c>
      <c r="AY54" s="32">
        <f>IF(SUM($AQ54:AX54)=0,AY53,0)</f>
        <v>0</v>
      </c>
      <c r="AZ54" s="2">
        <f>IF(SUM($AQ54:AY54)=0,AZ53,0)</f>
        <v>0</v>
      </c>
      <c r="BA54" s="2">
        <f>IF(SUM($AQ54:AZ54)=0,BA53,0)</f>
        <v>0</v>
      </c>
      <c r="BB54" s="2">
        <f>IF(SUM($AQ54:BA54)=0,BB53,0)</f>
        <v>0</v>
      </c>
      <c r="BC54" s="2">
        <f>IF(SUM($AQ54:BB54)=0,BC53,0)</f>
        <v>0</v>
      </c>
      <c r="BD54" s="2">
        <f>IF(SUM($AQ54:BC54)=0,BD53,0)</f>
        <v>0</v>
      </c>
      <c r="BE54" s="2">
        <f>IF(SUM($AQ54:BD54)=0,BE53,0)</f>
        <v>0</v>
      </c>
      <c r="BF54" s="2"/>
      <c r="BG54" s="2"/>
      <c r="BH54" s="2"/>
      <c r="BI54" s="2"/>
      <c r="BJ54" s="2"/>
      <c r="BK54" s="2"/>
      <c r="BL54" s="2"/>
      <c r="BM54" s="2"/>
      <c r="BN54" s="2"/>
      <c r="BO54" s="2"/>
      <c r="BP54" s="2"/>
      <c r="BQ54" s="2"/>
      <c r="BR54" s="2"/>
      <c r="BS54" s="3"/>
      <c r="BT54" s="3"/>
      <c r="BU54" s="3"/>
      <c r="BV54" s="3"/>
    </row>
    <row r="55" spans="1:94" ht="15" customHeight="1">
      <c r="A55" s="50"/>
      <c r="B55" s="50"/>
      <c r="C55" s="276" t="str">
        <f>DBCS(VLOOKUP(1,AP19:AQ36,2,FALSE))</f>
        <v>（１）及び（２）に入力すると自動判定します</v>
      </c>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8"/>
      <c r="AF55" s="278"/>
      <c r="AG55" s="278"/>
      <c r="AH55" s="279"/>
      <c r="AI55" s="55"/>
      <c r="AJ55" s="1"/>
      <c r="AK55" s="30"/>
      <c r="AL55" s="32"/>
      <c r="AM55" s="32"/>
      <c r="AN55" s="32"/>
      <c r="AO55" s="32"/>
      <c r="AP55" s="32"/>
      <c r="AQ55" s="32"/>
      <c r="AR55" s="32"/>
      <c r="AS55" s="32"/>
      <c r="AT55" s="32"/>
      <c r="AU55" s="32"/>
      <c r="AV55" s="32"/>
      <c r="AW55" s="32"/>
      <c r="AX55" s="32"/>
      <c r="AY55" s="32"/>
      <c r="AZ55" s="2"/>
      <c r="BA55" s="2"/>
      <c r="BB55" s="2"/>
      <c r="BC55" s="2"/>
      <c r="BD55" s="2"/>
      <c r="BE55" s="2"/>
      <c r="BF55" s="2"/>
      <c r="BG55" s="2"/>
      <c r="BH55" s="2"/>
      <c r="BI55" s="2"/>
      <c r="BJ55" s="2"/>
      <c r="BK55" s="2"/>
      <c r="BL55" s="2"/>
      <c r="BM55" s="2"/>
      <c r="BN55" s="2"/>
      <c r="BO55" s="2"/>
      <c r="BP55" s="2"/>
      <c r="BQ55" s="2"/>
      <c r="BR55" s="2"/>
      <c r="BS55" s="3"/>
      <c r="BT55" s="3"/>
      <c r="BU55" s="3"/>
      <c r="BV55" s="3"/>
    </row>
    <row r="56" spans="1:94" ht="15" customHeight="1">
      <c r="A56" s="50"/>
      <c r="B56" s="50"/>
      <c r="C56" s="280"/>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2"/>
      <c r="AF56" s="282"/>
      <c r="AG56" s="282"/>
      <c r="AH56" s="283"/>
      <c r="AI56" s="50"/>
      <c r="AJ56" s="1"/>
      <c r="AK56" s="7"/>
      <c r="AL56" s="32"/>
      <c r="AM56" s="32"/>
      <c r="AN56" s="32"/>
      <c r="AO56" s="32"/>
      <c r="AP56" s="32"/>
      <c r="AQ56" s="32"/>
      <c r="AR56" s="32"/>
      <c r="AS56" s="32"/>
      <c r="AT56" s="32"/>
      <c r="AU56" s="32"/>
      <c r="AV56" s="32"/>
      <c r="AW56" s="32"/>
      <c r="AX56" s="32"/>
      <c r="AY56" s="32"/>
      <c r="AZ56" s="2"/>
      <c r="BA56" s="2"/>
      <c r="BB56" s="2"/>
      <c r="BC56" s="2"/>
      <c r="BD56" s="2"/>
      <c r="BE56" s="2"/>
      <c r="BF56" s="2"/>
      <c r="BG56" s="2"/>
      <c r="BH56" s="2"/>
      <c r="BI56" s="2"/>
      <c r="BJ56" s="2"/>
      <c r="BK56" s="2"/>
      <c r="BL56" s="2"/>
      <c r="BM56" s="2"/>
      <c r="BN56" s="2"/>
      <c r="BO56" s="2"/>
      <c r="BP56" s="2"/>
      <c r="BQ56" s="2"/>
      <c r="BR56" s="2"/>
      <c r="BS56" s="3"/>
      <c r="BT56" s="3"/>
      <c r="BU56" s="3"/>
      <c r="BV56" s="3"/>
    </row>
    <row r="57" spans="1:94" ht="12" customHeight="1">
      <c r="A57" s="50"/>
      <c r="B57" s="50"/>
      <c r="C57" s="79"/>
      <c r="D57" s="80" t="s">
        <v>158</v>
      </c>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81"/>
      <c r="AF57" s="81"/>
      <c r="AG57" s="81"/>
      <c r="AH57" s="81"/>
      <c r="AI57" s="50"/>
      <c r="AJ57" s="1"/>
      <c r="AK57" s="7"/>
      <c r="AL57" s="32"/>
      <c r="AM57" s="32"/>
      <c r="AN57" s="32"/>
      <c r="AO57" s="32"/>
      <c r="AP57" s="32"/>
      <c r="AQ57" s="32"/>
      <c r="AR57" s="32"/>
      <c r="AS57" s="32"/>
      <c r="AT57" s="32"/>
      <c r="AU57" s="32"/>
      <c r="AV57" s="32"/>
      <c r="AW57" s="32"/>
      <c r="AX57" s="32"/>
      <c r="AY57" s="32"/>
      <c r="AZ57" s="2"/>
      <c r="BA57" s="2"/>
      <c r="BB57" s="2"/>
      <c r="BC57" s="2"/>
      <c r="BD57" s="2"/>
      <c r="BE57" s="2"/>
      <c r="BF57" s="2"/>
      <c r="BG57" s="2"/>
      <c r="BH57" s="2"/>
      <c r="BI57" s="2"/>
      <c r="BJ57" s="2"/>
      <c r="BK57" s="2"/>
      <c r="BL57" s="2"/>
      <c r="BM57" s="2"/>
      <c r="BN57" s="2"/>
      <c r="BO57" s="2"/>
      <c r="BP57" s="2"/>
      <c r="BQ57" s="2"/>
      <c r="BR57" s="2"/>
      <c r="BS57" s="3"/>
      <c r="BT57" s="3"/>
      <c r="BU57" s="3"/>
      <c r="BV57" s="3"/>
    </row>
    <row r="58" spans="1:94" ht="12" customHeight="1">
      <c r="A58" s="50"/>
      <c r="B58" s="50"/>
      <c r="C58" s="50"/>
      <c r="D58" s="80" t="s">
        <v>157</v>
      </c>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1"/>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3"/>
      <c r="BT58" s="3"/>
      <c r="BU58" s="3"/>
      <c r="BV58" s="3"/>
    </row>
    <row r="59" spans="1:94" ht="10.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1"/>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3"/>
      <c r="BT59" s="3"/>
      <c r="BU59" s="3"/>
      <c r="BV59" s="3"/>
    </row>
    <row r="60" spans="1:94" ht="15" customHeight="1">
      <c r="A60" s="82"/>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2"/>
      <c r="AK60" s="30" t="s">
        <v>145</v>
      </c>
      <c r="AL60" s="2"/>
      <c r="AM60" s="2">
        <f>IF(AM64+AM65+AM80+AM81+AM114+AM115=0,0,1)</f>
        <v>1</v>
      </c>
      <c r="AN60" s="7"/>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3"/>
      <c r="BT60" s="3"/>
      <c r="BU60" s="3"/>
      <c r="BV60" s="3"/>
    </row>
    <row r="61" spans="1:94" ht="15" customHeight="1">
      <c r="A61" s="50" t="s">
        <v>25</v>
      </c>
      <c r="B61" s="50"/>
      <c r="C61" s="50"/>
      <c r="D61" s="50"/>
      <c r="E61" s="50"/>
      <c r="F61" s="50"/>
      <c r="G61" s="50"/>
      <c r="H61" s="50"/>
      <c r="I61" s="50"/>
      <c r="J61" s="50"/>
      <c r="K61" s="50"/>
      <c r="L61" s="50"/>
      <c r="M61" s="50"/>
      <c r="N61" s="83" t="s">
        <v>88</v>
      </c>
      <c r="O61" s="50"/>
      <c r="P61" s="50"/>
      <c r="Q61" s="50"/>
      <c r="R61" s="50"/>
      <c r="S61" s="50"/>
      <c r="T61" s="50"/>
      <c r="U61" s="50"/>
      <c r="V61" s="50"/>
      <c r="W61" s="50"/>
      <c r="X61" s="50"/>
      <c r="Y61" s="50"/>
      <c r="Z61" s="50"/>
      <c r="AA61" s="50"/>
      <c r="AB61" s="50"/>
      <c r="AC61" s="50"/>
      <c r="AD61" s="50"/>
      <c r="AE61" s="50"/>
      <c r="AF61" s="50"/>
      <c r="AG61" s="50"/>
      <c r="AH61" s="50"/>
      <c r="AI61" s="50"/>
      <c r="AJ61" s="2"/>
      <c r="AK61" s="35" t="s">
        <v>16</v>
      </c>
      <c r="AL61" s="16"/>
      <c r="AM61" s="2">
        <f>IF(C64="○",1,0)</f>
        <v>0</v>
      </c>
      <c r="AN61" s="16">
        <f>ROUNDUP((AK72+AL72+AM72-AO77-AO78)/(3-AN79),0)</f>
        <v>0</v>
      </c>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3"/>
      <c r="BT61" s="3"/>
      <c r="BU61" s="3"/>
      <c r="BV61" s="3"/>
    </row>
    <row r="62" spans="1:94" ht="15" customHeight="1">
      <c r="A62" s="50" t="s">
        <v>15</v>
      </c>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2"/>
      <c r="AK62" s="35" t="s">
        <v>17</v>
      </c>
      <c r="AL62" s="16"/>
      <c r="AM62" s="2">
        <f>IF(C65="○",1,0)</f>
        <v>0</v>
      </c>
      <c r="AN62" s="16">
        <f>ROUNDUP(AB114,0)</f>
        <v>0</v>
      </c>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3"/>
      <c r="BT62" s="3"/>
      <c r="BU62" s="3"/>
      <c r="BV62" s="3"/>
    </row>
    <row r="63" spans="1:94" ht="12"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1"/>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3"/>
      <c r="BT63" s="3"/>
      <c r="BU63" s="3"/>
      <c r="BV63" s="3"/>
    </row>
    <row r="64" spans="1:94" ht="18" customHeight="1">
      <c r="A64" s="50"/>
      <c r="B64" s="50"/>
      <c r="C64" s="181"/>
      <c r="D64" s="211"/>
      <c r="E64" s="182"/>
      <c r="F64" s="63" t="s">
        <v>16</v>
      </c>
      <c r="G64" s="63"/>
      <c r="H64" s="63"/>
      <c r="I64" s="63"/>
      <c r="J64" s="63"/>
      <c r="K64" s="63"/>
      <c r="L64" s="63"/>
      <c r="M64" s="63"/>
      <c r="N64" s="63"/>
      <c r="O64" s="63"/>
      <c r="P64" s="63"/>
      <c r="Q64" s="63"/>
      <c r="R64" s="63"/>
      <c r="S64" s="84" t="str">
        <f>IF(C64="○","－","")</f>
        <v/>
      </c>
      <c r="T64" s="62" t="str">
        <f>IF(C64="○","－","")</f>
        <v/>
      </c>
      <c r="U64" s="62" t="str">
        <f>IF(C64="○","→","")</f>
        <v/>
      </c>
      <c r="V64" s="285" t="str">
        <f>IF(AM60=1,"",VLOOKUP(1,AM61:AN62,2,FALSE))</f>
        <v/>
      </c>
      <c r="W64" s="286"/>
      <c r="X64" s="286"/>
      <c r="Y64" s="286"/>
      <c r="Z64" s="286"/>
      <c r="AA64" s="286"/>
      <c r="AB64" s="286"/>
      <c r="AC64" s="284" t="s">
        <v>86</v>
      </c>
      <c r="AD64" s="278"/>
      <c r="AE64" s="278"/>
      <c r="AF64" s="278"/>
      <c r="AG64" s="278"/>
      <c r="AH64" s="279"/>
      <c r="AI64" s="50"/>
      <c r="AJ64" s="1"/>
      <c r="AK64" s="30" t="s">
        <v>189</v>
      </c>
      <c r="AL64" s="2"/>
      <c r="AM64" s="2">
        <f>IF(C64=C65,1,0)</f>
        <v>1</v>
      </c>
      <c r="AN64" s="30" t="s">
        <v>188</v>
      </c>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3"/>
      <c r="BT64" s="3"/>
      <c r="BU64" s="3"/>
      <c r="BV64" s="3"/>
    </row>
    <row r="65" spans="1:95" ht="18" customHeight="1">
      <c r="A65" s="50"/>
      <c r="B65" s="50"/>
      <c r="C65" s="181"/>
      <c r="D65" s="211"/>
      <c r="E65" s="182"/>
      <c r="F65" s="63" t="s">
        <v>17</v>
      </c>
      <c r="G65" s="63"/>
      <c r="H65" s="63"/>
      <c r="I65" s="63"/>
      <c r="J65" s="63"/>
      <c r="K65" s="63"/>
      <c r="L65" s="63"/>
      <c r="M65" s="63"/>
      <c r="N65" s="63"/>
      <c r="O65" s="63"/>
      <c r="P65" s="63"/>
      <c r="Q65" s="63"/>
      <c r="R65" s="85"/>
      <c r="S65" s="84" t="str">
        <f>IF(C65="○","－","")</f>
        <v/>
      </c>
      <c r="T65" s="62" t="str">
        <f>IF(C65="○","－","")</f>
        <v/>
      </c>
      <c r="U65" s="62" t="str">
        <f>IF(C65="○","→","")</f>
        <v/>
      </c>
      <c r="V65" s="287"/>
      <c r="W65" s="288"/>
      <c r="X65" s="288"/>
      <c r="Y65" s="288"/>
      <c r="Z65" s="288"/>
      <c r="AA65" s="288"/>
      <c r="AB65" s="288"/>
      <c r="AC65" s="282"/>
      <c r="AD65" s="282"/>
      <c r="AE65" s="282"/>
      <c r="AF65" s="282"/>
      <c r="AG65" s="282"/>
      <c r="AH65" s="283"/>
      <c r="AI65" s="50"/>
      <c r="AJ65" s="1"/>
      <c r="AK65" s="30" t="s">
        <v>190</v>
      </c>
      <c r="AL65" s="2"/>
      <c r="AM65" s="2">
        <f>IF(AND(AM20=0,C65="○"),1,0)</f>
        <v>0</v>
      </c>
      <c r="AN65" s="30" t="s">
        <v>191</v>
      </c>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3"/>
      <c r="BT65" s="3"/>
      <c r="BU65" s="3"/>
      <c r="BV65" s="3"/>
    </row>
    <row r="66" spans="1:95" ht="12" customHeight="1">
      <c r="A66" s="50"/>
      <c r="B66" s="50"/>
      <c r="C66" s="55"/>
      <c r="D66" s="86" t="str">
        <f>IF(AM64=1,AN64,IF(AM65=1,AN65,""))</f>
        <v>↑どちらか一方を選択してください</v>
      </c>
      <c r="E66" s="50"/>
      <c r="F66" s="82"/>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1"/>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3"/>
      <c r="BT66" s="3"/>
      <c r="BU66" s="3"/>
      <c r="BV66" s="3"/>
    </row>
    <row r="67" spans="1:95" ht="3" customHeight="1">
      <c r="A67" s="50"/>
      <c r="B67" s="50"/>
      <c r="C67" s="50"/>
      <c r="D67" s="50"/>
      <c r="E67" s="50"/>
      <c r="F67" s="82"/>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1"/>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3"/>
      <c r="BT67" s="3"/>
      <c r="BU67" s="3"/>
      <c r="BV67" s="3"/>
    </row>
    <row r="68" spans="1:95" ht="15" customHeight="1">
      <c r="A68" s="50" t="s">
        <v>26</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1"/>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3"/>
      <c r="BT68" s="3"/>
      <c r="BU68" s="3"/>
      <c r="BV68" s="3"/>
    </row>
    <row r="69" spans="1:95" ht="15" customHeight="1">
      <c r="A69" s="87" t="s">
        <v>31</v>
      </c>
      <c r="B69" s="50"/>
      <c r="C69" s="50"/>
      <c r="D69" s="50"/>
      <c r="E69" s="50"/>
      <c r="F69" s="50"/>
      <c r="G69" s="50"/>
      <c r="H69" s="50"/>
      <c r="I69" s="50"/>
      <c r="J69" s="50"/>
      <c r="K69" s="50"/>
      <c r="L69" s="50"/>
      <c r="M69" s="55"/>
      <c r="N69" s="50"/>
      <c r="O69" s="50"/>
      <c r="P69" s="50"/>
      <c r="Q69" s="50"/>
      <c r="R69" s="50"/>
      <c r="S69" s="50"/>
      <c r="T69" s="50"/>
      <c r="U69" s="50"/>
      <c r="V69" s="50"/>
      <c r="W69" s="50"/>
      <c r="X69" s="50"/>
      <c r="Y69" s="50"/>
      <c r="Z69" s="50"/>
      <c r="AA69" s="50"/>
      <c r="AB69" s="50"/>
      <c r="AC69" s="50"/>
      <c r="AD69" s="50"/>
      <c r="AE69" s="50"/>
      <c r="AF69" s="50"/>
      <c r="AG69" s="50"/>
      <c r="AH69" s="50"/>
      <c r="AI69" s="50"/>
      <c r="AJ69" s="1"/>
      <c r="AK69" s="2"/>
      <c r="AL69" s="2"/>
      <c r="AM69" s="2"/>
      <c r="AN69" s="2"/>
      <c r="AO69" s="2"/>
      <c r="AP69" s="7"/>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3"/>
      <c r="BT69" s="3"/>
      <c r="BU69" s="3"/>
      <c r="BV69" s="3"/>
    </row>
    <row r="70" spans="1:95" ht="12" customHeight="1">
      <c r="A70" s="50"/>
      <c r="B70" s="50"/>
      <c r="C70" s="50"/>
      <c r="D70" s="55"/>
      <c r="E70" s="65" t="s">
        <v>194</v>
      </c>
      <c r="F70" s="55"/>
      <c r="G70" s="55"/>
      <c r="H70" s="55"/>
      <c r="I70" s="88"/>
      <c r="J70" s="55"/>
      <c r="K70" s="55"/>
      <c r="L70" s="55"/>
      <c r="M70" s="55"/>
      <c r="N70" s="50"/>
      <c r="O70" s="55"/>
      <c r="P70" s="59" t="str">
        <f>IF(AM70=1,AN70,"")</f>
        <v>↓基準年度の初年度の年度が不正です</v>
      </c>
      <c r="Q70" s="50"/>
      <c r="R70" s="55"/>
      <c r="S70" s="50"/>
      <c r="T70" s="55"/>
      <c r="U70" s="55"/>
      <c r="V70" s="50"/>
      <c r="W70" s="50"/>
      <c r="X70" s="50"/>
      <c r="Y70" s="50"/>
      <c r="Z70" s="55"/>
      <c r="AA70" s="50"/>
      <c r="AB70" s="55"/>
      <c r="AC70" s="50"/>
      <c r="AD70" s="50"/>
      <c r="AE70" s="50"/>
      <c r="AF70" s="50"/>
      <c r="AG70" s="50"/>
      <c r="AH70" s="50"/>
      <c r="AI70" s="50"/>
      <c r="AJ70" s="1"/>
      <c r="AK70" s="2"/>
      <c r="AL70" s="2" t="s">
        <v>195</v>
      </c>
      <c r="AM70" s="2">
        <f>IF(AND(J71="平成",AND(L71&gt;13,L71&lt;31)),0,IF(AND(J71="令和",AND(L71&gt;0,L71&lt;5)),0,1))</f>
        <v>1</v>
      </c>
      <c r="AN70" s="30" t="s">
        <v>193</v>
      </c>
      <c r="AO70" s="2"/>
      <c r="AP70" s="2"/>
      <c r="AQ70" s="2"/>
      <c r="AR70" s="2"/>
      <c r="AS70" s="2"/>
      <c r="AT70" s="2"/>
      <c r="AU70" s="2"/>
      <c r="AV70" s="2"/>
      <c r="AW70" s="2"/>
      <c r="AX70" s="2"/>
      <c r="AY70" s="2"/>
      <c r="AZ70" s="2" t="s">
        <v>195</v>
      </c>
      <c r="BA70" s="2" t="s">
        <v>198</v>
      </c>
      <c r="BB70" s="2"/>
      <c r="BC70" s="2"/>
      <c r="BD70" s="2"/>
      <c r="BE70" s="2"/>
      <c r="BF70" s="2"/>
      <c r="BG70" s="2"/>
      <c r="BH70" s="2"/>
      <c r="BI70" s="2"/>
      <c r="BJ70" s="2"/>
      <c r="BK70" s="2"/>
      <c r="BL70" s="2"/>
      <c r="BM70" s="2"/>
      <c r="BN70" s="2"/>
      <c r="BO70" s="2"/>
      <c r="BP70" s="2"/>
      <c r="BQ70" s="2"/>
      <c r="BR70" s="2"/>
      <c r="BS70" s="3"/>
      <c r="BT70" s="3"/>
      <c r="BU70" s="3"/>
      <c r="BV70" s="3"/>
    </row>
    <row r="71" spans="1:95" ht="18" customHeight="1">
      <c r="A71" s="50"/>
      <c r="B71" s="50"/>
      <c r="C71" s="50"/>
      <c r="D71" s="66" t="s">
        <v>27</v>
      </c>
      <c r="E71" s="67"/>
      <c r="F71" s="67"/>
      <c r="G71" s="67"/>
      <c r="H71" s="67"/>
      <c r="I71" s="89"/>
      <c r="J71" s="211"/>
      <c r="K71" s="289"/>
      <c r="L71" s="211"/>
      <c r="M71" s="211"/>
      <c r="N71" s="63" t="s">
        <v>28</v>
      </c>
      <c r="O71" s="63"/>
      <c r="P71" s="64"/>
      <c r="Q71" s="90"/>
      <c r="R71" s="206" t="str">
        <f>IF(AM70=1,"",IF(AU72=0,BE71,BE72))</f>
        <v/>
      </c>
      <c r="S71" s="206"/>
      <c r="T71" s="206" t="str">
        <f>IF(AM70=1,"",IF(SUM(AT72:AU72)=1,1,L71+1))</f>
        <v/>
      </c>
      <c r="U71" s="206"/>
      <c r="V71" s="63" t="s">
        <v>28</v>
      </c>
      <c r="W71" s="63"/>
      <c r="X71" s="64"/>
      <c r="Y71" s="90"/>
      <c r="Z71" s="206" t="str">
        <f>IF(AM70=1,"",IF(AV72=0,BE71,BE72))</f>
        <v/>
      </c>
      <c r="AA71" s="206"/>
      <c r="AB71" s="206" t="str">
        <f>IF(AM70=1,"",IF(SUM(AT72:AV72)=1,1,IF(SUM(AT72:AV72)=2,2,L71+2)))</f>
        <v/>
      </c>
      <c r="AC71" s="206"/>
      <c r="AD71" s="63" t="s">
        <v>28</v>
      </c>
      <c r="AE71" s="63"/>
      <c r="AF71" s="64"/>
      <c r="AG71" s="50"/>
      <c r="AH71" s="50"/>
      <c r="AI71" s="50"/>
      <c r="AJ71" s="1"/>
      <c r="AK71" s="16" t="str">
        <f>IF(AM70=1,"",IF(L71="","",L71))</f>
        <v/>
      </c>
      <c r="AL71" s="16" t="str">
        <f>IF(T71="","",T71)</f>
        <v/>
      </c>
      <c r="AM71" s="16" t="str">
        <f>IF(AB71="","",AB71)</f>
        <v/>
      </c>
      <c r="AN71" s="2"/>
      <c r="AO71" s="2"/>
      <c r="AP71" s="2"/>
      <c r="AQ71" s="2"/>
      <c r="AR71" s="6"/>
      <c r="AS71" s="2" t="s">
        <v>195</v>
      </c>
      <c r="AT71" s="2" t="s">
        <v>200</v>
      </c>
      <c r="AU71" s="2" t="s">
        <v>201</v>
      </c>
      <c r="AV71" s="6" t="s">
        <v>202</v>
      </c>
      <c r="AW71" s="2"/>
      <c r="AX71" s="2"/>
      <c r="AY71" s="2"/>
      <c r="AZ71" s="6"/>
      <c r="BA71" s="2"/>
      <c r="BB71" s="2"/>
      <c r="BC71" s="2"/>
      <c r="BD71" s="2" t="s">
        <v>199</v>
      </c>
      <c r="BE71" s="30" t="s">
        <v>196</v>
      </c>
      <c r="BF71" s="2">
        <v>14</v>
      </c>
      <c r="BG71" s="2">
        <v>15</v>
      </c>
      <c r="BH71" s="2">
        <v>16</v>
      </c>
      <c r="BI71" s="2">
        <v>17</v>
      </c>
      <c r="BJ71" s="2">
        <v>18</v>
      </c>
      <c r="BK71" s="2">
        <v>19</v>
      </c>
      <c r="BL71" s="2">
        <v>20</v>
      </c>
      <c r="BM71" s="2">
        <v>21</v>
      </c>
      <c r="BN71" s="2">
        <v>22</v>
      </c>
      <c r="BO71" s="2">
        <v>23</v>
      </c>
      <c r="BP71" s="2">
        <v>24</v>
      </c>
      <c r="BQ71" s="2">
        <v>25</v>
      </c>
      <c r="BR71" s="2">
        <v>26</v>
      </c>
      <c r="BS71" s="2">
        <v>27</v>
      </c>
      <c r="BT71" s="2">
        <v>28</v>
      </c>
      <c r="BU71" s="2">
        <v>29</v>
      </c>
      <c r="BV71" s="2">
        <v>30</v>
      </c>
    </row>
    <row r="72" spans="1:95" ht="18" customHeight="1">
      <c r="A72" s="50"/>
      <c r="B72" s="50"/>
      <c r="C72" s="50"/>
      <c r="D72" s="66" t="s">
        <v>29</v>
      </c>
      <c r="E72" s="67"/>
      <c r="F72" s="67"/>
      <c r="G72" s="67"/>
      <c r="H72" s="67"/>
      <c r="I72" s="250"/>
      <c r="J72" s="251"/>
      <c r="K72" s="251"/>
      <c r="L72" s="251"/>
      <c r="M72" s="91" t="s">
        <v>74</v>
      </c>
      <c r="N72" s="91"/>
      <c r="O72" s="92"/>
      <c r="P72" s="93"/>
      <c r="Q72" s="250"/>
      <c r="R72" s="251"/>
      <c r="S72" s="251"/>
      <c r="T72" s="251"/>
      <c r="U72" s="91" t="s">
        <v>74</v>
      </c>
      <c r="V72" s="91"/>
      <c r="W72" s="92"/>
      <c r="X72" s="93"/>
      <c r="Y72" s="250"/>
      <c r="Z72" s="251"/>
      <c r="AA72" s="251"/>
      <c r="AB72" s="251"/>
      <c r="AC72" s="91" t="s">
        <v>74</v>
      </c>
      <c r="AD72" s="91"/>
      <c r="AE72" s="92"/>
      <c r="AF72" s="93"/>
      <c r="AG72" s="50"/>
      <c r="AH72" s="50"/>
      <c r="AI72" s="50"/>
      <c r="AJ72" s="1"/>
      <c r="AK72" s="16">
        <f>I72</f>
        <v>0</v>
      </c>
      <c r="AL72" s="16">
        <f>Q72</f>
        <v>0</v>
      </c>
      <c r="AM72" s="16">
        <f>Y72</f>
        <v>0</v>
      </c>
      <c r="AN72" s="2"/>
      <c r="AO72" s="2"/>
      <c r="AP72" s="2"/>
      <c r="AQ72" s="2"/>
      <c r="AR72" s="2"/>
      <c r="AS72" s="2"/>
      <c r="AT72" s="2">
        <f>IF(J71="平成",0,1)</f>
        <v>1</v>
      </c>
      <c r="AU72" s="2">
        <f>IF((AND(J71="平成",AND(L71&gt;13,L71&lt;30))),0,1)</f>
        <v>1</v>
      </c>
      <c r="AV72" s="2">
        <f>IF((AND(J71="平成",AND(L71&gt;13,L71&lt;29))),0,1)</f>
        <v>1</v>
      </c>
      <c r="AW72" s="2"/>
      <c r="AX72" s="2"/>
      <c r="AY72" s="2"/>
      <c r="AZ72" s="2"/>
      <c r="BA72" s="2"/>
      <c r="BB72" s="2"/>
      <c r="BC72" s="2"/>
      <c r="BD72" s="2"/>
      <c r="BE72" s="30" t="s">
        <v>197</v>
      </c>
      <c r="BF72" s="2">
        <v>1</v>
      </c>
      <c r="BG72" s="2">
        <v>2</v>
      </c>
      <c r="BH72" s="2">
        <v>3</v>
      </c>
      <c r="BI72" s="2">
        <v>4</v>
      </c>
      <c r="BJ72" s="2"/>
      <c r="BK72" s="2"/>
      <c r="BL72" s="2"/>
      <c r="BM72" s="2"/>
      <c r="BN72" s="2"/>
      <c r="BO72" s="2"/>
      <c r="BP72" s="2"/>
      <c r="BQ72" s="2"/>
      <c r="BR72" s="2"/>
      <c r="BS72" s="3"/>
      <c r="BT72" s="3"/>
      <c r="BU72" s="3"/>
      <c r="BV72" s="3"/>
    </row>
    <row r="73" spans="1:95" ht="12" customHeight="1">
      <c r="A73" s="50"/>
      <c r="B73" s="50"/>
      <c r="C73" s="50"/>
      <c r="D73" s="50"/>
      <c r="E73" s="65" t="s">
        <v>144</v>
      </c>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1"/>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3"/>
      <c r="BT73" s="3"/>
      <c r="BU73" s="3"/>
      <c r="BV73" s="3"/>
    </row>
    <row r="74" spans="1:95" ht="12"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1"/>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3"/>
      <c r="BT74" s="3"/>
      <c r="BU74" s="3"/>
      <c r="BV74" s="3"/>
    </row>
    <row r="75" spans="1:95" ht="15" customHeight="1">
      <c r="A75" s="87" t="s">
        <v>156</v>
      </c>
      <c r="B75" s="50"/>
      <c r="C75" s="50"/>
      <c r="D75" s="50"/>
      <c r="E75" s="50"/>
      <c r="F75" s="50"/>
      <c r="G75" s="50"/>
      <c r="H75" s="50"/>
      <c r="I75" s="50"/>
      <c r="J75" s="50"/>
      <c r="K75" s="50"/>
      <c r="L75" s="50"/>
      <c r="M75" s="50"/>
      <c r="N75" s="94" t="s">
        <v>89</v>
      </c>
      <c r="O75" s="50"/>
      <c r="P75" s="50"/>
      <c r="Q75" s="50"/>
      <c r="R75" s="50"/>
      <c r="S75" s="50"/>
      <c r="T75" s="50"/>
      <c r="U75" s="50"/>
      <c r="V75" s="50"/>
      <c r="W75" s="50"/>
      <c r="X75" s="50"/>
      <c r="Y75" s="50"/>
      <c r="Z75" s="50"/>
      <c r="AA75" s="50"/>
      <c r="AB75" s="50"/>
      <c r="AC75" s="50"/>
      <c r="AD75" s="50"/>
      <c r="AE75" s="50"/>
      <c r="AF75" s="50"/>
      <c r="AG75" s="50"/>
      <c r="AH75" s="50"/>
      <c r="AI75" s="50"/>
      <c r="AJ75" s="1"/>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3"/>
      <c r="BT75" s="3"/>
      <c r="BU75" s="3"/>
      <c r="BV75" s="3"/>
    </row>
    <row r="76" spans="1:95" ht="12" customHeight="1">
      <c r="A76" s="50"/>
      <c r="B76" s="50"/>
      <c r="C76" s="50"/>
      <c r="D76" s="50"/>
      <c r="E76" s="50"/>
      <c r="F76" s="55"/>
      <c r="G76" s="95"/>
      <c r="H76" s="95"/>
      <c r="I76" s="95"/>
      <c r="J76" s="59" t="str">
        <f>IF(AM80=1,AN80,IF(AM81=1,AN81,""))</f>
        <v/>
      </c>
      <c r="K76" s="50"/>
      <c r="L76" s="50"/>
      <c r="M76" s="50"/>
      <c r="N76" s="50"/>
      <c r="O76" s="50"/>
      <c r="P76" s="59" t="str">
        <f>IF(SUM($AS77:$AS78)=0,"",$AS$76)</f>
        <v/>
      </c>
      <c r="Q76" s="50"/>
      <c r="R76" s="55"/>
      <c r="S76" s="50"/>
      <c r="T76" s="50"/>
      <c r="U76" s="50"/>
      <c r="V76" s="50"/>
      <c r="W76" s="50"/>
      <c r="X76" s="50"/>
      <c r="Y76" s="50"/>
      <c r="Z76" s="50"/>
      <c r="AA76" s="50"/>
      <c r="AB76" s="50"/>
      <c r="AC76" s="50"/>
      <c r="AD76" s="50"/>
      <c r="AE76" s="50"/>
      <c r="AF76" s="50"/>
      <c r="AG76" s="50"/>
      <c r="AH76" s="50"/>
      <c r="AI76" s="50"/>
      <c r="AJ76" s="1"/>
      <c r="AK76" s="2"/>
      <c r="AL76" s="2"/>
      <c r="AM76" s="2"/>
      <c r="AN76" s="2"/>
      <c r="AO76" s="2"/>
      <c r="AP76" s="2"/>
      <c r="AQ76" s="2"/>
      <c r="AR76" s="2" t="s">
        <v>204</v>
      </c>
      <c r="AS76" s="7" t="s">
        <v>212</v>
      </c>
      <c r="AT76" s="2"/>
      <c r="AU76" s="2"/>
      <c r="AV76" s="2"/>
      <c r="AW76" s="2"/>
      <c r="AX76" s="2"/>
      <c r="AY76" s="2" t="s">
        <v>204</v>
      </c>
      <c r="AZ76" s="7" t="str">
        <f>IF(SUM(AT72:AV72)=0,"平成",IF(SUM(AT72:AV72)=3,"令和","平成"))</f>
        <v>令和</v>
      </c>
      <c r="BA76" s="2" t="str">
        <f>IF(SUM(AT72:AV72)=0,"",IF(SUM(AT72:AV72)=3,"","令和"))</f>
        <v/>
      </c>
      <c r="BB76" s="2"/>
      <c r="BC76" s="2"/>
      <c r="BD76" s="2"/>
      <c r="BE76" s="2"/>
      <c r="BF76" s="2"/>
      <c r="BG76" s="2"/>
      <c r="BH76" s="2"/>
      <c r="BI76" s="2"/>
      <c r="BJ76" s="2"/>
      <c r="BK76" s="2"/>
      <c r="BL76" s="2"/>
      <c r="BM76" s="2"/>
      <c r="BN76" s="2"/>
      <c r="BO76" s="2"/>
      <c r="BP76" s="2"/>
      <c r="BQ76" s="2"/>
      <c r="BR76" s="2"/>
      <c r="BS76" s="3"/>
      <c r="BT76" s="3"/>
      <c r="BU76" s="3"/>
      <c r="BV76" s="3"/>
    </row>
    <row r="77" spans="1:95" ht="18" customHeight="1">
      <c r="A77" s="50"/>
      <c r="B77" s="50"/>
      <c r="C77" s="55"/>
      <c r="D77" s="96" t="s">
        <v>28</v>
      </c>
      <c r="E77" s="97"/>
      <c r="F77" s="98"/>
      <c r="G77" s="181"/>
      <c r="H77" s="289"/>
      <c r="I77" s="253"/>
      <c r="J77" s="253"/>
      <c r="K77" s="99" t="s">
        <v>28</v>
      </c>
      <c r="L77" s="99"/>
      <c r="M77" s="63"/>
      <c r="N77" s="63" t="s">
        <v>76</v>
      </c>
      <c r="O77" s="252" t="str">
        <f>IFERROR(IF(OR(AS77=1,I77=0),"",HLOOKUP(I77,$AK$71:$AM$72,2,FALSE)),"")</f>
        <v/>
      </c>
      <c r="P77" s="252"/>
      <c r="Q77" s="252"/>
      <c r="R77" s="252"/>
      <c r="S77" s="91" t="s">
        <v>75</v>
      </c>
      <c r="T77" s="63"/>
      <c r="U77" s="63"/>
      <c r="V77" s="63"/>
      <c r="W77" s="64"/>
      <c r="X77" s="100"/>
      <c r="Y77" s="55"/>
      <c r="Z77" s="50"/>
      <c r="AA77" s="50"/>
      <c r="AB77" s="50"/>
      <c r="AC77" s="50"/>
      <c r="AD77" s="55"/>
      <c r="AE77" s="50"/>
      <c r="AF77" s="50"/>
      <c r="AG77" s="50"/>
      <c r="AH77" s="50"/>
      <c r="AI77" s="50"/>
      <c r="AJ77" s="1"/>
      <c r="AK77" s="7">
        <f>I77</f>
        <v>0</v>
      </c>
      <c r="AL77" s="36">
        <f>IF(O77="",0,O77)</f>
        <v>0</v>
      </c>
      <c r="AM77" s="2"/>
      <c r="AN77" s="37">
        <f>IF(AK77=0,0,1)</f>
        <v>0</v>
      </c>
      <c r="AO77" s="2">
        <f>AL77*AN77</f>
        <v>0</v>
      </c>
      <c r="AP77" s="2"/>
      <c r="AQ77" s="2"/>
      <c r="AR77" s="2" t="s">
        <v>203</v>
      </c>
      <c r="AS77" s="2">
        <f>IF(AND(G77="",I77=""),0,IF(AND(G77="平成",AND(I77&gt;13,I77&lt;31)),0,IF(AND(G77="令和",I77&lt;7),0,1)))</f>
        <v>0</v>
      </c>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3"/>
      <c r="BU77" s="3"/>
      <c r="BV77" s="3"/>
      <c r="CQ77" s="43"/>
    </row>
    <row r="78" spans="1:95" ht="18" customHeight="1">
      <c r="A78" s="50"/>
      <c r="B78" s="50"/>
      <c r="C78" s="55"/>
      <c r="D78" s="96" t="s">
        <v>28</v>
      </c>
      <c r="E78" s="97"/>
      <c r="F78" s="98"/>
      <c r="G78" s="181"/>
      <c r="H78" s="289"/>
      <c r="I78" s="253"/>
      <c r="J78" s="253"/>
      <c r="K78" s="99" t="s">
        <v>28</v>
      </c>
      <c r="L78" s="99"/>
      <c r="M78" s="63"/>
      <c r="N78" s="63" t="s">
        <v>76</v>
      </c>
      <c r="O78" s="252" t="str">
        <f>IFERROR(IF(OR(AS78=1,I78=0),"",HLOOKUP(I78,$AK$71:$AM$72,2,FALSE)),"")</f>
        <v/>
      </c>
      <c r="P78" s="252"/>
      <c r="Q78" s="252"/>
      <c r="R78" s="252"/>
      <c r="S78" s="91" t="s">
        <v>75</v>
      </c>
      <c r="T78" s="63"/>
      <c r="U78" s="63"/>
      <c r="V78" s="63"/>
      <c r="W78" s="64"/>
      <c r="X78" s="100"/>
      <c r="Y78" s="55"/>
      <c r="Z78" s="50"/>
      <c r="AA78" s="50"/>
      <c r="AB78" s="50"/>
      <c r="AC78" s="50"/>
      <c r="AD78" s="55"/>
      <c r="AE78" s="50"/>
      <c r="AF78" s="50"/>
      <c r="AG78" s="50"/>
      <c r="AH78" s="50"/>
      <c r="AI78" s="50"/>
      <c r="AJ78" s="1"/>
      <c r="AK78" s="7">
        <f>I78</f>
        <v>0</v>
      </c>
      <c r="AL78" s="36">
        <f>IF(O78="",0,O78)</f>
        <v>0</v>
      </c>
      <c r="AM78" s="2"/>
      <c r="AN78" s="37">
        <f>IF(AK78=0,0,1)</f>
        <v>0</v>
      </c>
      <c r="AO78" s="2">
        <f>AL78*AN78</f>
        <v>0</v>
      </c>
      <c r="AP78" s="2"/>
      <c r="AQ78" s="2"/>
      <c r="AR78" s="2" t="s">
        <v>203</v>
      </c>
      <c r="AS78" s="2">
        <f>IF(AND(G78="",I78=""),0,IF(AND(G78="平成",AND(I78&gt;13,I78&lt;31)),0,IF(AND(G78="令和",I78&lt;7),0,1)))</f>
        <v>0</v>
      </c>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3"/>
      <c r="BU78" s="3"/>
      <c r="BV78" s="3"/>
      <c r="CQ78" s="43"/>
    </row>
    <row r="79" spans="1:95" ht="18" customHeight="1">
      <c r="A79" s="50"/>
      <c r="B79" s="50"/>
      <c r="C79" s="50"/>
      <c r="D79" s="101" t="s">
        <v>30</v>
      </c>
      <c r="E79" s="102"/>
      <c r="F79" s="103"/>
      <c r="G79" s="254"/>
      <c r="H79" s="255"/>
      <c r="I79" s="255"/>
      <c r="J79" s="255"/>
      <c r="K79" s="255"/>
      <c r="L79" s="255"/>
      <c r="M79" s="255"/>
      <c r="N79" s="255"/>
      <c r="O79" s="255"/>
      <c r="P79" s="255"/>
      <c r="Q79" s="255"/>
      <c r="R79" s="255"/>
      <c r="S79" s="255"/>
      <c r="T79" s="255"/>
      <c r="U79" s="255"/>
      <c r="V79" s="255"/>
      <c r="W79" s="255"/>
      <c r="X79" s="255"/>
      <c r="Y79" s="255"/>
      <c r="Z79" s="255"/>
      <c r="AA79" s="255"/>
      <c r="AB79" s="255"/>
      <c r="AC79" s="255"/>
      <c r="AD79" s="255"/>
      <c r="AE79" s="255"/>
      <c r="AF79" s="255"/>
      <c r="AG79" s="255"/>
      <c r="AH79" s="256"/>
      <c r="AI79" s="50"/>
      <c r="AJ79" s="1"/>
      <c r="AK79" s="2"/>
      <c r="AL79" s="2"/>
      <c r="AM79" s="2"/>
      <c r="AN79" s="37">
        <f>AN77+AN78</f>
        <v>0</v>
      </c>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3"/>
      <c r="BT79" s="3"/>
      <c r="BU79" s="3"/>
      <c r="BV79" s="3"/>
    </row>
    <row r="80" spans="1:95" ht="18" customHeight="1">
      <c r="A80" s="50"/>
      <c r="B80" s="50"/>
      <c r="C80" s="50"/>
      <c r="D80" s="84"/>
      <c r="E80" s="62"/>
      <c r="F80" s="104"/>
      <c r="G80" s="257"/>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9"/>
      <c r="AI80" s="50"/>
      <c r="AJ80" s="1"/>
      <c r="AK80" s="7" t="s">
        <v>117</v>
      </c>
      <c r="AL80" s="7"/>
      <c r="AM80" s="2">
        <f>IF(AND(AM61=1,I77&lt;&gt;"",I77=I78),1,0)</f>
        <v>0</v>
      </c>
      <c r="AN80" s="7" t="s">
        <v>205</v>
      </c>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3"/>
      <c r="BT80" s="3"/>
      <c r="BU80" s="3"/>
      <c r="BV80" s="3"/>
    </row>
    <row r="81" spans="1:74" ht="18" customHeight="1">
      <c r="A81" s="50"/>
      <c r="B81" s="50"/>
      <c r="C81" s="50"/>
      <c r="D81" s="105"/>
      <c r="E81" s="106"/>
      <c r="F81" s="107"/>
      <c r="G81" s="260"/>
      <c r="H81" s="261"/>
      <c r="I81" s="261"/>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2"/>
      <c r="AI81" s="50"/>
      <c r="AJ81" s="1"/>
      <c r="AK81" s="7" t="s">
        <v>118</v>
      </c>
      <c r="AL81" s="7"/>
      <c r="AM81" s="2">
        <f>IF(AND(AM61=1,AM19&gt;=14,AM19&lt;=26,I77&lt;&gt;0,I78&lt;&gt;0),1,0)</f>
        <v>0</v>
      </c>
      <c r="AN81" s="7" t="s">
        <v>206</v>
      </c>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3"/>
      <c r="BT81" s="3"/>
      <c r="BU81" s="3"/>
      <c r="BV81" s="3"/>
    </row>
    <row r="82" spans="1:74" ht="12" customHeight="1">
      <c r="A82" s="50"/>
      <c r="B82" s="50"/>
      <c r="C82" s="50"/>
      <c r="D82" s="50"/>
      <c r="E82" s="108"/>
      <c r="F82" s="50"/>
      <c r="G82" s="50"/>
      <c r="H82" s="50"/>
      <c r="I82" s="109"/>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1"/>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3"/>
      <c r="BT82" s="3"/>
      <c r="BU82" s="3"/>
      <c r="BV82" s="3"/>
    </row>
    <row r="83" spans="1:74" ht="3"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1"/>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3"/>
      <c r="BT83" s="3"/>
      <c r="BU83" s="3"/>
      <c r="BV83" s="3"/>
    </row>
    <row r="84" spans="1:74" ht="15" customHeight="1">
      <c r="A84" s="87" t="s">
        <v>32</v>
      </c>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1"/>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3"/>
      <c r="BT84" s="3"/>
      <c r="BU84" s="3"/>
      <c r="BV84" s="3"/>
    </row>
    <row r="85" spans="1:74" ht="15" customHeight="1">
      <c r="A85" s="110" t="s">
        <v>33</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1"/>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3"/>
      <c r="BT85" s="3"/>
      <c r="BU85" s="3"/>
      <c r="BV85" s="3"/>
    </row>
    <row r="86" spans="1:74" ht="12" customHeight="1">
      <c r="A86" s="50"/>
      <c r="B86" s="50"/>
      <c r="C86" s="50"/>
      <c r="D86" s="59" t="str">
        <f>IF(AM86=1,AN86,IF(AM86=2,AN87,""))</f>
        <v/>
      </c>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1"/>
      <c r="AK86" s="2"/>
      <c r="AL86" s="2" t="s">
        <v>232</v>
      </c>
      <c r="AM86" s="2">
        <f>IF(AND(C65="○",OR(D87&lt;&gt;"",D88&lt;&gt;"",D89&lt;&gt;"")),1,IF(AND(C64="○",AND(D87="",D88="",D89="")),2,0))</f>
        <v>0</v>
      </c>
      <c r="AN86" s="7" t="s">
        <v>230</v>
      </c>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3"/>
      <c r="BT86" s="3"/>
      <c r="BU86" s="3"/>
      <c r="BV86" s="3"/>
    </row>
    <row r="87" spans="1:74" ht="18" customHeight="1">
      <c r="A87" s="50"/>
      <c r="B87" s="50"/>
      <c r="C87" s="50"/>
      <c r="D87" s="181"/>
      <c r="E87" s="211"/>
      <c r="F87" s="182"/>
      <c r="G87" s="63" t="s">
        <v>34</v>
      </c>
      <c r="H87" s="63"/>
      <c r="I87" s="63"/>
      <c r="J87" s="63"/>
      <c r="K87" s="63"/>
      <c r="L87" s="63"/>
      <c r="M87" s="85" t="s">
        <v>90</v>
      </c>
      <c r="N87" s="63"/>
      <c r="O87" s="63"/>
      <c r="P87" s="63"/>
      <c r="Q87" s="63"/>
      <c r="R87" s="63"/>
      <c r="S87" s="63"/>
      <c r="T87" s="63"/>
      <c r="U87" s="63"/>
      <c r="V87" s="63"/>
      <c r="W87" s="63"/>
      <c r="X87" s="63"/>
      <c r="Y87" s="63"/>
      <c r="Z87" s="63"/>
      <c r="AA87" s="63"/>
      <c r="AB87" s="63"/>
      <c r="AC87" s="63"/>
      <c r="AD87" s="63"/>
      <c r="AE87" s="63"/>
      <c r="AF87" s="63"/>
      <c r="AG87" s="63"/>
      <c r="AH87" s="64"/>
      <c r="AI87" s="50"/>
      <c r="AJ87" s="1"/>
      <c r="AK87" s="2"/>
      <c r="AL87" s="2"/>
      <c r="AM87" s="2"/>
      <c r="AN87" s="7" t="s">
        <v>231</v>
      </c>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3"/>
      <c r="BT87" s="3"/>
      <c r="BU87" s="3"/>
      <c r="BV87" s="3"/>
    </row>
    <row r="88" spans="1:74" ht="18" customHeight="1">
      <c r="A88" s="50"/>
      <c r="B88" s="50"/>
      <c r="C88" s="50"/>
      <c r="D88" s="181"/>
      <c r="E88" s="211"/>
      <c r="F88" s="182"/>
      <c r="G88" s="63" t="s">
        <v>35</v>
      </c>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4"/>
      <c r="AI88" s="50"/>
      <c r="AJ88" s="1"/>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3"/>
      <c r="BT88" s="3"/>
      <c r="BU88" s="3"/>
      <c r="BV88" s="3"/>
    </row>
    <row r="89" spans="1:74" ht="18" customHeight="1">
      <c r="A89" s="50"/>
      <c r="B89" s="50"/>
      <c r="C89" s="50"/>
      <c r="D89" s="181"/>
      <c r="E89" s="211"/>
      <c r="F89" s="182"/>
      <c r="G89" s="63" t="s">
        <v>72</v>
      </c>
      <c r="H89" s="63"/>
      <c r="I89" s="63"/>
      <c r="J89" s="63"/>
      <c r="K89" s="63"/>
      <c r="L89" s="63"/>
      <c r="M89" s="85" t="s">
        <v>73</v>
      </c>
      <c r="N89" s="63"/>
      <c r="O89" s="63"/>
      <c r="P89" s="63"/>
      <c r="Q89" s="63"/>
      <c r="R89" s="63"/>
      <c r="S89" s="63"/>
      <c r="T89" s="63"/>
      <c r="U89" s="63"/>
      <c r="V89" s="63"/>
      <c r="W89" s="63"/>
      <c r="X89" s="63"/>
      <c r="Y89" s="63"/>
      <c r="Z89" s="63"/>
      <c r="AA89" s="63"/>
      <c r="AB89" s="63"/>
      <c r="AC89" s="63"/>
      <c r="AD89" s="63"/>
      <c r="AE89" s="63"/>
      <c r="AF89" s="63"/>
      <c r="AG89" s="63"/>
      <c r="AH89" s="64"/>
      <c r="AI89" s="50"/>
      <c r="AJ89" s="1"/>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3"/>
      <c r="BT89" s="3"/>
      <c r="BU89" s="3"/>
      <c r="BV89" s="3"/>
    </row>
    <row r="90" spans="1:74" ht="15" customHeight="1">
      <c r="A90" s="50"/>
      <c r="B90" s="50"/>
      <c r="C90" s="50"/>
      <c r="D90" s="55"/>
      <c r="E90" s="55"/>
      <c r="F90" s="55"/>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1"/>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3"/>
      <c r="BT90" s="3"/>
      <c r="BU90" s="3"/>
      <c r="BV90" s="3"/>
    </row>
    <row r="91" spans="1:74" ht="15" customHeight="1">
      <c r="A91" s="50" t="s">
        <v>36</v>
      </c>
      <c r="B91" s="50"/>
      <c r="C91" s="50"/>
      <c r="D91" s="50"/>
      <c r="E91" s="50"/>
      <c r="F91" s="50"/>
      <c r="G91" s="50"/>
      <c r="H91" s="50"/>
      <c r="I91" s="50"/>
      <c r="J91" s="50"/>
      <c r="K91" s="50"/>
      <c r="L91" s="50"/>
      <c r="M91" s="50"/>
      <c r="N91" s="50"/>
      <c r="O91" s="50"/>
      <c r="P91" s="50"/>
      <c r="Q91" s="50"/>
      <c r="R91" s="50"/>
      <c r="S91" s="94" t="s">
        <v>89</v>
      </c>
      <c r="T91" s="50"/>
      <c r="U91" s="50"/>
      <c r="V91" s="50"/>
      <c r="W91" s="50"/>
      <c r="X91" s="50"/>
      <c r="Y91" s="50"/>
      <c r="Z91" s="50"/>
      <c r="AA91" s="50"/>
      <c r="AB91" s="50"/>
      <c r="AC91" s="50"/>
      <c r="AD91" s="50"/>
      <c r="AE91" s="50"/>
      <c r="AF91" s="50"/>
      <c r="AG91" s="50"/>
      <c r="AH91" s="50"/>
      <c r="AI91" s="50"/>
      <c r="AJ91" s="1"/>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3"/>
      <c r="BT91" s="3"/>
      <c r="BU91" s="3"/>
      <c r="BV91" s="3"/>
    </row>
    <row r="92" spans="1:74" ht="12" customHeight="1">
      <c r="A92" s="50"/>
      <c r="B92" s="50"/>
      <c r="C92" s="50"/>
      <c r="D92" s="50"/>
      <c r="E92" s="50"/>
      <c r="F92" s="50"/>
      <c r="G92" s="50"/>
      <c r="H92" s="50"/>
      <c r="I92" s="50"/>
      <c r="J92" s="50"/>
      <c r="K92" s="50"/>
      <c r="L92" s="50"/>
      <c r="M92" s="50"/>
      <c r="N92" s="50"/>
      <c r="O92" s="50"/>
      <c r="P92" s="50"/>
      <c r="Q92" s="50"/>
      <c r="R92" s="50"/>
      <c r="S92" s="50"/>
      <c r="T92" s="50"/>
      <c r="U92" s="50"/>
      <c r="V92" s="94" t="s">
        <v>182</v>
      </c>
      <c r="W92" s="50"/>
      <c r="X92" s="50"/>
      <c r="Y92" s="50"/>
      <c r="Z92" s="50"/>
      <c r="AA92" s="50"/>
      <c r="AB92" s="50"/>
      <c r="AC92" s="50"/>
      <c r="AD92" s="50"/>
      <c r="AE92" s="50"/>
      <c r="AF92" s="50"/>
      <c r="AG92" s="50"/>
      <c r="AH92" s="50"/>
      <c r="AI92" s="50"/>
      <c r="AJ92" s="1"/>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3"/>
      <c r="BT92" s="3"/>
      <c r="BU92" s="3"/>
      <c r="BV92" s="3"/>
    </row>
    <row r="93" spans="1:74" ht="15" customHeight="1">
      <c r="A93" s="50"/>
      <c r="B93" s="50"/>
      <c r="C93" s="266" t="s">
        <v>37</v>
      </c>
      <c r="D93" s="267"/>
      <c r="E93" s="267"/>
      <c r="F93" s="267"/>
      <c r="G93" s="267"/>
      <c r="H93" s="267"/>
      <c r="I93" s="267"/>
      <c r="J93" s="267"/>
      <c r="K93" s="111" t="s">
        <v>105</v>
      </c>
      <c r="L93" s="112"/>
      <c r="M93" s="112"/>
      <c r="N93" s="112"/>
      <c r="O93" s="112"/>
      <c r="P93" s="112"/>
      <c r="Q93" s="112"/>
      <c r="R93" s="112"/>
      <c r="S93" s="112"/>
      <c r="T93" s="112"/>
      <c r="U93" s="113"/>
      <c r="V93" s="266" t="s">
        <v>106</v>
      </c>
      <c r="W93" s="267"/>
      <c r="X93" s="267"/>
      <c r="Y93" s="267"/>
      <c r="Z93" s="267"/>
      <c r="AA93" s="270"/>
      <c r="AB93" s="267" t="s">
        <v>107</v>
      </c>
      <c r="AC93" s="267"/>
      <c r="AD93" s="267"/>
      <c r="AE93" s="267"/>
      <c r="AF93" s="267"/>
      <c r="AG93" s="267"/>
      <c r="AH93" s="270"/>
      <c r="AI93" s="50"/>
      <c r="AJ93" s="1"/>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3"/>
      <c r="BT93" s="3"/>
      <c r="BU93" s="3"/>
      <c r="BV93" s="3"/>
    </row>
    <row r="94" spans="1:74" ht="15" customHeight="1">
      <c r="A94" s="50"/>
      <c r="B94" s="50"/>
      <c r="C94" s="268"/>
      <c r="D94" s="269"/>
      <c r="E94" s="269"/>
      <c r="F94" s="269"/>
      <c r="G94" s="269"/>
      <c r="H94" s="269"/>
      <c r="I94" s="269"/>
      <c r="J94" s="269"/>
      <c r="K94" s="263" t="s">
        <v>112</v>
      </c>
      <c r="L94" s="264"/>
      <c r="M94" s="264"/>
      <c r="N94" s="265" t="s">
        <v>178</v>
      </c>
      <c r="O94" s="265"/>
      <c r="P94" s="265"/>
      <c r="Q94" s="272"/>
      <c r="R94" s="272"/>
      <c r="S94" s="272"/>
      <c r="T94" s="272"/>
      <c r="U94" s="273"/>
      <c r="V94" s="268"/>
      <c r="W94" s="269"/>
      <c r="X94" s="269"/>
      <c r="Y94" s="269"/>
      <c r="Z94" s="269"/>
      <c r="AA94" s="271"/>
      <c r="AB94" s="269"/>
      <c r="AC94" s="269"/>
      <c r="AD94" s="269"/>
      <c r="AE94" s="269"/>
      <c r="AF94" s="269"/>
      <c r="AG94" s="269"/>
      <c r="AH94" s="271"/>
      <c r="AI94" s="50"/>
      <c r="AJ94" s="1"/>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3"/>
      <c r="BT94" s="3"/>
      <c r="BU94" s="3"/>
      <c r="BV94" s="3"/>
    </row>
    <row r="95" spans="1:74" ht="16.5" customHeight="1">
      <c r="A95" s="50"/>
      <c r="B95" s="50"/>
      <c r="C95" s="230" t="s">
        <v>49</v>
      </c>
      <c r="D95" s="85" t="s">
        <v>38</v>
      </c>
      <c r="E95" s="114"/>
      <c r="F95" s="114"/>
      <c r="G95" s="114"/>
      <c r="H95" s="114"/>
      <c r="I95" s="114"/>
      <c r="J95" s="115"/>
      <c r="K95" s="221">
        <v>85</v>
      </c>
      <c r="L95" s="222"/>
      <c r="M95" s="222"/>
      <c r="N95" s="249">
        <v>100</v>
      </c>
      <c r="O95" s="249"/>
      <c r="P95" s="249"/>
      <c r="Q95" s="223" t="s">
        <v>104</v>
      </c>
      <c r="R95" s="223"/>
      <c r="S95" s="223"/>
      <c r="T95" s="223"/>
      <c r="U95" s="224"/>
      <c r="V95" s="236"/>
      <c r="W95" s="237"/>
      <c r="X95" s="237"/>
      <c r="Y95" s="237"/>
      <c r="Z95" s="219" t="s">
        <v>116</v>
      </c>
      <c r="AA95" s="220"/>
      <c r="AB95" s="227" t="str">
        <f>IF(AND($AM$19&gt;22,$AM$19&lt;27),K95*V95/1000,IF(OR(AND($AM$19&gt;26,$AM$19&lt;31),AND($AM$19&gt;0,$AM$19&lt;8)),N95*V95/1000,""))</f>
        <v/>
      </c>
      <c r="AC95" s="228"/>
      <c r="AD95" s="228"/>
      <c r="AE95" s="228"/>
      <c r="AF95" s="219" t="s">
        <v>114</v>
      </c>
      <c r="AG95" s="219"/>
      <c r="AH95" s="220"/>
      <c r="AI95" s="50"/>
      <c r="AJ95" s="1"/>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3"/>
      <c r="BT95" s="3"/>
      <c r="BU95" s="3"/>
      <c r="BV95" s="3"/>
    </row>
    <row r="96" spans="1:74" ht="16.5" customHeight="1">
      <c r="A96" s="50"/>
      <c r="B96" s="50"/>
      <c r="C96" s="231"/>
      <c r="D96" s="85" t="s">
        <v>39</v>
      </c>
      <c r="E96" s="114"/>
      <c r="F96" s="114"/>
      <c r="G96" s="114"/>
      <c r="H96" s="114"/>
      <c r="I96" s="114"/>
      <c r="J96" s="115"/>
      <c r="K96" s="221">
        <v>60</v>
      </c>
      <c r="L96" s="222"/>
      <c r="M96" s="222"/>
      <c r="N96" s="249">
        <v>75</v>
      </c>
      <c r="O96" s="249"/>
      <c r="P96" s="249"/>
      <c r="Q96" s="223" t="s">
        <v>104</v>
      </c>
      <c r="R96" s="223"/>
      <c r="S96" s="223"/>
      <c r="T96" s="223"/>
      <c r="U96" s="224"/>
      <c r="V96" s="236"/>
      <c r="W96" s="237"/>
      <c r="X96" s="237"/>
      <c r="Y96" s="237"/>
      <c r="Z96" s="219" t="s">
        <v>116</v>
      </c>
      <c r="AA96" s="220"/>
      <c r="AB96" s="227" t="str">
        <f>IF(AND($AM$19&gt;22,$AM$19&lt;27),K96*V96/1000,IF(OR(AND($AM$19&gt;26,$AM$19&lt;31),AND($AM$19&gt;0,$AM$19&lt;8)),N96*V96/1000,""))</f>
        <v/>
      </c>
      <c r="AC96" s="228"/>
      <c r="AD96" s="228"/>
      <c r="AE96" s="228"/>
      <c r="AF96" s="219" t="s">
        <v>114</v>
      </c>
      <c r="AG96" s="219"/>
      <c r="AH96" s="220"/>
      <c r="AI96" s="50"/>
      <c r="AJ96" s="1"/>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3"/>
      <c r="BT96" s="3"/>
      <c r="BU96" s="3"/>
      <c r="BV96" s="3"/>
    </row>
    <row r="97" spans="1:74" ht="16.5" customHeight="1">
      <c r="A97" s="50"/>
      <c r="B97" s="50"/>
      <c r="C97" s="231"/>
      <c r="D97" s="116" t="s">
        <v>40</v>
      </c>
      <c r="E97" s="117"/>
      <c r="F97" s="117"/>
      <c r="G97" s="117"/>
      <c r="H97" s="117"/>
      <c r="I97" s="117"/>
      <c r="J97" s="118"/>
      <c r="K97" s="244">
        <v>320</v>
      </c>
      <c r="L97" s="245"/>
      <c r="M97" s="245"/>
      <c r="N97" s="306">
        <v>380</v>
      </c>
      <c r="O97" s="306"/>
      <c r="P97" s="306"/>
      <c r="Q97" s="302" t="s">
        <v>104</v>
      </c>
      <c r="R97" s="302"/>
      <c r="S97" s="302"/>
      <c r="T97" s="302"/>
      <c r="U97" s="303"/>
      <c r="V97" s="298"/>
      <c r="W97" s="299"/>
      <c r="X97" s="299"/>
      <c r="Y97" s="299"/>
      <c r="Z97" s="225" t="s">
        <v>115</v>
      </c>
      <c r="AA97" s="226"/>
      <c r="AB97" s="238" t="str">
        <f>IF(AND($AM$19&gt;22,$AM$19&lt;27),K97*V97/1000,IF(OR(AND($AM$19&gt;26,$AM$19&lt;31),AND($AM$19&gt;0,$AM$19&lt;8)),(N97*V97+N98*V98)/1000,""))</f>
        <v/>
      </c>
      <c r="AC97" s="239"/>
      <c r="AD97" s="239"/>
      <c r="AE97" s="239"/>
      <c r="AF97" s="309" t="s">
        <v>114</v>
      </c>
      <c r="AG97" s="309"/>
      <c r="AH97" s="310"/>
      <c r="AI97" s="50"/>
      <c r="AJ97" s="1"/>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3"/>
      <c r="BT97" s="3"/>
      <c r="BU97" s="3"/>
      <c r="BV97" s="3"/>
    </row>
    <row r="98" spans="1:74" ht="16.5" customHeight="1">
      <c r="A98" s="50"/>
      <c r="B98" s="50"/>
      <c r="C98" s="231"/>
      <c r="D98" s="119"/>
      <c r="E98" s="120" t="s">
        <v>113</v>
      </c>
      <c r="F98" s="120"/>
      <c r="G98" s="120"/>
      <c r="H98" s="120"/>
      <c r="I98" s="120"/>
      <c r="J98" s="121"/>
      <c r="K98" s="246" t="s">
        <v>111</v>
      </c>
      <c r="L98" s="247"/>
      <c r="M98" s="247"/>
      <c r="N98" s="248">
        <v>610</v>
      </c>
      <c r="O98" s="248"/>
      <c r="P98" s="248"/>
      <c r="Q98" s="304"/>
      <c r="R98" s="304"/>
      <c r="S98" s="304"/>
      <c r="T98" s="304"/>
      <c r="U98" s="305"/>
      <c r="V98" s="300"/>
      <c r="W98" s="301"/>
      <c r="X98" s="301"/>
      <c r="Y98" s="301"/>
      <c r="Z98" s="307" t="s">
        <v>115</v>
      </c>
      <c r="AA98" s="308"/>
      <c r="AB98" s="240"/>
      <c r="AC98" s="241"/>
      <c r="AD98" s="241"/>
      <c r="AE98" s="241"/>
      <c r="AF98" s="311"/>
      <c r="AG98" s="311"/>
      <c r="AH98" s="312"/>
      <c r="AI98" s="50"/>
      <c r="AJ98" s="1"/>
      <c r="AK98" s="16"/>
      <c r="AL98" s="16"/>
      <c r="AM98" s="2"/>
      <c r="AN98" s="38">
        <f>V98</f>
        <v>0</v>
      </c>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3"/>
      <c r="BT98" s="3"/>
      <c r="BU98" s="3"/>
      <c r="BV98" s="3"/>
    </row>
    <row r="99" spans="1:74" ht="16.5" customHeight="1">
      <c r="A99" s="50"/>
      <c r="B99" s="50"/>
      <c r="C99" s="231"/>
      <c r="D99" s="85" t="s">
        <v>41</v>
      </c>
      <c r="E99" s="114"/>
      <c r="F99" s="114"/>
      <c r="G99" s="114"/>
      <c r="H99" s="114"/>
      <c r="I99" s="114"/>
      <c r="J99" s="115"/>
      <c r="K99" s="221">
        <v>215</v>
      </c>
      <c r="L99" s="222"/>
      <c r="M99" s="222"/>
      <c r="N99" s="249">
        <v>260</v>
      </c>
      <c r="O99" s="249"/>
      <c r="P99" s="249"/>
      <c r="Q99" s="223" t="s">
        <v>104</v>
      </c>
      <c r="R99" s="223"/>
      <c r="S99" s="223"/>
      <c r="T99" s="223"/>
      <c r="U99" s="224"/>
      <c r="V99" s="236"/>
      <c r="W99" s="237"/>
      <c r="X99" s="237"/>
      <c r="Y99" s="237"/>
      <c r="Z99" s="219" t="s">
        <v>115</v>
      </c>
      <c r="AA99" s="220"/>
      <c r="AB99" s="227" t="str">
        <f>IF(AND($AM$19&gt;22,$AM$19&lt;27),K99*V99/1000,IF(OR(AND($AM$19&gt;26,$AM$19&lt;31),AND($AM$19&gt;0,$AM$19&lt;8)),N99*V99/1000,""))</f>
        <v/>
      </c>
      <c r="AC99" s="228"/>
      <c r="AD99" s="228"/>
      <c r="AE99" s="228"/>
      <c r="AF99" s="219" t="s">
        <v>114</v>
      </c>
      <c r="AG99" s="219"/>
      <c r="AH99" s="220"/>
      <c r="AI99" s="50"/>
      <c r="AJ99" s="1"/>
      <c r="AK99" s="16"/>
      <c r="AL99" s="16"/>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3"/>
      <c r="BT99" s="3"/>
      <c r="BU99" s="3"/>
      <c r="BV99" s="3"/>
    </row>
    <row r="100" spans="1:74" ht="16.5" customHeight="1">
      <c r="A100" s="50"/>
      <c r="B100" s="50"/>
      <c r="C100" s="231"/>
      <c r="D100" s="116" t="s">
        <v>42</v>
      </c>
      <c r="E100" s="117"/>
      <c r="F100" s="117"/>
      <c r="G100" s="117"/>
      <c r="H100" s="117"/>
      <c r="I100" s="117"/>
      <c r="J100" s="118"/>
      <c r="K100" s="244">
        <v>130</v>
      </c>
      <c r="L100" s="245"/>
      <c r="M100" s="245"/>
      <c r="N100" s="306">
        <v>160</v>
      </c>
      <c r="O100" s="306"/>
      <c r="P100" s="306"/>
      <c r="Q100" s="302" t="s">
        <v>104</v>
      </c>
      <c r="R100" s="302"/>
      <c r="S100" s="302"/>
      <c r="T100" s="302"/>
      <c r="U100" s="303"/>
      <c r="V100" s="298"/>
      <c r="W100" s="299"/>
      <c r="X100" s="299"/>
      <c r="Y100" s="299"/>
      <c r="Z100" s="225" t="s">
        <v>115</v>
      </c>
      <c r="AA100" s="226"/>
      <c r="AB100" s="238" t="str">
        <f>IF(AND($AM$19&gt;22,$AM$19&lt;27),K100*V100/1000,IF(OR(AND($AM$19&gt;26,$AM$19&lt;31),AND($AM$19&gt;0,$AM$19&lt;8)),(N100*V100+N101*V101)/1000,""))</f>
        <v/>
      </c>
      <c r="AC100" s="239"/>
      <c r="AD100" s="239"/>
      <c r="AE100" s="239"/>
      <c r="AF100" s="309" t="s">
        <v>114</v>
      </c>
      <c r="AG100" s="309"/>
      <c r="AH100" s="310"/>
      <c r="AI100" s="50"/>
      <c r="AJ100" s="1"/>
      <c r="AK100" s="16"/>
      <c r="AL100" s="16"/>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3"/>
      <c r="BT100" s="3"/>
      <c r="BU100" s="3"/>
      <c r="BV100" s="3"/>
    </row>
    <row r="101" spans="1:74" ht="16.5" customHeight="1">
      <c r="A101" s="50"/>
      <c r="B101" s="50"/>
      <c r="C101" s="231"/>
      <c r="D101" s="119"/>
      <c r="E101" s="120" t="s">
        <v>108</v>
      </c>
      <c r="F101" s="120"/>
      <c r="G101" s="120"/>
      <c r="H101" s="120"/>
      <c r="I101" s="120"/>
      <c r="J101" s="121"/>
      <c r="K101" s="246" t="s">
        <v>111</v>
      </c>
      <c r="L101" s="247"/>
      <c r="M101" s="247"/>
      <c r="N101" s="248">
        <v>225</v>
      </c>
      <c r="O101" s="248"/>
      <c r="P101" s="248"/>
      <c r="Q101" s="304"/>
      <c r="R101" s="304"/>
      <c r="S101" s="304"/>
      <c r="T101" s="304"/>
      <c r="U101" s="305"/>
      <c r="V101" s="300"/>
      <c r="W101" s="301"/>
      <c r="X101" s="301"/>
      <c r="Y101" s="301"/>
      <c r="Z101" s="307" t="s">
        <v>115</v>
      </c>
      <c r="AA101" s="308"/>
      <c r="AB101" s="240"/>
      <c r="AC101" s="241"/>
      <c r="AD101" s="241"/>
      <c r="AE101" s="241"/>
      <c r="AF101" s="311"/>
      <c r="AG101" s="311"/>
      <c r="AH101" s="312"/>
      <c r="AI101" s="50"/>
      <c r="AJ101" s="1"/>
      <c r="AK101" s="16"/>
      <c r="AL101" s="16"/>
      <c r="AM101" s="2"/>
      <c r="AN101" s="38">
        <f>V101</f>
        <v>0</v>
      </c>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3"/>
      <c r="BT101" s="3"/>
      <c r="BU101" s="3"/>
      <c r="BV101" s="3"/>
    </row>
    <row r="102" spans="1:74" ht="16.5" customHeight="1">
      <c r="A102" s="50"/>
      <c r="B102" s="50"/>
      <c r="C102" s="231"/>
      <c r="D102" s="85" t="s">
        <v>43</v>
      </c>
      <c r="E102" s="114"/>
      <c r="F102" s="114"/>
      <c r="G102" s="114"/>
      <c r="H102" s="114"/>
      <c r="I102" s="114"/>
      <c r="J102" s="115"/>
      <c r="K102" s="221">
        <v>150</v>
      </c>
      <c r="L102" s="222"/>
      <c r="M102" s="222"/>
      <c r="N102" s="249">
        <v>180</v>
      </c>
      <c r="O102" s="249"/>
      <c r="P102" s="249"/>
      <c r="Q102" s="223" t="s">
        <v>104</v>
      </c>
      <c r="R102" s="223"/>
      <c r="S102" s="223"/>
      <c r="T102" s="223"/>
      <c r="U102" s="224"/>
      <c r="V102" s="236"/>
      <c r="W102" s="237"/>
      <c r="X102" s="237"/>
      <c r="Y102" s="237"/>
      <c r="Z102" s="219" t="s">
        <v>115</v>
      </c>
      <c r="AA102" s="220"/>
      <c r="AB102" s="227" t="str">
        <f>IF(AND($AM$19&gt;22,$AM$19&lt;27),K102*V102/1000,IF(OR(AND($AM$19&gt;26,$AM$19&lt;31),AND($AM$19&gt;0,$AM$19&lt;8)),N102*V102/1000,""))</f>
        <v/>
      </c>
      <c r="AC102" s="228"/>
      <c r="AD102" s="228"/>
      <c r="AE102" s="228"/>
      <c r="AF102" s="219" t="s">
        <v>114</v>
      </c>
      <c r="AG102" s="219"/>
      <c r="AH102" s="220"/>
      <c r="AI102" s="50"/>
      <c r="AJ102" s="1"/>
      <c r="AK102" s="16"/>
      <c r="AL102" s="16"/>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3"/>
      <c r="BT102" s="3"/>
      <c r="BU102" s="3"/>
      <c r="BV102" s="3"/>
    </row>
    <row r="103" spans="1:74" ht="16.5" customHeight="1">
      <c r="A103" s="50"/>
      <c r="B103" s="50"/>
      <c r="C103" s="231"/>
      <c r="D103" s="116" t="s">
        <v>44</v>
      </c>
      <c r="E103" s="117"/>
      <c r="F103" s="117"/>
      <c r="G103" s="117"/>
      <c r="H103" s="117"/>
      <c r="I103" s="117"/>
      <c r="J103" s="118"/>
      <c r="K103" s="244">
        <v>50</v>
      </c>
      <c r="L103" s="245"/>
      <c r="M103" s="245"/>
      <c r="N103" s="306">
        <v>60</v>
      </c>
      <c r="O103" s="306"/>
      <c r="P103" s="306"/>
      <c r="Q103" s="302" t="s">
        <v>104</v>
      </c>
      <c r="R103" s="302"/>
      <c r="S103" s="302"/>
      <c r="T103" s="302"/>
      <c r="U103" s="303"/>
      <c r="V103" s="298"/>
      <c r="W103" s="299"/>
      <c r="X103" s="299"/>
      <c r="Y103" s="299"/>
      <c r="Z103" s="225" t="s">
        <v>115</v>
      </c>
      <c r="AA103" s="226"/>
      <c r="AB103" s="238" t="str">
        <f>IF(AND($AM$19&gt;22,$AM$19&lt;27),K103*V103/1000,IF(OR(AND($AM$19&gt;26,$AM$19&lt;31),AND($AM$19&gt;0,$AM$19&lt;8)),(N103*V103+N104*V104)/1000,""))</f>
        <v/>
      </c>
      <c r="AC103" s="239"/>
      <c r="AD103" s="239"/>
      <c r="AE103" s="239"/>
      <c r="AF103" s="309" t="s">
        <v>114</v>
      </c>
      <c r="AG103" s="309"/>
      <c r="AH103" s="310"/>
      <c r="AI103" s="50"/>
      <c r="AJ103" s="1"/>
      <c r="AK103" s="16"/>
      <c r="AL103" s="16"/>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3"/>
      <c r="BT103" s="3"/>
      <c r="BU103" s="3"/>
      <c r="BV103" s="3"/>
    </row>
    <row r="104" spans="1:74" ht="16.5" customHeight="1">
      <c r="A104" s="50"/>
      <c r="B104" s="50"/>
      <c r="C104" s="231"/>
      <c r="D104" s="119"/>
      <c r="E104" s="120" t="s">
        <v>109</v>
      </c>
      <c r="F104" s="120"/>
      <c r="G104" s="120"/>
      <c r="H104" s="120"/>
      <c r="I104" s="120"/>
      <c r="J104" s="121"/>
      <c r="K104" s="246" t="s">
        <v>111</v>
      </c>
      <c r="L104" s="247"/>
      <c r="M104" s="247"/>
      <c r="N104" s="248">
        <v>95</v>
      </c>
      <c r="O104" s="248"/>
      <c r="P104" s="248"/>
      <c r="Q104" s="304"/>
      <c r="R104" s="304"/>
      <c r="S104" s="304"/>
      <c r="T104" s="304"/>
      <c r="U104" s="305"/>
      <c r="V104" s="300"/>
      <c r="W104" s="301"/>
      <c r="X104" s="301"/>
      <c r="Y104" s="301"/>
      <c r="Z104" s="307" t="s">
        <v>115</v>
      </c>
      <c r="AA104" s="308"/>
      <c r="AB104" s="240"/>
      <c r="AC104" s="241"/>
      <c r="AD104" s="241"/>
      <c r="AE104" s="241"/>
      <c r="AF104" s="311"/>
      <c r="AG104" s="311"/>
      <c r="AH104" s="312"/>
      <c r="AI104" s="50"/>
      <c r="AJ104" s="1"/>
      <c r="AK104" s="16"/>
      <c r="AL104" s="16"/>
      <c r="AM104" s="2"/>
      <c r="AN104" s="38">
        <f>V104</f>
        <v>0</v>
      </c>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3"/>
      <c r="BT104" s="3"/>
      <c r="BU104" s="3"/>
      <c r="BV104" s="3"/>
    </row>
    <row r="105" spans="1:74" ht="16.5" customHeight="1">
      <c r="A105" s="50"/>
      <c r="B105" s="50"/>
      <c r="C105" s="231"/>
      <c r="D105" s="85" t="s">
        <v>45</v>
      </c>
      <c r="E105" s="114"/>
      <c r="F105" s="114"/>
      <c r="G105" s="114"/>
      <c r="H105" s="114"/>
      <c r="I105" s="114"/>
      <c r="J105" s="115"/>
      <c r="K105" s="221">
        <v>150</v>
      </c>
      <c r="L105" s="222"/>
      <c r="M105" s="222"/>
      <c r="N105" s="249">
        <v>185</v>
      </c>
      <c r="O105" s="249"/>
      <c r="P105" s="249"/>
      <c r="Q105" s="223" t="s">
        <v>104</v>
      </c>
      <c r="R105" s="223"/>
      <c r="S105" s="223"/>
      <c r="T105" s="223"/>
      <c r="U105" s="224"/>
      <c r="V105" s="236"/>
      <c r="W105" s="237"/>
      <c r="X105" s="237"/>
      <c r="Y105" s="237"/>
      <c r="Z105" s="219" t="s">
        <v>115</v>
      </c>
      <c r="AA105" s="220"/>
      <c r="AB105" s="227" t="str">
        <f>IF(AND($AM$19&gt;22,$AM$19&lt;27),K105*V105/1000,IF(OR(AND($AM$19&gt;26,$AM$19&lt;31),AND($AM$19&gt;0,$AM$19&lt;8)),N105*V105/1000,""))</f>
        <v/>
      </c>
      <c r="AC105" s="228"/>
      <c r="AD105" s="228"/>
      <c r="AE105" s="228"/>
      <c r="AF105" s="219" t="s">
        <v>114</v>
      </c>
      <c r="AG105" s="219"/>
      <c r="AH105" s="220"/>
      <c r="AI105" s="50"/>
      <c r="AJ105" s="1"/>
      <c r="AK105" s="16"/>
      <c r="AL105" s="16"/>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3"/>
      <c r="BT105" s="3"/>
      <c r="BU105" s="3"/>
      <c r="BV105" s="3"/>
    </row>
    <row r="106" spans="1:74" ht="16.5" customHeight="1">
      <c r="A106" s="50"/>
      <c r="B106" s="50"/>
      <c r="C106" s="231"/>
      <c r="D106" s="85" t="s">
        <v>46</v>
      </c>
      <c r="E106" s="114"/>
      <c r="F106" s="114"/>
      <c r="G106" s="114"/>
      <c r="H106" s="114"/>
      <c r="I106" s="114"/>
      <c r="J106" s="115"/>
      <c r="K106" s="221">
        <v>75</v>
      </c>
      <c r="L106" s="222"/>
      <c r="M106" s="222"/>
      <c r="N106" s="249">
        <v>90</v>
      </c>
      <c r="O106" s="249"/>
      <c r="P106" s="249"/>
      <c r="Q106" s="223" t="s">
        <v>104</v>
      </c>
      <c r="R106" s="223"/>
      <c r="S106" s="223"/>
      <c r="T106" s="223"/>
      <c r="U106" s="224"/>
      <c r="V106" s="236"/>
      <c r="W106" s="237"/>
      <c r="X106" s="237"/>
      <c r="Y106" s="237"/>
      <c r="Z106" s="219" t="s">
        <v>115</v>
      </c>
      <c r="AA106" s="220"/>
      <c r="AB106" s="227" t="str">
        <f>IF(AND($AM$19&gt;22,$AM$19&lt;27),K106*V106/1000,IF(OR(AND($AM$19&gt;26,$AM$19&lt;31),AND($AM$19&gt;0,$AM$19&lt;8)),N106*V106/1000,""))</f>
        <v/>
      </c>
      <c r="AC106" s="228"/>
      <c r="AD106" s="228"/>
      <c r="AE106" s="228"/>
      <c r="AF106" s="219" t="s">
        <v>114</v>
      </c>
      <c r="AG106" s="219"/>
      <c r="AH106" s="220"/>
      <c r="AI106" s="50"/>
      <c r="AJ106" s="1"/>
      <c r="AK106" s="16"/>
      <c r="AL106" s="16"/>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3"/>
      <c r="BT106" s="3"/>
      <c r="BU106" s="3"/>
      <c r="BV106" s="3"/>
    </row>
    <row r="107" spans="1:74" ht="16.5" customHeight="1">
      <c r="A107" s="50"/>
      <c r="B107" s="50"/>
      <c r="C107" s="231"/>
      <c r="D107" s="116" t="s">
        <v>47</v>
      </c>
      <c r="E107" s="117"/>
      <c r="F107" s="117"/>
      <c r="G107" s="117"/>
      <c r="H107" s="117"/>
      <c r="I107" s="117"/>
      <c r="J107" s="118"/>
      <c r="K107" s="244">
        <v>50</v>
      </c>
      <c r="L107" s="245"/>
      <c r="M107" s="245"/>
      <c r="N107" s="306">
        <v>55</v>
      </c>
      <c r="O107" s="306"/>
      <c r="P107" s="306"/>
      <c r="Q107" s="302" t="s">
        <v>104</v>
      </c>
      <c r="R107" s="302"/>
      <c r="S107" s="302"/>
      <c r="T107" s="302"/>
      <c r="U107" s="303"/>
      <c r="V107" s="298"/>
      <c r="W107" s="299"/>
      <c r="X107" s="299"/>
      <c r="Y107" s="299"/>
      <c r="Z107" s="225" t="s">
        <v>115</v>
      </c>
      <c r="AA107" s="226"/>
      <c r="AB107" s="238" t="str">
        <f>IF(AND($AM$19&gt;22,$AM$19&lt;27),K107*V107/1000,IF(OR(AND($AM$19&gt;26,$AM$19&lt;31),AND($AM$19&gt;0,$AM$19&lt;8)),(N107*V107+N108*V108)/1000,""))</f>
        <v/>
      </c>
      <c r="AC107" s="239"/>
      <c r="AD107" s="239"/>
      <c r="AE107" s="239"/>
      <c r="AF107" s="309" t="s">
        <v>114</v>
      </c>
      <c r="AG107" s="309"/>
      <c r="AH107" s="310"/>
      <c r="AI107" s="50"/>
      <c r="AJ107" s="1"/>
      <c r="AK107" s="16"/>
      <c r="AL107" s="16"/>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3"/>
      <c r="BT107" s="3"/>
      <c r="BU107" s="3"/>
      <c r="BV107" s="3"/>
    </row>
    <row r="108" spans="1:74" ht="16.5" customHeight="1">
      <c r="A108" s="50"/>
      <c r="B108" s="50"/>
      <c r="C108" s="231"/>
      <c r="D108" s="119"/>
      <c r="E108" s="120" t="s">
        <v>110</v>
      </c>
      <c r="F108" s="120"/>
      <c r="G108" s="120"/>
      <c r="H108" s="120"/>
      <c r="I108" s="120"/>
      <c r="J108" s="121"/>
      <c r="K108" s="246" t="s">
        <v>111</v>
      </c>
      <c r="L108" s="247"/>
      <c r="M108" s="247"/>
      <c r="N108" s="248">
        <v>90</v>
      </c>
      <c r="O108" s="248"/>
      <c r="P108" s="248"/>
      <c r="Q108" s="304"/>
      <c r="R108" s="304"/>
      <c r="S108" s="304"/>
      <c r="T108" s="304"/>
      <c r="U108" s="305"/>
      <c r="V108" s="300"/>
      <c r="W108" s="301"/>
      <c r="X108" s="301"/>
      <c r="Y108" s="301"/>
      <c r="Z108" s="307" t="s">
        <v>115</v>
      </c>
      <c r="AA108" s="308"/>
      <c r="AB108" s="240"/>
      <c r="AC108" s="241"/>
      <c r="AD108" s="241"/>
      <c r="AE108" s="241"/>
      <c r="AF108" s="311"/>
      <c r="AG108" s="311"/>
      <c r="AH108" s="312"/>
      <c r="AI108" s="50"/>
      <c r="AJ108" s="1"/>
      <c r="AK108" s="16"/>
      <c r="AL108" s="16"/>
      <c r="AM108" s="2"/>
      <c r="AN108" s="38">
        <f>V108</f>
        <v>0</v>
      </c>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3"/>
      <c r="BT108" s="3"/>
      <c r="BU108" s="3"/>
      <c r="BV108" s="3"/>
    </row>
    <row r="109" spans="1:74" ht="16.5" customHeight="1">
      <c r="A109" s="50"/>
      <c r="B109" s="50"/>
      <c r="C109" s="232"/>
      <c r="D109" s="85" t="s">
        <v>48</v>
      </c>
      <c r="E109" s="114"/>
      <c r="F109" s="114"/>
      <c r="G109" s="114"/>
      <c r="H109" s="114"/>
      <c r="I109" s="114"/>
      <c r="J109" s="115"/>
      <c r="K109" s="221">
        <v>20</v>
      </c>
      <c r="L109" s="222"/>
      <c r="M109" s="222"/>
      <c r="N109" s="249">
        <v>25</v>
      </c>
      <c r="O109" s="249"/>
      <c r="P109" s="249"/>
      <c r="Q109" s="223" t="s">
        <v>104</v>
      </c>
      <c r="R109" s="223"/>
      <c r="S109" s="223"/>
      <c r="T109" s="223"/>
      <c r="U109" s="224"/>
      <c r="V109" s="236"/>
      <c r="W109" s="237"/>
      <c r="X109" s="237"/>
      <c r="Y109" s="237"/>
      <c r="Z109" s="219" t="s">
        <v>115</v>
      </c>
      <c r="AA109" s="220"/>
      <c r="AB109" s="227" t="str">
        <f>IF(AND($AM$19&gt;22,$AM$19&lt;27),K109*V109/1000,IF(OR(AND($AM$19&gt;26,$AM$19&lt;31),AND($AM$19&gt;0,$AM$19&lt;8)),N109*V109/1000,""))</f>
        <v/>
      </c>
      <c r="AC109" s="228"/>
      <c r="AD109" s="228"/>
      <c r="AE109" s="228"/>
      <c r="AF109" s="219" t="s">
        <v>114</v>
      </c>
      <c r="AG109" s="219"/>
      <c r="AH109" s="220"/>
      <c r="AI109" s="50"/>
      <c r="AJ109" s="1"/>
      <c r="AK109" s="16"/>
      <c r="AL109" s="16"/>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3"/>
      <c r="BT109" s="3"/>
      <c r="BU109" s="3"/>
      <c r="BV109" s="3"/>
    </row>
    <row r="110" spans="1:74" ht="16.5" customHeight="1">
      <c r="A110" s="50"/>
      <c r="B110" s="50"/>
      <c r="C110" s="230" t="s">
        <v>54</v>
      </c>
      <c r="D110" s="85" t="s">
        <v>50</v>
      </c>
      <c r="E110" s="114"/>
      <c r="F110" s="114"/>
      <c r="G110" s="114"/>
      <c r="H110" s="114"/>
      <c r="I110" s="114"/>
      <c r="J110" s="115"/>
      <c r="K110" s="217"/>
      <c r="L110" s="218"/>
      <c r="M110" s="218"/>
      <c r="N110" s="218"/>
      <c r="O110" s="218"/>
      <c r="P110" s="218"/>
      <c r="Q110" s="223" t="s">
        <v>104</v>
      </c>
      <c r="R110" s="223"/>
      <c r="S110" s="223"/>
      <c r="T110" s="223"/>
      <c r="U110" s="224"/>
      <c r="V110" s="236"/>
      <c r="W110" s="237"/>
      <c r="X110" s="237"/>
      <c r="Y110" s="237"/>
      <c r="Z110" s="219" t="s">
        <v>115</v>
      </c>
      <c r="AA110" s="220"/>
      <c r="AB110" s="227" t="str">
        <f>IF(AND($AM$19&gt;22,$AM$19&lt;27),K110*V110/1000,IF(OR(AND($AM$19&gt;26,$AM$19&lt;31),AND($AM$19&gt;0,$AM$19&lt;8)),N110*V110/1000,""))</f>
        <v/>
      </c>
      <c r="AC110" s="228"/>
      <c r="AD110" s="228"/>
      <c r="AE110" s="228"/>
      <c r="AF110" s="219" t="s">
        <v>114</v>
      </c>
      <c r="AG110" s="219"/>
      <c r="AH110" s="220"/>
      <c r="AI110" s="50"/>
      <c r="AJ110" s="1"/>
      <c r="AK110" s="16">
        <f>K110</f>
        <v>0</v>
      </c>
      <c r="AL110" s="16">
        <f>N110</f>
        <v>0</v>
      </c>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3"/>
      <c r="BT110" s="3"/>
      <c r="BU110" s="3"/>
      <c r="BV110" s="3"/>
    </row>
    <row r="111" spans="1:74" ht="16.5" customHeight="1">
      <c r="A111" s="50"/>
      <c r="B111" s="50"/>
      <c r="C111" s="231"/>
      <c r="D111" s="85" t="s">
        <v>51</v>
      </c>
      <c r="E111" s="114"/>
      <c r="F111" s="114"/>
      <c r="G111" s="114"/>
      <c r="H111" s="114"/>
      <c r="I111" s="114"/>
      <c r="J111" s="115"/>
      <c r="K111" s="217"/>
      <c r="L111" s="218"/>
      <c r="M111" s="218"/>
      <c r="N111" s="218"/>
      <c r="O111" s="218"/>
      <c r="P111" s="218"/>
      <c r="Q111" s="223" t="s">
        <v>104</v>
      </c>
      <c r="R111" s="223"/>
      <c r="S111" s="223"/>
      <c r="T111" s="223"/>
      <c r="U111" s="224"/>
      <c r="V111" s="236"/>
      <c r="W111" s="237"/>
      <c r="X111" s="237"/>
      <c r="Y111" s="237"/>
      <c r="Z111" s="219" t="s">
        <v>115</v>
      </c>
      <c r="AA111" s="220"/>
      <c r="AB111" s="227" t="str">
        <f>IF(AND($AM$19&gt;22,$AM$19&lt;27),K111*V111/1000,IF(OR(AND($AM$19&gt;26,$AM$19&lt;31),AND($AM$19&gt;0,$AM$19&lt;8)),N111*V111/1000,""))</f>
        <v/>
      </c>
      <c r="AC111" s="228"/>
      <c r="AD111" s="228"/>
      <c r="AE111" s="228"/>
      <c r="AF111" s="219" t="s">
        <v>114</v>
      </c>
      <c r="AG111" s="219"/>
      <c r="AH111" s="220"/>
      <c r="AI111" s="50"/>
      <c r="AJ111" s="1"/>
      <c r="AK111" s="16">
        <f>K111</f>
        <v>0</v>
      </c>
      <c r="AL111" s="16">
        <f>N111</f>
        <v>0</v>
      </c>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3"/>
      <c r="BT111" s="3"/>
      <c r="BU111" s="3"/>
      <c r="BV111" s="3"/>
    </row>
    <row r="112" spans="1:74" ht="16.5" customHeight="1">
      <c r="A112" s="50"/>
      <c r="B112" s="50"/>
      <c r="C112" s="231"/>
      <c r="D112" s="85" t="s">
        <v>52</v>
      </c>
      <c r="E112" s="114"/>
      <c r="F112" s="114"/>
      <c r="G112" s="114"/>
      <c r="H112" s="114"/>
      <c r="I112" s="114"/>
      <c r="J112" s="115"/>
      <c r="K112" s="217"/>
      <c r="L112" s="218"/>
      <c r="M112" s="218"/>
      <c r="N112" s="218"/>
      <c r="O112" s="218"/>
      <c r="P112" s="218"/>
      <c r="Q112" s="223" t="s">
        <v>104</v>
      </c>
      <c r="R112" s="223"/>
      <c r="S112" s="223"/>
      <c r="T112" s="223"/>
      <c r="U112" s="224"/>
      <c r="V112" s="236"/>
      <c r="W112" s="237"/>
      <c r="X112" s="237"/>
      <c r="Y112" s="237"/>
      <c r="Z112" s="219" t="s">
        <v>115</v>
      </c>
      <c r="AA112" s="220"/>
      <c r="AB112" s="227" t="str">
        <f>IF(AND($AM$19&gt;22,$AM$19&lt;27),K112*V112/1000,IF(OR(AND($AM$19&gt;26,$AM$19&lt;31),AND($AM$19&gt;0,$AM$19&lt;8)),N112*V112/1000,""))</f>
        <v/>
      </c>
      <c r="AC112" s="228"/>
      <c r="AD112" s="228"/>
      <c r="AE112" s="228"/>
      <c r="AF112" s="219" t="s">
        <v>114</v>
      </c>
      <c r="AG112" s="219"/>
      <c r="AH112" s="220"/>
      <c r="AI112" s="50"/>
      <c r="AJ112" s="1"/>
      <c r="AK112" s="16">
        <f>K112</f>
        <v>0</v>
      </c>
      <c r="AL112" s="16">
        <f>N112</f>
        <v>0</v>
      </c>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3"/>
      <c r="BT112" s="3"/>
      <c r="BU112" s="3"/>
      <c r="BV112" s="3"/>
    </row>
    <row r="113" spans="1:74" ht="16.5" customHeight="1">
      <c r="A113" s="50"/>
      <c r="B113" s="50"/>
      <c r="C113" s="232"/>
      <c r="D113" s="85" t="s">
        <v>53</v>
      </c>
      <c r="E113" s="114"/>
      <c r="F113" s="114"/>
      <c r="G113" s="114"/>
      <c r="H113" s="114"/>
      <c r="I113" s="114"/>
      <c r="J113" s="115"/>
      <c r="K113" s="217"/>
      <c r="L113" s="218"/>
      <c r="M113" s="218"/>
      <c r="N113" s="218"/>
      <c r="O113" s="218"/>
      <c r="P113" s="218"/>
      <c r="Q113" s="223" t="s">
        <v>104</v>
      </c>
      <c r="R113" s="223"/>
      <c r="S113" s="223"/>
      <c r="T113" s="223"/>
      <c r="U113" s="224"/>
      <c r="V113" s="236"/>
      <c r="W113" s="237"/>
      <c r="X113" s="237"/>
      <c r="Y113" s="237"/>
      <c r="Z113" s="219" t="s">
        <v>115</v>
      </c>
      <c r="AA113" s="220"/>
      <c r="AB113" s="227" t="str">
        <f>IF(AND($AM$19&gt;22,$AM$19&lt;27),K113*V113/1000,IF(OR(AND($AM$19&gt;26,$AM$19&lt;31),AND($AM$19&gt;0,$AM$19&lt;8)),N113*V113/1000,""))</f>
        <v/>
      </c>
      <c r="AC113" s="228"/>
      <c r="AD113" s="228"/>
      <c r="AE113" s="228"/>
      <c r="AF113" s="219" t="s">
        <v>114</v>
      </c>
      <c r="AG113" s="219"/>
      <c r="AH113" s="220"/>
      <c r="AI113" s="50"/>
      <c r="AJ113" s="1"/>
      <c r="AK113" s="16">
        <f>K113</f>
        <v>0</v>
      </c>
      <c r="AL113" s="16">
        <f>N113</f>
        <v>0</v>
      </c>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3"/>
      <c r="BT113" s="3"/>
      <c r="BU113" s="3"/>
      <c r="BV113" s="3"/>
    </row>
    <row r="114" spans="1:74" ht="18" customHeight="1">
      <c r="A114" s="50"/>
      <c r="B114" s="50"/>
      <c r="C114" s="73" t="s">
        <v>87</v>
      </c>
      <c r="D114" s="74"/>
      <c r="E114" s="74"/>
      <c r="F114" s="74"/>
      <c r="G114" s="74"/>
      <c r="H114" s="74"/>
      <c r="I114" s="74"/>
      <c r="J114" s="74"/>
      <c r="K114" s="74"/>
      <c r="L114" s="74"/>
      <c r="M114" s="122"/>
      <c r="N114" s="122"/>
      <c r="O114" s="122"/>
      <c r="P114" s="123"/>
      <c r="Q114" s="74"/>
      <c r="R114" s="74"/>
      <c r="S114" s="74"/>
      <c r="T114" s="74"/>
      <c r="U114" s="124"/>
      <c r="V114" s="242">
        <f>SUM(V95:Y113)</f>
        <v>0</v>
      </c>
      <c r="W114" s="243"/>
      <c r="X114" s="243"/>
      <c r="Y114" s="243"/>
      <c r="Z114" s="219" t="s">
        <v>159</v>
      </c>
      <c r="AA114" s="220"/>
      <c r="AB114" s="234">
        <f>SUM(AB95:AE113)</f>
        <v>0</v>
      </c>
      <c r="AC114" s="235"/>
      <c r="AD114" s="235"/>
      <c r="AE114" s="235"/>
      <c r="AF114" s="219" t="s">
        <v>114</v>
      </c>
      <c r="AG114" s="219"/>
      <c r="AH114" s="220"/>
      <c r="AI114" s="50"/>
      <c r="AJ114" s="1"/>
      <c r="AK114" s="7" t="s">
        <v>121</v>
      </c>
      <c r="AL114" s="2"/>
      <c r="AM114" s="2">
        <f>IF(AND(AM62=1,AND(AM19&gt;13,AM19&lt;27),SUM(AL110:AL113)&gt;0),1,0)</f>
        <v>0</v>
      </c>
      <c r="AN114" s="7" t="s">
        <v>213</v>
      </c>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3"/>
      <c r="BT114" s="3"/>
      <c r="BU114" s="3"/>
      <c r="BV114" s="3"/>
    </row>
    <row r="115" spans="1:74" ht="12" customHeight="1">
      <c r="A115" s="50"/>
      <c r="B115" s="50"/>
      <c r="C115" s="50"/>
      <c r="D115" s="108"/>
      <c r="E115" s="50"/>
      <c r="F115" s="50"/>
      <c r="G115" s="50"/>
      <c r="H115" s="50"/>
      <c r="I115" s="50"/>
      <c r="J115" s="50"/>
      <c r="K115" s="86" t="str">
        <f>IF(AM114=1,AN114,IF(AM115=1,AN115,IF(AM116=1,AN116,"")))</f>
        <v/>
      </c>
      <c r="L115" s="50"/>
      <c r="M115" s="50"/>
      <c r="N115" s="109"/>
      <c r="O115" s="50"/>
      <c r="P115" s="50"/>
      <c r="Q115" s="50"/>
      <c r="R115" s="50"/>
      <c r="S115" s="50"/>
      <c r="T115" s="50"/>
      <c r="U115" s="50"/>
      <c r="V115" s="109"/>
      <c r="W115" s="50"/>
      <c r="X115" s="50"/>
      <c r="Y115" s="50"/>
      <c r="Z115" s="50"/>
      <c r="AA115" s="50"/>
      <c r="AB115" s="50"/>
      <c r="AC115" s="50"/>
      <c r="AD115" s="50"/>
      <c r="AE115" s="50"/>
      <c r="AF115" s="50"/>
      <c r="AG115" s="50"/>
      <c r="AH115" s="50"/>
      <c r="AI115" s="50"/>
      <c r="AJ115" s="1"/>
      <c r="AK115" s="7" t="s">
        <v>122</v>
      </c>
      <c r="AL115" s="2"/>
      <c r="AM115" s="2">
        <f>IF(AND(AM62=1,AND(AM19&gt;13,AM19&lt;28),SUM(AK110:AK113)&gt;0),1,0)</f>
        <v>0</v>
      </c>
      <c r="AN115" s="7" t="s">
        <v>214</v>
      </c>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3"/>
      <c r="BT115" s="3"/>
      <c r="BU115" s="3"/>
      <c r="BV115" s="3"/>
    </row>
    <row r="116" spans="1:74" ht="1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1"/>
      <c r="AK116" s="7" t="s">
        <v>120</v>
      </c>
      <c r="AL116" s="2"/>
      <c r="AM116" s="2">
        <f>IF(AND(AM62=1,AND(AM19&gt;13,AM19&lt;27),SUM(AN98,AN101,AN104,AN108)&gt;0),1,0)</f>
        <v>0</v>
      </c>
      <c r="AN116" s="7" t="s">
        <v>215</v>
      </c>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3"/>
      <c r="BT116" s="3"/>
      <c r="BU116" s="3"/>
      <c r="BV116" s="3"/>
    </row>
    <row r="117" spans="1:74" ht="15" customHeight="1">
      <c r="A117" s="82"/>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1"/>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3"/>
      <c r="BT117" s="3"/>
      <c r="BU117" s="3"/>
      <c r="BV117" s="3"/>
    </row>
    <row r="118" spans="1:74" ht="15" customHeight="1">
      <c r="A118" s="50" t="s">
        <v>92</v>
      </c>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1"/>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3"/>
      <c r="BT118" s="3"/>
      <c r="BU118" s="3"/>
      <c r="BV118" s="3"/>
    </row>
    <row r="119" spans="1:74" ht="1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1"/>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3"/>
      <c r="BT119" s="3"/>
      <c r="BU119" s="3"/>
      <c r="BV119" s="3"/>
    </row>
    <row r="120" spans="1:74" ht="19.5" customHeight="1">
      <c r="A120" s="50"/>
      <c r="B120" s="50"/>
      <c r="C120" s="229" t="str">
        <f>IF(AR129=1,"○","")</f>
        <v/>
      </c>
      <c r="D120" s="206"/>
      <c r="E120" s="233"/>
      <c r="F120" s="90" t="s">
        <v>66</v>
      </c>
      <c r="G120" s="63"/>
      <c r="H120" s="63"/>
      <c r="I120" s="63"/>
      <c r="J120" s="63"/>
      <c r="K120" s="63"/>
      <c r="L120" s="64"/>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1"/>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3"/>
      <c r="BT120" s="3"/>
      <c r="BU120" s="3"/>
      <c r="BV120" s="3"/>
    </row>
    <row r="121" spans="1:74" ht="19.5" customHeight="1">
      <c r="A121" s="50"/>
      <c r="B121" s="50"/>
      <c r="C121" s="229" t="str">
        <f>IF(AS129=1,"○","")</f>
        <v/>
      </c>
      <c r="D121" s="206"/>
      <c r="E121" s="233"/>
      <c r="F121" s="90" t="s">
        <v>67</v>
      </c>
      <c r="G121" s="63"/>
      <c r="H121" s="63"/>
      <c r="I121" s="63"/>
      <c r="J121" s="63"/>
      <c r="K121" s="63"/>
      <c r="L121" s="64"/>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1"/>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3"/>
      <c r="BT121" s="3"/>
      <c r="BU121" s="3"/>
      <c r="BV121" s="3"/>
    </row>
    <row r="122" spans="1:74" ht="19.5" customHeight="1">
      <c r="A122" s="50"/>
      <c r="B122" s="50"/>
      <c r="C122" s="229" t="str">
        <f>IF(AT129=1,"○","")</f>
        <v/>
      </c>
      <c r="D122" s="206"/>
      <c r="E122" s="233"/>
      <c r="F122" s="90" t="s">
        <v>54</v>
      </c>
      <c r="G122" s="63"/>
      <c r="H122" s="63"/>
      <c r="I122" s="63"/>
      <c r="J122" s="63"/>
      <c r="K122" s="63"/>
      <c r="L122" s="64"/>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1"/>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3"/>
      <c r="BT122" s="3"/>
      <c r="BU122" s="3"/>
      <c r="BV122" s="3"/>
    </row>
    <row r="123" spans="1:74" ht="12" customHeight="1">
      <c r="A123" s="50"/>
      <c r="B123" s="50"/>
      <c r="C123" s="125"/>
      <c r="D123" s="126" t="s">
        <v>223</v>
      </c>
      <c r="E123" s="125"/>
      <c r="F123" s="62"/>
      <c r="G123" s="62"/>
      <c r="H123" s="62"/>
      <c r="I123" s="62"/>
      <c r="J123" s="62"/>
      <c r="K123" s="62"/>
      <c r="L123" s="62"/>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1"/>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3"/>
      <c r="BT123" s="3"/>
      <c r="BU123" s="3"/>
      <c r="BV123" s="3"/>
    </row>
    <row r="124" spans="1:74" ht="6"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1"/>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3"/>
      <c r="BT124" s="3"/>
      <c r="BU124" s="3"/>
      <c r="BV124" s="3"/>
    </row>
    <row r="125" spans="1:74" ht="15" customHeight="1">
      <c r="A125" s="50" t="s">
        <v>55</v>
      </c>
      <c r="B125" s="50"/>
      <c r="C125" s="50"/>
      <c r="D125" s="50"/>
      <c r="E125" s="50"/>
      <c r="F125" s="50"/>
      <c r="G125" s="50"/>
      <c r="H125" s="50"/>
      <c r="I125" s="50"/>
      <c r="J125" s="50"/>
      <c r="K125" s="82"/>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1"/>
      <c r="AK125" s="9"/>
      <c r="AL125" s="9" t="s">
        <v>147</v>
      </c>
      <c r="AM125" s="9"/>
      <c r="AN125" s="9" t="s">
        <v>148</v>
      </c>
      <c r="AO125" s="9"/>
      <c r="AP125" s="9" t="s">
        <v>149</v>
      </c>
      <c r="AQ125" s="9"/>
      <c r="AR125" s="9" t="s">
        <v>150</v>
      </c>
      <c r="AS125" s="9"/>
      <c r="AT125" s="9"/>
      <c r="AU125" s="6"/>
      <c r="AV125" s="6"/>
      <c r="AW125" s="6"/>
      <c r="AX125" s="6"/>
      <c r="AY125" s="6"/>
      <c r="AZ125" s="6"/>
      <c r="BA125" s="6"/>
      <c r="BB125" s="6"/>
      <c r="BC125" s="6"/>
      <c r="BD125" s="2"/>
      <c r="BE125" s="2"/>
      <c r="BF125" s="2"/>
      <c r="BG125" s="2"/>
      <c r="BH125" s="2"/>
      <c r="BI125" s="2"/>
      <c r="BJ125" s="2"/>
      <c r="BK125" s="2"/>
      <c r="BL125" s="2"/>
      <c r="BM125" s="2"/>
      <c r="BN125" s="2"/>
      <c r="BO125" s="2"/>
      <c r="BP125" s="2"/>
      <c r="BQ125" s="2"/>
      <c r="BR125" s="2"/>
      <c r="BS125" s="3"/>
      <c r="BT125" s="3"/>
      <c r="BU125" s="3"/>
      <c r="BV125" s="3"/>
    </row>
    <row r="126" spans="1:74" ht="12"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1"/>
      <c r="AK126" s="9"/>
      <c r="AL126" s="9" t="s">
        <v>151</v>
      </c>
      <c r="AM126" s="9" t="s">
        <v>152</v>
      </c>
      <c r="AN126" s="9" t="s">
        <v>151</v>
      </c>
      <c r="AO126" s="9" t="s">
        <v>152</v>
      </c>
      <c r="AP126" s="39" t="s">
        <v>153</v>
      </c>
      <c r="AQ126" s="39" t="s">
        <v>154</v>
      </c>
      <c r="AR126" s="39" t="s">
        <v>153</v>
      </c>
      <c r="AS126" s="39" t="s">
        <v>154</v>
      </c>
      <c r="AT126" s="9" t="s">
        <v>152</v>
      </c>
      <c r="AU126" s="6"/>
      <c r="AV126" s="6"/>
      <c r="AW126" s="6"/>
      <c r="AX126" s="6"/>
      <c r="AY126" s="6"/>
      <c r="AZ126" s="6"/>
      <c r="BA126" s="6"/>
      <c r="BB126" s="6"/>
      <c r="BC126" s="6"/>
      <c r="BD126" s="2"/>
      <c r="BE126" s="2"/>
      <c r="BF126" s="2"/>
      <c r="BG126" s="2"/>
      <c r="BH126" s="2"/>
      <c r="BI126" s="2"/>
      <c r="BJ126" s="2"/>
      <c r="BK126" s="2"/>
      <c r="BL126" s="2"/>
      <c r="BM126" s="2"/>
      <c r="BN126" s="2"/>
      <c r="BO126" s="2"/>
      <c r="BP126" s="2"/>
      <c r="BQ126" s="2"/>
      <c r="BR126" s="2"/>
      <c r="BS126" s="3"/>
      <c r="BT126" s="3"/>
      <c r="BU126" s="3"/>
      <c r="BV126" s="3"/>
    </row>
    <row r="127" spans="1:74" ht="19.5" customHeight="1">
      <c r="A127" s="50"/>
      <c r="B127" s="50"/>
      <c r="C127" s="181"/>
      <c r="D127" s="211"/>
      <c r="E127" s="182"/>
      <c r="F127" s="63" t="s">
        <v>56</v>
      </c>
      <c r="G127" s="63"/>
      <c r="H127" s="63"/>
      <c r="I127" s="63"/>
      <c r="J127" s="63"/>
      <c r="K127" s="63"/>
      <c r="L127" s="63"/>
      <c r="M127" s="63"/>
      <c r="N127" s="63"/>
      <c r="O127" s="63"/>
      <c r="P127" s="63"/>
      <c r="Q127" s="63"/>
      <c r="R127" s="63"/>
      <c r="S127" s="63"/>
      <c r="T127" s="63"/>
      <c r="U127" s="63"/>
      <c r="V127" s="63"/>
      <c r="W127" s="63"/>
      <c r="X127" s="63"/>
      <c r="Y127" s="63"/>
      <c r="Z127" s="64"/>
      <c r="AA127" s="50"/>
      <c r="AB127" s="50"/>
      <c r="AC127" s="50"/>
      <c r="AD127" s="50"/>
      <c r="AE127" s="50"/>
      <c r="AF127" s="50"/>
      <c r="AG127" s="50"/>
      <c r="AH127" s="50"/>
      <c r="AI127" s="50"/>
      <c r="AJ127" s="1"/>
      <c r="AK127" s="9">
        <f>IF(C127="○",1,0)</f>
        <v>0</v>
      </c>
      <c r="AL127" s="9">
        <f>IF(AC134="",0,IF(AC134&gt;50,1,0))</f>
        <v>0</v>
      </c>
      <c r="AM127" s="9">
        <f>IF(AC135="",0,IF(AC135&gt;=50,1,0))</f>
        <v>0</v>
      </c>
      <c r="AN127" s="9"/>
      <c r="AO127" s="9"/>
      <c r="AP127" s="9">
        <f>IF(AC166="",0,IF(AC166&lt;20,1,0))</f>
        <v>0</v>
      </c>
      <c r="AQ127" s="9">
        <f>IF(AC166="",0,IF(AC166&gt;=20,1,0))</f>
        <v>0</v>
      </c>
      <c r="AR127" s="9">
        <f>AK127*AL127*AP127</f>
        <v>0</v>
      </c>
      <c r="AS127" s="9">
        <f>AK127*AL127*AQ127</f>
        <v>0</v>
      </c>
      <c r="AT127" s="9">
        <f>AK127*AM127</f>
        <v>0</v>
      </c>
      <c r="AU127" s="6"/>
      <c r="AV127" s="6"/>
      <c r="AW127" s="6"/>
      <c r="AX127" s="6"/>
      <c r="AY127" s="6"/>
      <c r="AZ127" s="6"/>
      <c r="BA127" s="6"/>
      <c r="BB127" s="6"/>
      <c r="BC127" s="6"/>
      <c r="BD127" s="2"/>
      <c r="BE127" s="2"/>
      <c r="BF127" s="2"/>
      <c r="BG127" s="2"/>
      <c r="BH127" s="2"/>
      <c r="BI127" s="2"/>
      <c r="BJ127" s="2"/>
      <c r="BK127" s="2"/>
      <c r="BL127" s="2"/>
      <c r="BM127" s="2"/>
      <c r="BN127" s="2"/>
      <c r="BO127" s="2"/>
      <c r="BP127" s="2"/>
      <c r="BQ127" s="2"/>
      <c r="BR127" s="2"/>
      <c r="BS127" s="3"/>
      <c r="BT127" s="3"/>
      <c r="BU127" s="3"/>
      <c r="BV127" s="3"/>
    </row>
    <row r="128" spans="1:74" ht="19.5" customHeight="1">
      <c r="A128" s="50"/>
      <c r="B128" s="50"/>
      <c r="C128" s="181"/>
      <c r="D128" s="211"/>
      <c r="E128" s="182"/>
      <c r="F128" s="63" t="s">
        <v>57</v>
      </c>
      <c r="G128" s="63"/>
      <c r="H128" s="63"/>
      <c r="I128" s="63"/>
      <c r="J128" s="63"/>
      <c r="K128" s="63"/>
      <c r="L128" s="63"/>
      <c r="M128" s="63"/>
      <c r="N128" s="63"/>
      <c r="O128" s="63"/>
      <c r="P128" s="63"/>
      <c r="Q128" s="63"/>
      <c r="R128" s="63"/>
      <c r="S128" s="63"/>
      <c r="T128" s="63"/>
      <c r="U128" s="63"/>
      <c r="V128" s="63"/>
      <c r="W128" s="63"/>
      <c r="X128" s="63"/>
      <c r="Y128" s="63"/>
      <c r="Z128" s="64"/>
      <c r="AA128" s="50"/>
      <c r="AB128" s="50"/>
      <c r="AC128" s="50"/>
      <c r="AD128" s="50"/>
      <c r="AE128" s="50"/>
      <c r="AF128" s="50"/>
      <c r="AG128" s="50"/>
      <c r="AH128" s="50"/>
      <c r="AI128" s="50"/>
      <c r="AJ128" s="1"/>
      <c r="AK128" s="9">
        <f>IF(C128="○",1,0)</f>
        <v>0</v>
      </c>
      <c r="AL128" s="9"/>
      <c r="AM128" s="9"/>
      <c r="AN128" s="9">
        <f>IF(AC151="",0,IF(AC151&gt;50,1,0))</f>
        <v>0</v>
      </c>
      <c r="AO128" s="9">
        <f>IF(AC155="",0,IF(AC155&gt;=50,1,0))</f>
        <v>0</v>
      </c>
      <c r="AP128" s="9">
        <f>AP127</f>
        <v>0</v>
      </c>
      <c r="AQ128" s="9">
        <f>AQ127</f>
        <v>0</v>
      </c>
      <c r="AR128" s="9">
        <f>AK128*AN128*AP128</f>
        <v>0</v>
      </c>
      <c r="AS128" s="9">
        <f>AK128*AN128*AQ128</f>
        <v>0</v>
      </c>
      <c r="AT128" s="9">
        <f>AK128*AO128</f>
        <v>0</v>
      </c>
      <c r="AU128" s="6"/>
      <c r="AV128" s="6"/>
      <c r="AW128" s="6"/>
      <c r="AX128" s="6"/>
      <c r="AY128" s="6"/>
      <c r="AZ128" s="6"/>
      <c r="BA128" s="6"/>
      <c r="BB128" s="6"/>
      <c r="BC128" s="6"/>
      <c r="BD128" s="2"/>
      <c r="BE128" s="2"/>
      <c r="BF128" s="2"/>
      <c r="BG128" s="2"/>
      <c r="BH128" s="2"/>
      <c r="BI128" s="2"/>
      <c r="BJ128" s="2"/>
      <c r="BK128" s="2"/>
      <c r="BL128" s="2"/>
      <c r="BM128" s="2"/>
      <c r="BN128" s="2"/>
      <c r="BO128" s="2"/>
      <c r="BP128" s="2"/>
      <c r="BQ128" s="2"/>
      <c r="BR128" s="2"/>
      <c r="BS128" s="3"/>
      <c r="BT128" s="3"/>
      <c r="BU128" s="3"/>
      <c r="BV128" s="3"/>
    </row>
    <row r="129" spans="1:74" ht="12" customHeight="1">
      <c r="A129" s="50"/>
      <c r="B129" s="50"/>
      <c r="C129" s="50"/>
      <c r="D129" s="127" t="str">
        <f>IF(AK129=1,AL129,"")</f>
        <v>↑ どちらか一方を選択してください</v>
      </c>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1"/>
      <c r="AK129" s="9">
        <f>IF(C127=C128,1,0)</f>
        <v>1</v>
      </c>
      <c r="AL129" s="30" t="s">
        <v>217</v>
      </c>
      <c r="AM129" s="9"/>
      <c r="AN129" s="9"/>
      <c r="AO129" s="9"/>
      <c r="AP129" s="9"/>
      <c r="AQ129" s="9"/>
      <c r="AR129" s="9">
        <f>SUM(AR127:AR128)</f>
        <v>0</v>
      </c>
      <c r="AS129" s="9">
        <f>SUM(AS127:AS128)</f>
        <v>0</v>
      </c>
      <c r="AT129" s="9">
        <f>SUM(AT127:AT128)</f>
        <v>0</v>
      </c>
      <c r="AU129" s="6"/>
      <c r="AV129" s="6"/>
      <c r="AW129" s="6"/>
      <c r="AX129" s="6"/>
      <c r="AY129" s="6"/>
      <c r="AZ129" s="6"/>
      <c r="BA129" s="6"/>
      <c r="BB129" s="6"/>
      <c r="BC129" s="6"/>
      <c r="BD129" s="2"/>
      <c r="BE129" s="2"/>
      <c r="BF129" s="2"/>
      <c r="BG129" s="2"/>
      <c r="BH129" s="2"/>
      <c r="BI129" s="2"/>
      <c r="BJ129" s="2"/>
      <c r="BK129" s="2"/>
      <c r="BL129" s="2"/>
      <c r="BM129" s="2"/>
      <c r="BN129" s="2"/>
      <c r="BO129" s="2"/>
      <c r="BP129" s="2"/>
      <c r="BQ129" s="2"/>
      <c r="BR129" s="2"/>
      <c r="BS129" s="3"/>
      <c r="BT129" s="3"/>
      <c r="BU129" s="3"/>
      <c r="BV129" s="3"/>
    </row>
    <row r="130" spans="1:74" ht="6"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1"/>
      <c r="AK130" s="9"/>
      <c r="AL130" s="9"/>
      <c r="AM130" s="9"/>
      <c r="AN130" s="9"/>
      <c r="AO130" s="9"/>
      <c r="AP130" s="9"/>
      <c r="AQ130" s="9"/>
      <c r="AR130" s="9"/>
      <c r="AS130" s="9"/>
      <c r="AT130" s="9"/>
      <c r="AU130" s="6"/>
      <c r="AV130" s="6"/>
      <c r="AW130" s="6"/>
      <c r="AX130" s="6"/>
      <c r="AY130" s="6"/>
      <c r="AZ130" s="6"/>
      <c r="BA130" s="6"/>
      <c r="BB130" s="6"/>
      <c r="BC130" s="6"/>
      <c r="BD130" s="2"/>
      <c r="BE130" s="2"/>
      <c r="BF130" s="2"/>
      <c r="BG130" s="2"/>
      <c r="BH130" s="2"/>
      <c r="BI130" s="2"/>
      <c r="BJ130" s="2"/>
      <c r="BK130" s="2"/>
      <c r="BL130" s="2"/>
      <c r="BM130" s="2"/>
      <c r="BN130" s="2"/>
      <c r="BO130" s="2"/>
      <c r="BP130" s="2"/>
      <c r="BQ130" s="2"/>
      <c r="BR130" s="2"/>
      <c r="BS130" s="3"/>
      <c r="BT130" s="3"/>
      <c r="BU130" s="3"/>
      <c r="BV130" s="3"/>
    </row>
    <row r="131" spans="1:74" ht="15" customHeight="1">
      <c r="A131" s="87" t="s">
        <v>58</v>
      </c>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1"/>
      <c r="AK131" s="6"/>
      <c r="AL131" s="6"/>
      <c r="AM131" s="6"/>
      <c r="AN131" s="6"/>
      <c r="AO131" s="6"/>
      <c r="AP131" s="6"/>
      <c r="AQ131" s="6"/>
      <c r="AR131" s="6"/>
      <c r="AS131" s="6"/>
      <c r="AT131" s="6"/>
      <c r="AU131" s="6"/>
      <c r="AV131" s="6"/>
      <c r="AW131" s="6"/>
      <c r="AX131" s="6"/>
      <c r="AY131" s="6"/>
      <c r="AZ131" s="6"/>
      <c r="BA131" s="6"/>
      <c r="BB131" s="6"/>
      <c r="BC131" s="6"/>
      <c r="BD131" s="2"/>
      <c r="BE131" s="2"/>
      <c r="BF131" s="2"/>
      <c r="BG131" s="2"/>
      <c r="BH131" s="2"/>
      <c r="BI131" s="2"/>
      <c r="BJ131" s="2"/>
      <c r="BK131" s="2"/>
      <c r="BL131" s="2"/>
      <c r="BM131" s="2"/>
      <c r="BN131" s="2"/>
      <c r="BO131" s="2"/>
      <c r="BP131" s="2"/>
      <c r="BQ131" s="2"/>
      <c r="BR131" s="2"/>
      <c r="BS131" s="3"/>
      <c r="BT131" s="3"/>
      <c r="BU131" s="3"/>
      <c r="BV131" s="3"/>
    </row>
    <row r="132" spans="1:74" ht="12" customHeight="1">
      <c r="A132" s="50"/>
      <c r="B132" s="50"/>
      <c r="C132" s="50"/>
      <c r="D132" s="59" t="str">
        <f>IF(AV132=1,AW132,"")</f>
        <v/>
      </c>
      <c r="E132" s="50"/>
      <c r="F132" s="50"/>
      <c r="G132" s="50"/>
      <c r="H132" s="50"/>
      <c r="I132" s="50"/>
      <c r="J132" s="50"/>
      <c r="K132" s="50"/>
      <c r="L132" s="83" t="s">
        <v>181</v>
      </c>
      <c r="M132" s="50"/>
      <c r="N132" s="50"/>
      <c r="O132" s="50"/>
      <c r="P132" s="50"/>
      <c r="Q132" s="50"/>
      <c r="R132" s="50"/>
      <c r="S132" s="50"/>
      <c r="T132" s="50"/>
      <c r="U132" s="50"/>
      <c r="V132" s="50"/>
      <c r="W132" s="50"/>
      <c r="X132" s="50"/>
      <c r="Y132" s="50"/>
      <c r="Z132" s="50"/>
      <c r="AA132" s="50"/>
      <c r="AB132" s="50"/>
      <c r="AC132" s="55"/>
      <c r="AD132" s="55"/>
      <c r="AE132" s="55"/>
      <c r="AF132" s="55"/>
      <c r="AG132" s="55"/>
      <c r="AH132" s="55"/>
      <c r="AI132" s="50"/>
      <c r="AJ132" s="1"/>
      <c r="AK132" s="6">
        <f>IF(AND(AK77=0,AK78=0),0,1)</f>
        <v>0</v>
      </c>
      <c r="AL132" s="30" t="s">
        <v>225</v>
      </c>
      <c r="AM132" s="6"/>
      <c r="AN132" s="6"/>
      <c r="AO132" s="6"/>
      <c r="AP132" s="6"/>
      <c r="AQ132" s="6"/>
      <c r="AR132" s="6"/>
      <c r="AS132" s="6"/>
      <c r="AT132" s="6"/>
      <c r="AU132" s="6"/>
      <c r="AV132" s="6">
        <f>IF(AND(C128="○",SUM(AC134:AC135)&gt;0),1,0)</f>
        <v>0</v>
      </c>
      <c r="AW132" s="30" t="s">
        <v>228</v>
      </c>
      <c r="AX132" s="6"/>
      <c r="AY132" s="6"/>
      <c r="AZ132" s="6"/>
      <c r="BA132" s="6"/>
      <c r="BB132" s="6"/>
      <c r="BC132" s="6"/>
      <c r="BD132" s="2"/>
      <c r="BE132" s="2"/>
      <c r="BF132" s="2"/>
      <c r="BG132" s="2"/>
      <c r="BH132" s="2"/>
      <c r="BI132" s="2"/>
      <c r="BJ132" s="2"/>
      <c r="BK132" s="2"/>
      <c r="BL132" s="2"/>
      <c r="BM132" s="2"/>
      <c r="BN132" s="2"/>
      <c r="BO132" s="2"/>
      <c r="BP132" s="2"/>
      <c r="BQ132" s="2"/>
      <c r="BR132" s="2"/>
      <c r="BS132" s="3"/>
      <c r="BT132" s="3"/>
      <c r="BU132" s="3"/>
      <c r="BV132" s="3"/>
    </row>
    <row r="133" spans="1:74" ht="15" customHeight="1">
      <c r="A133" s="50"/>
      <c r="B133" s="50"/>
      <c r="C133" s="50"/>
      <c r="D133" s="90"/>
      <c r="E133" s="63"/>
      <c r="F133" s="63"/>
      <c r="G133" s="63"/>
      <c r="H133" s="63"/>
      <c r="I133" s="63"/>
      <c r="J133" s="63"/>
      <c r="K133" s="229" t="str">
        <f>IF(AN133=0,AO133,IF(AN133=1,AP133,""))</f>
        <v/>
      </c>
      <c r="L133" s="206"/>
      <c r="M133" s="206" t="str">
        <f>IF(OR(AM60=1,SUM(AP37:AP38)&gt;0),"",IF(AM61=1,IF(L71="","",L71),IF(OR(AM19="",AND(AM19&gt;7,AM19&lt;23)),"",IF(AND(AM19&lt;31,AM19&gt;3),AM19-3,AM19+27))))</f>
        <v/>
      </c>
      <c r="N133" s="206"/>
      <c r="O133" s="74" t="s">
        <v>28</v>
      </c>
      <c r="P133" s="75"/>
      <c r="Q133" s="229" t="str">
        <f>IF(AN134=0,AO133,IF(AN134=1,AP133,""))</f>
        <v/>
      </c>
      <c r="R133" s="206"/>
      <c r="S133" s="206" t="str">
        <f>IF(OR(AM60=1,SUM(AP37:AP38)&gt;0),"",IF(AM61=1,IF(L71="","",T71),IF(OR(AM19="",AND(AM19&gt;7,AM19&lt;23)),"",IF(M133=30,1,M133+1))))</f>
        <v/>
      </c>
      <c r="T133" s="206"/>
      <c r="U133" s="74" t="s">
        <v>28</v>
      </c>
      <c r="V133" s="75"/>
      <c r="W133" s="229" t="str">
        <f>IF(AN135=0,AO133,IF(AN135=1,AP133,""))</f>
        <v/>
      </c>
      <c r="X133" s="206"/>
      <c r="Y133" s="206" t="str">
        <f>IF(OR(AM60=1,SUM(AP37:AP38)&gt;0),"",IF(AM61=1,IF(L71="","",AB71),IF(OR(AM19="",AND(AM19&gt;7,AM19&lt;23)),"",IF(S133=30,1,S133+1))))</f>
        <v/>
      </c>
      <c r="Z133" s="206"/>
      <c r="AA133" s="74" t="s">
        <v>28</v>
      </c>
      <c r="AB133" s="75"/>
      <c r="AC133" s="67" t="s">
        <v>77</v>
      </c>
      <c r="AD133" s="67"/>
      <c r="AE133" s="67"/>
      <c r="AF133" s="67"/>
      <c r="AG133" s="67"/>
      <c r="AH133" s="68"/>
      <c r="AI133" s="50"/>
      <c r="AJ133" s="1"/>
      <c r="AK133" s="40"/>
      <c r="AL133" s="9"/>
      <c r="AM133" s="6" t="s">
        <v>220</v>
      </c>
      <c r="AN133" s="9" t="str">
        <f>IF(M133="","",IF(AND(M133&gt;13,M133&lt;31),0,1))</f>
        <v/>
      </c>
      <c r="AO133" s="9" t="s">
        <v>218</v>
      </c>
      <c r="AP133" s="9" t="s">
        <v>219</v>
      </c>
      <c r="AQ133" s="9"/>
      <c r="AR133" s="9"/>
      <c r="AS133" s="9"/>
      <c r="AT133" s="9"/>
      <c r="AU133" s="6"/>
      <c r="AV133" s="6"/>
      <c r="AW133" s="6"/>
      <c r="AX133" s="6"/>
      <c r="AY133" s="6"/>
      <c r="AZ133" s="6"/>
      <c r="BA133" s="6"/>
      <c r="BB133" s="6"/>
      <c r="BC133" s="6"/>
      <c r="BD133" s="2"/>
      <c r="BE133" s="2"/>
      <c r="BF133" s="2"/>
      <c r="BG133" s="2"/>
      <c r="BH133" s="2"/>
      <c r="BI133" s="2"/>
      <c r="BJ133" s="2"/>
      <c r="BK133" s="2"/>
      <c r="BL133" s="2"/>
      <c r="BM133" s="2"/>
      <c r="BN133" s="2"/>
      <c r="BO133" s="2"/>
      <c r="BP133" s="2"/>
      <c r="BQ133" s="2"/>
      <c r="BR133" s="2"/>
      <c r="BS133" s="3"/>
      <c r="BT133" s="3"/>
      <c r="BU133" s="3"/>
      <c r="BV133" s="3"/>
    </row>
    <row r="134" spans="1:74" ht="20.100000000000001" customHeight="1">
      <c r="A134" s="50"/>
      <c r="B134" s="50"/>
      <c r="C134" s="50"/>
      <c r="D134" s="90" t="s">
        <v>49</v>
      </c>
      <c r="E134" s="63"/>
      <c r="F134" s="63"/>
      <c r="G134" s="63"/>
      <c r="H134" s="63"/>
      <c r="I134" s="63"/>
      <c r="J134" s="63"/>
      <c r="K134" s="183"/>
      <c r="L134" s="212"/>
      <c r="M134" s="212"/>
      <c r="N134" s="212"/>
      <c r="O134" s="213" t="s">
        <v>236</v>
      </c>
      <c r="P134" s="214"/>
      <c r="Q134" s="183"/>
      <c r="R134" s="212"/>
      <c r="S134" s="212"/>
      <c r="T134" s="212"/>
      <c r="U134" s="204" t="str">
        <f>IF($O$134="","",$O$134)</f>
        <v>％</v>
      </c>
      <c r="V134" s="205"/>
      <c r="W134" s="183"/>
      <c r="X134" s="212"/>
      <c r="Y134" s="212"/>
      <c r="Z134" s="212"/>
      <c r="AA134" s="204" t="str">
        <f>IF($O$134="","",$O$134)</f>
        <v>％</v>
      </c>
      <c r="AB134" s="205"/>
      <c r="AC134" s="215" t="str">
        <f>IF(AL135=0,"",ROUND(AK134/AL135*100,0))</f>
        <v/>
      </c>
      <c r="AD134" s="216"/>
      <c r="AE134" s="216"/>
      <c r="AF134" s="216"/>
      <c r="AG134" s="204" t="s">
        <v>78</v>
      </c>
      <c r="AH134" s="205"/>
      <c r="AI134" s="50"/>
      <c r="AJ134" s="1"/>
      <c r="AK134" s="40">
        <f>SUM(K134,Q134,W134)</f>
        <v>0</v>
      </c>
      <c r="AL134" s="9"/>
      <c r="AM134" s="6" t="s">
        <v>220</v>
      </c>
      <c r="AN134" s="9" t="str">
        <f>IF(M133="","",IF(AND(S133&gt;13,S133&lt;31),0,1))</f>
        <v/>
      </c>
      <c r="AO134" s="9"/>
      <c r="AP134" s="9"/>
      <c r="AQ134" s="9"/>
      <c r="AR134" s="9"/>
      <c r="AS134" s="9"/>
      <c r="AT134" s="9"/>
      <c r="AU134" s="6"/>
      <c r="AV134" s="6"/>
      <c r="AW134" s="6"/>
      <c r="AX134" s="6"/>
      <c r="AY134" s="6"/>
      <c r="AZ134" s="6"/>
      <c r="BA134" s="6"/>
      <c r="BB134" s="6"/>
      <c r="BC134" s="6"/>
      <c r="BD134" s="2"/>
      <c r="BE134" s="2"/>
      <c r="BF134" s="2"/>
      <c r="BG134" s="2"/>
      <c r="BH134" s="2"/>
      <c r="BI134" s="2"/>
      <c r="BJ134" s="2"/>
      <c r="BK134" s="2"/>
      <c r="BL134" s="2"/>
      <c r="BM134" s="2"/>
      <c r="BN134" s="2"/>
      <c r="BO134" s="2"/>
      <c r="BP134" s="2"/>
      <c r="BQ134" s="2"/>
      <c r="BR134" s="2"/>
      <c r="BS134" s="3"/>
      <c r="BT134" s="3"/>
      <c r="BU134" s="3"/>
      <c r="BV134" s="3"/>
    </row>
    <row r="135" spans="1:74" ht="20.100000000000001" customHeight="1">
      <c r="A135" s="50"/>
      <c r="B135" s="50"/>
      <c r="C135" s="50"/>
      <c r="D135" s="90" t="s">
        <v>54</v>
      </c>
      <c r="E135" s="63"/>
      <c r="F135" s="63"/>
      <c r="G135" s="63"/>
      <c r="H135" s="63"/>
      <c r="I135" s="63"/>
      <c r="J135" s="63"/>
      <c r="K135" s="183"/>
      <c r="L135" s="212"/>
      <c r="M135" s="212"/>
      <c r="N135" s="212"/>
      <c r="O135" s="204" t="str">
        <f>IF($O$134="","",$O$134)</f>
        <v>％</v>
      </c>
      <c r="P135" s="205"/>
      <c r="Q135" s="183"/>
      <c r="R135" s="212"/>
      <c r="S135" s="212"/>
      <c r="T135" s="212"/>
      <c r="U135" s="204" t="str">
        <f>IF($O$134="","",$O$134)</f>
        <v>％</v>
      </c>
      <c r="V135" s="205"/>
      <c r="W135" s="183"/>
      <c r="X135" s="212"/>
      <c r="Y135" s="212"/>
      <c r="Z135" s="212"/>
      <c r="AA135" s="204" t="str">
        <f>IF($O$134="","",$O$134)</f>
        <v>％</v>
      </c>
      <c r="AB135" s="205"/>
      <c r="AC135" s="215" t="str">
        <f>IF(AL135=0,"",ROUND(AK135/AL135*100,0))</f>
        <v/>
      </c>
      <c r="AD135" s="216"/>
      <c r="AE135" s="216"/>
      <c r="AF135" s="216"/>
      <c r="AG135" s="204" t="s">
        <v>78</v>
      </c>
      <c r="AH135" s="205"/>
      <c r="AI135" s="50"/>
      <c r="AJ135" s="1"/>
      <c r="AK135" s="40">
        <f>SUM(K135,Q135,W135)</f>
        <v>0</v>
      </c>
      <c r="AL135" s="40">
        <f>SUM(AK134:AK135)</f>
        <v>0</v>
      </c>
      <c r="AM135" s="6" t="s">
        <v>220</v>
      </c>
      <c r="AN135" s="9" t="str">
        <f>IF(M133="","",IF(AND(Y133&gt;13,Y133&lt;31),0,1))</f>
        <v/>
      </c>
      <c r="AO135" s="9"/>
      <c r="AP135" s="9"/>
      <c r="AQ135" s="9"/>
      <c r="AR135" s="9"/>
      <c r="AS135" s="9"/>
      <c r="AT135" s="9"/>
      <c r="AU135" s="6"/>
      <c r="AV135" s="6"/>
      <c r="AW135" s="6"/>
      <c r="AX135" s="6"/>
      <c r="AY135" s="6"/>
      <c r="AZ135" s="6"/>
      <c r="BA135" s="6"/>
      <c r="BB135" s="6"/>
      <c r="BC135" s="6"/>
      <c r="BD135" s="2"/>
      <c r="BE135" s="2"/>
      <c r="BF135" s="2"/>
      <c r="BG135" s="2"/>
      <c r="BH135" s="2"/>
      <c r="BI135" s="2"/>
      <c r="BJ135" s="2"/>
      <c r="BK135" s="2"/>
      <c r="BL135" s="2"/>
      <c r="BM135" s="2"/>
      <c r="BN135" s="2"/>
      <c r="BO135" s="2"/>
      <c r="BP135" s="2"/>
      <c r="BQ135" s="2"/>
      <c r="BR135" s="2"/>
      <c r="BS135" s="3"/>
      <c r="BT135" s="3"/>
      <c r="BU135" s="3"/>
      <c r="BV135" s="3"/>
    </row>
    <row r="136" spans="1:74" ht="12" customHeight="1">
      <c r="A136" s="50"/>
      <c r="B136" s="50"/>
      <c r="C136" s="50"/>
      <c r="D136" s="50"/>
      <c r="E136" s="128"/>
      <c r="F136" s="50"/>
      <c r="G136" s="50"/>
      <c r="H136" s="129" t="str">
        <f>IF(AK132=1,AL132,"")</f>
        <v/>
      </c>
      <c r="I136" s="50"/>
      <c r="J136" s="50"/>
      <c r="K136" s="50"/>
      <c r="L136" s="109"/>
      <c r="M136" s="130"/>
      <c r="N136" s="50"/>
      <c r="O136" s="50"/>
      <c r="P136" s="50"/>
      <c r="Q136" s="131" t="str">
        <f>IF(AND(C127="○",SUM(AO136:AO138)&gt;0),AP136,"")</f>
        <v/>
      </c>
      <c r="R136" s="50"/>
      <c r="S136" s="50"/>
      <c r="T136" s="50"/>
      <c r="U136" s="50"/>
      <c r="V136" s="50"/>
      <c r="W136" s="50"/>
      <c r="X136" s="50"/>
      <c r="Y136" s="50"/>
      <c r="Z136" s="50"/>
      <c r="AA136" s="50"/>
      <c r="AB136" s="50"/>
      <c r="AC136" s="50"/>
      <c r="AD136" s="50"/>
      <c r="AE136" s="50"/>
      <c r="AF136" s="50"/>
      <c r="AG136" s="50"/>
      <c r="AH136" s="50"/>
      <c r="AI136" s="50"/>
      <c r="AJ136" s="1"/>
      <c r="AK136" s="40"/>
      <c r="AL136" s="9"/>
      <c r="AM136" s="6" t="s">
        <v>221</v>
      </c>
      <c r="AN136" s="9" t="str">
        <f>IF(OR(O134="",O134="％"),"",SUM(K134:K135))</f>
        <v/>
      </c>
      <c r="AO136" s="2">
        <f>IF(OR(AN136="",AN136=I72),0,1)</f>
        <v>0</v>
      </c>
      <c r="AP136" s="9" t="s">
        <v>224</v>
      </c>
      <c r="AQ136" s="9"/>
      <c r="AR136" s="9"/>
      <c r="AS136" s="9"/>
      <c r="AT136" s="9"/>
      <c r="AU136" s="6"/>
      <c r="AV136" s="6"/>
      <c r="AW136" s="6"/>
      <c r="AX136" s="6"/>
      <c r="AY136" s="6"/>
      <c r="AZ136" s="6"/>
      <c r="BA136" s="6"/>
      <c r="BB136" s="6"/>
      <c r="BC136" s="6"/>
      <c r="BD136" s="2"/>
      <c r="BE136" s="2"/>
      <c r="BF136" s="2"/>
      <c r="BG136" s="2"/>
      <c r="BH136" s="2"/>
      <c r="BI136" s="2"/>
      <c r="BJ136" s="2"/>
      <c r="BK136" s="2"/>
      <c r="BL136" s="2"/>
      <c r="BM136" s="2"/>
      <c r="BN136" s="2"/>
      <c r="BO136" s="2"/>
      <c r="BP136" s="2"/>
      <c r="BQ136" s="2"/>
      <c r="BR136" s="2"/>
      <c r="BS136" s="3"/>
      <c r="BT136" s="3"/>
      <c r="BU136" s="3"/>
      <c r="BV136" s="3"/>
    </row>
    <row r="137" spans="1:74" ht="6" customHeight="1">
      <c r="A137" s="50"/>
      <c r="B137" s="50"/>
      <c r="C137" s="50"/>
      <c r="D137" s="50"/>
      <c r="E137" s="50"/>
      <c r="F137" s="50"/>
      <c r="G137" s="50"/>
      <c r="H137" s="55"/>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1"/>
      <c r="AK137" s="40"/>
      <c r="AL137" s="9"/>
      <c r="AM137" s="6" t="s">
        <v>221</v>
      </c>
      <c r="AN137" s="9" t="str">
        <f>IF(OR(O134="",O134="％"),"",SUM(Q134:Q135))</f>
        <v/>
      </c>
      <c r="AO137" s="2">
        <f>IF(OR(AN137="",AN137=Q72),0,1)</f>
        <v>0</v>
      </c>
      <c r="AP137" s="9"/>
      <c r="AQ137" s="9"/>
      <c r="AR137" s="9"/>
      <c r="AS137" s="9"/>
      <c r="AT137" s="9"/>
      <c r="AU137" s="6"/>
      <c r="AV137" s="6"/>
      <c r="AW137" s="6"/>
      <c r="AX137" s="6"/>
      <c r="AY137" s="6"/>
      <c r="AZ137" s="6"/>
      <c r="BA137" s="6"/>
      <c r="BB137" s="6"/>
      <c r="BC137" s="6"/>
      <c r="BD137" s="2"/>
      <c r="BE137" s="2"/>
      <c r="BF137" s="2"/>
      <c r="BG137" s="2"/>
      <c r="BH137" s="2"/>
      <c r="BI137" s="2"/>
      <c r="BJ137" s="2"/>
      <c r="BK137" s="2"/>
      <c r="BL137" s="2"/>
      <c r="BM137" s="2"/>
      <c r="BN137" s="2"/>
      <c r="BO137" s="2"/>
      <c r="BP137" s="2"/>
      <c r="BQ137" s="2"/>
      <c r="BR137" s="2"/>
      <c r="BS137" s="3"/>
      <c r="BT137" s="3"/>
      <c r="BU137" s="3"/>
      <c r="BV137" s="3"/>
    </row>
    <row r="138" spans="1:74" ht="15" customHeight="1">
      <c r="A138" s="87" t="s">
        <v>60</v>
      </c>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1"/>
      <c r="AK138" s="9"/>
      <c r="AL138" s="9"/>
      <c r="AM138" s="6" t="s">
        <v>221</v>
      </c>
      <c r="AN138" s="9" t="str">
        <f>IF(OR(O134="",O134="％"),"",SUM(W134:W135))</f>
        <v/>
      </c>
      <c r="AO138" s="2">
        <f>IF(OR(AN138="",AN138=Y72),0,1)</f>
        <v>0</v>
      </c>
      <c r="AP138" s="9"/>
      <c r="AQ138" s="9"/>
      <c r="AR138" s="9"/>
      <c r="AS138" s="9"/>
      <c r="AT138" s="9"/>
      <c r="AU138" s="6"/>
      <c r="AV138" s="6"/>
      <c r="AW138" s="6"/>
      <c r="AX138" s="6"/>
      <c r="AY138" s="6"/>
      <c r="AZ138" s="6"/>
      <c r="BA138" s="6"/>
      <c r="BB138" s="6"/>
      <c r="BC138" s="6"/>
      <c r="BD138" s="2"/>
      <c r="BE138" s="2"/>
      <c r="BF138" s="2"/>
      <c r="BG138" s="2"/>
      <c r="BH138" s="2"/>
      <c r="BI138" s="2"/>
      <c r="BJ138" s="2"/>
      <c r="BK138" s="2"/>
      <c r="BL138" s="2"/>
      <c r="BM138" s="2"/>
      <c r="BN138" s="2"/>
      <c r="BO138" s="2"/>
      <c r="BP138" s="2"/>
      <c r="BQ138" s="2"/>
      <c r="BR138" s="2"/>
      <c r="BS138" s="3"/>
      <c r="BT138" s="3"/>
      <c r="BU138" s="3"/>
      <c r="BV138" s="3"/>
    </row>
    <row r="139" spans="1:74" ht="12" customHeight="1">
      <c r="A139" s="50"/>
      <c r="B139" s="50"/>
      <c r="C139" s="50"/>
      <c r="D139" s="132" t="str">
        <f>IF(AV139=1,AW139,"")</f>
        <v/>
      </c>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1"/>
      <c r="AK139" s="9"/>
      <c r="AL139" s="9"/>
      <c r="AM139" s="9"/>
      <c r="AN139" s="9"/>
      <c r="AO139" s="9"/>
      <c r="AP139" s="9"/>
      <c r="AQ139" s="9"/>
      <c r="AR139" s="9"/>
      <c r="AS139" s="9"/>
      <c r="AT139" s="9"/>
      <c r="AU139" s="6"/>
      <c r="AV139" s="6">
        <f>IF(AND(C127="○",SUM(AC151,AC155)&gt;0),1,0)</f>
        <v>0</v>
      </c>
      <c r="AW139" s="30" t="s">
        <v>229</v>
      </c>
      <c r="AX139" s="6"/>
      <c r="AY139" s="6"/>
      <c r="AZ139" s="6"/>
      <c r="BA139" s="6"/>
      <c r="BB139" s="6"/>
      <c r="BC139" s="6"/>
      <c r="BD139" s="2"/>
      <c r="BE139" s="2"/>
      <c r="BF139" s="2"/>
      <c r="BG139" s="2"/>
      <c r="BH139" s="2"/>
      <c r="BI139" s="2"/>
      <c r="BJ139" s="2"/>
      <c r="BK139" s="2"/>
      <c r="BL139" s="2"/>
      <c r="BM139" s="2"/>
      <c r="BN139" s="2"/>
      <c r="BO139" s="2"/>
      <c r="BP139" s="2"/>
      <c r="BQ139" s="2"/>
      <c r="BR139" s="2"/>
      <c r="BS139" s="3"/>
      <c r="BT139" s="3"/>
      <c r="BU139" s="3"/>
      <c r="BV139" s="3"/>
    </row>
    <row r="140" spans="1:74" ht="15" customHeight="1">
      <c r="A140" s="50"/>
      <c r="B140" s="50"/>
      <c r="C140" s="50"/>
      <c r="D140" s="66" t="s">
        <v>37</v>
      </c>
      <c r="E140" s="67"/>
      <c r="F140" s="67"/>
      <c r="G140" s="67"/>
      <c r="H140" s="67"/>
      <c r="I140" s="67"/>
      <c r="J140" s="67"/>
      <c r="K140" s="229" t="str">
        <f>K133</f>
        <v/>
      </c>
      <c r="L140" s="206"/>
      <c r="M140" s="206" t="str">
        <f>M133</f>
        <v/>
      </c>
      <c r="N140" s="206"/>
      <c r="O140" s="74" t="s">
        <v>28</v>
      </c>
      <c r="P140" s="75"/>
      <c r="Q140" s="229" t="str">
        <f>Q133</f>
        <v/>
      </c>
      <c r="R140" s="206"/>
      <c r="S140" s="206" t="str">
        <f>S133</f>
        <v/>
      </c>
      <c r="T140" s="206"/>
      <c r="U140" s="74" t="s">
        <v>28</v>
      </c>
      <c r="V140" s="75"/>
      <c r="W140" s="229" t="str">
        <f>W133</f>
        <v/>
      </c>
      <c r="X140" s="206"/>
      <c r="Y140" s="206" t="str">
        <f>Y133</f>
        <v/>
      </c>
      <c r="Z140" s="206"/>
      <c r="AA140" s="67" t="s">
        <v>28</v>
      </c>
      <c r="AB140" s="68"/>
      <c r="AC140" s="67" t="s">
        <v>77</v>
      </c>
      <c r="AD140" s="67"/>
      <c r="AE140" s="67"/>
      <c r="AF140" s="67"/>
      <c r="AG140" s="67"/>
      <c r="AH140" s="68"/>
      <c r="AI140" s="50"/>
      <c r="AJ140" s="1"/>
      <c r="AK140" s="9"/>
      <c r="AL140" s="9"/>
      <c r="AM140" s="9"/>
      <c r="AN140" s="9"/>
      <c r="AO140" s="9"/>
      <c r="AP140" s="9"/>
      <c r="AQ140" s="9"/>
      <c r="AR140" s="9"/>
      <c r="AS140" s="9"/>
      <c r="AT140" s="9"/>
      <c r="AU140" s="6"/>
      <c r="AV140" s="6"/>
      <c r="AW140" s="6"/>
      <c r="AX140" s="6"/>
      <c r="AY140" s="6"/>
      <c r="AZ140" s="6"/>
      <c r="BA140" s="6"/>
      <c r="BB140" s="6"/>
      <c r="BC140" s="6"/>
      <c r="BD140" s="2"/>
      <c r="BE140" s="2"/>
      <c r="BF140" s="2"/>
      <c r="BG140" s="2"/>
      <c r="BH140" s="2"/>
      <c r="BI140" s="2"/>
      <c r="BJ140" s="2"/>
      <c r="BK140" s="2"/>
      <c r="BL140" s="2"/>
      <c r="BM140" s="2"/>
      <c r="BN140" s="2"/>
      <c r="BO140" s="2"/>
      <c r="BP140" s="2"/>
      <c r="BQ140" s="2"/>
      <c r="BR140" s="2"/>
      <c r="BS140" s="3"/>
      <c r="BT140" s="3"/>
      <c r="BU140" s="3"/>
      <c r="BV140" s="3"/>
    </row>
    <row r="141" spans="1:74" ht="20.100000000000001" customHeight="1">
      <c r="A141" s="50"/>
      <c r="B141" s="50"/>
      <c r="C141" s="50"/>
      <c r="D141" s="90" t="s">
        <v>38</v>
      </c>
      <c r="E141" s="63"/>
      <c r="F141" s="63"/>
      <c r="G141" s="63"/>
      <c r="H141" s="63"/>
      <c r="I141" s="63"/>
      <c r="J141" s="63"/>
      <c r="K141" s="202"/>
      <c r="L141" s="203"/>
      <c r="M141" s="203"/>
      <c r="N141" s="203"/>
      <c r="O141" s="213" t="s">
        <v>222</v>
      </c>
      <c r="P141" s="214"/>
      <c r="Q141" s="202"/>
      <c r="R141" s="203"/>
      <c r="S141" s="203"/>
      <c r="T141" s="203"/>
      <c r="U141" s="204" t="str">
        <f t="shared" ref="U141:U155" si="14">IF($O$141="","",$O$141)</f>
        <v>ｍ2</v>
      </c>
      <c r="V141" s="205"/>
      <c r="W141" s="202"/>
      <c r="X141" s="203"/>
      <c r="Y141" s="203"/>
      <c r="Z141" s="203"/>
      <c r="AA141" s="204" t="str">
        <f t="shared" ref="AA141:AA155" si="15">IF($O$141="","",$O$141)</f>
        <v>ｍ2</v>
      </c>
      <c r="AB141" s="205"/>
      <c r="AC141" s="133"/>
      <c r="AD141" s="99"/>
      <c r="AE141" s="99"/>
      <c r="AF141" s="99"/>
      <c r="AG141" s="99"/>
      <c r="AH141" s="134"/>
      <c r="AI141" s="50"/>
      <c r="AJ141" s="1"/>
      <c r="AK141" s="40">
        <f>SUM(K141,Q141,W141)</f>
        <v>0</v>
      </c>
      <c r="AL141" s="9"/>
      <c r="AM141" s="9"/>
      <c r="AN141" s="9"/>
      <c r="AO141" s="9"/>
      <c r="AP141" s="9"/>
      <c r="AQ141" s="9"/>
      <c r="AR141" s="9"/>
      <c r="AS141" s="9"/>
      <c r="AT141" s="9"/>
      <c r="AU141" s="6"/>
      <c r="AV141" s="6"/>
      <c r="AW141" s="6"/>
      <c r="AX141" s="6"/>
      <c r="AY141" s="6"/>
      <c r="AZ141" s="6"/>
      <c r="BA141" s="6"/>
      <c r="BB141" s="6"/>
      <c r="BC141" s="6"/>
      <c r="BD141" s="2"/>
      <c r="BE141" s="2"/>
      <c r="BF141" s="2"/>
      <c r="BG141" s="2"/>
      <c r="BH141" s="2"/>
      <c r="BI141" s="2"/>
      <c r="BJ141" s="2"/>
      <c r="BK141" s="2"/>
      <c r="BL141" s="2"/>
      <c r="BM141" s="2"/>
      <c r="BN141" s="2"/>
      <c r="BO141" s="2"/>
      <c r="BP141" s="2"/>
      <c r="BQ141" s="2"/>
      <c r="BR141" s="2"/>
      <c r="BS141" s="3"/>
      <c r="BT141" s="3"/>
      <c r="BU141" s="3"/>
      <c r="BV141" s="3"/>
    </row>
    <row r="142" spans="1:74" ht="20.100000000000001" customHeight="1">
      <c r="A142" s="50"/>
      <c r="B142" s="50"/>
      <c r="C142" s="50"/>
      <c r="D142" s="90" t="s">
        <v>79</v>
      </c>
      <c r="E142" s="63"/>
      <c r="F142" s="63"/>
      <c r="G142" s="63"/>
      <c r="H142" s="63"/>
      <c r="I142" s="63"/>
      <c r="J142" s="63"/>
      <c r="K142" s="202"/>
      <c r="L142" s="203"/>
      <c r="M142" s="203"/>
      <c r="N142" s="203"/>
      <c r="O142" s="204" t="str">
        <f t="shared" ref="O142:O155" si="16">IF($O$141="","",$O$141)</f>
        <v>ｍ2</v>
      </c>
      <c r="P142" s="205"/>
      <c r="Q142" s="202"/>
      <c r="R142" s="203"/>
      <c r="S142" s="203"/>
      <c r="T142" s="203"/>
      <c r="U142" s="204" t="str">
        <f t="shared" si="14"/>
        <v>ｍ2</v>
      </c>
      <c r="V142" s="205"/>
      <c r="W142" s="202"/>
      <c r="X142" s="203"/>
      <c r="Y142" s="203"/>
      <c r="Z142" s="203"/>
      <c r="AA142" s="204" t="str">
        <f t="shared" si="15"/>
        <v>ｍ2</v>
      </c>
      <c r="AB142" s="205"/>
      <c r="AC142" s="84"/>
      <c r="AD142" s="62"/>
      <c r="AE142" s="62"/>
      <c r="AF142" s="62"/>
      <c r="AG142" s="62"/>
      <c r="AH142" s="104"/>
      <c r="AI142" s="50"/>
      <c r="AJ142" s="1"/>
      <c r="AK142" s="40">
        <f t="shared" ref="AK142:AK155" si="17">SUM(K142,Q142,W142)</f>
        <v>0</v>
      </c>
      <c r="AL142" s="9"/>
      <c r="AM142" s="9"/>
      <c r="AN142" s="9"/>
      <c r="AO142" s="9"/>
      <c r="AP142" s="9"/>
      <c r="AQ142" s="9"/>
      <c r="AR142" s="9"/>
      <c r="AS142" s="9"/>
      <c r="AT142" s="9"/>
      <c r="AU142" s="6"/>
      <c r="AV142" s="6"/>
      <c r="AW142" s="6"/>
      <c r="AX142" s="6"/>
      <c r="AY142" s="6"/>
      <c r="AZ142" s="6"/>
      <c r="BA142" s="6"/>
      <c r="BB142" s="6"/>
      <c r="BC142" s="6"/>
      <c r="BD142" s="2"/>
      <c r="BE142" s="2"/>
      <c r="BF142" s="2"/>
      <c r="BG142" s="2"/>
      <c r="BH142" s="2"/>
      <c r="BI142" s="2"/>
      <c r="BJ142" s="2"/>
      <c r="BK142" s="2"/>
      <c r="BL142" s="2"/>
      <c r="BM142" s="2"/>
      <c r="BN142" s="2"/>
      <c r="BO142" s="2"/>
      <c r="BP142" s="2"/>
      <c r="BQ142" s="2"/>
      <c r="BR142" s="2"/>
      <c r="BS142" s="3"/>
      <c r="BT142" s="3"/>
      <c r="BU142" s="3"/>
      <c r="BV142" s="3"/>
    </row>
    <row r="143" spans="1:74" ht="20.100000000000001" customHeight="1">
      <c r="A143" s="50"/>
      <c r="B143" s="50"/>
      <c r="C143" s="50"/>
      <c r="D143" s="90" t="s">
        <v>40</v>
      </c>
      <c r="E143" s="63"/>
      <c r="F143" s="63"/>
      <c r="G143" s="63"/>
      <c r="H143" s="63"/>
      <c r="I143" s="63"/>
      <c r="J143" s="63"/>
      <c r="K143" s="202"/>
      <c r="L143" s="203"/>
      <c r="M143" s="203"/>
      <c r="N143" s="203"/>
      <c r="O143" s="204" t="str">
        <f t="shared" si="16"/>
        <v>ｍ2</v>
      </c>
      <c r="P143" s="205"/>
      <c r="Q143" s="202"/>
      <c r="R143" s="203"/>
      <c r="S143" s="203"/>
      <c r="T143" s="203"/>
      <c r="U143" s="204" t="str">
        <f t="shared" si="14"/>
        <v>ｍ2</v>
      </c>
      <c r="V143" s="205"/>
      <c r="W143" s="202"/>
      <c r="X143" s="203"/>
      <c r="Y143" s="203"/>
      <c r="Z143" s="203"/>
      <c r="AA143" s="204" t="str">
        <f t="shared" si="15"/>
        <v>ｍ2</v>
      </c>
      <c r="AB143" s="205"/>
      <c r="AC143" s="84"/>
      <c r="AD143" s="62"/>
      <c r="AE143" s="62"/>
      <c r="AF143" s="62"/>
      <c r="AG143" s="62"/>
      <c r="AH143" s="104"/>
      <c r="AI143" s="50"/>
      <c r="AJ143" s="1"/>
      <c r="AK143" s="40">
        <f t="shared" si="17"/>
        <v>0</v>
      </c>
      <c r="AL143" s="9"/>
      <c r="AM143" s="9"/>
      <c r="AN143" s="9"/>
      <c r="AO143" s="9"/>
      <c r="AP143" s="9"/>
      <c r="AQ143" s="9"/>
      <c r="AR143" s="9"/>
      <c r="AS143" s="9"/>
      <c r="AT143" s="9"/>
      <c r="AU143" s="6"/>
      <c r="AV143" s="6"/>
      <c r="AW143" s="6"/>
      <c r="AX143" s="6"/>
      <c r="AY143" s="6"/>
      <c r="AZ143" s="6"/>
      <c r="BA143" s="6"/>
      <c r="BB143" s="6"/>
      <c r="BC143" s="6"/>
      <c r="BD143" s="2"/>
      <c r="BE143" s="2"/>
      <c r="BF143" s="2"/>
      <c r="BG143" s="2"/>
      <c r="BH143" s="2"/>
      <c r="BI143" s="2"/>
      <c r="BJ143" s="2"/>
      <c r="BK143" s="2"/>
      <c r="BL143" s="2"/>
      <c r="BM143" s="2"/>
      <c r="BN143" s="2"/>
      <c r="BO143" s="2"/>
      <c r="BP143" s="2"/>
      <c r="BQ143" s="2"/>
      <c r="BR143" s="2"/>
      <c r="BS143" s="3"/>
      <c r="BT143" s="3"/>
      <c r="BU143" s="3"/>
      <c r="BV143" s="3"/>
    </row>
    <row r="144" spans="1:74" ht="20.100000000000001" customHeight="1">
      <c r="A144" s="50"/>
      <c r="B144" s="50"/>
      <c r="C144" s="50"/>
      <c r="D144" s="90" t="s">
        <v>41</v>
      </c>
      <c r="E144" s="63"/>
      <c r="F144" s="63"/>
      <c r="G144" s="63"/>
      <c r="H144" s="63"/>
      <c r="I144" s="63"/>
      <c r="J144" s="63"/>
      <c r="K144" s="202"/>
      <c r="L144" s="203"/>
      <c r="M144" s="203"/>
      <c r="N144" s="203"/>
      <c r="O144" s="204" t="str">
        <f t="shared" si="16"/>
        <v>ｍ2</v>
      </c>
      <c r="P144" s="205"/>
      <c r="Q144" s="202"/>
      <c r="R144" s="203"/>
      <c r="S144" s="203"/>
      <c r="T144" s="203"/>
      <c r="U144" s="204" t="str">
        <f t="shared" si="14"/>
        <v>ｍ2</v>
      </c>
      <c r="V144" s="205"/>
      <c r="W144" s="202"/>
      <c r="X144" s="203"/>
      <c r="Y144" s="203"/>
      <c r="Z144" s="203"/>
      <c r="AA144" s="204" t="str">
        <f t="shared" si="15"/>
        <v>ｍ2</v>
      </c>
      <c r="AB144" s="205"/>
      <c r="AC144" s="84"/>
      <c r="AD144" s="62"/>
      <c r="AE144" s="62"/>
      <c r="AF144" s="62"/>
      <c r="AG144" s="62"/>
      <c r="AH144" s="104"/>
      <c r="AI144" s="50"/>
      <c r="AJ144" s="1"/>
      <c r="AK144" s="40">
        <f t="shared" si="17"/>
        <v>0</v>
      </c>
      <c r="AL144" s="9"/>
      <c r="AM144" s="9"/>
      <c r="AN144" s="9"/>
      <c r="AO144" s="9"/>
      <c r="AP144" s="9"/>
      <c r="AQ144" s="9"/>
      <c r="AR144" s="9"/>
      <c r="AS144" s="9"/>
      <c r="AT144" s="9"/>
      <c r="AU144" s="6"/>
      <c r="AV144" s="6"/>
      <c r="AW144" s="6"/>
      <c r="AX144" s="6"/>
      <c r="AY144" s="6"/>
      <c r="AZ144" s="6"/>
      <c r="BA144" s="6"/>
      <c r="BB144" s="6"/>
      <c r="BC144" s="6"/>
      <c r="BD144" s="2"/>
      <c r="BE144" s="2"/>
      <c r="BF144" s="2"/>
      <c r="BG144" s="2"/>
      <c r="BH144" s="2"/>
      <c r="BI144" s="2"/>
      <c r="BJ144" s="2"/>
      <c r="BK144" s="2"/>
      <c r="BL144" s="2"/>
      <c r="BM144" s="2"/>
      <c r="BN144" s="2"/>
      <c r="BO144" s="2"/>
      <c r="BP144" s="2"/>
      <c r="BQ144" s="2"/>
      <c r="BR144" s="2"/>
      <c r="BS144" s="3"/>
      <c r="BT144" s="3"/>
      <c r="BU144" s="3"/>
      <c r="BV144" s="3"/>
    </row>
    <row r="145" spans="1:74" ht="20.100000000000001" customHeight="1">
      <c r="A145" s="50"/>
      <c r="B145" s="50"/>
      <c r="C145" s="50"/>
      <c r="D145" s="90" t="s">
        <v>42</v>
      </c>
      <c r="E145" s="63"/>
      <c r="F145" s="63"/>
      <c r="G145" s="63"/>
      <c r="H145" s="63"/>
      <c r="I145" s="63"/>
      <c r="J145" s="63"/>
      <c r="K145" s="202"/>
      <c r="L145" s="203"/>
      <c r="M145" s="203"/>
      <c r="N145" s="203"/>
      <c r="O145" s="204" t="str">
        <f t="shared" si="16"/>
        <v>ｍ2</v>
      </c>
      <c r="P145" s="205"/>
      <c r="Q145" s="202"/>
      <c r="R145" s="203"/>
      <c r="S145" s="203"/>
      <c r="T145" s="203"/>
      <c r="U145" s="204" t="str">
        <f t="shared" si="14"/>
        <v>ｍ2</v>
      </c>
      <c r="V145" s="205"/>
      <c r="W145" s="202"/>
      <c r="X145" s="203"/>
      <c r="Y145" s="203"/>
      <c r="Z145" s="203"/>
      <c r="AA145" s="204" t="str">
        <f t="shared" si="15"/>
        <v>ｍ2</v>
      </c>
      <c r="AB145" s="205"/>
      <c r="AC145" s="84"/>
      <c r="AD145" s="62"/>
      <c r="AE145" s="62"/>
      <c r="AF145" s="62"/>
      <c r="AG145" s="62"/>
      <c r="AH145" s="104"/>
      <c r="AI145" s="50"/>
      <c r="AJ145" s="1"/>
      <c r="AK145" s="40">
        <f t="shared" si="17"/>
        <v>0</v>
      </c>
      <c r="AL145" s="9"/>
      <c r="AM145" s="9"/>
      <c r="AN145" s="9"/>
      <c r="AO145" s="9"/>
      <c r="AP145" s="9"/>
      <c r="AQ145" s="9"/>
      <c r="AR145" s="9"/>
      <c r="AS145" s="9"/>
      <c r="AT145" s="9"/>
      <c r="AU145" s="6"/>
      <c r="AV145" s="6"/>
      <c r="AW145" s="6"/>
      <c r="AX145" s="6"/>
      <c r="AY145" s="6"/>
      <c r="AZ145" s="6"/>
      <c r="BA145" s="6"/>
      <c r="BB145" s="6"/>
      <c r="BC145" s="6"/>
      <c r="BD145" s="2"/>
      <c r="BE145" s="2"/>
      <c r="BF145" s="2"/>
      <c r="BG145" s="2"/>
      <c r="BH145" s="2"/>
      <c r="BI145" s="2"/>
      <c r="BJ145" s="2"/>
      <c r="BK145" s="2"/>
      <c r="BL145" s="2"/>
      <c r="BM145" s="2"/>
      <c r="BN145" s="2"/>
      <c r="BO145" s="2"/>
      <c r="BP145" s="2"/>
      <c r="BQ145" s="2"/>
      <c r="BR145" s="2"/>
      <c r="BS145" s="3"/>
      <c r="BT145" s="3"/>
      <c r="BU145" s="3"/>
      <c r="BV145" s="3"/>
    </row>
    <row r="146" spans="1:74" ht="20.100000000000001" customHeight="1">
      <c r="A146" s="50"/>
      <c r="B146" s="50"/>
      <c r="C146" s="50"/>
      <c r="D146" s="90" t="s">
        <v>43</v>
      </c>
      <c r="E146" s="63"/>
      <c r="F146" s="63"/>
      <c r="G146" s="63"/>
      <c r="H146" s="63"/>
      <c r="I146" s="63"/>
      <c r="J146" s="63"/>
      <c r="K146" s="202"/>
      <c r="L146" s="203"/>
      <c r="M146" s="203"/>
      <c r="N146" s="203"/>
      <c r="O146" s="204" t="str">
        <f t="shared" si="16"/>
        <v>ｍ2</v>
      </c>
      <c r="P146" s="205"/>
      <c r="Q146" s="202"/>
      <c r="R146" s="203"/>
      <c r="S146" s="203"/>
      <c r="T146" s="203"/>
      <c r="U146" s="204" t="str">
        <f t="shared" si="14"/>
        <v>ｍ2</v>
      </c>
      <c r="V146" s="205"/>
      <c r="W146" s="202"/>
      <c r="X146" s="203"/>
      <c r="Y146" s="203"/>
      <c r="Z146" s="203"/>
      <c r="AA146" s="204" t="str">
        <f t="shared" si="15"/>
        <v>ｍ2</v>
      </c>
      <c r="AB146" s="205"/>
      <c r="AC146" s="84"/>
      <c r="AD146" s="62"/>
      <c r="AE146" s="62"/>
      <c r="AF146" s="62"/>
      <c r="AG146" s="62"/>
      <c r="AH146" s="104"/>
      <c r="AI146" s="50"/>
      <c r="AJ146" s="1"/>
      <c r="AK146" s="40">
        <f t="shared" si="17"/>
        <v>0</v>
      </c>
      <c r="AL146" s="9"/>
      <c r="AM146" s="9"/>
      <c r="AN146" s="9"/>
      <c r="AO146" s="9"/>
      <c r="AP146" s="9"/>
      <c r="AQ146" s="9"/>
      <c r="AR146" s="9"/>
      <c r="AS146" s="9"/>
      <c r="AT146" s="9"/>
      <c r="AU146" s="6"/>
      <c r="AV146" s="6"/>
      <c r="AW146" s="6"/>
      <c r="AX146" s="6"/>
      <c r="AY146" s="6"/>
      <c r="AZ146" s="6"/>
      <c r="BA146" s="6"/>
      <c r="BB146" s="6"/>
      <c r="BC146" s="6"/>
      <c r="BD146" s="2"/>
      <c r="BE146" s="2"/>
      <c r="BF146" s="2"/>
      <c r="BG146" s="2"/>
      <c r="BH146" s="2"/>
      <c r="BI146" s="2"/>
      <c r="BJ146" s="2"/>
      <c r="BK146" s="2"/>
      <c r="BL146" s="2"/>
      <c r="BM146" s="2"/>
      <c r="BN146" s="2"/>
      <c r="BO146" s="2"/>
      <c r="BP146" s="2"/>
      <c r="BQ146" s="2"/>
      <c r="BR146" s="2"/>
      <c r="BS146" s="3"/>
      <c r="BT146" s="3"/>
      <c r="BU146" s="3"/>
      <c r="BV146" s="3"/>
    </row>
    <row r="147" spans="1:74" ht="20.100000000000001" customHeight="1">
      <c r="A147" s="50"/>
      <c r="B147" s="50"/>
      <c r="C147" s="50"/>
      <c r="D147" s="90" t="s">
        <v>44</v>
      </c>
      <c r="E147" s="63"/>
      <c r="F147" s="63"/>
      <c r="G147" s="63"/>
      <c r="H147" s="63"/>
      <c r="I147" s="63"/>
      <c r="J147" s="63"/>
      <c r="K147" s="202"/>
      <c r="L147" s="203"/>
      <c r="M147" s="203"/>
      <c r="N147" s="203"/>
      <c r="O147" s="204" t="str">
        <f t="shared" si="16"/>
        <v>ｍ2</v>
      </c>
      <c r="P147" s="205"/>
      <c r="Q147" s="202"/>
      <c r="R147" s="203"/>
      <c r="S147" s="203"/>
      <c r="T147" s="203"/>
      <c r="U147" s="204" t="str">
        <f t="shared" si="14"/>
        <v>ｍ2</v>
      </c>
      <c r="V147" s="205"/>
      <c r="W147" s="202"/>
      <c r="X147" s="203"/>
      <c r="Y147" s="203"/>
      <c r="Z147" s="203"/>
      <c r="AA147" s="204" t="str">
        <f t="shared" si="15"/>
        <v>ｍ2</v>
      </c>
      <c r="AB147" s="205"/>
      <c r="AC147" s="84"/>
      <c r="AD147" s="62"/>
      <c r="AE147" s="62"/>
      <c r="AF147" s="62"/>
      <c r="AG147" s="62"/>
      <c r="AH147" s="104"/>
      <c r="AI147" s="50"/>
      <c r="AJ147" s="1"/>
      <c r="AK147" s="40">
        <f t="shared" si="17"/>
        <v>0</v>
      </c>
      <c r="AL147" s="9"/>
      <c r="AM147" s="9"/>
      <c r="AN147" s="9"/>
      <c r="AO147" s="9"/>
      <c r="AP147" s="9"/>
      <c r="AQ147" s="9"/>
      <c r="AR147" s="9"/>
      <c r="AS147" s="9"/>
      <c r="AT147" s="9"/>
      <c r="AU147" s="6"/>
      <c r="AV147" s="6"/>
      <c r="AW147" s="6"/>
      <c r="AX147" s="6"/>
      <c r="AY147" s="6"/>
      <c r="AZ147" s="6"/>
      <c r="BA147" s="6"/>
      <c r="BB147" s="6"/>
      <c r="BC147" s="6"/>
      <c r="BD147" s="2"/>
      <c r="BE147" s="2"/>
      <c r="BF147" s="2"/>
      <c r="BG147" s="2"/>
      <c r="BH147" s="2"/>
      <c r="BI147" s="2"/>
      <c r="BJ147" s="2"/>
      <c r="BK147" s="2"/>
      <c r="BL147" s="2"/>
      <c r="BM147" s="2"/>
      <c r="BN147" s="2"/>
      <c r="BO147" s="2"/>
      <c r="BP147" s="2"/>
      <c r="BQ147" s="2"/>
      <c r="BR147" s="2"/>
      <c r="BS147" s="3"/>
      <c r="BT147" s="3"/>
      <c r="BU147" s="3"/>
      <c r="BV147" s="3"/>
    </row>
    <row r="148" spans="1:74" ht="20.100000000000001" customHeight="1">
      <c r="A148" s="50"/>
      <c r="B148" s="50"/>
      <c r="C148" s="50"/>
      <c r="D148" s="90" t="s">
        <v>45</v>
      </c>
      <c r="E148" s="63"/>
      <c r="F148" s="63"/>
      <c r="G148" s="63"/>
      <c r="H148" s="63"/>
      <c r="I148" s="63"/>
      <c r="J148" s="63"/>
      <c r="K148" s="202"/>
      <c r="L148" s="203"/>
      <c r="M148" s="203"/>
      <c r="N148" s="203"/>
      <c r="O148" s="204" t="str">
        <f t="shared" si="16"/>
        <v>ｍ2</v>
      </c>
      <c r="P148" s="205"/>
      <c r="Q148" s="202"/>
      <c r="R148" s="203"/>
      <c r="S148" s="203"/>
      <c r="T148" s="203"/>
      <c r="U148" s="204" t="str">
        <f t="shared" si="14"/>
        <v>ｍ2</v>
      </c>
      <c r="V148" s="205"/>
      <c r="W148" s="202"/>
      <c r="X148" s="203"/>
      <c r="Y148" s="203"/>
      <c r="Z148" s="203"/>
      <c r="AA148" s="204" t="str">
        <f t="shared" si="15"/>
        <v>ｍ2</v>
      </c>
      <c r="AB148" s="205"/>
      <c r="AC148" s="84"/>
      <c r="AD148" s="62"/>
      <c r="AE148" s="62"/>
      <c r="AF148" s="62"/>
      <c r="AG148" s="62"/>
      <c r="AH148" s="104"/>
      <c r="AI148" s="50"/>
      <c r="AJ148" s="1"/>
      <c r="AK148" s="40">
        <f t="shared" si="17"/>
        <v>0</v>
      </c>
      <c r="AL148" s="9"/>
      <c r="AM148" s="9"/>
      <c r="AN148" s="9"/>
      <c r="AO148" s="9"/>
      <c r="AP148" s="9"/>
      <c r="AQ148" s="9"/>
      <c r="AR148" s="9"/>
      <c r="AS148" s="9"/>
      <c r="AT148" s="9"/>
      <c r="AU148" s="6"/>
      <c r="AV148" s="6"/>
      <c r="AW148" s="6"/>
      <c r="AX148" s="6"/>
      <c r="AY148" s="6"/>
      <c r="AZ148" s="6"/>
      <c r="BA148" s="6"/>
      <c r="BB148" s="6"/>
      <c r="BC148" s="6"/>
      <c r="BD148" s="2"/>
      <c r="BE148" s="2"/>
      <c r="BF148" s="2"/>
      <c r="BG148" s="2"/>
      <c r="BH148" s="2"/>
      <c r="BI148" s="2"/>
      <c r="BJ148" s="2"/>
      <c r="BK148" s="2"/>
      <c r="BL148" s="2"/>
      <c r="BM148" s="2"/>
      <c r="BN148" s="2"/>
      <c r="BO148" s="2"/>
      <c r="BP148" s="2"/>
      <c r="BQ148" s="2"/>
      <c r="BR148" s="2"/>
      <c r="BS148" s="3"/>
      <c r="BT148" s="3"/>
      <c r="BU148" s="3"/>
      <c r="BV148" s="3"/>
    </row>
    <row r="149" spans="1:74" ht="20.100000000000001" customHeight="1">
      <c r="A149" s="50"/>
      <c r="B149" s="50"/>
      <c r="C149" s="50"/>
      <c r="D149" s="90" t="s">
        <v>46</v>
      </c>
      <c r="E149" s="63"/>
      <c r="F149" s="63"/>
      <c r="G149" s="63"/>
      <c r="H149" s="63"/>
      <c r="I149" s="63"/>
      <c r="J149" s="63"/>
      <c r="K149" s="202"/>
      <c r="L149" s="203"/>
      <c r="M149" s="203"/>
      <c r="N149" s="203"/>
      <c r="O149" s="204" t="str">
        <f t="shared" si="16"/>
        <v>ｍ2</v>
      </c>
      <c r="P149" s="205"/>
      <c r="Q149" s="202"/>
      <c r="R149" s="203"/>
      <c r="S149" s="203"/>
      <c r="T149" s="203"/>
      <c r="U149" s="204" t="str">
        <f t="shared" si="14"/>
        <v>ｍ2</v>
      </c>
      <c r="V149" s="205"/>
      <c r="W149" s="202"/>
      <c r="X149" s="203"/>
      <c r="Y149" s="203"/>
      <c r="Z149" s="203"/>
      <c r="AA149" s="204" t="str">
        <f t="shared" si="15"/>
        <v>ｍ2</v>
      </c>
      <c r="AB149" s="205"/>
      <c r="AC149" s="84"/>
      <c r="AD149" s="62"/>
      <c r="AE149" s="62"/>
      <c r="AF149" s="62"/>
      <c r="AG149" s="62"/>
      <c r="AH149" s="104"/>
      <c r="AI149" s="50"/>
      <c r="AJ149" s="1"/>
      <c r="AK149" s="40">
        <f t="shared" si="17"/>
        <v>0</v>
      </c>
      <c r="AL149" s="9"/>
      <c r="AM149" s="9"/>
      <c r="AN149" s="9"/>
      <c r="AO149" s="9"/>
      <c r="AP149" s="9"/>
      <c r="AQ149" s="9"/>
      <c r="AR149" s="9"/>
      <c r="AS149" s="9"/>
      <c r="AT149" s="9"/>
      <c r="AU149" s="6"/>
      <c r="AV149" s="6"/>
      <c r="AW149" s="6"/>
      <c r="AX149" s="6"/>
      <c r="AY149" s="6"/>
      <c r="AZ149" s="6"/>
      <c r="BA149" s="6"/>
      <c r="BB149" s="6"/>
      <c r="BC149" s="6"/>
      <c r="BD149" s="2"/>
      <c r="BE149" s="2"/>
      <c r="BF149" s="2"/>
      <c r="BG149" s="2"/>
      <c r="BH149" s="2"/>
      <c r="BI149" s="2"/>
      <c r="BJ149" s="2"/>
      <c r="BK149" s="2"/>
      <c r="BL149" s="2"/>
      <c r="BM149" s="2"/>
      <c r="BN149" s="2"/>
      <c r="BO149" s="2"/>
      <c r="BP149" s="2"/>
      <c r="BQ149" s="2"/>
      <c r="BR149" s="2"/>
      <c r="BS149" s="3"/>
      <c r="BT149" s="3"/>
      <c r="BU149" s="3"/>
      <c r="BV149" s="3"/>
    </row>
    <row r="150" spans="1:74" ht="20.100000000000001" customHeight="1">
      <c r="A150" s="50"/>
      <c r="B150" s="50"/>
      <c r="C150" s="50"/>
      <c r="D150" s="90" t="s">
        <v>47</v>
      </c>
      <c r="E150" s="63"/>
      <c r="F150" s="63"/>
      <c r="G150" s="63"/>
      <c r="H150" s="63"/>
      <c r="I150" s="63"/>
      <c r="J150" s="63"/>
      <c r="K150" s="202"/>
      <c r="L150" s="203"/>
      <c r="M150" s="203"/>
      <c r="N150" s="203"/>
      <c r="O150" s="204" t="str">
        <f t="shared" si="16"/>
        <v>ｍ2</v>
      </c>
      <c r="P150" s="205"/>
      <c r="Q150" s="202"/>
      <c r="R150" s="203"/>
      <c r="S150" s="203"/>
      <c r="T150" s="203"/>
      <c r="U150" s="204" t="str">
        <f t="shared" si="14"/>
        <v>ｍ2</v>
      </c>
      <c r="V150" s="205"/>
      <c r="W150" s="202"/>
      <c r="X150" s="203"/>
      <c r="Y150" s="203"/>
      <c r="Z150" s="203"/>
      <c r="AA150" s="204" t="str">
        <f t="shared" si="15"/>
        <v>ｍ2</v>
      </c>
      <c r="AB150" s="205"/>
      <c r="AC150" s="84" t="s">
        <v>49</v>
      </c>
      <c r="AD150" s="62"/>
      <c r="AE150" s="62"/>
      <c r="AF150" s="62"/>
      <c r="AG150" s="62"/>
      <c r="AH150" s="104"/>
      <c r="AI150" s="50"/>
      <c r="AJ150" s="1"/>
      <c r="AK150" s="40">
        <f t="shared" si="17"/>
        <v>0</v>
      </c>
      <c r="AL150" s="9"/>
      <c r="AM150" s="9"/>
      <c r="AN150" s="9"/>
      <c r="AO150" s="9"/>
      <c r="AP150" s="9"/>
      <c r="AQ150" s="9"/>
      <c r="AR150" s="9"/>
      <c r="AS150" s="9"/>
      <c r="AT150" s="9"/>
      <c r="AU150" s="6"/>
      <c r="AV150" s="6"/>
      <c r="AW150" s="6"/>
      <c r="AX150" s="6"/>
      <c r="AY150" s="6"/>
      <c r="AZ150" s="6"/>
      <c r="BA150" s="6"/>
      <c r="BB150" s="6"/>
      <c r="BC150" s="6"/>
      <c r="BD150" s="2"/>
      <c r="BE150" s="2"/>
      <c r="BF150" s="2"/>
      <c r="BG150" s="2"/>
      <c r="BH150" s="2"/>
      <c r="BI150" s="2"/>
      <c r="BJ150" s="2"/>
      <c r="BK150" s="2"/>
      <c r="BL150" s="2"/>
      <c r="BM150" s="2"/>
      <c r="BN150" s="2"/>
      <c r="BO150" s="2"/>
      <c r="BP150" s="2"/>
      <c r="BQ150" s="2"/>
      <c r="BR150" s="2"/>
      <c r="BS150" s="3"/>
      <c r="BT150" s="3"/>
      <c r="BU150" s="3"/>
      <c r="BV150" s="3"/>
    </row>
    <row r="151" spans="1:74" ht="20.100000000000001" customHeight="1">
      <c r="A151" s="50"/>
      <c r="B151" s="50"/>
      <c r="C151" s="50"/>
      <c r="D151" s="90" t="s">
        <v>48</v>
      </c>
      <c r="E151" s="63"/>
      <c r="F151" s="63"/>
      <c r="G151" s="63"/>
      <c r="H151" s="63"/>
      <c r="I151" s="63"/>
      <c r="J151" s="63"/>
      <c r="K151" s="202"/>
      <c r="L151" s="203"/>
      <c r="M151" s="203"/>
      <c r="N151" s="203"/>
      <c r="O151" s="204" t="str">
        <f t="shared" si="16"/>
        <v>ｍ2</v>
      </c>
      <c r="P151" s="205"/>
      <c r="Q151" s="202"/>
      <c r="R151" s="203"/>
      <c r="S151" s="203"/>
      <c r="T151" s="203"/>
      <c r="U151" s="204" t="str">
        <f t="shared" si="14"/>
        <v>ｍ2</v>
      </c>
      <c r="V151" s="205"/>
      <c r="W151" s="202"/>
      <c r="X151" s="203"/>
      <c r="Y151" s="203"/>
      <c r="Z151" s="203"/>
      <c r="AA151" s="204" t="str">
        <f t="shared" si="15"/>
        <v>ｍ2</v>
      </c>
      <c r="AB151" s="205"/>
      <c r="AC151" s="209" t="str">
        <f>IF(AL157=0,"",ROUND(AL151/AL157*100,0))</f>
        <v/>
      </c>
      <c r="AD151" s="210"/>
      <c r="AE151" s="210"/>
      <c r="AF151" s="210"/>
      <c r="AG151" s="207" t="s">
        <v>78</v>
      </c>
      <c r="AH151" s="208"/>
      <c r="AI151" s="50"/>
      <c r="AJ151" s="1"/>
      <c r="AK151" s="40">
        <f t="shared" si="17"/>
        <v>0</v>
      </c>
      <c r="AL151" s="40">
        <f>SUM(AK141:AK151)</f>
        <v>0</v>
      </c>
      <c r="AM151" s="9"/>
      <c r="AN151" s="9"/>
      <c r="AO151" s="9"/>
      <c r="AP151" s="9"/>
      <c r="AQ151" s="9"/>
      <c r="AR151" s="9"/>
      <c r="AS151" s="9"/>
      <c r="AT151" s="9"/>
      <c r="AU151" s="6"/>
      <c r="AV151" s="6"/>
      <c r="AW151" s="6"/>
      <c r="AX151" s="6"/>
      <c r="AY151" s="6"/>
      <c r="AZ151" s="6"/>
      <c r="BA151" s="6"/>
      <c r="BB151" s="6"/>
      <c r="BC151" s="6"/>
      <c r="BD151" s="2"/>
      <c r="BE151" s="2"/>
      <c r="BF151" s="2"/>
      <c r="BG151" s="2"/>
      <c r="BH151" s="2"/>
      <c r="BI151" s="2"/>
      <c r="BJ151" s="2"/>
      <c r="BK151" s="2"/>
      <c r="BL151" s="2"/>
      <c r="BM151" s="2"/>
      <c r="BN151" s="2"/>
      <c r="BO151" s="2"/>
      <c r="BP151" s="2"/>
      <c r="BQ151" s="2"/>
      <c r="BR151" s="2"/>
      <c r="BS151" s="3"/>
      <c r="BT151" s="3"/>
      <c r="BU151" s="3"/>
      <c r="BV151" s="3"/>
    </row>
    <row r="152" spans="1:74" ht="20.100000000000001" customHeight="1">
      <c r="A152" s="50"/>
      <c r="B152" s="50"/>
      <c r="C152" s="50"/>
      <c r="D152" s="90" t="s">
        <v>50</v>
      </c>
      <c r="E152" s="63"/>
      <c r="F152" s="63"/>
      <c r="G152" s="63"/>
      <c r="H152" s="63"/>
      <c r="I152" s="63"/>
      <c r="J152" s="63"/>
      <c r="K152" s="202"/>
      <c r="L152" s="203"/>
      <c r="M152" s="203"/>
      <c r="N152" s="203"/>
      <c r="O152" s="204" t="str">
        <f t="shared" si="16"/>
        <v>ｍ2</v>
      </c>
      <c r="P152" s="205"/>
      <c r="Q152" s="202"/>
      <c r="R152" s="203"/>
      <c r="S152" s="203"/>
      <c r="T152" s="203"/>
      <c r="U152" s="204" t="str">
        <f t="shared" si="14"/>
        <v>ｍ2</v>
      </c>
      <c r="V152" s="205"/>
      <c r="W152" s="202"/>
      <c r="X152" s="203"/>
      <c r="Y152" s="203"/>
      <c r="Z152" s="203"/>
      <c r="AA152" s="204" t="str">
        <f t="shared" si="15"/>
        <v>ｍ2</v>
      </c>
      <c r="AB152" s="205"/>
      <c r="AC152" s="133"/>
      <c r="AD152" s="99"/>
      <c r="AE152" s="99"/>
      <c r="AF152" s="99"/>
      <c r="AG152" s="99"/>
      <c r="AH152" s="134"/>
      <c r="AI152" s="50"/>
      <c r="AJ152" s="1"/>
      <c r="AK152" s="40">
        <f t="shared" si="17"/>
        <v>0</v>
      </c>
      <c r="AL152" s="9"/>
      <c r="AM152" s="9"/>
      <c r="AN152" s="9"/>
      <c r="AO152" s="9"/>
      <c r="AP152" s="9"/>
      <c r="AQ152" s="9"/>
      <c r="AR152" s="9"/>
      <c r="AS152" s="9"/>
      <c r="AT152" s="9"/>
      <c r="AU152" s="6"/>
      <c r="AV152" s="6"/>
      <c r="AW152" s="6"/>
      <c r="AX152" s="6"/>
      <c r="AY152" s="6"/>
      <c r="AZ152" s="6"/>
      <c r="BA152" s="6"/>
      <c r="BB152" s="6"/>
      <c r="BC152" s="6"/>
      <c r="BD152" s="2"/>
      <c r="BE152" s="2"/>
      <c r="BF152" s="2"/>
      <c r="BG152" s="2"/>
      <c r="BH152" s="2"/>
      <c r="BI152" s="2"/>
      <c r="BJ152" s="2"/>
      <c r="BK152" s="2"/>
      <c r="BL152" s="2"/>
      <c r="BM152" s="2"/>
      <c r="BN152" s="2"/>
      <c r="BO152" s="2"/>
      <c r="BP152" s="2"/>
      <c r="BQ152" s="2"/>
      <c r="BR152" s="2"/>
      <c r="BS152" s="3"/>
      <c r="BT152" s="3"/>
      <c r="BU152" s="3"/>
      <c r="BV152" s="3"/>
    </row>
    <row r="153" spans="1:74" ht="20.100000000000001" customHeight="1">
      <c r="A153" s="50"/>
      <c r="B153" s="50"/>
      <c r="C153" s="50"/>
      <c r="D153" s="90" t="s">
        <v>51</v>
      </c>
      <c r="E153" s="63"/>
      <c r="F153" s="63"/>
      <c r="G153" s="63"/>
      <c r="H153" s="63"/>
      <c r="I153" s="63"/>
      <c r="J153" s="63"/>
      <c r="K153" s="202"/>
      <c r="L153" s="203"/>
      <c r="M153" s="203"/>
      <c r="N153" s="203"/>
      <c r="O153" s="204" t="str">
        <f t="shared" si="16"/>
        <v>ｍ2</v>
      </c>
      <c r="P153" s="205"/>
      <c r="Q153" s="202"/>
      <c r="R153" s="203"/>
      <c r="S153" s="203"/>
      <c r="T153" s="203"/>
      <c r="U153" s="204" t="str">
        <f t="shared" si="14"/>
        <v>ｍ2</v>
      </c>
      <c r="V153" s="205"/>
      <c r="W153" s="202"/>
      <c r="X153" s="203"/>
      <c r="Y153" s="203"/>
      <c r="Z153" s="203"/>
      <c r="AA153" s="204" t="str">
        <f t="shared" si="15"/>
        <v>ｍ2</v>
      </c>
      <c r="AB153" s="205"/>
      <c r="AC153" s="84"/>
      <c r="AD153" s="62"/>
      <c r="AE153" s="62"/>
      <c r="AF153" s="62"/>
      <c r="AG153" s="62"/>
      <c r="AH153" s="104"/>
      <c r="AI153" s="50"/>
      <c r="AJ153" s="1"/>
      <c r="AK153" s="40">
        <f t="shared" si="17"/>
        <v>0</v>
      </c>
      <c r="AL153" s="9"/>
      <c r="AM153" s="9"/>
      <c r="AN153" s="9"/>
      <c r="AO153" s="9"/>
      <c r="AP153" s="9"/>
      <c r="AQ153" s="9"/>
      <c r="AR153" s="9"/>
      <c r="AS153" s="9"/>
      <c r="AT153" s="9"/>
      <c r="AU153" s="6"/>
      <c r="AV153" s="6"/>
      <c r="AW153" s="6"/>
      <c r="AX153" s="6"/>
      <c r="AY153" s="6"/>
      <c r="AZ153" s="6"/>
      <c r="BA153" s="6"/>
      <c r="BB153" s="6"/>
      <c r="BC153" s="6"/>
      <c r="BD153" s="2"/>
      <c r="BE153" s="2"/>
      <c r="BF153" s="2"/>
      <c r="BG153" s="2"/>
      <c r="BH153" s="2"/>
      <c r="BI153" s="2"/>
      <c r="BJ153" s="2"/>
      <c r="BK153" s="2"/>
      <c r="BL153" s="2"/>
      <c r="BM153" s="2"/>
      <c r="BN153" s="2"/>
      <c r="BO153" s="2"/>
      <c r="BP153" s="2"/>
      <c r="BQ153" s="2"/>
      <c r="BR153" s="2"/>
      <c r="BS153" s="3"/>
      <c r="BT153" s="3"/>
      <c r="BU153" s="3"/>
      <c r="BV153" s="3"/>
    </row>
    <row r="154" spans="1:74" ht="20.100000000000001" customHeight="1">
      <c r="A154" s="50"/>
      <c r="B154" s="50"/>
      <c r="C154" s="50"/>
      <c r="D154" s="90" t="s">
        <v>52</v>
      </c>
      <c r="E154" s="63"/>
      <c r="F154" s="63"/>
      <c r="G154" s="63"/>
      <c r="H154" s="63"/>
      <c r="I154" s="63"/>
      <c r="J154" s="63"/>
      <c r="K154" s="202"/>
      <c r="L154" s="203"/>
      <c r="M154" s="203"/>
      <c r="N154" s="203"/>
      <c r="O154" s="204" t="str">
        <f t="shared" si="16"/>
        <v>ｍ2</v>
      </c>
      <c r="P154" s="205"/>
      <c r="Q154" s="202"/>
      <c r="R154" s="203"/>
      <c r="S154" s="203"/>
      <c r="T154" s="203"/>
      <c r="U154" s="204" t="str">
        <f t="shared" si="14"/>
        <v>ｍ2</v>
      </c>
      <c r="V154" s="205"/>
      <c r="W154" s="202"/>
      <c r="X154" s="203"/>
      <c r="Y154" s="203"/>
      <c r="Z154" s="203"/>
      <c r="AA154" s="204" t="str">
        <f t="shared" si="15"/>
        <v>ｍ2</v>
      </c>
      <c r="AB154" s="205"/>
      <c r="AC154" s="84" t="s">
        <v>54</v>
      </c>
      <c r="AD154" s="62"/>
      <c r="AE154" s="62"/>
      <c r="AF154" s="62"/>
      <c r="AG154" s="62"/>
      <c r="AH154" s="104"/>
      <c r="AI154" s="50"/>
      <c r="AJ154" s="1"/>
      <c r="AK154" s="40">
        <f t="shared" si="17"/>
        <v>0</v>
      </c>
      <c r="AL154" s="9"/>
      <c r="AM154" s="9"/>
      <c r="AN154" s="9"/>
      <c r="AO154" s="9"/>
      <c r="AP154" s="9"/>
      <c r="AQ154" s="9"/>
      <c r="AR154" s="9"/>
      <c r="AS154" s="9"/>
      <c r="AT154" s="9"/>
      <c r="AU154" s="6"/>
      <c r="AV154" s="6"/>
      <c r="AW154" s="6"/>
      <c r="AX154" s="6"/>
      <c r="AY154" s="6"/>
      <c r="AZ154" s="6"/>
      <c r="BA154" s="6"/>
      <c r="BB154" s="6"/>
      <c r="BC154" s="6"/>
      <c r="BD154" s="2"/>
      <c r="BE154" s="2"/>
      <c r="BF154" s="2"/>
      <c r="BG154" s="2"/>
      <c r="BH154" s="2"/>
      <c r="BI154" s="2"/>
      <c r="BJ154" s="2"/>
      <c r="BK154" s="2"/>
      <c r="BL154" s="2"/>
      <c r="BM154" s="2"/>
      <c r="BN154" s="2"/>
      <c r="BO154" s="2"/>
      <c r="BP154" s="2"/>
      <c r="BQ154" s="2"/>
      <c r="BR154" s="2"/>
      <c r="BS154" s="3"/>
      <c r="BT154" s="3"/>
      <c r="BU154" s="3"/>
      <c r="BV154" s="3"/>
    </row>
    <row r="155" spans="1:74" ht="20.100000000000001" customHeight="1">
      <c r="A155" s="50"/>
      <c r="B155" s="50"/>
      <c r="C155" s="50"/>
      <c r="D155" s="90" t="s">
        <v>53</v>
      </c>
      <c r="E155" s="63"/>
      <c r="F155" s="63"/>
      <c r="G155" s="63"/>
      <c r="H155" s="63"/>
      <c r="I155" s="63"/>
      <c r="J155" s="63"/>
      <c r="K155" s="202"/>
      <c r="L155" s="203"/>
      <c r="M155" s="203"/>
      <c r="N155" s="203"/>
      <c r="O155" s="204" t="str">
        <f t="shared" si="16"/>
        <v>ｍ2</v>
      </c>
      <c r="P155" s="205"/>
      <c r="Q155" s="202"/>
      <c r="R155" s="203"/>
      <c r="S155" s="203"/>
      <c r="T155" s="203"/>
      <c r="U155" s="204" t="str">
        <f t="shared" si="14"/>
        <v>ｍ2</v>
      </c>
      <c r="V155" s="205"/>
      <c r="W155" s="202"/>
      <c r="X155" s="203"/>
      <c r="Y155" s="203"/>
      <c r="Z155" s="203"/>
      <c r="AA155" s="204" t="str">
        <f t="shared" si="15"/>
        <v>ｍ2</v>
      </c>
      <c r="AB155" s="205"/>
      <c r="AC155" s="209" t="str">
        <f>IF(AL157=0,"",ROUND(AL155/AL157*100,0))</f>
        <v/>
      </c>
      <c r="AD155" s="210"/>
      <c r="AE155" s="210"/>
      <c r="AF155" s="210"/>
      <c r="AG155" s="207" t="s">
        <v>78</v>
      </c>
      <c r="AH155" s="208"/>
      <c r="AI155" s="50"/>
      <c r="AJ155" s="1"/>
      <c r="AK155" s="40">
        <f t="shared" si="17"/>
        <v>0</v>
      </c>
      <c r="AL155" s="40">
        <f>SUM(AK152:AK155)</f>
        <v>0</v>
      </c>
      <c r="AM155" s="9"/>
      <c r="AN155" s="9"/>
      <c r="AO155" s="9"/>
      <c r="AP155" s="9"/>
      <c r="AQ155" s="9"/>
      <c r="AR155" s="9"/>
      <c r="AS155" s="9"/>
      <c r="AT155" s="9"/>
      <c r="AU155" s="6"/>
      <c r="AV155" s="6"/>
      <c r="AW155" s="6"/>
      <c r="AX155" s="6"/>
      <c r="AY155" s="6"/>
      <c r="AZ155" s="6"/>
      <c r="BA155" s="6"/>
      <c r="BB155" s="6"/>
      <c r="BC155" s="6"/>
      <c r="BD155" s="2"/>
      <c r="BE155" s="2"/>
      <c r="BF155" s="2"/>
      <c r="BG155" s="2"/>
      <c r="BH155" s="2"/>
      <c r="BI155" s="2"/>
      <c r="BJ155" s="2"/>
      <c r="BK155" s="2"/>
      <c r="BL155" s="2"/>
      <c r="BM155" s="2"/>
      <c r="BN155" s="2"/>
      <c r="BO155" s="2"/>
      <c r="BP155" s="2"/>
      <c r="BQ155" s="2"/>
      <c r="BR155" s="2"/>
      <c r="BS155" s="3"/>
      <c r="BT155" s="3"/>
      <c r="BU155" s="3"/>
      <c r="BV155" s="3"/>
    </row>
    <row r="156" spans="1:74" ht="12" customHeight="1">
      <c r="A156" s="50"/>
      <c r="B156" s="50"/>
      <c r="C156" s="50"/>
      <c r="D156" s="135"/>
      <c r="E156" s="136"/>
      <c r="F156" s="135"/>
      <c r="G156" s="135"/>
      <c r="H156" s="135"/>
      <c r="I156" s="135"/>
      <c r="J156" s="135"/>
      <c r="K156" s="137"/>
      <c r="L156" s="138" t="str">
        <f>IF(AK132=1,AL132,"")</f>
        <v/>
      </c>
      <c r="M156" s="137"/>
      <c r="N156" s="137"/>
      <c r="O156" s="139"/>
      <c r="P156" s="139"/>
      <c r="Q156" s="137"/>
      <c r="R156" s="137"/>
      <c r="S156" s="137"/>
      <c r="T156" s="137"/>
      <c r="U156" s="139"/>
      <c r="V156" s="139"/>
      <c r="W156" s="137"/>
      <c r="X156" s="137"/>
      <c r="Y156" s="137"/>
      <c r="Z156" s="137"/>
      <c r="AA156" s="139"/>
      <c r="AB156" s="139"/>
      <c r="AC156" s="140"/>
      <c r="AD156" s="140"/>
      <c r="AE156" s="140"/>
      <c r="AF156" s="140"/>
      <c r="AG156" s="139"/>
      <c r="AH156" s="139"/>
      <c r="AI156" s="50"/>
      <c r="AJ156" s="1"/>
      <c r="AK156" s="40"/>
      <c r="AL156" s="40"/>
      <c r="AM156" s="9"/>
      <c r="AN156" s="9"/>
      <c r="AO156" s="9"/>
      <c r="AP156" s="9"/>
      <c r="AQ156" s="9"/>
      <c r="AR156" s="9"/>
      <c r="AS156" s="9"/>
      <c r="AT156" s="9"/>
      <c r="AU156" s="6"/>
      <c r="AV156" s="6"/>
      <c r="AW156" s="6"/>
      <c r="AX156" s="6"/>
      <c r="AY156" s="6"/>
      <c r="AZ156" s="6"/>
      <c r="BA156" s="6"/>
      <c r="BB156" s="6"/>
      <c r="BC156" s="6"/>
      <c r="BD156" s="2"/>
      <c r="BE156" s="2"/>
      <c r="BF156" s="2"/>
      <c r="BG156" s="2"/>
      <c r="BH156" s="2"/>
      <c r="BI156" s="2"/>
      <c r="BJ156" s="2"/>
      <c r="BK156" s="2"/>
      <c r="BL156" s="2"/>
      <c r="BM156" s="2"/>
      <c r="BN156" s="2"/>
      <c r="BO156" s="2"/>
      <c r="BP156" s="2"/>
      <c r="BQ156" s="2"/>
      <c r="BR156" s="2"/>
      <c r="BS156" s="3"/>
      <c r="BT156" s="3"/>
      <c r="BU156" s="3"/>
      <c r="BV156" s="3"/>
    </row>
    <row r="157" spans="1:74" ht="9"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1"/>
      <c r="AK157" s="9"/>
      <c r="AL157" s="40">
        <f>SUM(AL151,AL155)</f>
        <v>0</v>
      </c>
      <c r="AM157" s="9"/>
      <c r="AN157" s="9"/>
      <c r="AO157" s="9"/>
      <c r="AP157" s="9"/>
      <c r="AQ157" s="9"/>
      <c r="AR157" s="9"/>
      <c r="AS157" s="9"/>
      <c r="AT157" s="9"/>
      <c r="AU157" s="6"/>
      <c r="AV157" s="6"/>
      <c r="AW157" s="6"/>
      <c r="AX157" s="6"/>
      <c r="AY157" s="6"/>
      <c r="AZ157" s="6"/>
      <c r="BA157" s="6"/>
      <c r="BB157" s="6"/>
      <c r="BC157" s="6"/>
      <c r="BD157" s="2"/>
      <c r="BE157" s="2"/>
      <c r="BF157" s="2"/>
      <c r="BG157" s="2"/>
      <c r="BH157" s="2"/>
      <c r="BI157" s="2"/>
      <c r="BJ157" s="2"/>
      <c r="BK157" s="2"/>
      <c r="BL157" s="2"/>
      <c r="BM157" s="2"/>
      <c r="BN157" s="2"/>
      <c r="BO157" s="2"/>
      <c r="BP157" s="2"/>
      <c r="BQ157" s="2"/>
      <c r="BR157" s="2"/>
      <c r="BS157" s="3"/>
      <c r="BT157" s="3"/>
      <c r="BU157" s="3"/>
      <c r="BV157" s="3"/>
    </row>
    <row r="158" spans="1:74" ht="15" customHeight="1">
      <c r="A158" s="50" t="s">
        <v>235</v>
      </c>
      <c r="B158" s="50"/>
      <c r="C158" s="50"/>
      <c r="D158" s="50"/>
      <c r="E158" s="50"/>
      <c r="F158" s="50"/>
      <c r="G158" s="50"/>
      <c r="H158" s="50"/>
      <c r="I158" s="50"/>
      <c r="J158" s="50"/>
      <c r="K158" s="50"/>
      <c r="L158" s="50"/>
      <c r="M158" s="50"/>
      <c r="N158" s="50"/>
      <c r="O158" s="50"/>
      <c r="P158" s="50"/>
      <c r="Q158" s="50"/>
      <c r="R158" s="50"/>
      <c r="S158" s="50"/>
      <c r="T158" s="50"/>
      <c r="U158" s="82"/>
      <c r="V158" s="50"/>
      <c r="W158" s="50"/>
      <c r="X158" s="50"/>
      <c r="Y158" s="50"/>
      <c r="Z158" s="50"/>
      <c r="AA158" s="50"/>
      <c r="AB158" s="50"/>
      <c r="AC158" s="50"/>
      <c r="AD158" s="50"/>
      <c r="AE158" s="50"/>
      <c r="AF158" s="50"/>
      <c r="AG158" s="50"/>
      <c r="AH158" s="50"/>
      <c r="AI158" s="50"/>
      <c r="AJ158" s="1"/>
      <c r="AK158" s="41"/>
      <c r="AL158" s="41"/>
      <c r="AM158" s="41"/>
      <c r="AN158" s="41"/>
      <c r="AO158" s="41"/>
      <c r="AP158" s="41"/>
      <c r="AQ158" s="41"/>
      <c r="AR158" s="41"/>
      <c r="AS158" s="41"/>
      <c r="AT158" s="41"/>
      <c r="AU158" s="6"/>
      <c r="AV158" s="6"/>
      <c r="AW158" s="6"/>
      <c r="AX158" s="6"/>
      <c r="AY158" s="6"/>
      <c r="AZ158" s="6"/>
      <c r="BA158" s="6"/>
      <c r="BB158" s="6"/>
      <c r="BC158" s="6"/>
      <c r="BD158" s="2"/>
      <c r="BE158" s="2"/>
      <c r="BF158" s="2"/>
      <c r="BG158" s="2"/>
      <c r="BH158" s="2"/>
      <c r="BI158" s="2"/>
      <c r="BJ158" s="2"/>
      <c r="BK158" s="2"/>
      <c r="BL158" s="2"/>
      <c r="BM158" s="2"/>
      <c r="BN158" s="2"/>
      <c r="BO158" s="2"/>
      <c r="BP158" s="2"/>
      <c r="BQ158" s="2"/>
      <c r="BR158" s="2"/>
      <c r="BS158" s="3"/>
      <c r="BT158" s="3"/>
      <c r="BU158" s="3"/>
      <c r="BV158" s="3"/>
    </row>
    <row r="159" spans="1:74" ht="12" customHeight="1">
      <c r="A159" s="50"/>
      <c r="B159" s="50"/>
      <c r="C159" s="50"/>
      <c r="D159" s="50"/>
      <c r="E159" s="50"/>
      <c r="F159" s="50"/>
      <c r="G159" s="50"/>
      <c r="H159" s="50"/>
      <c r="I159" s="50"/>
      <c r="J159" s="50"/>
      <c r="K159" s="50"/>
      <c r="L159" s="59" t="str">
        <f>IF(AL159=1,AM159,IF(AL159=2,AM160,""))</f>
        <v/>
      </c>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1"/>
      <c r="AK159" s="6" t="s">
        <v>227</v>
      </c>
      <c r="AL159" s="9">
        <f>IF(OR(AL127=1,AN128=1),1,IF(OR(AM127=1,AO128=1),2,0))</f>
        <v>0</v>
      </c>
      <c r="AM159" s="9" t="s">
        <v>233</v>
      </c>
      <c r="AN159" s="41"/>
      <c r="AO159" s="41"/>
      <c r="AP159" s="41"/>
      <c r="AQ159" s="41"/>
      <c r="AR159" s="41"/>
      <c r="AS159" s="41"/>
      <c r="AT159" s="41"/>
      <c r="AU159" s="6"/>
      <c r="AV159" s="6"/>
      <c r="AW159" s="6"/>
      <c r="AX159" s="6"/>
      <c r="AY159" s="6"/>
      <c r="AZ159" s="6"/>
      <c r="BA159" s="6"/>
      <c r="BB159" s="6"/>
      <c r="BC159" s="6"/>
      <c r="BD159" s="2"/>
      <c r="BE159" s="2"/>
      <c r="BF159" s="2"/>
      <c r="BG159" s="2"/>
      <c r="BH159" s="2"/>
      <c r="BI159" s="2"/>
      <c r="BJ159" s="2"/>
      <c r="BK159" s="2"/>
      <c r="BL159" s="2"/>
      <c r="BM159" s="2"/>
      <c r="BN159" s="2"/>
      <c r="BO159" s="2"/>
      <c r="BP159" s="2"/>
      <c r="BQ159" s="2"/>
      <c r="BR159" s="2"/>
      <c r="BS159" s="3"/>
      <c r="BT159" s="3"/>
      <c r="BU159" s="3"/>
      <c r="BV159" s="3"/>
    </row>
    <row r="160" spans="1:74" ht="15" customHeight="1">
      <c r="A160" s="50"/>
      <c r="B160" s="50"/>
      <c r="C160" s="90"/>
      <c r="D160" s="63"/>
      <c r="E160" s="63"/>
      <c r="F160" s="63"/>
      <c r="G160" s="63"/>
      <c r="H160" s="63"/>
      <c r="I160" s="63"/>
      <c r="J160" s="63"/>
      <c r="K160" s="229" t="str">
        <f>K133</f>
        <v/>
      </c>
      <c r="L160" s="206"/>
      <c r="M160" s="206" t="str">
        <f>M133</f>
        <v/>
      </c>
      <c r="N160" s="206"/>
      <c r="O160" s="74" t="s">
        <v>28</v>
      </c>
      <c r="P160" s="75"/>
      <c r="Q160" s="229" t="str">
        <f>Q133</f>
        <v/>
      </c>
      <c r="R160" s="206"/>
      <c r="S160" s="206" t="str">
        <f>S133</f>
        <v/>
      </c>
      <c r="T160" s="206"/>
      <c r="U160" s="74" t="s">
        <v>28</v>
      </c>
      <c r="V160" s="75"/>
      <c r="W160" s="229" t="str">
        <f>W133</f>
        <v/>
      </c>
      <c r="X160" s="206"/>
      <c r="Y160" s="206" t="str">
        <f>Y133</f>
        <v/>
      </c>
      <c r="Z160" s="206"/>
      <c r="AA160" s="67" t="s">
        <v>28</v>
      </c>
      <c r="AB160" s="68"/>
      <c r="AC160" s="67" t="s">
        <v>59</v>
      </c>
      <c r="AD160" s="67"/>
      <c r="AE160" s="67"/>
      <c r="AF160" s="67"/>
      <c r="AG160" s="67"/>
      <c r="AH160" s="68"/>
      <c r="AI160" s="50"/>
      <c r="AJ160" s="1"/>
      <c r="AK160" s="41"/>
      <c r="AL160" s="41"/>
      <c r="AM160" s="9" t="s">
        <v>234</v>
      </c>
      <c r="AN160" s="41"/>
      <c r="AO160" s="41"/>
      <c r="AP160" s="41"/>
      <c r="AQ160" s="41"/>
      <c r="AR160" s="41"/>
      <c r="AS160" s="41"/>
      <c r="AT160" s="41"/>
      <c r="AU160" s="6"/>
      <c r="AV160" s="6"/>
      <c r="AW160" s="6"/>
      <c r="AX160" s="6"/>
      <c r="AY160" s="6"/>
      <c r="AZ160" s="6"/>
      <c r="BA160" s="6"/>
      <c r="BB160" s="6"/>
      <c r="BC160" s="6"/>
      <c r="BD160" s="2"/>
      <c r="BE160" s="2"/>
      <c r="BF160" s="2"/>
      <c r="BG160" s="2"/>
      <c r="BH160" s="2"/>
      <c r="BI160" s="2"/>
      <c r="BJ160" s="2"/>
      <c r="BK160" s="2"/>
      <c r="BL160" s="2"/>
      <c r="BM160" s="2"/>
      <c r="BN160" s="2"/>
      <c r="BO160" s="2"/>
      <c r="BP160" s="2"/>
      <c r="BQ160" s="2"/>
      <c r="BR160" s="2"/>
      <c r="BS160" s="3"/>
      <c r="BT160" s="3"/>
      <c r="BU160" s="3"/>
      <c r="BV160" s="3"/>
    </row>
    <row r="161" spans="1:74" ht="18.75" customHeight="1">
      <c r="A161" s="50"/>
      <c r="B161" s="50"/>
      <c r="C161" s="90" t="s">
        <v>65</v>
      </c>
      <c r="D161" s="63"/>
      <c r="E161" s="63"/>
      <c r="F161" s="63"/>
      <c r="G161" s="63"/>
      <c r="H161" s="63"/>
      <c r="I161" s="63"/>
      <c r="J161" s="63"/>
      <c r="K161" s="183"/>
      <c r="L161" s="184"/>
      <c r="M161" s="184"/>
      <c r="N161" s="184"/>
      <c r="O161" s="185" t="s">
        <v>69</v>
      </c>
      <c r="P161" s="186"/>
      <c r="Q161" s="183"/>
      <c r="R161" s="184"/>
      <c r="S161" s="184"/>
      <c r="T161" s="184"/>
      <c r="U161" s="185" t="s">
        <v>69</v>
      </c>
      <c r="V161" s="186"/>
      <c r="W161" s="183"/>
      <c r="X161" s="184"/>
      <c r="Y161" s="184"/>
      <c r="Z161" s="184"/>
      <c r="AA161" s="185" t="s">
        <v>69</v>
      </c>
      <c r="AB161" s="186"/>
      <c r="AC161" s="188">
        <f>SUM(K161,Q161,W161)</f>
        <v>0</v>
      </c>
      <c r="AD161" s="189"/>
      <c r="AE161" s="189"/>
      <c r="AF161" s="189"/>
      <c r="AG161" s="185" t="s">
        <v>69</v>
      </c>
      <c r="AH161" s="186"/>
      <c r="AI161" s="50"/>
      <c r="AJ161" s="1"/>
      <c r="AK161" s="41"/>
      <c r="AL161" s="41"/>
      <c r="AM161" s="41"/>
      <c r="AN161" s="41"/>
      <c r="AO161" s="41"/>
      <c r="AP161" s="41"/>
      <c r="AQ161" s="41"/>
      <c r="AR161" s="41"/>
      <c r="AS161" s="41"/>
      <c r="AT161" s="41"/>
      <c r="AU161" s="6"/>
      <c r="AV161" s="6"/>
      <c r="AW161" s="6"/>
      <c r="AX161" s="6"/>
      <c r="AY161" s="6"/>
      <c r="AZ161" s="6"/>
      <c r="BA161" s="6"/>
      <c r="BB161" s="6"/>
      <c r="BC161" s="6"/>
      <c r="BD161" s="2"/>
      <c r="BE161" s="2"/>
      <c r="BF161" s="2"/>
      <c r="BG161" s="2"/>
      <c r="BH161" s="2"/>
      <c r="BI161" s="2"/>
      <c r="BJ161" s="2"/>
      <c r="BK161" s="2"/>
      <c r="BL161" s="2"/>
      <c r="BM161" s="2"/>
      <c r="BN161" s="2"/>
      <c r="BO161" s="2"/>
      <c r="BP161" s="2"/>
      <c r="BQ161" s="2"/>
      <c r="BR161" s="2"/>
      <c r="BS161" s="3"/>
      <c r="BT161" s="3"/>
      <c r="BU161" s="3"/>
      <c r="BV161" s="3"/>
    </row>
    <row r="162" spans="1:74" ht="18.75" customHeight="1">
      <c r="A162" s="50"/>
      <c r="B162" s="50"/>
      <c r="C162" s="90" t="s">
        <v>61</v>
      </c>
      <c r="D162" s="63"/>
      <c r="E162" s="63"/>
      <c r="F162" s="63"/>
      <c r="G162" s="63"/>
      <c r="H162" s="63"/>
      <c r="I162" s="63"/>
      <c r="J162" s="63"/>
      <c r="K162" s="183"/>
      <c r="L162" s="184"/>
      <c r="M162" s="184"/>
      <c r="N162" s="184"/>
      <c r="O162" s="185" t="s">
        <v>69</v>
      </c>
      <c r="P162" s="186"/>
      <c r="Q162" s="183"/>
      <c r="R162" s="184"/>
      <c r="S162" s="184"/>
      <c r="T162" s="184"/>
      <c r="U162" s="185" t="s">
        <v>69</v>
      </c>
      <c r="V162" s="186"/>
      <c r="W162" s="183"/>
      <c r="X162" s="184"/>
      <c r="Y162" s="184"/>
      <c r="Z162" s="184"/>
      <c r="AA162" s="185" t="s">
        <v>69</v>
      </c>
      <c r="AB162" s="186"/>
      <c r="AC162" s="190">
        <f>SUM(K162:N165,Q162:T165,W162:Z165)</f>
        <v>0</v>
      </c>
      <c r="AD162" s="191"/>
      <c r="AE162" s="191"/>
      <c r="AF162" s="191"/>
      <c r="AG162" s="196" t="s">
        <v>69</v>
      </c>
      <c r="AH162" s="197"/>
      <c r="AI162" s="50"/>
      <c r="AJ162" s="1"/>
      <c r="AK162" s="41"/>
      <c r="AL162" s="41"/>
      <c r="AM162" s="41"/>
      <c r="AN162" s="41"/>
      <c r="AO162" s="41"/>
      <c r="AP162" s="41"/>
      <c r="AQ162" s="41"/>
      <c r="AR162" s="41"/>
      <c r="AS162" s="41"/>
      <c r="AT162" s="41"/>
      <c r="AU162" s="6"/>
      <c r="AV162" s="6"/>
      <c r="AW162" s="6"/>
      <c r="AX162" s="6"/>
      <c r="AY162" s="6"/>
      <c r="AZ162" s="6"/>
      <c r="BA162" s="6"/>
      <c r="BB162" s="6"/>
      <c r="BC162" s="6"/>
      <c r="BD162" s="2"/>
      <c r="BE162" s="2"/>
      <c r="BF162" s="2"/>
      <c r="BG162" s="2"/>
      <c r="BH162" s="2"/>
      <c r="BI162" s="2"/>
      <c r="BJ162" s="2"/>
      <c r="BK162" s="2"/>
      <c r="BL162" s="2"/>
      <c r="BM162" s="2"/>
      <c r="BN162" s="2"/>
      <c r="BO162" s="2"/>
      <c r="BP162" s="2"/>
      <c r="BQ162" s="2"/>
      <c r="BR162" s="2"/>
      <c r="BS162" s="3"/>
      <c r="BT162" s="3"/>
      <c r="BU162" s="3"/>
      <c r="BV162" s="3"/>
    </row>
    <row r="163" spans="1:74" ht="18.75" customHeight="1">
      <c r="A163" s="50"/>
      <c r="B163" s="50"/>
      <c r="C163" s="90" t="s">
        <v>62</v>
      </c>
      <c r="D163" s="63"/>
      <c r="E163" s="63"/>
      <c r="F163" s="63"/>
      <c r="G163" s="63"/>
      <c r="H163" s="63"/>
      <c r="I163" s="63"/>
      <c r="J163" s="63"/>
      <c r="K163" s="183"/>
      <c r="L163" s="184"/>
      <c r="M163" s="184"/>
      <c r="N163" s="184"/>
      <c r="O163" s="185" t="s">
        <v>69</v>
      </c>
      <c r="P163" s="186"/>
      <c r="Q163" s="183"/>
      <c r="R163" s="184"/>
      <c r="S163" s="184"/>
      <c r="T163" s="184"/>
      <c r="U163" s="185" t="s">
        <v>69</v>
      </c>
      <c r="V163" s="186"/>
      <c r="W163" s="183"/>
      <c r="X163" s="184"/>
      <c r="Y163" s="184"/>
      <c r="Z163" s="184"/>
      <c r="AA163" s="185" t="s">
        <v>69</v>
      </c>
      <c r="AB163" s="186"/>
      <c r="AC163" s="192"/>
      <c r="AD163" s="193"/>
      <c r="AE163" s="193"/>
      <c r="AF163" s="193"/>
      <c r="AG163" s="198"/>
      <c r="AH163" s="199"/>
      <c r="AI163" s="50"/>
      <c r="AJ163" s="1"/>
      <c r="AK163" s="41"/>
      <c r="AL163" s="41"/>
      <c r="AM163" s="41"/>
      <c r="AN163" s="41"/>
      <c r="AO163" s="41"/>
      <c r="AP163" s="41"/>
      <c r="AQ163" s="41"/>
      <c r="AR163" s="41"/>
      <c r="AS163" s="41"/>
      <c r="AT163" s="41"/>
      <c r="AU163" s="6"/>
      <c r="AV163" s="6"/>
      <c r="AW163" s="6"/>
      <c r="AX163" s="6"/>
      <c r="AY163" s="6"/>
      <c r="AZ163" s="6"/>
      <c r="BA163" s="6"/>
      <c r="BB163" s="6"/>
      <c r="BC163" s="6"/>
      <c r="BD163" s="2"/>
      <c r="BE163" s="2"/>
      <c r="BF163" s="2"/>
      <c r="BG163" s="2"/>
      <c r="BH163" s="2"/>
      <c r="BI163" s="2"/>
      <c r="BJ163" s="2"/>
      <c r="BK163" s="2"/>
      <c r="BL163" s="2"/>
      <c r="BM163" s="2"/>
      <c r="BN163" s="2"/>
      <c r="BO163" s="2"/>
      <c r="BP163" s="2"/>
      <c r="BQ163" s="2"/>
      <c r="BR163" s="2"/>
      <c r="BS163" s="3"/>
      <c r="BT163" s="3"/>
      <c r="BU163" s="3"/>
      <c r="BV163" s="3"/>
    </row>
    <row r="164" spans="1:74" ht="18.75" customHeight="1">
      <c r="A164" s="50"/>
      <c r="B164" s="50"/>
      <c r="C164" s="90" t="s">
        <v>63</v>
      </c>
      <c r="D164" s="63"/>
      <c r="E164" s="63"/>
      <c r="F164" s="63"/>
      <c r="G164" s="63"/>
      <c r="H164" s="63"/>
      <c r="I164" s="63"/>
      <c r="J164" s="63"/>
      <c r="K164" s="183"/>
      <c r="L164" s="184"/>
      <c r="M164" s="184"/>
      <c r="N164" s="184"/>
      <c r="O164" s="185" t="s">
        <v>69</v>
      </c>
      <c r="P164" s="186"/>
      <c r="Q164" s="183"/>
      <c r="R164" s="184"/>
      <c r="S164" s="184"/>
      <c r="T164" s="184"/>
      <c r="U164" s="185" t="s">
        <v>69</v>
      </c>
      <c r="V164" s="186"/>
      <c r="W164" s="183"/>
      <c r="X164" s="184"/>
      <c r="Y164" s="184"/>
      <c r="Z164" s="184"/>
      <c r="AA164" s="185" t="s">
        <v>69</v>
      </c>
      <c r="AB164" s="186"/>
      <c r="AC164" s="192"/>
      <c r="AD164" s="193"/>
      <c r="AE164" s="193"/>
      <c r="AF164" s="193"/>
      <c r="AG164" s="198"/>
      <c r="AH164" s="199"/>
      <c r="AI164" s="50"/>
      <c r="AJ164" s="1"/>
      <c r="AK164" s="41"/>
      <c r="AL164" s="41"/>
      <c r="AM164" s="41"/>
      <c r="AN164" s="41"/>
      <c r="AO164" s="41"/>
      <c r="AP164" s="41"/>
      <c r="AQ164" s="41"/>
      <c r="AR164" s="41"/>
      <c r="AS164" s="41"/>
      <c r="AT164" s="41"/>
      <c r="AU164" s="6"/>
      <c r="AV164" s="6"/>
      <c r="AW164" s="6"/>
      <c r="AX164" s="6"/>
      <c r="AY164" s="6"/>
      <c r="AZ164" s="6"/>
      <c r="BA164" s="6"/>
      <c r="BB164" s="6"/>
      <c r="BC164" s="6"/>
      <c r="BD164" s="2"/>
      <c r="BE164" s="2"/>
      <c r="BF164" s="2"/>
      <c r="BG164" s="2"/>
      <c r="BH164" s="2"/>
      <c r="BI164" s="2"/>
      <c r="BJ164" s="2"/>
      <c r="BK164" s="2"/>
      <c r="BL164" s="2"/>
      <c r="BM164" s="2"/>
      <c r="BN164" s="2"/>
      <c r="BO164" s="2"/>
      <c r="BP164" s="2"/>
      <c r="BQ164" s="2"/>
      <c r="BR164" s="2"/>
      <c r="BS164" s="3"/>
      <c r="BT164" s="3"/>
      <c r="BU164" s="3"/>
      <c r="BV164" s="3"/>
    </row>
    <row r="165" spans="1:74" ht="18.75" customHeight="1">
      <c r="A165" s="50"/>
      <c r="B165" s="50"/>
      <c r="C165" s="90" t="s">
        <v>64</v>
      </c>
      <c r="D165" s="63"/>
      <c r="E165" s="63"/>
      <c r="F165" s="63"/>
      <c r="G165" s="63"/>
      <c r="H165" s="63"/>
      <c r="I165" s="63"/>
      <c r="J165" s="63"/>
      <c r="K165" s="183"/>
      <c r="L165" s="184"/>
      <c r="M165" s="184"/>
      <c r="N165" s="184"/>
      <c r="O165" s="185" t="s">
        <v>69</v>
      </c>
      <c r="P165" s="186"/>
      <c r="Q165" s="183"/>
      <c r="R165" s="184"/>
      <c r="S165" s="184"/>
      <c r="T165" s="184"/>
      <c r="U165" s="185" t="s">
        <v>69</v>
      </c>
      <c r="V165" s="186"/>
      <c r="W165" s="183"/>
      <c r="X165" s="184"/>
      <c r="Y165" s="184"/>
      <c r="Z165" s="184"/>
      <c r="AA165" s="185" t="s">
        <v>69</v>
      </c>
      <c r="AB165" s="186"/>
      <c r="AC165" s="194"/>
      <c r="AD165" s="195"/>
      <c r="AE165" s="195"/>
      <c r="AF165" s="195"/>
      <c r="AG165" s="200"/>
      <c r="AH165" s="201"/>
      <c r="AI165" s="50"/>
      <c r="AJ165" s="1"/>
      <c r="AK165" s="41"/>
      <c r="AL165" s="41"/>
      <c r="AM165" s="41"/>
      <c r="AN165" s="41"/>
      <c r="AO165" s="41"/>
      <c r="AP165" s="41"/>
      <c r="AQ165" s="41"/>
      <c r="AR165" s="41"/>
      <c r="AS165" s="41"/>
      <c r="AT165" s="41"/>
      <c r="AU165" s="6"/>
      <c r="AV165" s="6"/>
      <c r="AW165" s="6"/>
      <c r="AX165" s="6"/>
      <c r="AY165" s="6"/>
      <c r="AZ165" s="6"/>
      <c r="BA165" s="6"/>
      <c r="BB165" s="6"/>
      <c r="BC165" s="6"/>
      <c r="BD165" s="2"/>
      <c r="BE165" s="2"/>
      <c r="BF165" s="2"/>
      <c r="BG165" s="2"/>
      <c r="BH165" s="2"/>
      <c r="BI165" s="2"/>
      <c r="BJ165" s="2"/>
      <c r="BK165" s="2"/>
      <c r="BL165" s="2"/>
      <c r="BM165" s="2"/>
      <c r="BN165" s="2"/>
      <c r="BO165" s="2"/>
      <c r="BP165" s="2"/>
      <c r="BQ165" s="2"/>
      <c r="BR165" s="2"/>
      <c r="BS165" s="3"/>
      <c r="BT165" s="3"/>
      <c r="BU165" s="3"/>
      <c r="BV165" s="3"/>
    </row>
    <row r="166" spans="1:74" ht="20.100000000000001" customHeight="1">
      <c r="A166" s="50"/>
      <c r="B166" s="50"/>
      <c r="C166" s="90" t="s">
        <v>80</v>
      </c>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4"/>
      <c r="AC166" s="187" t="str">
        <f>IF(AC161=0,"",ROUND(AC162/AC161*100,0))</f>
        <v/>
      </c>
      <c r="AD166" s="187"/>
      <c r="AE166" s="187"/>
      <c r="AF166" s="187"/>
      <c r="AG166" s="185" t="s">
        <v>78</v>
      </c>
      <c r="AH166" s="186"/>
      <c r="AI166" s="50"/>
      <c r="AJ166" s="1"/>
      <c r="AK166" s="41"/>
      <c r="AL166" s="41"/>
      <c r="AM166" s="41"/>
      <c r="AN166" s="41"/>
      <c r="AO166" s="41"/>
      <c r="AP166" s="41"/>
      <c r="AQ166" s="41"/>
      <c r="AR166" s="41"/>
      <c r="AS166" s="41"/>
      <c r="AT166" s="41"/>
      <c r="AU166" s="6"/>
      <c r="AV166" s="6"/>
      <c r="AW166" s="6"/>
      <c r="AX166" s="6"/>
      <c r="AY166" s="6"/>
      <c r="AZ166" s="6"/>
      <c r="BA166" s="6"/>
      <c r="BB166" s="6"/>
      <c r="BC166" s="6"/>
      <c r="BD166" s="2"/>
      <c r="BE166" s="2"/>
      <c r="BF166" s="2"/>
      <c r="BG166" s="2"/>
      <c r="BH166" s="2"/>
      <c r="BI166" s="2"/>
      <c r="BJ166" s="2"/>
      <c r="BK166" s="2"/>
      <c r="BL166" s="2"/>
      <c r="BM166" s="2"/>
      <c r="BN166" s="2"/>
      <c r="BO166" s="2"/>
      <c r="BP166" s="2"/>
      <c r="BQ166" s="2"/>
      <c r="BR166" s="2"/>
      <c r="BS166" s="3"/>
      <c r="BT166" s="3"/>
      <c r="BU166" s="3"/>
      <c r="BV166" s="3"/>
    </row>
    <row r="167" spans="1:74" ht="12" customHeight="1">
      <c r="A167" s="50"/>
      <c r="B167" s="50"/>
      <c r="C167" s="62"/>
      <c r="D167" s="141"/>
      <c r="E167" s="62"/>
      <c r="F167" s="62"/>
      <c r="G167" s="62"/>
      <c r="H167" s="62"/>
      <c r="I167" s="62"/>
      <c r="J167" s="62"/>
      <c r="K167" s="62"/>
      <c r="L167" s="142" t="str">
        <f>IF(AK132=1,AL132,"")</f>
        <v/>
      </c>
      <c r="M167" s="62"/>
      <c r="N167" s="62"/>
      <c r="O167" s="62"/>
      <c r="P167" s="62"/>
      <c r="Q167" s="62"/>
      <c r="R167" s="62"/>
      <c r="S167" s="62"/>
      <c r="T167" s="62"/>
      <c r="U167" s="62"/>
      <c r="V167" s="62"/>
      <c r="W167" s="62"/>
      <c r="X167" s="62"/>
      <c r="Y167" s="62"/>
      <c r="Z167" s="62"/>
      <c r="AA167" s="62"/>
      <c r="AB167" s="62"/>
      <c r="AC167" s="143"/>
      <c r="AD167" s="143"/>
      <c r="AE167" s="143"/>
      <c r="AF167" s="143"/>
      <c r="AG167" s="62"/>
      <c r="AH167" s="62"/>
      <c r="AI167" s="50"/>
      <c r="AJ167" s="1"/>
      <c r="AK167" s="41"/>
      <c r="AL167" s="41"/>
      <c r="AM167" s="41"/>
      <c r="AN167" s="41"/>
      <c r="AO167" s="41"/>
      <c r="AP167" s="41"/>
      <c r="AQ167" s="41"/>
      <c r="AR167" s="41"/>
      <c r="AS167" s="41"/>
      <c r="AT167" s="41"/>
      <c r="AU167" s="6"/>
      <c r="AV167" s="6"/>
      <c r="AW167" s="6"/>
      <c r="AX167" s="6"/>
      <c r="AY167" s="6"/>
      <c r="AZ167" s="6"/>
      <c r="BA167" s="6"/>
      <c r="BB167" s="6"/>
      <c r="BC167" s="6"/>
      <c r="BD167" s="2"/>
      <c r="BE167" s="2"/>
      <c r="BF167" s="2"/>
      <c r="BG167" s="2"/>
      <c r="BH167" s="2"/>
      <c r="BI167" s="2"/>
      <c r="BJ167" s="2"/>
      <c r="BK167" s="2"/>
      <c r="BL167" s="2"/>
      <c r="BM167" s="2"/>
      <c r="BN167" s="2"/>
      <c r="BO167" s="2"/>
      <c r="BP167" s="2"/>
      <c r="BQ167" s="2"/>
      <c r="BR167" s="2"/>
      <c r="BS167" s="3"/>
      <c r="BT167" s="3"/>
      <c r="BU167" s="3"/>
      <c r="BV167" s="3"/>
    </row>
    <row r="168" spans="1:74" ht="1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1"/>
      <c r="AK168" s="41"/>
      <c r="AL168" s="41"/>
      <c r="AM168" s="41"/>
      <c r="AN168" s="41"/>
      <c r="AO168" s="41"/>
      <c r="AP168" s="41"/>
      <c r="AQ168" s="41"/>
      <c r="AR168" s="41"/>
      <c r="AS168" s="41"/>
      <c r="AT168" s="41"/>
      <c r="AU168" s="6"/>
      <c r="AV168" s="6"/>
      <c r="AW168" s="6"/>
      <c r="AX168" s="6"/>
      <c r="AY168" s="6"/>
      <c r="AZ168" s="6"/>
      <c r="BA168" s="6"/>
      <c r="BB168" s="6"/>
      <c r="BC168" s="6"/>
      <c r="BD168" s="2"/>
      <c r="BE168" s="2"/>
      <c r="BF168" s="2"/>
      <c r="BG168" s="2"/>
      <c r="BH168" s="2"/>
      <c r="BI168" s="2"/>
      <c r="BJ168" s="2"/>
      <c r="BK168" s="2"/>
      <c r="BL168" s="2"/>
      <c r="BM168" s="2"/>
      <c r="BN168" s="2"/>
      <c r="BO168" s="2"/>
      <c r="BP168" s="2"/>
      <c r="BQ168" s="2"/>
      <c r="BR168" s="2"/>
      <c r="BS168" s="3"/>
      <c r="BT168" s="3"/>
      <c r="BU168" s="3"/>
      <c r="BV168" s="3"/>
    </row>
    <row r="169" spans="1:74" ht="15" customHeight="1">
      <c r="A169" s="50" t="s">
        <v>93</v>
      </c>
      <c r="B169" s="50"/>
      <c r="C169" s="50"/>
      <c r="D169" s="50"/>
      <c r="E169" s="50"/>
      <c r="F169" s="50"/>
      <c r="G169" s="50"/>
      <c r="H169" s="50"/>
      <c r="I169" s="50"/>
      <c r="J169" s="50"/>
      <c r="K169" s="50"/>
      <c r="L169" s="50"/>
      <c r="M169" s="50"/>
      <c r="N169" s="50"/>
      <c r="O169" s="50"/>
      <c r="P169" s="50"/>
      <c r="Q169" s="94" t="s">
        <v>91</v>
      </c>
      <c r="R169" s="50"/>
      <c r="S169" s="50"/>
      <c r="T169" s="50"/>
      <c r="U169" s="50"/>
      <c r="V169" s="50"/>
      <c r="W169" s="50"/>
      <c r="X169" s="50"/>
      <c r="Y169" s="50"/>
      <c r="Z169" s="50"/>
      <c r="AA169" s="50"/>
      <c r="AB169" s="50"/>
      <c r="AC169" s="50"/>
      <c r="AD169" s="50"/>
      <c r="AE169" s="50"/>
      <c r="AF169" s="50"/>
      <c r="AG169" s="50"/>
      <c r="AH169" s="50"/>
      <c r="AI169" s="50"/>
      <c r="AJ169" s="1"/>
      <c r="AK169" s="41"/>
      <c r="AL169" s="41"/>
      <c r="AM169" s="10"/>
      <c r="AN169" s="10"/>
      <c r="AO169" s="10"/>
      <c r="AP169" s="10"/>
      <c r="AQ169" s="10"/>
      <c r="AR169" s="10"/>
      <c r="AS169" s="10"/>
      <c r="AT169" s="10"/>
      <c r="AU169" s="6"/>
      <c r="AV169" s="6"/>
      <c r="AW169" s="6"/>
      <c r="AX169" s="6"/>
      <c r="AY169" s="6"/>
      <c r="AZ169" s="6"/>
      <c r="BA169" s="6"/>
      <c r="BB169" s="6"/>
      <c r="BC169" s="6"/>
      <c r="BD169" s="2"/>
      <c r="BE169" s="2"/>
      <c r="BF169" s="2"/>
      <c r="BG169" s="2"/>
      <c r="BH169" s="2"/>
      <c r="BI169" s="2"/>
      <c r="BJ169" s="2"/>
      <c r="BK169" s="2"/>
      <c r="BL169" s="2"/>
      <c r="BM169" s="2"/>
      <c r="BN169" s="2"/>
      <c r="BO169" s="2"/>
      <c r="BP169" s="2"/>
      <c r="BQ169" s="2"/>
      <c r="BR169" s="2"/>
      <c r="BS169" s="3"/>
      <c r="BT169" s="3"/>
      <c r="BU169" s="3"/>
      <c r="BV169" s="3"/>
    </row>
    <row r="170" spans="1:74" ht="15" customHeight="1">
      <c r="A170" s="50" t="s">
        <v>81</v>
      </c>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1"/>
      <c r="AK170" s="41"/>
      <c r="AL170" s="41"/>
      <c r="AM170" s="41"/>
      <c r="AN170" s="41"/>
      <c r="AO170" s="41"/>
      <c r="AP170" s="41"/>
      <c r="AQ170" s="41"/>
      <c r="AR170" s="41"/>
      <c r="AS170" s="41"/>
      <c r="AT170" s="41"/>
      <c r="AU170" s="6"/>
      <c r="AV170" s="6"/>
      <c r="AW170" s="6"/>
      <c r="AX170" s="6"/>
      <c r="AY170" s="6"/>
      <c r="AZ170" s="6"/>
      <c r="BA170" s="6"/>
      <c r="BB170" s="6"/>
      <c r="BC170" s="6"/>
      <c r="BD170" s="2"/>
      <c r="BE170" s="2"/>
      <c r="BF170" s="2"/>
      <c r="BG170" s="2"/>
      <c r="BH170" s="2"/>
      <c r="BI170" s="2"/>
      <c r="BJ170" s="2"/>
      <c r="BK170" s="2"/>
      <c r="BL170" s="2"/>
      <c r="BM170" s="2"/>
      <c r="BN170" s="2"/>
      <c r="BO170" s="2"/>
      <c r="BP170" s="2"/>
      <c r="BQ170" s="2"/>
      <c r="BR170" s="2"/>
      <c r="BS170" s="3"/>
      <c r="BT170" s="3"/>
      <c r="BU170" s="3"/>
      <c r="BV170" s="3"/>
    </row>
    <row r="171" spans="1:74" ht="1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1"/>
      <c r="AK171" s="41"/>
      <c r="AL171" s="41"/>
      <c r="AM171" s="41"/>
      <c r="AN171" s="41"/>
      <c r="AO171" s="41"/>
      <c r="AP171" s="41"/>
      <c r="AQ171" s="41"/>
      <c r="AR171" s="41"/>
      <c r="AS171" s="41"/>
      <c r="AT171" s="41"/>
      <c r="AU171" s="6"/>
      <c r="AV171" s="6"/>
      <c r="AW171" s="6"/>
      <c r="AX171" s="6"/>
      <c r="AY171" s="6"/>
      <c r="AZ171" s="6"/>
      <c r="BA171" s="6"/>
      <c r="BB171" s="6"/>
      <c r="BC171" s="6"/>
      <c r="BD171" s="2"/>
      <c r="BE171" s="2"/>
      <c r="BF171" s="2"/>
      <c r="BG171" s="2"/>
      <c r="BH171" s="2"/>
      <c r="BI171" s="2"/>
      <c r="BJ171" s="2"/>
      <c r="BK171" s="2"/>
      <c r="BL171" s="2"/>
      <c r="BM171" s="2"/>
      <c r="BN171" s="2"/>
      <c r="BO171" s="2"/>
      <c r="BP171" s="2"/>
      <c r="BQ171" s="2"/>
      <c r="BR171" s="2"/>
      <c r="BS171" s="3"/>
      <c r="BT171" s="3"/>
      <c r="BU171" s="3"/>
      <c r="BV171" s="3"/>
    </row>
    <row r="172" spans="1:74" ht="16.5" customHeight="1">
      <c r="A172" s="50"/>
      <c r="B172" s="50"/>
      <c r="C172" s="181"/>
      <c r="D172" s="182"/>
      <c r="E172" s="63" t="s">
        <v>11</v>
      </c>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4"/>
      <c r="AI172" s="50"/>
      <c r="AJ172" s="1"/>
      <c r="AK172" s="42"/>
      <c r="AL172" s="42"/>
      <c r="AM172" s="42"/>
      <c r="AN172" s="42"/>
      <c r="AO172" s="42"/>
      <c r="AP172" s="42"/>
      <c r="AQ172" s="42"/>
      <c r="AR172" s="42"/>
      <c r="AS172" s="42"/>
      <c r="AT172" s="4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3"/>
      <c r="BT172" s="3"/>
      <c r="BU172" s="3"/>
      <c r="BV172" s="3"/>
    </row>
    <row r="173" spans="1:74" ht="16.5" customHeight="1">
      <c r="A173" s="50"/>
      <c r="B173" s="50"/>
      <c r="C173" s="99"/>
      <c r="D173" s="134"/>
      <c r="E173" s="144" t="s">
        <v>82</v>
      </c>
      <c r="F173" s="145"/>
      <c r="G173" s="145"/>
      <c r="H173" s="172"/>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4"/>
      <c r="AI173" s="50"/>
      <c r="AJ173" s="1"/>
      <c r="AK173" s="42"/>
      <c r="AL173" s="42"/>
      <c r="AM173" s="42"/>
      <c r="AN173" s="42"/>
      <c r="AO173" s="42"/>
      <c r="AP173" s="42"/>
      <c r="AQ173" s="42"/>
      <c r="AR173" s="42"/>
      <c r="AS173" s="42"/>
      <c r="AT173" s="4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3"/>
      <c r="BT173" s="3"/>
      <c r="BU173" s="3"/>
      <c r="BV173" s="3"/>
    </row>
    <row r="174" spans="1:74" ht="16.5" customHeight="1">
      <c r="A174" s="50"/>
      <c r="B174" s="50"/>
      <c r="C174" s="62"/>
      <c r="D174" s="104"/>
      <c r="E174" s="62"/>
      <c r="F174" s="62"/>
      <c r="G174" s="62"/>
      <c r="H174" s="180"/>
      <c r="I174" s="180"/>
      <c r="J174" s="180"/>
      <c r="K174" s="180"/>
      <c r="L174" s="180"/>
      <c r="M174" s="180"/>
      <c r="N174" s="180"/>
      <c r="O174" s="180"/>
      <c r="P174" s="180"/>
      <c r="Q174" s="180"/>
      <c r="R174" s="180"/>
      <c r="S174" s="180"/>
      <c r="T174" s="180"/>
      <c r="U174" s="180"/>
      <c r="V174" s="180"/>
      <c r="W174" s="180"/>
      <c r="X174" s="180"/>
      <c r="Y174" s="180"/>
      <c r="Z174" s="180"/>
      <c r="AA174" s="180"/>
      <c r="AB174" s="180"/>
      <c r="AC174" s="180"/>
      <c r="AD174" s="180"/>
      <c r="AE174" s="180"/>
      <c r="AF174" s="180"/>
      <c r="AG174" s="180"/>
      <c r="AH174" s="179"/>
      <c r="AI174" s="50"/>
      <c r="AJ174" s="1"/>
      <c r="AK174" s="42"/>
      <c r="AL174" s="42"/>
      <c r="AM174" s="42"/>
      <c r="AN174" s="42"/>
      <c r="AO174" s="42"/>
      <c r="AP174" s="42"/>
      <c r="AQ174" s="42"/>
      <c r="AR174" s="42"/>
      <c r="AS174" s="42"/>
      <c r="AT174" s="4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3"/>
      <c r="BT174" s="3"/>
      <c r="BU174" s="3"/>
      <c r="BV174" s="3"/>
    </row>
    <row r="175" spans="1:74" ht="16.5" customHeight="1">
      <c r="A175" s="50"/>
      <c r="B175" s="50"/>
      <c r="C175" s="62"/>
      <c r="D175" s="104"/>
      <c r="E175" s="62"/>
      <c r="F175" s="62"/>
      <c r="G175" s="62"/>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79"/>
      <c r="AI175" s="50"/>
      <c r="AJ175" s="1"/>
      <c r="AK175" s="42"/>
      <c r="AL175" s="42"/>
      <c r="AM175" s="42"/>
      <c r="AN175" s="42"/>
      <c r="AO175" s="42"/>
      <c r="AP175" s="42"/>
      <c r="AQ175" s="42"/>
      <c r="AR175" s="42"/>
      <c r="AS175" s="42"/>
      <c r="AT175" s="4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3"/>
      <c r="BT175" s="3"/>
      <c r="BU175" s="3"/>
      <c r="BV175" s="3"/>
    </row>
    <row r="176" spans="1:74" ht="16.5" customHeight="1">
      <c r="A176" s="50"/>
      <c r="B176" s="50"/>
      <c r="C176" s="62"/>
      <c r="D176" s="104"/>
      <c r="E176" s="106"/>
      <c r="F176" s="106"/>
      <c r="G176" s="106"/>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6"/>
      <c r="AI176" s="50"/>
      <c r="AJ176" s="1"/>
      <c r="AK176" s="42"/>
      <c r="AL176" s="42"/>
      <c r="AM176" s="42"/>
      <c r="AN176" s="42"/>
      <c r="AO176" s="42"/>
      <c r="AP176" s="42"/>
      <c r="AQ176" s="42"/>
      <c r="AR176" s="42"/>
      <c r="AS176" s="42"/>
      <c r="AT176" s="4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3"/>
      <c r="BT176" s="3"/>
      <c r="BU176" s="3"/>
      <c r="BV176" s="3"/>
    </row>
    <row r="177" spans="1:74" ht="16.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1"/>
      <c r="AK177" s="42"/>
      <c r="AL177" s="42"/>
      <c r="AM177" s="42"/>
      <c r="AN177" s="42"/>
      <c r="AO177" s="42"/>
      <c r="AP177" s="42"/>
      <c r="AQ177" s="42"/>
      <c r="AR177" s="42"/>
      <c r="AS177" s="42"/>
      <c r="AT177" s="4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3"/>
      <c r="BT177" s="3"/>
      <c r="BU177" s="3"/>
      <c r="BV177" s="3"/>
    </row>
    <row r="178" spans="1:74" ht="16.5" customHeight="1">
      <c r="A178" s="50"/>
      <c r="B178" s="50"/>
      <c r="C178" s="181"/>
      <c r="D178" s="182"/>
      <c r="E178" s="63" t="s">
        <v>85</v>
      </c>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4"/>
      <c r="AI178" s="50"/>
      <c r="AJ178" s="1"/>
      <c r="AK178" s="42"/>
      <c r="AL178" s="42"/>
      <c r="AM178" s="42"/>
      <c r="AN178" s="42"/>
      <c r="AO178" s="42"/>
      <c r="AP178" s="42"/>
      <c r="AQ178" s="42"/>
      <c r="AR178" s="42"/>
      <c r="AS178" s="42"/>
      <c r="AT178" s="4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3"/>
      <c r="BT178" s="3"/>
      <c r="BU178" s="3"/>
      <c r="BV178" s="3"/>
    </row>
    <row r="179" spans="1:74" ht="16.5" customHeight="1">
      <c r="A179" s="50"/>
      <c r="B179" s="50"/>
      <c r="C179" s="99"/>
      <c r="D179" s="134"/>
      <c r="E179" s="144" t="s">
        <v>82</v>
      </c>
      <c r="F179" s="145"/>
      <c r="G179" s="145"/>
      <c r="H179" s="172"/>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4"/>
      <c r="AI179" s="50"/>
      <c r="AJ179" s="1"/>
      <c r="AK179" s="42"/>
      <c r="AL179" s="42"/>
      <c r="AM179" s="42"/>
      <c r="AN179" s="42"/>
      <c r="AO179" s="42"/>
      <c r="AP179" s="42"/>
      <c r="AQ179" s="42"/>
      <c r="AR179" s="42"/>
      <c r="AS179" s="42"/>
      <c r="AT179" s="4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3"/>
      <c r="BT179" s="3"/>
      <c r="BU179" s="3"/>
      <c r="BV179" s="3"/>
    </row>
    <row r="180" spans="1:74" ht="16.5" customHeight="1">
      <c r="A180" s="50"/>
      <c r="B180" s="50"/>
      <c r="C180" s="62"/>
      <c r="D180" s="104"/>
      <c r="E180" s="62"/>
      <c r="F180" s="62"/>
      <c r="G180" s="62"/>
      <c r="H180" s="180"/>
      <c r="I180" s="180"/>
      <c r="J180" s="180"/>
      <c r="K180" s="180"/>
      <c r="L180" s="180"/>
      <c r="M180" s="180"/>
      <c r="N180" s="180"/>
      <c r="O180" s="180"/>
      <c r="P180" s="180"/>
      <c r="Q180" s="180"/>
      <c r="R180" s="180"/>
      <c r="S180" s="180"/>
      <c r="T180" s="180"/>
      <c r="U180" s="180"/>
      <c r="V180" s="180"/>
      <c r="W180" s="180"/>
      <c r="X180" s="180"/>
      <c r="Y180" s="180"/>
      <c r="Z180" s="180"/>
      <c r="AA180" s="180"/>
      <c r="AB180" s="180"/>
      <c r="AC180" s="180"/>
      <c r="AD180" s="180"/>
      <c r="AE180" s="180"/>
      <c r="AF180" s="180"/>
      <c r="AG180" s="180"/>
      <c r="AH180" s="179"/>
      <c r="AI180" s="50"/>
      <c r="AJ180" s="1"/>
      <c r="AK180" s="42"/>
      <c r="AL180" s="42"/>
      <c r="AM180" s="42"/>
      <c r="AN180" s="42"/>
      <c r="AO180" s="42"/>
      <c r="AP180" s="42"/>
      <c r="AQ180" s="42"/>
      <c r="AR180" s="42"/>
      <c r="AS180" s="42"/>
      <c r="AT180" s="4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3"/>
      <c r="BT180" s="3"/>
      <c r="BU180" s="3"/>
      <c r="BV180" s="3"/>
    </row>
    <row r="181" spans="1:74" ht="16.5" customHeight="1">
      <c r="A181" s="50"/>
      <c r="B181" s="50"/>
      <c r="C181" s="62"/>
      <c r="D181" s="104"/>
      <c r="E181" s="62"/>
      <c r="F181" s="62"/>
      <c r="G181" s="62"/>
      <c r="H181" s="180"/>
      <c r="I181" s="180"/>
      <c r="J181" s="180"/>
      <c r="K181" s="180"/>
      <c r="L181" s="180"/>
      <c r="M181" s="180"/>
      <c r="N181" s="180"/>
      <c r="O181" s="180"/>
      <c r="P181" s="180"/>
      <c r="Q181" s="180"/>
      <c r="R181" s="180"/>
      <c r="S181" s="180"/>
      <c r="T181" s="180"/>
      <c r="U181" s="180"/>
      <c r="V181" s="180"/>
      <c r="W181" s="180"/>
      <c r="X181" s="180"/>
      <c r="Y181" s="180"/>
      <c r="Z181" s="180"/>
      <c r="AA181" s="180"/>
      <c r="AB181" s="180"/>
      <c r="AC181" s="180"/>
      <c r="AD181" s="180"/>
      <c r="AE181" s="180"/>
      <c r="AF181" s="180"/>
      <c r="AG181" s="180"/>
      <c r="AH181" s="179"/>
      <c r="AI181" s="50"/>
      <c r="AJ181" s="1"/>
      <c r="AK181" s="42"/>
      <c r="AL181" s="42"/>
      <c r="AM181" s="42"/>
      <c r="AN181" s="42"/>
      <c r="AO181" s="42"/>
      <c r="AP181" s="42"/>
      <c r="AQ181" s="42"/>
      <c r="AR181" s="42"/>
      <c r="AS181" s="42"/>
      <c r="AT181" s="4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3"/>
      <c r="BT181" s="3"/>
      <c r="BU181" s="3"/>
      <c r="BV181" s="3"/>
    </row>
    <row r="182" spans="1:74" ht="16.5" customHeight="1">
      <c r="A182" s="50"/>
      <c r="B182" s="50"/>
      <c r="C182" s="62"/>
      <c r="D182" s="104"/>
      <c r="E182" s="106"/>
      <c r="F182" s="106"/>
      <c r="G182" s="106"/>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6"/>
      <c r="AI182" s="50"/>
      <c r="AJ182" s="1"/>
      <c r="AK182" s="42"/>
      <c r="AL182" s="42"/>
      <c r="AM182" s="42"/>
      <c r="AN182" s="42"/>
      <c r="AO182" s="42"/>
      <c r="AP182" s="42"/>
      <c r="AQ182" s="42"/>
      <c r="AR182" s="42"/>
      <c r="AS182" s="42"/>
      <c r="AT182" s="4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3"/>
      <c r="BT182" s="3"/>
      <c r="BU182" s="3"/>
      <c r="BV182" s="3"/>
    </row>
    <row r="183" spans="1:74" ht="16.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1"/>
      <c r="AK183" s="42"/>
      <c r="AL183" s="42"/>
      <c r="AM183" s="42"/>
      <c r="AN183" s="42"/>
      <c r="AO183" s="42"/>
      <c r="AP183" s="42"/>
      <c r="AQ183" s="42"/>
      <c r="AR183" s="42"/>
      <c r="AS183" s="42"/>
      <c r="AT183" s="4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3"/>
      <c r="BT183" s="3"/>
      <c r="BU183" s="3"/>
      <c r="BV183" s="3"/>
    </row>
    <row r="184" spans="1:74" ht="16.5" customHeight="1">
      <c r="A184" s="50"/>
      <c r="B184" s="50"/>
      <c r="C184" s="181"/>
      <c r="D184" s="182"/>
      <c r="E184" s="63" t="s">
        <v>99</v>
      </c>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4"/>
      <c r="AI184" s="50"/>
      <c r="AJ184" s="1"/>
      <c r="AK184" s="42"/>
      <c r="AL184" s="42"/>
      <c r="AM184" s="42"/>
      <c r="AN184" s="42"/>
      <c r="AO184" s="42"/>
      <c r="AP184" s="42"/>
      <c r="AQ184" s="42"/>
      <c r="AR184" s="42"/>
      <c r="AS184" s="42"/>
      <c r="AT184" s="4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3"/>
      <c r="BT184" s="3"/>
      <c r="BU184" s="3"/>
      <c r="BV184" s="3"/>
    </row>
    <row r="185" spans="1:74" ht="16.5" customHeight="1">
      <c r="A185" s="50"/>
      <c r="B185" s="50"/>
      <c r="C185" s="99"/>
      <c r="D185" s="134"/>
      <c r="E185" s="144" t="s">
        <v>82</v>
      </c>
      <c r="F185" s="145"/>
      <c r="G185" s="145"/>
      <c r="H185" s="172"/>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4"/>
      <c r="AI185" s="50"/>
      <c r="AJ185" s="1"/>
      <c r="AK185" s="42"/>
      <c r="AL185" s="42"/>
      <c r="AM185" s="42"/>
      <c r="AN185" s="42"/>
      <c r="AO185" s="42"/>
      <c r="AP185" s="42"/>
      <c r="AQ185" s="42"/>
      <c r="AR185" s="42"/>
      <c r="AS185" s="42"/>
      <c r="AT185" s="4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3"/>
      <c r="BT185" s="3"/>
      <c r="BU185" s="3"/>
      <c r="BV185" s="3"/>
    </row>
    <row r="186" spans="1:74" ht="16.5" customHeight="1">
      <c r="A186" s="50"/>
      <c r="B186" s="50"/>
      <c r="C186" s="62"/>
      <c r="D186" s="104"/>
      <c r="E186" s="106"/>
      <c r="F186" s="106"/>
      <c r="G186" s="106"/>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6"/>
      <c r="AI186" s="50"/>
      <c r="AJ186" s="1"/>
      <c r="AK186" s="42"/>
      <c r="AL186" s="42"/>
      <c r="AM186" s="42"/>
      <c r="AN186" s="42"/>
      <c r="AO186" s="42"/>
      <c r="AP186" s="42"/>
      <c r="AQ186" s="42"/>
      <c r="AR186" s="42"/>
      <c r="AS186" s="42"/>
      <c r="AT186" s="4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3"/>
      <c r="BT186" s="3"/>
      <c r="BU186" s="3"/>
      <c r="BV186" s="3"/>
    </row>
    <row r="187" spans="1:74" ht="16.5" customHeight="1">
      <c r="A187" s="50"/>
      <c r="B187" s="50"/>
      <c r="C187" s="62"/>
      <c r="D187" s="104"/>
      <c r="E187" s="144" t="s">
        <v>83</v>
      </c>
      <c r="F187" s="145"/>
      <c r="G187" s="145"/>
      <c r="H187" s="172"/>
      <c r="I187" s="173"/>
      <c r="J187" s="173"/>
      <c r="K187" s="173"/>
      <c r="L187" s="173"/>
      <c r="M187" s="173"/>
      <c r="N187" s="173"/>
      <c r="O187" s="173"/>
      <c r="P187" s="173"/>
      <c r="Q187" s="173"/>
      <c r="R187" s="173"/>
      <c r="S187" s="173"/>
      <c r="T187" s="173"/>
      <c r="U187" s="173"/>
      <c r="V187" s="173"/>
      <c r="W187" s="173"/>
      <c r="X187" s="173"/>
      <c r="Y187" s="173"/>
      <c r="Z187" s="173"/>
      <c r="AA187" s="173"/>
      <c r="AB187" s="173"/>
      <c r="AC187" s="173"/>
      <c r="AD187" s="173"/>
      <c r="AE187" s="173"/>
      <c r="AF187" s="173"/>
      <c r="AG187" s="173"/>
      <c r="AH187" s="174"/>
      <c r="AI187" s="50"/>
      <c r="AJ187" s="1"/>
      <c r="AK187" s="42"/>
      <c r="AL187" s="42"/>
      <c r="AM187" s="42"/>
      <c r="AN187" s="42"/>
      <c r="AO187" s="42"/>
      <c r="AP187" s="42"/>
      <c r="AQ187" s="42"/>
      <c r="AR187" s="42"/>
      <c r="AS187" s="42"/>
      <c r="AT187" s="4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3"/>
      <c r="BT187" s="3"/>
      <c r="BU187" s="3"/>
      <c r="BV187" s="3"/>
    </row>
    <row r="188" spans="1:74" ht="16.5" customHeight="1">
      <c r="A188" s="50"/>
      <c r="B188" s="50"/>
      <c r="C188" s="62"/>
      <c r="D188" s="104"/>
      <c r="E188" s="106"/>
      <c r="F188" s="106"/>
      <c r="G188" s="106"/>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5"/>
      <c r="AH188" s="176"/>
      <c r="AI188" s="50"/>
      <c r="AJ188" s="1"/>
      <c r="AK188" s="42"/>
      <c r="AL188" s="42"/>
      <c r="AM188" s="42"/>
      <c r="AN188" s="42"/>
      <c r="AO188" s="42"/>
      <c r="AP188" s="42"/>
      <c r="AQ188" s="42"/>
      <c r="AR188" s="42"/>
      <c r="AS188" s="42"/>
      <c r="AT188" s="4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3"/>
      <c r="BT188" s="3"/>
      <c r="BU188" s="3"/>
      <c r="BV188" s="3"/>
    </row>
    <row r="189" spans="1:74" ht="16.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1"/>
      <c r="AK189" s="42"/>
      <c r="AL189" s="42"/>
      <c r="AM189" s="42"/>
      <c r="AN189" s="42"/>
      <c r="AO189" s="42"/>
      <c r="AP189" s="42"/>
      <c r="AQ189" s="42"/>
      <c r="AR189" s="42"/>
      <c r="AS189" s="42"/>
      <c r="AT189" s="4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3"/>
      <c r="BT189" s="3"/>
      <c r="BU189" s="3"/>
      <c r="BV189" s="3"/>
    </row>
    <row r="190" spans="1:74" ht="16.5" customHeight="1">
      <c r="A190" s="50"/>
      <c r="B190" s="50"/>
      <c r="C190" s="181"/>
      <c r="D190" s="182"/>
      <c r="E190" s="63" t="s">
        <v>95</v>
      </c>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4"/>
      <c r="AI190" s="50"/>
      <c r="AJ190" s="1"/>
      <c r="AK190" s="42"/>
      <c r="AL190" s="42"/>
      <c r="AM190" s="42"/>
      <c r="AN190" s="42"/>
      <c r="AO190" s="42"/>
      <c r="AP190" s="42"/>
      <c r="AQ190" s="42"/>
      <c r="AR190" s="42"/>
      <c r="AS190" s="42"/>
      <c r="AT190" s="4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3"/>
      <c r="BT190" s="3"/>
      <c r="BU190" s="3"/>
      <c r="BV190" s="3"/>
    </row>
    <row r="191" spans="1:74" ht="16.5" customHeight="1">
      <c r="A191" s="50"/>
      <c r="B191" s="50"/>
      <c r="C191" s="99"/>
      <c r="D191" s="134"/>
      <c r="E191" s="144" t="s">
        <v>82</v>
      </c>
      <c r="F191" s="145"/>
      <c r="G191" s="145"/>
      <c r="H191" s="172"/>
      <c r="I191" s="173"/>
      <c r="J191" s="173"/>
      <c r="K191" s="173"/>
      <c r="L191" s="173"/>
      <c r="M191" s="173"/>
      <c r="N191" s="173"/>
      <c r="O191" s="173"/>
      <c r="P191" s="173"/>
      <c r="Q191" s="173"/>
      <c r="R191" s="173"/>
      <c r="S191" s="173"/>
      <c r="T191" s="173"/>
      <c r="U191" s="173"/>
      <c r="V191" s="173"/>
      <c r="W191" s="173"/>
      <c r="X191" s="173"/>
      <c r="Y191" s="173"/>
      <c r="Z191" s="173"/>
      <c r="AA191" s="173"/>
      <c r="AB191" s="173"/>
      <c r="AC191" s="173"/>
      <c r="AD191" s="173"/>
      <c r="AE191" s="173"/>
      <c r="AF191" s="173"/>
      <c r="AG191" s="173"/>
      <c r="AH191" s="174"/>
      <c r="AI191" s="50"/>
      <c r="AJ191" s="1"/>
      <c r="AK191" s="42"/>
      <c r="AL191" s="42"/>
      <c r="AM191" s="42"/>
      <c r="AN191" s="42"/>
      <c r="AO191" s="42"/>
      <c r="AP191" s="42"/>
      <c r="AQ191" s="42"/>
      <c r="AR191" s="42"/>
      <c r="AS191" s="42"/>
      <c r="AT191" s="4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3"/>
      <c r="BT191" s="3"/>
      <c r="BU191" s="3"/>
      <c r="BV191" s="3"/>
    </row>
    <row r="192" spans="1:74" ht="16.5" customHeight="1">
      <c r="A192" s="50"/>
      <c r="B192" s="50"/>
      <c r="C192" s="62"/>
      <c r="D192" s="104"/>
      <c r="E192" s="106"/>
      <c r="F192" s="106"/>
      <c r="G192" s="106"/>
      <c r="H192" s="175"/>
      <c r="I192" s="175"/>
      <c r="J192" s="175"/>
      <c r="K192" s="175"/>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6"/>
      <c r="AI192" s="50"/>
      <c r="AJ192" s="1"/>
      <c r="AK192" s="42"/>
      <c r="AL192" s="42"/>
      <c r="AM192" s="42"/>
      <c r="AN192" s="42"/>
      <c r="AO192" s="42"/>
      <c r="AP192" s="42"/>
      <c r="AQ192" s="42"/>
      <c r="AR192" s="42"/>
      <c r="AS192" s="42"/>
      <c r="AT192" s="4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3"/>
      <c r="BT192" s="3"/>
      <c r="BU192" s="3"/>
      <c r="BV192" s="3"/>
    </row>
    <row r="193" spans="1:74" ht="16.5" customHeight="1">
      <c r="A193" s="50"/>
      <c r="B193" s="50"/>
      <c r="C193" s="62"/>
      <c r="D193" s="104"/>
      <c r="E193" s="144" t="s">
        <v>83</v>
      </c>
      <c r="F193" s="145"/>
      <c r="G193" s="145"/>
      <c r="H193" s="172"/>
      <c r="I193" s="173"/>
      <c r="J193" s="173"/>
      <c r="K193" s="173"/>
      <c r="L193" s="173"/>
      <c r="M193" s="173"/>
      <c r="N193" s="173"/>
      <c r="O193" s="173"/>
      <c r="P193" s="173"/>
      <c r="Q193" s="173"/>
      <c r="R193" s="173"/>
      <c r="S193" s="173"/>
      <c r="T193" s="173"/>
      <c r="U193" s="173"/>
      <c r="V193" s="173"/>
      <c r="W193" s="173"/>
      <c r="X193" s="173"/>
      <c r="Y193" s="173"/>
      <c r="Z193" s="173"/>
      <c r="AA193" s="173"/>
      <c r="AB193" s="173"/>
      <c r="AC193" s="173"/>
      <c r="AD193" s="173"/>
      <c r="AE193" s="173"/>
      <c r="AF193" s="173"/>
      <c r="AG193" s="173"/>
      <c r="AH193" s="174"/>
      <c r="AI193" s="50"/>
      <c r="AJ193" s="1"/>
      <c r="AK193" s="42"/>
      <c r="AL193" s="42"/>
      <c r="AM193" s="42"/>
      <c r="AN193" s="42"/>
      <c r="AO193" s="42"/>
      <c r="AP193" s="42"/>
      <c r="AQ193" s="42"/>
      <c r="AR193" s="42"/>
      <c r="AS193" s="42"/>
      <c r="AT193" s="4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3"/>
      <c r="BT193" s="3"/>
      <c r="BU193" s="3"/>
      <c r="BV193" s="3"/>
    </row>
    <row r="194" spans="1:74" ht="16.5" customHeight="1">
      <c r="A194" s="50"/>
      <c r="B194" s="50"/>
      <c r="C194" s="62"/>
      <c r="D194" s="104"/>
      <c r="E194" s="106"/>
      <c r="F194" s="106"/>
      <c r="G194" s="106"/>
      <c r="H194" s="175"/>
      <c r="I194" s="175"/>
      <c r="J194" s="175"/>
      <c r="K194" s="175"/>
      <c r="L194" s="175"/>
      <c r="M194" s="175"/>
      <c r="N194" s="175"/>
      <c r="O194" s="175"/>
      <c r="P194" s="175"/>
      <c r="Q194" s="175"/>
      <c r="R194" s="175"/>
      <c r="S194" s="175"/>
      <c r="T194" s="175"/>
      <c r="U194" s="175"/>
      <c r="V194" s="175"/>
      <c r="W194" s="175"/>
      <c r="X194" s="175"/>
      <c r="Y194" s="175"/>
      <c r="Z194" s="175"/>
      <c r="AA194" s="175"/>
      <c r="AB194" s="175"/>
      <c r="AC194" s="175"/>
      <c r="AD194" s="175"/>
      <c r="AE194" s="175"/>
      <c r="AF194" s="175"/>
      <c r="AG194" s="175"/>
      <c r="AH194" s="176"/>
      <c r="AI194" s="50"/>
      <c r="AJ194" s="1"/>
      <c r="AK194" s="42"/>
      <c r="AL194" s="42"/>
      <c r="AM194" s="42"/>
      <c r="AN194" s="42"/>
      <c r="AO194" s="42"/>
      <c r="AP194" s="42"/>
      <c r="AQ194" s="42"/>
      <c r="AR194" s="42"/>
      <c r="AS194" s="42"/>
      <c r="AT194" s="4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3"/>
      <c r="BT194" s="3"/>
      <c r="BU194" s="3"/>
      <c r="BV194" s="3"/>
    </row>
    <row r="195" spans="1:74" ht="16.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1"/>
      <c r="AK195" s="42"/>
      <c r="AL195" s="42"/>
      <c r="AM195" s="42"/>
      <c r="AN195" s="42"/>
      <c r="AO195" s="42"/>
      <c r="AP195" s="42"/>
      <c r="AQ195" s="42"/>
      <c r="AR195" s="42"/>
      <c r="AS195" s="42"/>
      <c r="AT195" s="4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3"/>
      <c r="BT195" s="3"/>
      <c r="BU195" s="3"/>
      <c r="BV195" s="3"/>
    </row>
    <row r="196" spans="1:74" ht="16.5" customHeight="1">
      <c r="A196" s="50" t="s">
        <v>84</v>
      </c>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1"/>
      <c r="AK196" s="42"/>
      <c r="AL196" s="42"/>
      <c r="AM196" s="42"/>
      <c r="AN196" s="42"/>
      <c r="AO196" s="42"/>
      <c r="AP196" s="42"/>
      <c r="AQ196" s="42"/>
      <c r="AR196" s="42"/>
      <c r="AS196" s="42"/>
      <c r="AT196" s="4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3"/>
      <c r="BT196" s="3"/>
      <c r="BU196" s="3"/>
      <c r="BV196" s="3"/>
    </row>
    <row r="197" spans="1:74" ht="16.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1"/>
      <c r="AK197" s="42"/>
      <c r="AL197" s="42"/>
      <c r="AM197" s="42"/>
      <c r="AN197" s="42"/>
      <c r="AO197" s="42"/>
      <c r="AP197" s="42"/>
      <c r="AQ197" s="42"/>
      <c r="AR197" s="42"/>
      <c r="AS197" s="42"/>
      <c r="AT197" s="4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3"/>
      <c r="BT197" s="3"/>
      <c r="BU197" s="3"/>
      <c r="BV197" s="3"/>
    </row>
    <row r="198" spans="1:74" ht="16.5" customHeight="1">
      <c r="A198" s="50"/>
      <c r="B198" s="50"/>
      <c r="C198" s="181"/>
      <c r="D198" s="182"/>
      <c r="E198" s="63" t="s">
        <v>96</v>
      </c>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4"/>
      <c r="AI198" s="50"/>
      <c r="AJ198" s="1"/>
      <c r="AK198" s="42"/>
      <c r="AL198" s="42"/>
      <c r="AM198" s="42"/>
      <c r="AN198" s="42"/>
      <c r="AO198" s="42"/>
      <c r="AP198" s="42"/>
      <c r="AQ198" s="42"/>
      <c r="AR198" s="42"/>
      <c r="AS198" s="42"/>
      <c r="AT198" s="4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3"/>
      <c r="BT198" s="3"/>
      <c r="BU198" s="3"/>
      <c r="BV198" s="3"/>
    </row>
    <row r="199" spans="1:74" ht="16.5" customHeight="1">
      <c r="A199" s="50"/>
      <c r="B199" s="50"/>
      <c r="C199" s="99"/>
      <c r="D199" s="134"/>
      <c r="E199" s="144" t="s">
        <v>82</v>
      </c>
      <c r="F199" s="145"/>
      <c r="G199" s="145"/>
      <c r="H199" s="172"/>
      <c r="I199" s="173"/>
      <c r="J199" s="173"/>
      <c r="K199" s="173"/>
      <c r="L199" s="173"/>
      <c r="M199" s="173"/>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4"/>
      <c r="AI199" s="50"/>
      <c r="AJ199" s="1"/>
      <c r="AK199" s="42"/>
      <c r="AL199" s="42"/>
      <c r="AM199" s="42"/>
      <c r="AN199" s="42"/>
      <c r="AO199" s="42"/>
      <c r="AP199" s="42"/>
      <c r="AQ199" s="42"/>
      <c r="AR199" s="42"/>
      <c r="AS199" s="42"/>
      <c r="AT199" s="4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3"/>
      <c r="BT199" s="3"/>
      <c r="BU199" s="3"/>
      <c r="BV199" s="3"/>
    </row>
    <row r="200" spans="1:74" ht="16.5" customHeight="1">
      <c r="A200" s="50"/>
      <c r="B200" s="50"/>
      <c r="C200" s="62"/>
      <c r="D200" s="104"/>
      <c r="E200" s="144"/>
      <c r="F200" s="145"/>
      <c r="G200" s="145"/>
      <c r="H200" s="180"/>
      <c r="I200" s="180"/>
      <c r="J200" s="180"/>
      <c r="K200" s="180"/>
      <c r="L200" s="180"/>
      <c r="M200" s="180"/>
      <c r="N200" s="180"/>
      <c r="O200" s="180"/>
      <c r="P200" s="180"/>
      <c r="Q200" s="180"/>
      <c r="R200" s="180"/>
      <c r="S200" s="180"/>
      <c r="T200" s="180"/>
      <c r="U200" s="180"/>
      <c r="V200" s="180"/>
      <c r="W200" s="180"/>
      <c r="X200" s="180"/>
      <c r="Y200" s="180"/>
      <c r="Z200" s="180"/>
      <c r="AA200" s="180"/>
      <c r="AB200" s="180"/>
      <c r="AC200" s="180"/>
      <c r="AD200" s="180"/>
      <c r="AE200" s="180"/>
      <c r="AF200" s="180"/>
      <c r="AG200" s="180"/>
      <c r="AH200" s="179"/>
      <c r="AI200" s="50"/>
      <c r="AJ200" s="1"/>
      <c r="AK200" s="42"/>
      <c r="AL200" s="42"/>
      <c r="AM200" s="42"/>
      <c r="AN200" s="42"/>
      <c r="AO200" s="42"/>
      <c r="AP200" s="42"/>
      <c r="AQ200" s="42"/>
      <c r="AR200" s="42"/>
      <c r="AS200" s="42"/>
      <c r="AT200" s="4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3"/>
      <c r="BT200" s="3"/>
      <c r="BU200" s="3"/>
      <c r="BV200" s="3"/>
    </row>
    <row r="201" spans="1:74" ht="16.5" customHeight="1">
      <c r="A201" s="50"/>
      <c r="B201" s="50"/>
      <c r="C201" s="62"/>
      <c r="D201" s="104"/>
      <c r="E201" s="106"/>
      <c r="F201" s="106"/>
      <c r="G201" s="106"/>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6"/>
      <c r="AI201" s="50"/>
      <c r="AJ201" s="1"/>
      <c r="AK201" s="42"/>
      <c r="AL201" s="42"/>
      <c r="AM201" s="42"/>
      <c r="AN201" s="42"/>
      <c r="AO201" s="42"/>
      <c r="AP201" s="42"/>
      <c r="AQ201" s="42"/>
      <c r="AR201" s="42"/>
      <c r="AS201" s="42"/>
      <c r="AT201" s="4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3"/>
      <c r="BT201" s="3"/>
      <c r="BU201" s="3"/>
      <c r="BV201" s="3"/>
    </row>
    <row r="202" spans="1:74" ht="16.5" customHeight="1">
      <c r="A202" s="50"/>
      <c r="B202" s="50"/>
      <c r="C202" s="62"/>
      <c r="D202" s="104"/>
      <c r="E202" s="144" t="s">
        <v>83</v>
      </c>
      <c r="F202" s="145"/>
      <c r="G202" s="145"/>
      <c r="H202" s="172"/>
      <c r="I202" s="173"/>
      <c r="J202" s="173"/>
      <c r="K202" s="173"/>
      <c r="L202" s="173"/>
      <c r="M202" s="173"/>
      <c r="N202" s="173"/>
      <c r="O202" s="173"/>
      <c r="P202" s="173"/>
      <c r="Q202" s="173"/>
      <c r="R202" s="173"/>
      <c r="S202" s="173"/>
      <c r="T202" s="173"/>
      <c r="U202" s="173"/>
      <c r="V202" s="173"/>
      <c r="W202" s="173"/>
      <c r="X202" s="173"/>
      <c r="Y202" s="173"/>
      <c r="Z202" s="173"/>
      <c r="AA202" s="173"/>
      <c r="AB202" s="173"/>
      <c r="AC202" s="173"/>
      <c r="AD202" s="173"/>
      <c r="AE202" s="173"/>
      <c r="AF202" s="173"/>
      <c r="AG202" s="173"/>
      <c r="AH202" s="174"/>
      <c r="AI202" s="50"/>
      <c r="AJ202" s="1"/>
      <c r="AK202" s="42"/>
      <c r="AL202" s="42"/>
      <c r="AM202" s="42"/>
      <c r="AN202" s="42"/>
      <c r="AO202" s="42"/>
      <c r="AP202" s="42"/>
      <c r="AQ202" s="42"/>
      <c r="AR202" s="42"/>
      <c r="AS202" s="42"/>
      <c r="AT202" s="4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3"/>
      <c r="BT202" s="3"/>
      <c r="BU202" s="3"/>
      <c r="BV202" s="3"/>
    </row>
    <row r="203" spans="1:74" ht="16.5" customHeight="1">
      <c r="A203" s="50"/>
      <c r="B203" s="50"/>
      <c r="C203" s="62"/>
      <c r="D203" s="104"/>
      <c r="E203" s="144"/>
      <c r="F203" s="145"/>
      <c r="G203" s="145"/>
      <c r="H203" s="180"/>
      <c r="I203" s="180"/>
      <c r="J203" s="180"/>
      <c r="K203" s="180"/>
      <c r="L203" s="180"/>
      <c r="M203" s="180"/>
      <c r="N203" s="180"/>
      <c r="O203" s="180"/>
      <c r="P203" s="180"/>
      <c r="Q203" s="180"/>
      <c r="R203" s="180"/>
      <c r="S203" s="180"/>
      <c r="T203" s="180"/>
      <c r="U203" s="180"/>
      <c r="V203" s="180"/>
      <c r="W203" s="180"/>
      <c r="X203" s="180"/>
      <c r="Y203" s="180"/>
      <c r="Z203" s="180"/>
      <c r="AA203" s="180"/>
      <c r="AB203" s="180"/>
      <c r="AC203" s="180"/>
      <c r="AD203" s="180"/>
      <c r="AE203" s="180"/>
      <c r="AF203" s="180"/>
      <c r="AG203" s="180"/>
      <c r="AH203" s="179"/>
      <c r="AI203" s="50"/>
      <c r="AJ203" s="1"/>
      <c r="AK203" s="42"/>
      <c r="AL203" s="42"/>
      <c r="AM203" s="42"/>
      <c r="AN203" s="42"/>
      <c r="AO203" s="42"/>
      <c r="AP203" s="42"/>
      <c r="AQ203" s="42"/>
      <c r="AR203" s="42"/>
      <c r="AS203" s="42"/>
      <c r="AT203" s="4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3"/>
      <c r="BT203" s="3"/>
      <c r="BU203" s="3"/>
      <c r="BV203" s="3"/>
    </row>
    <row r="204" spans="1:74" ht="16.5" customHeight="1">
      <c r="A204" s="50"/>
      <c r="B204" s="50"/>
      <c r="C204" s="62"/>
      <c r="D204" s="104"/>
      <c r="E204" s="106"/>
      <c r="F204" s="106"/>
      <c r="G204" s="106"/>
      <c r="H204" s="175"/>
      <c r="I204" s="175"/>
      <c r="J204" s="175"/>
      <c r="K204" s="175"/>
      <c r="L204" s="175"/>
      <c r="M204" s="175"/>
      <c r="N204" s="175"/>
      <c r="O204" s="175"/>
      <c r="P204" s="175"/>
      <c r="Q204" s="175"/>
      <c r="R204" s="175"/>
      <c r="S204" s="175"/>
      <c r="T204" s="175"/>
      <c r="U204" s="175"/>
      <c r="V204" s="175"/>
      <c r="W204" s="175"/>
      <c r="X204" s="175"/>
      <c r="Y204" s="175"/>
      <c r="Z204" s="175"/>
      <c r="AA204" s="175"/>
      <c r="AB204" s="175"/>
      <c r="AC204" s="175"/>
      <c r="AD204" s="175"/>
      <c r="AE204" s="175"/>
      <c r="AF204" s="175"/>
      <c r="AG204" s="175"/>
      <c r="AH204" s="176"/>
      <c r="AI204" s="50"/>
      <c r="AJ204" s="1"/>
      <c r="AK204" s="42"/>
      <c r="AL204" s="42"/>
      <c r="AM204" s="42"/>
      <c r="AN204" s="42"/>
      <c r="AO204" s="42"/>
      <c r="AP204" s="42"/>
      <c r="AQ204" s="42"/>
      <c r="AR204" s="42"/>
      <c r="AS204" s="42"/>
      <c r="AT204" s="4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3"/>
      <c r="BT204" s="3"/>
      <c r="BU204" s="3"/>
      <c r="BV204" s="3"/>
    </row>
    <row r="205" spans="1:74" ht="16.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1"/>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3"/>
      <c r="BT205" s="3"/>
      <c r="BU205" s="3"/>
      <c r="BV205" s="3"/>
    </row>
    <row r="206" spans="1:74" ht="16.5" customHeight="1">
      <c r="A206" s="50"/>
      <c r="B206" s="50"/>
      <c r="C206" s="181"/>
      <c r="D206" s="182"/>
      <c r="E206" s="63" t="s">
        <v>97</v>
      </c>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4"/>
      <c r="AI206" s="50"/>
      <c r="AJ206" s="1"/>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3"/>
      <c r="BT206" s="3"/>
      <c r="BU206" s="3"/>
      <c r="BV206" s="3"/>
    </row>
    <row r="207" spans="1:74" ht="16.5" customHeight="1">
      <c r="A207" s="50"/>
      <c r="B207" s="50"/>
      <c r="C207" s="99"/>
      <c r="D207" s="134"/>
      <c r="E207" s="144" t="s">
        <v>82</v>
      </c>
      <c r="F207" s="145"/>
      <c r="G207" s="145"/>
      <c r="H207" s="172"/>
      <c r="I207" s="173"/>
      <c r="J207" s="173"/>
      <c r="K207" s="173"/>
      <c r="L207" s="173"/>
      <c r="M207" s="173"/>
      <c r="N207" s="173"/>
      <c r="O207" s="173"/>
      <c r="P207" s="173"/>
      <c r="Q207" s="173"/>
      <c r="R207" s="173"/>
      <c r="S207" s="173"/>
      <c r="T207" s="173"/>
      <c r="U207" s="173"/>
      <c r="V207" s="173"/>
      <c r="W207" s="173"/>
      <c r="X207" s="173"/>
      <c r="Y207" s="173"/>
      <c r="Z207" s="173"/>
      <c r="AA207" s="173"/>
      <c r="AB207" s="173"/>
      <c r="AC207" s="173"/>
      <c r="AD207" s="173"/>
      <c r="AE207" s="173"/>
      <c r="AF207" s="173"/>
      <c r="AG207" s="173"/>
      <c r="AH207" s="174"/>
      <c r="AI207" s="50"/>
      <c r="AJ207" s="1"/>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3"/>
      <c r="BT207" s="3"/>
      <c r="BU207" s="3"/>
      <c r="BV207" s="3"/>
    </row>
    <row r="208" spans="1:74" ht="16.5" customHeight="1">
      <c r="A208" s="50"/>
      <c r="B208" s="50"/>
      <c r="C208" s="62"/>
      <c r="D208" s="104"/>
      <c r="E208" s="144"/>
      <c r="F208" s="145"/>
      <c r="G208" s="145"/>
      <c r="H208" s="180"/>
      <c r="I208" s="180"/>
      <c r="J208" s="180"/>
      <c r="K208" s="180"/>
      <c r="L208" s="180"/>
      <c r="M208" s="180"/>
      <c r="N208" s="180"/>
      <c r="O208" s="180"/>
      <c r="P208" s="180"/>
      <c r="Q208" s="180"/>
      <c r="R208" s="180"/>
      <c r="S208" s="180"/>
      <c r="T208" s="180"/>
      <c r="U208" s="180"/>
      <c r="V208" s="180"/>
      <c r="W208" s="180"/>
      <c r="X208" s="180"/>
      <c r="Y208" s="180"/>
      <c r="Z208" s="180"/>
      <c r="AA208" s="180"/>
      <c r="AB208" s="180"/>
      <c r="AC208" s="180"/>
      <c r="AD208" s="180"/>
      <c r="AE208" s="180"/>
      <c r="AF208" s="180"/>
      <c r="AG208" s="180"/>
      <c r="AH208" s="179"/>
      <c r="AI208" s="50"/>
      <c r="AJ208" s="1"/>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3"/>
      <c r="BT208" s="3"/>
      <c r="BU208" s="3"/>
      <c r="BV208" s="3"/>
    </row>
    <row r="209" spans="1:74" ht="16.5" customHeight="1">
      <c r="A209" s="50"/>
      <c r="B209" s="50"/>
      <c r="C209" s="62"/>
      <c r="D209" s="104"/>
      <c r="E209" s="106"/>
      <c r="F209" s="106"/>
      <c r="G209" s="106"/>
      <c r="H209" s="175"/>
      <c r="I209" s="175"/>
      <c r="J209" s="175"/>
      <c r="K209" s="175"/>
      <c r="L209" s="175"/>
      <c r="M209" s="175"/>
      <c r="N209" s="175"/>
      <c r="O209" s="175"/>
      <c r="P209" s="175"/>
      <c r="Q209" s="175"/>
      <c r="R209" s="175"/>
      <c r="S209" s="175"/>
      <c r="T209" s="175"/>
      <c r="U209" s="175"/>
      <c r="V209" s="175"/>
      <c r="W209" s="175"/>
      <c r="X209" s="175"/>
      <c r="Y209" s="175"/>
      <c r="Z209" s="175"/>
      <c r="AA209" s="175"/>
      <c r="AB209" s="175"/>
      <c r="AC209" s="175"/>
      <c r="AD209" s="175"/>
      <c r="AE209" s="175"/>
      <c r="AF209" s="175"/>
      <c r="AG209" s="175"/>
      <c r="AH209" s="176"/>
      <c r="AI209" s="50"/>
      <c r="AJ209" s="1"/>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3"/>
      <c r="BT209" s="3"/>
      <c r="BU209" s="3"/>
      <c r="BV209" s="3"/>
    </row>
    <row r="210" spans="1:74" ht="16.5" customHeight="1">
      <c r="A210" s="50"/>
      <c r="B210" s="50"/>
      <c r="C210" s="62"/>
      <c r="D210" s="104"/>
      <c r="E210" s="144" t="s">
        <v>83</v>
      </c>
      <c r="F210" s="145"/>
      <c r="G210" s="145"/>
      <c r="H210" s="172"/>
      <c r="I210" s="173"/>
      <c r="J210" s="173"/>
      <c r="K210" s="173"/>
      <c r="L210" s="173"/>
      <c r="M210" s="173"/>
      <c r="N210" s="173"/>
      <c r="O210" s="173"/>
      <c r="P210" s="173"/>
      <c r="Q210" s="173"/>
      <c r="R210" s="173"/>
      <c r="S210" s="173"/>
      <c r="T210" s="173"/>
      <c r="U210" s="173"/>
      <c r="V210" s="173"/>
      <c r="W210" s="173"/>
      <c r="X210" s="173"/>
      <c r="Y210" s="173"/>
      <c r="Z210" s="173"/>
      <c r="AA210" s="173"/>
      <c r="AB210" s="173"/>
      <c r="AC210" s="173"/>
      <c r="AD210" s="173"/>
      <c r="AE210" s="173"/>
      <c r="AF210" s="173"/>
      <c r="AG210" s="173"/>
      <c r="AH210" s="174"/>
      <c r="AI210" s="50"/>
      <c r="AJ210" s="1"/>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3"/>
      <c r="BT210" s="3"/>
      <c r="BU210" s="3"/>
      <c r="BV210" s="3"/>
    </row>
    <row r="211" spans="1:74" ht="16.5" customHeight="1">
      <c r="A211" s="50"/>
      <c r="B211" s="50"/>
      <c r="C211" s="62"/>
      <c r="D211" s="104"/>
      <c r="E211" s="144"/>
      <c r="F211" s="145"/>
      <c r="G211" s="145"/>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80"/>
      <c r="AE211" s="180"/>
      <c r="AF211" s="180"/>
      <c r="AG211" s="180"/>
      <c r="AH211" s="179"/>
      <c r="AI211" s="50"/>
      <c r="AJ211" s="1"/>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3"/>
      <c r="BT211" s="3"/>
      <c r="BU211" s="3"/>
      <c r="BV211" s="3"/>
    </row>
    <row r="212" spans="1:74" ht="16.5" customHeight="1">
      <c r="A212" s="50"/>
      <c r="B212" s="50"/>
      <c r="C212" s="62"/>
      <c r="D212" s="104"/>
      <c r="E212" s="106"/>
      <c r="F212" s="106"/>
      <c r="G212" s="106"/>
      <c r="H212" s="175"/>
      <c r="I212" s="175"/>
      <c r="J212" s="175"/>
      <c r="K212" s="175"/>
      <c r="L212" s="175"/>
      <c r="M212" s="175"/>
      <c r="N212" s="175"/>
      <c r="O212" s="175"/>
      <c r="P212" s="175"/>
      <c r="Q212" s="175"/>
      <c r="R212" s="175"/>
      <c r="S212" s="175"/>
      <c r="T212" s="175"/>
      <c r="U212" s="175"/>
      <c r="V212" s="175"/>
      <c r="W212" s="175"/>
      <c r="X212" s="175"/>
      <c r="Y212" s="175"/>
      <c r="Z212" s="175"/>
      <c r="AA212" s="175"/>
      <c r="AB212" s="175"/>
      <c r="AC212" s="175"/>
      <c r="AD212" s="175"/>
      <c r="AE212" s="175"/>
      <c r="AF212" s="175"/>
      <c r="AG212" s="175"/>
      <c r="AH212" s="176"/>
      <c r="AI212" s="50"/>
      <c r="AJ212" s="1"/>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3"/>
      <c r="BT212" s="3"/>
      <c r="BU212" s="3"/>
      <c r="BV212" s="3"/>
    </row>
    <row r="213" spans="1:74" ht="16.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1"/>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3"/>
      <c r="BT213" s="3"/>
      <c r="BU213" s="3"/>
      <c r="BV213" s="3"/>
    </row>
    <row r="214" spans="1:74" ht="16.5" customHeight="1">
      <c r="A214" s="50"/>
      <c r="B214" s="50"/>
      <c r="C214" s="181"/>
      <c r="D214" s="182"/>
      <c r="E214" s="63" t="s">
        <v>98</v>
      </c>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4"/>
      <c r="AI214" s="50"/>
      <c r="AJ214" s="1"/>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3"/>
      <c r="BT214" s="3"/>
      <c r="BU214" s="3"/>
      <c r="BV214" s="3"/>
    </row>
    <row r="215" spans="1:74" ht="16.5" customHeight="1">
      <c r="A215" s="50"/>
      <c r="B215" s="50"/>
      <c r="C215" s="99"/>
      <c r="D215" s="134"/>
      <c r="E215" s="144" t="s">
        <v>82</v>
      </c>
      <c r="F215" s="145"/>
      <c r="G215" s="145"/>
      <c r="H215" s="172"/>
      <c r="I215" s="173"/>
      <c r="J215" s="173"/>
      <c r="K215" s="173"/>
      <c r="L215" s="173"/>
      <c r="M215" s="173"/>
      <c r="N215" s="173"/>
      <c r="O215" s="173"/>
      <c r="P215" s="173"/>
      <c r="Q215" s="173"/>
      <c r="R215" s="173"/>
      <c r="S215" s="173"/>
      <c r="T215" s="173"/>
      <c r="U215" s="173"/>
      <c r="V215" s="173"/>
      <c r="W215" s="173"/>
      <c r="X215" s="173"/>
      <c r="Y215" s="173"/>
      <c r="Z215" s="173"/>
      <c r="AA215" s="173"/>
      <c r="AB215" s="173"/>
      <c r="AC215" s="173"/>
      <c r="AD215" s="173"/>
      <c r="AE215" s="173"/>
      <c r="AF215" s="173"/>
      <c r="AG215" s="173"/>
      <c r="AH215" s="174"/>
      <c r="AI215" s="50"/>
      <c r="AJ215" s="1"/>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3"/>
      <c r="BT215" s="3"/>
      <c r="BU215" s="3"/>
      <c r="BV215" s="3"/>
    </row>
    <row r="216" spans="1:74" ht="16.5" customHeight="1">
      <c r="A216" s="50"/>
      <c r="B216" s="50"/>
      <c r="C216" s="62"/>
      <c r="D216" s="104"/>
      <c r="E216" s="106"/>
      <c r="F216" s="106"/>
      <c r="G216" s="106"/>
      <c r="H216" s="175"/>
      <c r="I216" s="175"/>
      <c r="J216" s="175"/>
      <c r="K216" s="175"/>
      <c r="L216" s="175"/>
      <c r="M216" s="175"/>
      <c r="N216" s="175"/>
      <c r="O216" s="175"/>
      <c r="P216" s="175"/>
      <c r="Q216" s="175"/>
      <c r="R216" s="175"/>
      <c r="S216" s="175"/>
      <c r="T216" s="175"/>
      <c r="U216" s="175"/>
      <c r="V216" s="175"/>
      <c r="W216" s="175"/>
      <c r="X216" s="175"/>
      <c r="Y216" s="175"/>
      <c r="Z216" s="175"/>
      <c r="AA216" s="175"/>
      <c r="AB216" s="175"/>
      <c r="AC216" s="175"/>
      <c r="AD216" s="175"/>
      <c r="AE216" s="175"/>
      <c r="AF216" s="175"/>
      <c r="AG216" s="175"/>
      <c r="AH216" s="176"/>
      <c r="AI216" s="50"/>
      <c r="AJ216" s="1"/>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3"/>
      <c r="BT216" s="3"/>
      <c r="BU216" s="3"/>
      <c r="BV216" s="3"/>
    </row>
    <row r="217" spans="1:74" ht="16.5" customHeight="1">
      <c r="A217" s="50"/>
      <c r="B217" s="50"/>
      <c r="C217" s="62"/>
      <c r="D217" s="104"/>
      <c r="E217" s="144" t="s">
        <v>83</v>
      </c>
      <c r="F217" s="145"/>
      <c r="G217" s="145"/>
      <c r="H217" s="172"/>
      <c r="I217" s="173"/>
      <c r="J217" s="173"/>
      <c r="K217" s="173"/>
      <c r="L217" s="173"/>
      <c r="M217" s="173"/>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4"/>
      <c r="AI217" s="50"/>
      <c r="AJ217" s="1"/>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3"/>
      <c r="BT217" s="3"/>
      <c r="BU217" s="3"/>
      <c r="BV217" s="3"/>
    </row>
    <row r="218" spans="1:74" ht="16.5" customHeight="1">
      <c r="A218" s="50"/>
      <c r="B218" s="50"/>
      <c r="C218" s="62"/>
      <c r="D218" s="104"/>
      <c r="E218" s="144"/>
      <c r="F218" s="145"/>
      <c r="G218" s="145"/>
      <c r="H218" s="177"/>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178"/>
      <c r="AE218" s="178"/>
      <c r="AF218" s="178"/>
      <c r="AG218" s="178"/>
      <c r="AH218" s="179"/>
      <c r="AI218" s="50"/>
      <c r="AJ218" s="1"/>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3"/>
      <c r="BT218" s="3"/>
      <c r="BU218" s="3"/>
      <c r="BV218" s="3"/>
    </row>
    <row r="219" spans="1:74" ht="16.5" customHeight="1">
      <c r="A219" s="50"/>
      <c r="B219" s="50"/>
      <c r="C219" s="62"/>
      <c r="D219" s="104"/>
      <c r="E219" s="106"/>
      <c r="F219" s="106"/>
      <c r="G219" s="106"/>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c r="AE219" s="175"/>
      <c r="AF219" s="175"/>
      <c r="AG219" s="175"/>
      <c r="AH219" s="176"/>
      <c r="AI219" s="50"/>
      <c r="AJ219" s="1"/>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3"/>
      <c r="BT219" s="3"/>
      <c r="BU219" s="3"/>
      <c r="BV219" s="3"/>
    </row>
    <row r="220" spans="1:74" ht="1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1"/>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3"/>
      <c r="BT220" s="3"/>
      <c r="BU220" s="3"/>
      <c r="BV220" s="3"/>
    </row>
    <row r="221" spans="1:74" ht="1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1"/>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3"/>
      <c r="BT221" s="3"/>
      <c r="BU221" s="3"/>
      <c r="BV221" s="3"/>
    </row>
    <row r="222" spans="1:74" ht="1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1"/>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3"/>
      <c r="BT222" s="3"/>
      <c r="BU222" s="3"/>
      <c r="BV222" s="3"/>
    </row>
    <row r="223" spans="1:74" ht="1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1"/>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3"/>
      <c r="BT223" s="3"/>
      <c r="BU223" s="3"/>
      <c r="BV223" s="3"/>
    </row>
    <row r="224" spans="1:74" ht="1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1"/>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3"/>
      <c r="BT224" s="3"/>
      <c r="BU224" s="3"/>
      <c r="BV224" s="3"/>
    </row>
    <row r="225" spans="1:74" ht="15" customHeight="1">
      <c r="A225" s="55"/>
      <c r="B225" s="55"/>
      <c r="C225" s="55"/>
      <c r="D225" s="55"/>
      <c r="E225" s="55"/>
      <c r="F225" s="55"/>
      <c r="G225" s="55"/>
      <c r="H225" s="55"/>
      <c r="I225" s="55"/>
      <c r="J225" s="55"/>
      <c r="K225" s="55"/>
      <c r="L225" s="55"/>
      <c r="M225" s="55"/>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1"/>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3"/>
      <c r="BT225" s="3"/>
      <c r="BU225" s="3"/>
      <c r="BV225" s="3"/>
    </row>
    <row r="226" spans="1:74" ht="15" hidden="1" customHeight="1">
      <c r="G226" s="46"/>
      <c r="L226" s="47"/>
    </row>
    <row r="227" spans="1:74" ht="15" hidden="1" customHeight="1">
      <c r="L227" s="49"/>
    </row>
    <row r="228" spans="1:74" ht="15" hidden="1" customHeight="1">
      <c r="L228" s="49"/>
    </row>
  </sheetData>
  <sheetProtection password="81D8" sheet="1" autoFilter="0"/>
  <dataConsolidate/>
  <mergeCells count="421">
    <mergeCell ref="AF102:AH102"/>
    <mergeCell ref="AB100:AE101"/>
    <mergeCell ref="AB97:AE98"/>
    <mergeCell ref="AF97:AH98"/>
    <mergeCell ref="AF100:AH101"/>
    <mergeCell ref="Q100:U101"/>
    <mergeCell ref="AF96:AH96"/>
    <mergeCell ref="AF99:AH99"/>
    <mergeCell ref="Q133:R133"/>
    <mergeCell ref="W133:X133"/>
    <mergeCell ref="V96:Y96"/>
    <mergeCell ref="V97:Y97"/>
    <mergeCell ref="V98:Y98"/>
    <mergeCell ref="V99:Y99"/>
    <mergeCell ref="AB102:AE102"/>
    <mergeCell ref="V100:Y100"/>
    <mergeCell ref="V101:Y101"/>
    <mergeCell ref="V102:Y102"/>
    <mergeCell ref="Z99:AA99"/>
    <mergeCell ref="Z100:AA100"/>
    <mergeCell ref="Z101:AA101"/>
    <mergeCell ref="Z102:AA102"/>
    <mergeCell ref="AB99:AE99"/>
    <mergeCell ref="V111:Y111"/>
    <mergeCell ref="K140:L140"/>
    <mergeCell ref="Q140:R140"/>
    <mergeCell ref="W140:X140"/>
    <mergeCell ref="K160:L160"/>
    <mergeCell ref="Q160:R160"/>
    <mergeCell ref="W160:X160"/>
    <mergeCell ref="AF103:AH104"/>
    <mergeCell ref="AF107:AH108"/>
    <mergeCell ref="AF109:AH109"/>
    <mergeCell ref="AF105:AH105"/>
    <mergeCell ref="AF106:AH106"/>
    <mergeCell ref="K104:M104"/>
    <mergeCell ref="N110:P110"/>
    <mergeCell ref="N111:P111"/>
    <mergeCell ref="N112:P112"/>
    <mergeCell ref="N113:P113"/>
    <mergeCell ref="N104:P104"/>
    <mergeCell ref="N105:P105"/>
    <mergeCell ref="N106:P106"/>
    <mergeCell ref="N107:P107"/>
    <mergeCell ref="Q112:U112"/>
    <mergeCell ref="Q111:U111"/>
    <mergeCell ref="V112:Y112"/>
    <mergeCell ref="V110:Y110"/>
    <mergeCell ref="G77:H77"/>
    <mergeCell ref="G78:H78"/>
    <mergeCell ref="Q97:U98"/>
    <mergeCell ref="Q96:U96"/>
    <mergeCell ref="Q99:U99"/>
    <mergeCell ref="Q102:U102"/>
    <mergeCell ref="Z108:AA108"/>
    <mergeCell ref="Q103:U104"/>
    <mergeCell ref="AB105:AE105"/>
    <mergeCell ref="V103:Y103"/>
    <mergeCell ref="V104:Y104"/>
    <mergeCell ref="V105:Y105"/>
    <mergeCell ref="Z103:AA103"/>
    <mergeCell ref="Z104:AA104"/>
    <mergeCell ref="Z105:AA105"/>
    <mergeCell ref="Z96:AA96"/>
    <mergeCell ref="Z97:AA97"/>
    <mergeCell ref="Z98:AA98"/>
    <mergeCell ref="AB95:AE95"/>
    <mergeCell ref="AB96:AE96"/>
    <mergeCell ref="K96:M96"/>
    <mergeCell ref="K97:M97"/>
    <mergeCell ref="N96:P96"/>
    <mergeCell ref="N97:P97"/>
    <mergeCell ref="V106:Y106"/>
    <mergeCell ref="V107:Y107"/>
    <mergeCell ref="V108:Y108"/>
    <mergeCell ref="V109:Y109"/>
    <mergeCell ref="Q107:U108"/>
    <mergeCell ref="N98:P98"/>
    <mergeCell ref="N99:P99"/>
    <mergeCell ref="N100:P100"/>
    <mergeCell ref="N101:P101"/>
    <mergeCell ref="N102:P102"/>
    <mergeCell ref="N103:P103"/>
    <mergeCell ref="K98:M98"/>
    <mergeCell ref="K99:M99"/>
    <mergeCell ref="K100:M100"/>
    <mergeCell ref="K101:M101"/>
    <mergeCell ref="K102:M102"/>
    <mergeCell ref="K103:M103"/>
    <mergeCell ref="V4:W4"/>
    <mergeCell ref="Y4:Z4"/>
    <mergeCell ref="AB4:AC4"/>
    <mergeCell ref="Q7:AG7"/>
    <mergeCell ref="Q8:AG8"/>
    <mergeCell ref="S51:V51"/>
    <mergeCell ref="W51:Z51"/>
    <mergeCell ref="J33:M33"/>
    <mergeCell ref="I78:J78"/>
    <mergeCell ref="O78:R78"/>
    <mergeCell ref="W48:Z48"/>
    <mergeCell ref="K48:N48"/>
    <mergeCell ref="O48:R48"/>
    <mergeCell ref="J36:M36"/>
    <mergeCell ref="N40:P40"/>
    <mergeCell ref="AA48:AD48"/>
    <mergeCell ref="AE48:AH48"/>
    <mergeCell ref="AE29:AH30"/>
    <mergeCell ref="Q10:AG10"/>
    <mergeCell ref="A13:AH15"/>
    <mergeCell ref="N35:AD35"/>
    <mergeCell ref="N36:AD36"/>
    <mergeCell ref="B19:M19"/>
    <mergeCell ref="B20:M20"/>
    <mergeCell ref="L71:M71"/>
    <mergeCell ref="S48:V48"/>
    <mergeCell ref="C48:F48"/>
    <mergeCell ref="G48:J48"/>
    <mergeCell ref="C55:AH56"/>
    <mergeCell ref="C65:E65"/>
    <mergeCell ref="C64:E64"/>
    <mergeCell ref="T71:U71"/>
    <mergeCell ref="AC64:AH65"/>
    <mergeCell ref="V64:AB65"/>
    <mergeCell ref="C49:F49"/>
    <mergeCell ref="AB71:AC71"/>
    <mergeCell ref="R71:S71"/>
    <mergeCell ref="Z71:AA71"/>
    <mergeCell ref="J71:K71"/>
    <mergeCell ref="J27:M27"/>
    <mergeCell ref="J28:M28"/>
    <mergeCell ref="J32:M32"/>
    <mergeCell ref="D89:F89"/>
    <mergeCell ref="I72:L72"/>
    <mergeCell ref="Q72:T72"/>
    <mergeCell ref="O77:R77"/>
    <mergeCell ref="I77:J77"/>
    <mergeCell ref="G79:AH81"/>
    <mergeCell ref="D87:F87"/>
    <mergeCell ref="Y72:AB72"/>
    <mergeCell ref="K95:M95"/>
    <mergeCell ref="K94:M94"/>
    <mergeCell ref="N95:P95"/>
    <mergeCell ref="N94:P94"/>
    <mergeCell ref="D88:F88"/>
    <mergeCell ref="V95:Y95"/>
    <mergeCell ref="C93:J94"/>
    <mergeCell ref="V93:AA94"/>
    <mergeCell ref="AB93:AH94"/>
    <mergeCell ref="Q94:U94"/>
    <mergeCell ref="Q95:U95"/>
    <mergeCell ref="AF95:AH95"/>
    <mergeCell ref="Z95:AA95"/>
    <mergeCell ref="C95:C109"/>
    <mergeCell ref="AB109:AE109"/>
    <mergeCell ref="AB103:AE104"/>
    <mergeCell ref="C127:E127"/>
    <mergeCell ref="C110:C113"/>
    <mergeCell ref="C120:E120"/>
    <mergeCell ref="C121:E121"/>
    <mergeCell ref="C122:E122"/>
    <mergeCell ref="AB106:AE106"/>
    <mergeCell ref="AB114:AE114"/>
    <mergeCell ref="V113:Y113"/>
    <mergeCell ref="AB107:AE108"/>
    <mergeCell ref="Q106:U106"/>
    <mergeCell ref="Q109:U109"/>
    <mergeCell ref="Q110:U110"/>
    <mergeCell ref="V114:Y114"/>
    <mergeCell ref="Z114:AA114"/>
    <mergeCell ref="K106:M106"/>
    <mergeCell ref="K107:M107"/>
    <mergeCell ref="K108:M108"/>
    <mergeCell ref="K109:M109"/>
    <mergeCell ref="K110:M110"/>
    <mergeCell ref="K111:M111"/>
    <mergeCell ref="N108:P108"/>
    <mergeCell ref="N109:P109"/>
    <mergeCell ref="AB112:AE112"/>
    <mergeCell ref="AB113:AE113"/>
    <mergeCell ref="Y133:Z133"/>
    <mergeCell ref="O134:P134"/>
    <mergeCell ref="K112:M112"/>
    <mergeCell ref="K113:M113"/>
    <mergeCell ref="AF113:AH113"/>
    <mergeCell ref="AF114:AH114"/>
    <mergeCell ref="AA134:AB134"/>
    <mergeCell ref="K134:N134"/>
    <mergeCell ref="K105:M105"/>
    <mergeCell ref="Q105:U105"/>
    <mergeCell ref="Z113:AA113"/>
    <mergeCell ref="Z106:AA106"/>
    <mergeCell ref="Z107:AA107"/>
    <mergeCell ref="AF110:AH110"/>
    <mergeCell ref="AF111:AH111"/>
    <mergeCell ref="AF112:AH112"/>
    <mergeCell ref="Z109:AA109"/>
    <mergeCell ref="Z110:AA110"/>
    <mergeCell ref="Z111:AA111"/>
    <mergeCell ref="Z112:AA112"/>
    <mergeCell ref="AB110:AE110"/>
    <mergeCell ref="AB111:AE111"/>
    <mergeCell ref="Q113:U113"/>
    <mergeCell ref="K133:L133"/>
    <mergeCell ref="O135:P135"/>
    <mergeCell ref="U134:V134"/>
    <mergeCell ref="U135:V135"/>
    <mergeCell ref="Y140:Z140"/>
    <mergeCell ref="AA135:AB135"/>
    <mergeCell ref="AG134:AH134"/>
    <mergeCell ref="AG135:AH135"/>
    <mergeCell ref="AC134:AF134"/>
    <mergeCell ref="AC135:AF135"/>
    <mergeCell ref="W147:Z147"/>
    <mergeCell ref="C128:E128"/>
    <mergeCell ref="M133:N133"/>
    <mergeCell ref="S133:T133"/>
    <mergeCell ref="Q135:T135"/>
    <mergeCell ref="O146:P146"/>
    <mergeCell ref="O147:P147"/>
    <mergeCell ref="K142:N142"/>
    <mergeCell ref="K143:N143"/>
    <mergeCell ref="K144:N144"/>
    <mergeCell ref="O142:P142"/>
    <mergeCell ref="O143:P143"/>
    <mergeCell ref="O144:P144"/>
    <mergeCell ref="O145:P145"/>
    <mergeCell ref="M140:N140"/>
    <mergeCell ref="S140:T140"/>
    <mergeCell ref="O141:P141"/>
    <mergeCell ref="K141:N141"/>
    <mergeCell ref="Q141:T141"/>
    <mergeCell ref="Q142:T142"/>
    <mergeCell ref="K135:N135"/>
    <mergeCell ref="Q134:T134"/>
    <mergeCell ref="W134:Z134"/>
    <mergeCell ref="W135:Z135"/>
    <mergeCell ref="Q144:T144"/>
    <mergeCell ref="Q145:T145"/>
    <mergeCell ref="Q146:T146"/>
    <mergeCell ref="Q147:T147"/>
    <mergeCell ref="Q143:T143"/>
    <mergeCell ref="U146:V146"/>
    <mergeCell ref="AA141:AB141"/>
    <mergeCell ref="AA142:AB142"/>
    <mergeCell ref="AA143:AB143"/>
    <mergeCell ref="U141:V141"/>
    <mergeCell ref="U142:V142"/>
    <mergeCell ref="U143:V143"/>
    <mergeCell ref="AA144:AB144"/>
    <mergeCell ref="AA145:AB145"/>
    <mergeCell ref="AA146:AB146"/>
    <mergeCell ref="U144:V144"/>
    <mergeCell ref="U145:V145"/>
    <mergeCell ref="AA147:AB147"/>
    <mergeCell ref="W141:Z141"/>
    <mergeCell ref="W142:Z142"/>
    <mergeCell ref="W143:Z143"/>
    <mergeCell ref="W144:Z144"/>
    <mergeCell ref="W145:Z145"/>
    <mergeCell ref="W146:Z146"/>
    <mergeCell ref="K145:N145"/>
    <mergeCell ref="K146:N146"/>
    <mergeCell ref="K147:N147"/>
    <mergeCell ref="U147:V147"/>
    <mergeCell ref="O149:P149"/>
    <mergeCell ref="O150:P150"/>
    <mergeCell ref="O151:P151"/>
    <mergeCell ref="U149:V149"/>
    <mergeCell ref="U150:V150"/>
    <mergeCell ref="O148:P148"/>
    <mergeCell ref="U148:V148"/>
    <mergeCell ref="U151:V151"/>
    <mergeCell ref="Q148:T148"/>
    <mergeCell ref="AA148:AB148"/>
    <mergeCell ref="AA149:AB149"/>
    <mergeCell ref="AA150:AB150"/>
    <mergeCell ref="AA151:AB151"/>
    <mergeCell ref="K150:N150"/>
    <mergeCell ref="K151:N151"/>
    <mergeCell ref="K149:N149"/>
    <mergeCell ref="W148:Z148"/>
    <mergeCell ref="W149:Z149"/>
    <mergeCell ref="K148:N148"/>
    <mergeCell ref="Q149:T149"/>
    <mergeCell ref="Q150:T150"/>
    <mergeCell ref="W150:Z150"/>
    <mergeCell ref="W151:Z151"/>
    <mergeCell ref="AG151:AH151"/>
    <mergeCell ref="AG155:AH155"/>
    <mergeCell ref="AC151:AF151"/>
    <mergeCell ref="AC155:AF155"/>
    <mergeCell ref="W152:Z152"/>
    <mergeCell ref="AA152:AB152"/>
    <mergeCell ref="Y160:Z160"/>
    <mergeCell ref="Q155:T155"/>
    <mergeCell ref="Q154:T154"/>
    <mergeCell ref="Q153:T153"/>
    <mergeCell ref="Q151:T151"/>
    <mergeCell ref="Q152:T152"/>
    <mergeCell ref="U153:V153"/>
    <mergeCell ref="W153:Z153"/>
    <mergeCell ref="S160:T160"/>
    <mergeCell ref="AA153:AB153"/>
    <mergeCell ref="K164:N164"/>
    <mergeCell ref="O161:P161"/>
    <mergeCell ref="O152:P152"/>
    <mergeCell ref="O153:P153"/>
    <mergeCell ref="U152:V152"/>
    <mergeCell ref="U155:V155"/>
    <mergeCell ref="U154:V154"/>
    <mergeCell ref="Q163:T163"/>
    <mergeCell ref="Q164:T164"/>
    <mergeCell ref="U161:V161"/>
    <mergeCell ref="Q161:T161"/>
    <mergeCell ref="K152:N152"/>
    <mergeCell ref="K153:N153"/>
    <mergeCell ref="K154:N154"/>
    <mergeCell ref="K155:N155"/>
    <mergeCell ref="O154:P154"/>
    <mergeCell ref="O155:P155"/>
    <mergeCell ref="K161:N161"/>
    <mergeCell ref="M160:N160"/>
    <mergeCell ref="W165:Z165"/>
    <mergeCell ref="W154:Z154"/>
    <mergeCell ref="W155:Z155"/>
    <mergeCell ref="AA154:AB154"/>
    <mergeCell ref="AA155:AB155"/>
    <mergeCell ref="W161:Z161"/>
    <mergeCell ref="O163:P163"/>
    <mergeCell ref="U165:V165"/>
    <mergeCell ref="Q165:T165"/>
    <mergeCell ref="K165:N165"/>
    <mergeCell ref="O162:P162"/>
    <mergeCell ref="AG166:AH166"/>
    <mergeCell ref="AC166:AF166"/>
    <mergeCell ref="AA165:AB165"/>
    <mergeCell ref="AG161:AH161"/>
    <mergeCell ref="AC161:AF161"/>
    <mergeCell ref="AA161:AB161"/>
    <mergeCell ref="AA162:AB162"/>
    <mergeCell ref="AA163:AB163"/>
    <mergeCell ref="AA164:AB164"/>
    <mergeCell ref="AC162:AF165"/>
    <mergeCell ref="AG162:AH165"/>
    <mergeCell ref="Q162:T162"/>
    <mergeCell ref="K162:N162"/>
    <mergeCell ref="U162:V162"/>
    <mergeCell ref="U163:V163"/>
    <mergeCell ref="U164:V164"/>
    <mergeCell ref="O164:P164"/>
    <mergeCell ref="O165:P165"/>
    <mergeCell ref="W162:Z162"/>
    <mergeCell ref="W163:Z163"/>
    <mergeCell ref="W164:Z164"/>
    <mergeCell ref="K163:N163"/>
    <mergeCell ref="C198:D198"/>
    <mergeCell ref="C206:D206"/>
    <mergeCell ref="C214:D214"/>
    <mergeCell ref="H207:AH209"/>
    <mergeCell ref="H202:AH204"/>
    <mergeCell ref="C172:D172"/>
    <mergeCell ref="C178:D178"/>
    <mergeCell ref="C184:D184"/>
    <mergeCell ref="C190:D190"/>
    <mergeCell ref="H210:AH212"/>
    <mergeCell ref="H215:AH216"/>
    <mergeCell ref="H217:AH219"/>
    <mergeCell ref="H173:AH176"/>
    <mergeCell ref="H179:AH182"/>
    <mergeCell ref="H185:AH186"/>
    <mergeCell ref="H187:AH188"/>
    <mergeCell ref="H191:AH192"/>
    <mergeCell ref="H193:AH194"/>
    <mergeCell ref="H199:AH201"/>
    <mergeCell ref="N32:AD32"/>
    <mergeCell ref="B21:M21"/>
    <mergeCell ref="B22:I28"/>
    <mergeCell ref="B29:I36"/>
    <mergeCell ref="J24:M24"/>
    <mergeCell ref="J31:M31"/>
    <mergeCell ref="J23:M23"/>
    <mergeCell ref="J25:M25"/>
    <mergeCell ref="J35:M35"/>
    <mergeCell ref="J22:M22"/>
    <mergeCell ref="J34:M34"/>
    <mergeCell ref="J26:M26"/>
    <mergeCell ref="J29:M29"/>
    <mergeCell ref="J30:M30"/>
    <mergeCell ref="Q40:R40"/>
    <mergeCell ref="T40:U40"/>
    <mergeCell ref="W40:X40"/>
    <mergeCell ref="AE36:AH36"/>
    <mergeCell ref="AE35:AH35"/>
    <mergeCell ref="N19:AH19"/>
    <mergeCell ref="N20:AH20"/>
    <mergeCell ref="N21:AH21"/>
    <mergeCell ref="N22:AH22"/>
    <mergeCell ref="N23:AH23"/>
    <mergeCell ref="N24:AH24"/>
    <mergeCell ref="N25:AH25"/>
    <mergeCell ref="N26:AH26"/>
    <mergeCell ref="N34:AD34"/>
    <mergeCell ref="N28:AH28"/>
    <mergeCell ref="N29:AD29"/>
    <mergeCell ref="N27:AH27"/>
    <mergeCell ref="AE31:AH31"/>
    <mergeCell ref="AE32:AH32"/>
    <mergeCell ref="AE33:AH33"/>
    <mergeCell ref="AE34:AH34"/>
    <mergeCell ref="N33:AD33"/>
    <mergeCell ref="N30:AD30"/>
    <mergeCell ref="N31:AD31"/>
    <mergeCell ref="C45:F45"/>
    <mergeCell ref="G45:J45"/>
    <mergeCell ref="K45:N45"/>
    <mergeCell ref="O45:R45"/>
    <mergeCell ref="S45:V45"/>
    <mergeCell ref="C51:F51"/>
    <mergeCell ref="G51:J51"/>
    <mergeCell ref="K51:N51"/>
    <mergeCell ref="O51:R51"/>
  </mergeCells>
  <phoneticPr fontId="4"/>
  <dataValidations count="14">
    <dataValidation type="list" allowBlank="1" showInputMessage="1" sqref="C172:D172 C214:D214 C206:D206 C198:D198 C190:D190 C184:D184 C178:D178" xr:uid="{00000000-0002-0000-0000-000000000000}">
      <formula1>"あり,なし"</formula1>
    </dataValidation>
    <dataValidation type="list" allowBlank="1" showInputMessage="1" sqref="C127:E128 C64:E65 D87:F89" xr:uid="{00000000-0002-0000-0000-000001000000}">
      <formula1>"○"</formula1>
    </dataValidation>
    <dataValidation type="list" allowBlank="1" showInputMessage="1" sqref="O134:P134" xr:uid="{00000000-0002-0000-0000-000002000000}">
      <formula1>"t-CO2,％"</formula1>
    </dataValidation>
    <dataValidation type="list" allowBlank="1" showInputMessage="1" sqref="O141:P141" xr:uid="{00000000-0002-0000-0000-000003000000}">
      <formula1>"ｍ2,％"</formula1>
    </dataValidation>
    <dataValidation type="list" allowBlank="1" showInputMessage="1" showErrorMessage="1" sqref="N40:P40" xr:uid="{00000000-0002-0000-0000-000004000000}">
      <formula1>"昭和,平成,令和"</formula1>
    </dataValidation>
    <dataValidation type="list" allowBlank="1" showInputMessage="1" showErrorMessage="1" sqref="L71:M71" xr:uid="{00000000-0002-0000-0000-000006000000}">
      <formula1>INDIRECT($J$71)</formula1>
    </dataValidation>
    <dataValidation type="list" allowBlank="1" showInputMessage="1" showErrorMessage="1" sqref="AE34:AH36 AE29" xr:uid="{00000000-0002-0000-0000-000007000000}">
      <formula1>"公表,非公表"</formula1>
    </dataValidation>
    <dataValidation imeMode="fullAlpha" allowBlank="1" showInputMessage="1" showErrorMessage="1" sqref="V4:W4 AB4:AC4 Y4:Z4" xr:uid="{00000000-0002-0000-0000-000009000000}"/>
    <dataValidation imeMode="hiragana" allowBlank="1" showInputMessage="1" showErrorMessage="1" sqref="G79:AH81 H173:AH176 H179:AH182 H185:AH188 H191:AH194 H199:AH204 H207:AH212 H215:AH219 Q7:AG8 Q10:AG10 N19:AH25 N29:AD30 N32:AD33" xr:uid="{00000000-0002-0000-0000-00000A000000}"/>
    <dataValidation type="list" allowBlank="1" showInputMessage="1" showErrorMessage="1" sqref="J71:K71" xr:uid="{673CD18D-1D09-46E2-9185-1ECA51EADC4A}">
      <formula1>$BE$71:$BE$72</formula1>
    </dataValidation>
    <dataValidation type="list" allowBlank="1" showInputMessage="1" showErrorMessage="1" sqref="G77:H78" xr:uid="{11DC3680-2105-4B55-9D2C-B82F96477936}">
      <formula1>$AZ$76:$BA$76</formula1>
    </dataValidation>
    <dataValidation type="list" allowBlank="1" showInputMessage="1" sqref="I78:J78" xr:uid="{2E632928-C347-4948-A4AF-E7CF8F164885}">
      <formula1>IF(G78="平成",CHOOSE(SUM($AT$72:$AV$72)+1,$AK$71:$AM$71,$AK$71:$AL$71,$AK$71,"Err"),IF(G78="令和",CHOOSE(SUM($AT$72:$AV$72)+1,"Err",$AM$71,$AL$71:$AM$71,$AK$71:$AM$71),"Err"))</formula1>
    </dataValidation>
    <dataValidation type="list" allowBlank="1" showInputMessage="1" sqref="I77:J77" xr:uid="{C0DCD3A1-B9A0-4C10-A0C3-6FF6610977D2}">
      <formula1>IF(G77="平成",CHOOSE(SUM($AT$72:$AV$72)+1,$AK$71:$AM$71,$AK$71:$AL$71,$AK$71,"Err"),IF(G77="令和",CHOOSE(SUM($AT$72:$AV$72)+1,"Err",$AM$71,$AL$71:$AM$71,$AK$71:$AM$71),"Err"))</formula1>
    </dataValidation>
    <dataValidation imeMode="halfAlpha" allowBlank="1" showInputMessage="1" showErrorMessage="1" sqref="N26:AH27 N28:AH28 N31:AD31 N34:AD36 Q40:R40 T40:U40 W40:X40 C45:V45 C48:AH48 C51:Z51 I72:L72 Q72:T72 Y72:AB72 V95:Y113 K110:P113 K134:N135 Q134:T135 W134:Z135 K141:N155 Q141:T155 W141:Z155 K161:N165 Q161:T165 W161:Z165" xr:uid="{896EF7E5-9AC3-4EAB-AFF5-C2A236E02D0D}"/>
  </dataValidations>
  <pageMargins left="0.59055118110236227" right="0.19685039370078741" top="0.78740157480314965" bottom="0.39370078740157483" header="0.39370078740157483" footer="0.39370078740157483"/>
  <pageSetup paperSize="9" scale="90" orientation="portrait" r:id="rId1"/>
  <headerFooter>
    <oddHeader>&amp;L&amp;"ＭＳ ゴシック,標準"&amp;9様式第１号</oddHeader>
    <oddFooter>&amp;C&amp;"ＭＳ ゴシック,標準"&amp;9- &amp;P/&amp;N -</oddFooter>
  </headerFooter>
  <rowBreaks count="3" manualBreakCount="3">
    <brk id="59" max="16383" man="1"/>
    <brk id="116" max="16383" man="1"/>
    <brk id="16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420B8-8B62-40FB-9903-DB148BD1CE9C}">
  <sheetPr>
    <pageSetUpPr fitToPage="1"/>
  </sheetPr>
  <dimension ref="B33:E36"/>
  <sheetViews>
    <sheetView workbookViewId="0">
      <selection activeCell="C36" sqref="C36"/>
    </sheetView>
  </sheetViews>
  <sheetFormatPr defaultColWidth="8.875" defaultRowHeight="13.5"/>
  <cols>
    <col min="1" max="2" width="8.875" style="11"/>
    <col min="3" max="3" width="11.625" style="11" bestFit="1" customWidth="1"/>
    <col min="4" max="16384" width="8.875" style="11"/>
  </cols>
  <sheetData>
    <row r="33" spans="2:5">
      <c r="B33" s="12" t="s">
        <v>241</v>
      </c>
      <c r="C33" s="13">
        <v>44145</v>
      </c>
      <c r="E33" s="14" t="s">
        <v>242</v>
      </c>
    </row>
    <row r="34" spans="2:5">
      <c r="B34" s="12" t="s">
        <v>237</v>
      </c>
      <c r="C34" s="13">
        <v>44060</v>
      </c>
      <c r="E34" s="14" t="s">
        <v>238</v>
      </c>
    </row>
    <row r="35" spans="2:5">
      <c r="B35" s="12" t="s">
        <v>211</v>
      </c>
      <c r="C35" s="146">
        <v>42277</v>
      </c>
      <c r="E35" s="15" t="s">
        <v>209</v>
      </c>
    </row>
    <row r="36" spans="2:5">
      <c r="B36" s="12" t="s">
        <v>208</v>
      </c>
      <c r="C36" s="146">
        <v>40830</v>
      </c>
      <c r="E36" s="15" t="s">
        <v>210</v>
      </c>
    </row>
  </sheetData>
  <phoneticPr fontId="33"/>
  <pageMargins left="0.7" right="0.7" top="0.75" bottom="0.75" header="0.3" footer="0.3"/>
  <pageSetup paperSize="9"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1号（決定）</vt:lpstr>
      <vt:lpstr>仕様</vt:lpstr>
      <vt:lpstr>'1号（決定）'!Print_Area</vt:lpstr>
      <vt:lpstr>平成</vt:lpstr>
      <vt:lpstr>令和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toshima</dc:creator>
  <cp:lastModifiedBy>埼玉県</cp:lastModifiedBy>
  <cp:lastPrinted>2020-11-10T05:57:42Z</cp:lastPrinted>
  <dcterms:created xsi:type="dcterms:W3CDTF">2011-10-14T10:34:07Z</dcterms:created>
  <dcterms:modified xsi:type="dcterms:W3CDTF">2020-11-10T06:03:04Z</dcterms:modified>
</cp:coreProperties>
</file>