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3.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showInkAnnotation="0" codeName="ThisWorkbook" defaultThemeVersion="124226"/>
  <mc:AlternateContent xmlns:mc="http://schemas.openxmlformats.org/markup-compatibility/2006">
    <mc:Choice Requires="x15">
      <x15ac:absPath xmlns:x15ac="http://schemas.microsoft.com/office/spreadsheetml/2010/11/ac" url="C:\Users\111350\Desktop\補助金確認用\"/>
    </mc:Choice>
  </mc:AlternateContent>
  <xr:revisionPtr revIDLastSave="0" documentId="13_ncr:1_{9CA446DB-62E5-473D-AAC6-DB55C5DC450C}" xr6:coauthVersionLast="36" xr6:coauthVersionMax="36" xr10:uidLastSave="{00000000-0000-0000-0000-000000000000}"/>
  <workbookProtection workbookAlgorithmName="SHA-512" workbookHashValue="OCOZmMEL4+NZ9olHHxykRBKKpJqT1Q4AP2YCuPnAy+pYY4W+iLKyQUR02wW+CuJd33wOpbQ8fpZCLSWjtBODng==" workbookSaltValue="flx0EDwcFkiStER5ljJYMg==" workbookSpinCount="100000" lockStructure="1"/>
  <bookViews>
    <workbookView xWindow="0" yWindow="0" windowWidth="20490" windowHeight="7785" tabRatio="885" xr2:uid="{00000000-000D-0000-FFFF-FFFF00000000}"/>
  </bookViews>
  <sheets>
    <sheet name="交付申請書" sheetId="48" r:id="rId1"/>
    <sheet name="重要事項確認書" sheetId="66" r:id="rId2"/>
    <sheet name="事業実施者" sheetId="10" r:id="rId3"/>
    <sheet name="事業内容" sheetId="61" r:id="rId4"/>
    <sheet name="事業費内訳" sheetId="4" r:id="rId5"/>
    <sheet name="ボイラ排出量算定（追加)" sheetId="39" state="hidden" r:id="rId6"/>
    <sheet name="Sheet1" sheetId="40" state="hidden" r:id="rId7"/>
    <sheet name="費用対効果計算" sheetId="56" r:id="rId8"/>
    <sheet name="省エネ計画書" sheetId="46" r:id="rId9"/>
    <sheet name="換算シート（2023年度）" sheetId="62" r:id="rId10"/>
    <sheet name="換算シート（2022年度）" sheetId="68" r:id="rId11"/>
    <sheet name="換算シート（2021年度）" sheetId="69" r:id="rId12"/>
    <sheet name="現況写真" sheetId="45" r:id="rId13"/>
    <sheet name="チェックリスト" sheetId="67" r:id="rId14"/>
    <sheet name="省エネ計画書 (記入例)" sheetId="65" r:id="rId15"/>
  </sheets>
  <externalReferences>
    <externalReference r:id="rId16"/>
    <externalReference r:id="rId17"/>
    <externalReference r:id="rId18"/>
    <externalReference r:id="rId19"/>
    <externalReference r:id="rId20"/>
  </externalReferences>
  <definedNames>
    <definedName name="cmp_mode" localSheetId="11">#REF!</definedName>
    <definedName name="cmp_mode" localSheetId="10">#REF!</definedName>
    <definedName name="cmp_mode" localSheetId="14">#REF!</definedName>
    <definedName name="cmp_mode">#REF!</definedName>
    <definedName name="COP補正" localSheetId="11">#REF!</definedName>
    <definedName name="COP補正" localSheetId="10">#REF!</definedName>
    <definedName name="COP補正" localSheetId="14">#REF!</definedName>
    <definedName name="COP補正">#REF!</definedName>
    <definedName name="haishutukeisuu" hidden="1">{"'第２表'!$W$27:$AA$68"}</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inv補正COP" localSheetId="11">#REF!</definedName>
    <definedName name="inv補正COP" localSheetId="10">#REF!</definedName>
    <definedName name="inv補正COP" localSheetId="9">#REF!</definedName>
    <definedName name="inv補正COP" localSheetId="0">#REF!</definedName>
    <definedName name="inv補正COP" localSheetId="3">#REF!</definedName>
    <definedName name="inv補正COP" localSheetId="14">#REF!</definedName>
    <definedName name="inv補正COP" localSheetId="7">'[1]空調算定(導入前）'!$BB$29:$BM$53</definedName>
    <definedName name="inv補正COP">#REF!</definedName>
    <definedName name="lpu" hidden="1">{"'第２表'!$W$27:$AA$68"}</definedName>
    <definedName name="pps推移" hidden="1">{"'第２表'!$W$27:$AA$68"}</definedName>
    <definedName name="_xlnm.Print_Area" localSheetId="13">チェックリスト!$A$1:$D$56</definedName>
    <definedName name="_xlnm.Print_Area" localSheetId="5">'ボイラ排出量算定（追加)'!$A$1:$AI$64</definedName>
    <definedName name="_xlnm.Print_Area" localSheetId="11">'換算シート（2021年度）'!$C$1:$Q$55</definedName>
    <definedName name="_xlnm.Print_Area" localSheetId="10">'換算シート（2022年度）'!$C$1:$Q$55</definedName>
    <definedName name="_xlnm.Print_Area" localSheetId="9">'換算シート（2023年度）'!$C$1:$Q$55</definedName>
    <definedName name="_xlnm.Print_Area" localSheetId="12">現況写真!$A$1:$AI$56</definedName>
    <definedName name="_xlnm.Print_Area" localSheetId="0">交付申請書!$A$1:$AH$46</definedName>
    <definedName name="_xlnm.Print_Area" localSheetId="2">事業実施者!$A$1:$AH$39</definedName>
    <definedName name="_xlnm.Print_Area" localSheetId="3">事業内容!$A$1:$AH$34</definedName>
    <definedName name="_xlnm.Print_Area" localSheetId="4">事業費内訳!$A$1:$AH$87</definedName>
    <definedName name="_xlnm.Print_Area" localSheetId="1">重要事項確認書!$A$1:$C$25</definedName>
    <definedName name="_xlnm.Print_Area" localSheetId="8">省エネ計画書!$A$1:$J$46</definedName>
    <definedName name="_xlnm.Print_Area" localSheetId="14">'省エネ計画書 (記入例)'!$A$1:$J$46</definedName>
    <definedName name="_xlnm.Print_Area" localSheetId="7">費用対効果計算!$A$1:$AH$24</definedName>
    <definedName name="_xlnm.Print_Titles" localSheetId="11">'換算シート（2021年度）'!$B:$G</definedName>
    <definedName name="_xlnm.Print_Titles" localSheetId="10">'換算シート（2022年度）'!$B:$G</definedName>
    <definedName name="_xlnm.Print_Titles" localSheetId="9">'換算シート（2023年度）'!$B:$G</definedName>
    <definedName name="rangeIE1" localSheetId="11">#REF!</definedName>
    <definedName name="rangeIE1" localSheetId="10">#REF!</definedName>
    <definedName name="rangeIE1" localSheetId="14">#REF!</definedName>
    <definedName name="rangeIE1">#REF!</definedName>
    <definedName name="サービス業" localSheetId="0">交付申請書!$R$64:$R$68</definedName>
    <definedName name="サービス業">事業実施者!$R$63:$R$67</definedName>
    <definedName name="医療・福祉" localSheetId="0">交付申請書!$P$64:$P$66</definedName>
    <definedName name="医療・福祉">事業実施者!$P$63:$P$65</definedName>
    <definedName name="運輸業・郵便業" localSheetId="0">交付申請書!$H$64:$H$71</definedName>
    <definedName name="運輸業・郵便業">事業実施者!$H$63:$H$70</definedName>
    <definedName name="卸売業・小売業" localSheetId="0">交付申請書!$I$64:$I$75</definedName>
    <definedName name="卸売業・小売業">事業実施者!$I$63:$I$74</definedName>
    <definedName name="学術研究・専門・技術サービス業" localSheetId="0">交付申請書!$L$64:$L$67</definedName>
    <definedName name="学術研究・専門・技術サービス業">事業実施者!$L$63:$L$66</definedName>
    <definedName name="漁業" localSheetId="0">交付申請書!$B$64:$B$65</definedName>
    <definedName name="漁業">事業実施者!$B$63:$B$64</definedName>
    <definedName name="教育・学習支援業" localSheetId="0">交付申請書!$O$64:$O$65</definedName>
    <definedName name="教育・学習支援業">事業実施者!$O$63:$O$64</definedName>
    <definedName name="金融業・保険業" localSheetId="0">交付申請書!$J$64:$J$69</definedName>
    <definedName name="金融業・保険業">事業実施者!$J$63:$J$68</definedName>
    <definedName name="計測・制御" localSheetId="11">'[2]１　年間CO2排出削減予測量'!$BA$6:$BA$7</definedName>
    <definedName name="計測・制御" localSheetId="10">'[2]１　年間CO2排出削減予測量'!$BA$6:$BA$7</definedName>
    <definedName name="計測・制御" localSheetId="9">'[2]１　年間CO2排出削減予測量'!$BA$6:$BA$7</definedName>
    <definedName name="計測・制御">[3]年間CO2排出削減予測量!$BA$6:$BA$7</definedName>
    <definedName name="建設業" localSheetId="0">交付申請書!$D$64:$D$66</definedName>
    <definedName name="建設業">事業実施者!$D$63:$D$65</definedName>
    <definedName name="鉱業・採石業・砂利採取業" localSheetId="0">交付申請書!$C$64</definedName>
    <definedName name="鉱業・採石業・砂利採取業">事業実施者!$C$63</definedName>
    <definedName name="宿泊業・飲食サービス業" localSheetId="0">交付申請書!$M$64:$M$66</definedName>
    <definedName name="宿泊業・飲食サービス業">事業実施者!$M$63:$M$65</definedName>
    <definedName name="情報通信業" localSheetId="0">交付申請書!$G$64:$G$68</definedName>
    <definedName name="情報通信業">事業実施者!$G$63:$G$67</definedName>
    <definedName name="生活関連サービス業・娯楽業" localSheetId="0">交付申請書!$N$64:$N$65</definedName>
    <definedName name="生活関連サービス業・娯楽業">事業実施者!$N$63:$N$64</definedName>
    <definedName name="製造業" localSheetId="0">交付申請書!$E$64:$E$87</definedName>
    <definedName name="製造業">事業実施者!$E$63:$E$86</definedName>
    <definedName name="大分類" localSheetId="13">[4]事業実施者・事業内容!$A$66:$R$66</definedName>
    <definedName name="大分類" localSheetId="11">[5]事業実施者・事業内容!$A$75:$R$75</definedName>
    <definedName name="大分類" localSheetId="10">[5]事業実施者・事業内容!$A$75:$R$75</definedName>
    <definedName name="大分類" localSheetId="9">[5]事業実施者・事業内容!$A$75:$R$75</definedName>
    <definedName name="大分類" localSheetId="0">交付申請書!$A$63:$R$63</definedName>
    <definedName name="大分類" localSheetId="3">[5]事業実施者・事業内容!$A$75:$R$75</definedName>
    <definedName name="大分類" localSheetId="1">[4]事業実施者・事業内容!$A$66:$R$66</definedName>
    <definedName name="大分類" localSheetId="7">[1]事業実施者・事業内容!$A$84:$R$84</definedName>
    <definedName name="大分類">事業実施者!$A$62:$R$62</definedName>
    <definedName name="暖房日数" localSheetId="11">#REF!</definedName>
    <definedName name="暖房日数" localSheetId="10">#REF!</definedName>
    <definedName name="暖房日数" localSheetId="14">#REF!</definedName>
    <definedName name="暖房日数">#REF!</definedName>
    <definedName name="電気・ガス・熱供給・水道業" localSheetId="0">交付申請書!$F$64:$F$67</definedName>
    <definedName name="電気・ガス・熱供給・水道業">事業実施者!$F$63:$F$66</definedName>
    <definedName name="都市ガスメーター種" localSheetId="11">'[2]１　年間CO2排出削減予測量'!#REF!</definedName>
    <definedName name="都市ガスメーター種" localSheetId="10">'[2]１　年間CO2排出削減予測量'!#REF!</definedName>
    <definedName name="都市ガスメーター種" localSheetId="9">'[2]１　年間CO2排出削減予測量'!#REF!</definedName>
    <definedName name="都市ガスメーター種" localSheetId="14">[3]年間CO2排出削減予測量!#REF!</definedName>
    <definedName name="都市ガスメーター種">[3]年間CO2排出削減予測量!#REF!</definedName>
    <definedName name="燃料" localSheetId="0">交付申請書!$AA$74:$AA$79</definedName>
    <definedName name="燃料">事業実施者!$AA$73:$AA$78</definedName>
    <definedName name="燃料等の種類" localSheetId="11">'[2]１　年間CO2排出削減予測量'!$AU$7:$AU$16</definedName>
    <definedName name="燃料等の種類" localSheetId="10">'[2]１　年間CO2排出削減予測量'!$AU$7:$AU$16</definedName>
    <definedName name="燃料等の種類" localSheetId="9">'[2]１　年間CO2排出削減予測量'!$AU$7:$AU$16</definedName>
    <definedName name="燃料等の種類">[3]年間CO2排出削減予測量!$AU$7:$AU$16</definedName>
    <definedName name="農業_林業" localSheetId="0">交付申請書!$A$64:$A$65</definedName>
    <definedName name="農業_林業">事業実施者!$A$63:$A$64</definedName>
    <definedName name="農業・林業" localSheetId="0">交付申請書!$A$64:$A$65</definedName>
    <definedName name="農業・林業">事業実施者!$A$63:$A$64</definedName>
    <definedName name="不動産業・物品賃貸業" localSheetId="0">交付申請書!$K$64:$K$66</definedName>
    <definedName name="不動産業・物品賃貸業">事業実施者!$K$63:$K$65</definedName>
    <definedName name="負荷率取得" localSheetId="11">#REF!</definedName>
    <definedName name="負荷率取得" localSheetId="10">#REF!</definedName>
    <definedName name="負荷率取得" localSheetId="14">#REF!</definedName>
    <definedName name="負荷率取得">#REF!</definedName>
    <definedName name="複合サービス事業" localSheetId="0">交付申請書!$Q$64:$Q$65</definedName>
    <definedName name="複合サービス事業">事業実施者!$Q$63:$Q$64</definedName>
    <definedName name="冷房日数" localSheetId="11">#REF!</definedName>
    <definedName name="冷房日数" localSheetId="10">#REF!</definedName>
    <definedName name="冷房日数" localSheetId="14">#REF!</definedName>
    <definedName name="冷房日数">#REF!</definedName>
  </definedNames>
  <calcPr calcId="191029"/>
</workbook>
</file>

<file path=xl/calcChain.xml><?xml version="1.0" encoding="utf-8"?>
<calcChain xmlns="http://schemas.openxmlformats.org/spreadsheetml/2006/main">
  <c r="Z13" i="56" l="1"/>
  <c r="Z12" i="56"/>
  <c r="Z11" i="56"/>
  <c r="Z10" i="56"/>
  <c r="Z9" i="56"/>
  <c r="Z8" i="56"/>
  <c r="Z7" i="56"/>
  <c r="Z6" i="56"/>
  <c r="Z5" i="56"/>
  <c r="Q11" i="69" l="1"/>
  <c r="Q50" i="69"/>
  <c r="Q49" i="69"/>
  <c r="Q51" i="69" s="1"/>
  <c r="N48" i="69"/>
  <c r="L48" i="69"/>
  <c r="Q45" i="69"/>
  <c r="N45" i="69"/>
  <c r="L45" i="69"/>
  <c r="Q44" i="69"/>
  <c r="N44" i="69"/>
  <c r="L44" i="69"/>
  <c r="Q43" i="69"/>
  <c r="Q48" i="69" s="1"/>
  <c r="N43" i="69"/>
  <c r="L43" i="69"/>
  <c r="Q40" i="69"/>
  <c r="N40" i="69"/>
  <c r="L40" i="69"/>
  <c r="Q39" i="69"/>
  <c r="Q42" i="69" s="1"/>
  <c r="N39" i="69"/>
  <c r="L39" i="69"/>
  <c r="Q38" i="69"/>
  <c r="N38" i="69"/>
  <c r="L38" i="69"/>
  <c r="Q37" i="69"/>
  <c r="N37" i="69"/>
  <c r="L37" i="69"/>
  <c r="L42" i="69" s="1"/>
  <c r="N42" i="69" s="1"/>
  <c r="Q34" i="69"/>
  <c r="N34" i="69"/>
  <c r="L34" i="69"/>
  <c r="Q33" i="69"/>
  <c r="N33" i="69"/>
  <c r="L33" i="69"/>
  <c r="Q32" i="69"/>
  <c r="N32" i="69"/>
  <c r="L32" i="69"/>
  <c r="Q31" i="69"/>
  <c r="N31" i="69"/>
  <c r="L31" i="69"/>
  <c r="Q30" i="69"/>
  <c r="N30" i="69"/>
  <c r="L30" i="69"/>
  <c r="Q29" i="69"/>
  <c r="N29" i="69"/>
  <c r="L29" i="69"/>
  <c r="Q28" i="69"/>
  <c r="N28" i="69"/>
  <c r="L28" i="69"/>
  <c r="Q27" i="69"/>
  <c r="N27" i="69"/>
  <c r="L27" i="69"/>
  <c r="Q26" i="69"/>
  <c r="N26" i="69"/>
  <c r="L26" i="69"/>
  <c r="Q25" i="69"/>
  <c r="N25" i="69"/>
  <c r="L25" i="69"/>
  <c r="Q24" i="69"/>
  <c r="N24" i="69"/>
  <c r="L24" i="69"/>
  <c r="Q23" i="69"/>
  <c r="N23" i="69"/>
  <c r="L23" i="69"/>
  <c r="Q22" i="69"/>
  <c r="N22" i="69"/>
  <c r="L22" i="69"/>
  <c r="Q21" i="69"/>
  <c r="N21" i="69"/>
  <c r="L21" i="69"/>
  <c r="Q20" i="69"/>
  <c r="N20" i="69"/>
  <c r="L20" i="69"/>
  <c r="Q19" i="69"/>
  <c r="N19" i="69"/>
  <c r="L19" i="69"/>
  <c r="Q18" i="69"/>
  <c r="N18" i="69"/>
  <c r="L18" i="69"/>
  <c r="Q17" i="69"/>
  <c r="N17" i="69"/>
  <c r="L17" i="69"/>
  <c r="Q16" i="69"/>
  <c r="N16" i="69"/>
  <c r="L16" i="69"/>
  <c r="Q15" i="69"/>
  <c r="N15" i="69"/>
  <c r="L15" i="69"/>
  <c r="Q14" i="69"/>
  <c r="N14" i="69"/>
  <c r="L14" i="69"/>
  <c r="Q13" i="69"/>
  <c r="N13" i="69"/>
  <c r="L13" i="69"/>
  <c r="Q12" i="69"/>
  <c r="N12" i="69"/>
  <c r="L12" i="69"/>
  <c r="N11" i="69"/>
  <c r="L11" i="69"/>
  <c r="Q10" i="69"/>
  <c r="N10" i="69"/>
  <c r="L10" i="69"/>
  <c r="Q9" i="69"/>
  <c r="N9" i="69"/>
  <c r="L9" i="69"/>
  <c r="Q8" i="69"/>
  <c r="N8" i="69"/>
  <c r="L8" i="69"/>
  <c r="Q7" i="69"/>
  <c r="N7" i="69"/>
  <c r="L7" i="69"/>
  <c r="Q6" i="69"/>
  <c r="Q35" i="69" s="1"/>
  <c r="Q53" i="69" s="1"/>
  <c r="N6" i="69"/>
  <c r="L6" i="69"/>
  <c r="L35" i="69" s="1"/>
  <c r="Q50" i="68"/>
  <c r="Q49" i="68"/>
  <c r="Q51" i="68" s="1"/>
  <c r="Q45" i="68"/>
  <c r="N45" i="68"/>
  <c r="L45" i="68"/>
  <c r="Q44" i="68"/>
  <c r="N44" i="68"/>
  <c r="L44" i="68"/>
  <c r="Q43" i="68"/>
  <c r="Q48" i="68" s="1"/>
  <c r="N43" i="68"/>
  <c r="L43" i="68"/>
  <c r="L48" i="68" s="1"/>
  <c r="N48" i="68" s="1"/>
  <c r="Q40" i="68"/>
  <c r="N40" i="68"/>
  <c r="L40" i="68"/>
  <c r="Q39" i="68"/>
  <c r="N39" i="68"/>
  <c r="L39" i="68"/>
  <c r="Q38" i="68"/>
  <c r="N38" i="68"/>
  <c r="L38" i="68"/>
  <c r="Q37" i="68"/>
  <c r="Q42" i="68" s="1"/>
  <c r="N37" i="68"/>
  <c r="L37" i="68"/>
  <c r="L42" i="68" s="1"/>
  <c r="N42" i="68" s="1"/>
  <c r="Q34" i="68"/>
  <c r="N34" i="68"/>
  <c r="L34" i="68"/>
  <c r="Q33" i="68"/>
  <c r="N33" i="68"/>
  <c r="L33" i="68"/>
  <c r="Q32" i="68"/>
  <c r="N32" i="68"/>
  <c r="L32" i="68"/>
  <c r="Q31" i="68"/>
  <c r="N31" i="68"/>
  <c r="L31" i="68"/>
  <c r="Q30" i="68"/>
  <c r="N30" i="68"/>
  <c r="L30" i="68"/>
  <c r="Q29" i="68"/>
  <c r="N29" i="68"/>
  <c r="L29" i="68"/>
  <c r="Q28" i="68"/>
  <c r="N28" i="68"/>
  <c r="L28" i="68"/>
  <c r="Q27" i="68"/>
  <c r="N27" i="68"/>
  <c r="L27" i="68"/>
  <c r="Q26" i="68"/>
  <c r="N26" i="68"/>
  <c r="L26" i="68"/>
  <c r="Q25" i="68"/>
  <c r="N25" i="68"/>
  <c r="L25" i="68"/>
  <c r="Q24" i="68"/>
  <c r="N24" i="68"/>
  <c r="L24" i="68"/>
  <c r="Q23" i="68"/>
  <c r="N23" i="68"/>
  <c r="L23" i="68"/>
  <c r="Q22" i="68"/>
  <c r="N22" i="68"/>
  <c r="L22" i="68"/>
  <c r="Q21" i="68"/>
  <c r="N21" i="68"/>
  <c r="L21" i="68"/>
  <c r="Q20" i="68"/>
  <c r="N20" i="68"/>
  <c r="L20" i="68"/>
  <c r="Q19" i="68"/>
  <c r="N19" i="68"/>
  <c r="L19" i="68"/>
  <c r="Q18" i="68"/>
  <c r="N18" i="68"/>
  <c r="L18" i="68"/>
  <c r="Q17" i="68"/>
  <c r="N17" i="68"/>
  <c r="L17" i="68"/>
  <c r="Q16" i="68"/>
  <c r="N16" i="68"/>
  <c r="L16" i="68"/>
  <c r="Q15" i="68"/>
  <c r="N15" i="68"/>
  <c r="L15" i="68"/>
  <c r="Q14" i="68"/>
  <c r="N14" i="68"/>
  <c r="L14" i="68"/>
  <c r="Q13" i="68"/>
  <c r="N13" i="68"/>
  <c r="L13" i="68"/>
  <c r="Q12" i="68"/>
  <c r="N12" i="68"/>
  <c r="L12" i="68"/>
  <c r="Q11" i="68"/>
  <c r="Q35" i="68" s="1"/>
  <c r="Q53" i="68" s="1"/>
  <c r="N11" i="68"/>
  <c r="L11" i="68"/>
  <c r="Q10" i="68"/>
  <c r="N10" i="68"/>
  <c r="L10" i="68"/>
  <c r="Q9" i="68"/>
  <c r="N9" i="68"/>
  <c r="L9" i="68"/>
  <c r="Q8" i="68"/>
  <c r="N8" i="68"/>
  <c r="L8" i="68"/>
  <c r="Q7" i="68"/>
  <c r="N7" i="68"/>
  <c r="L7" i="68"/>
  <c r="Q6" i="68"/>
  <c r="N6" i="68"/>
  <c r="L6" i="68"/>
  <c r="L35" i="68" s="1"/>
  <c r="X59" i="4"/>
  <c r="X62" i="4"/>
  <c r="S61" i="4"/>
  <c r="AC61" i="4" s="1"/>
  <c r="S58" i="4"/>
  <c r="AC58" i="4" s="1"/>
  <c r="S57" i="4"/>
  <c r="AC57" i="4" s="1"/>
  <c r="S56" i="4"/>
  <c r="AC56" i="4" s="1"/>
  <c r="L53" i="69" l="1"/>
  <c r="N53" i="69" s="1"/>
  <c r="N35" i="69"/>
  <c r="L53" i="68"/>
  <c r="N53" i="68" s="1"/>
  <c r="N35" i="68"/>
  <c r="AC59" i="4"/>
  <c r="B69" i="4" s="1"/>
  <c r="S59" i="4"/>
  <c r="AC62" i="4"/>
  <c r="S62" i="4"/>
  <c r="AC63" i="4" l="1"/>
  <c r="AC64" i="4" s="1"/>
  <c r="AC65" i="4" s="1"/>
  <c r="S9" i="4" l="1"/>
  <c r="AC9" i="4" s="1"/>
  <c r="C22" i="65" l="1"/>
  <c r="I15" i="65"/>
  <c r="I13" i="65"/>
  <c r="E24" i="65" l="1"/>
  <c r="E22" i="65" s="1"/>
  <c r="S10" i="4" l="1"/>
  <c r="AC10" i="4" s="1"/>
  <c r="S11" i="4"/>
  <c r="AC11" i="4" s="1"/>
  <c r="S21" i="4"/>
  <c r="I15" i="46" l="1"/>
  <c r="I13" i="46"/>
  <c r="C22" i="46"/>
  <c r="S30" i="4" l="1"/>
  <c r="AC30" i="4" s="1"/>
  <c r="S6" i="4"/>
  <c r="AC6" i="4" s="1"/>
  <c r="X36" i="4" l="1"/>
  <c r="X43" i="4"/>
  <c r="S42" i="4"/>
  <c r="AC42" i="4" s="1"/>
  <c r="S41" i="4"/>
  <c r="AC41" i="4" s="1"/>
  <c r="S40" i="4"/>
  <c r="AC40" i="4" s="1"/>
  <c r="S39" i="4"/>
  <c r="AC39" i="4" s="1"/>
  <c r="S38" i="4"/>
  <c r="AC38" i="4" s="1"/>
  <c r="S35" i="4"/>
  <c r="AC35" i="4" s="1"/>
  <c r="S34" i="4"/>
  <c r="AC34" i="4" s="1"/>
  <c r="S33" i="4"/>
  <c r="AC33" i="4" s="1"/>
  <c r="S32" i="4"/>
  <c r="AC32" i="4" s="1"/>
  <c r="S31" i="4"/>
  <c r="AC31" i="4" s="1"/>
  <c r="Q50" i="62"/>
  <c r="Q49" i="62"/>
  <c r="Q51" i="62" s="1"/>
  <c r="Q45" i="62"/>
  <c r="N45" i="62"/>
  <c r="L45" i="62"/>
  <c r="Q44" i="62"/>
  <c r="N44" i="62"/>
  <c r="L44" i="62"/>
  <c r="Q43" i="62"/>
  <c r="Q48" i="62" s="1"/>
  <c r="N43" i="62"/>
  <c r="L43" i="62"/>
  <c r="L48" i="62" s="1"/>
  <c r="N48" i="62" s="1"/>
  <c r="Q40" i="62"/>
  <c r="N40" i="62"/>
  <c r="L40" i="62"/>
  <c r="Q39" i="62"/>
  <c r="N39" i="62"/>
  <c r="L39" i="62"/>
  <c r="Q38" i="62"/>
  <c r="N38" i="62"/>
  <c r="L38" i="62"/>
  <c r="L42" i="62" s="1"/>
  <c r="N42" i="62" s="1"/>
  <c r="Q37" i="62"/>
  <c r="Q42" i="62" s="1"/>
  <c r="N37" i="62"/>
  <c r="L37" i="62"/>
  <c r="Q34" i="62"/>
  <c r="N34" i="62"/>
  <c r="L34" i="62"/>
  <c r="Q33" i="62"/>
  <c r="N33" i="62"/>
  <c r="L33" i="62"/>
  <c r="Q32" i="62"/>
  <c r="N32" i="62"/>
  <c r="L32" i="62"/>
  <c r="Q31" i="62"/>
  <c r="N31" i="62"/>
  <c r="L31" i="62"/>
  <c r="Q30" i="62"/>
  <c r="N30" i="62"/>
  <c r="L30" i="62"/>
  <c r="Q29" i="62"/>
  <c r="N29" i="62"/>
  <c r="L29" i="62"/>
  <c r="Q28" i="62"/>
  <c r="N28" i="62"/>
  <c r="L28" i="62"/>
  <c r="Q27" i="62"/>
  <c r="N27" i="62"/>
  <c r="L27" i="62"/>
  <c r="Q26" i="62"/>
  <c r="N26" i="62"/>
  <c r="L26" i="62"/>
  <c r="Q25" i="62"/>
  <c r="N25" i="62"/>
  <c r="L25" i="62"/>
  <c r="Q24" i="62"/>
  <c r="N24" i="62"/>
  <c r="L24" i="62"/>
  <c r="Q23" i="62"/>
  <c r="N23" i="62"/>
  <c r="L23" i="62"/>
  <c r="Q22" i="62"/>
  <c r="N22" i="62"/>
  <c r="L22" i="62"/>
  <c r="Q21" i="62"/>
  <c r="N21" i="62"/>
  <c r="L21" i="62"/>
  <c r="Q20" i="62"/>
  <c r="N20" i="62"/>
  <c r="L20" i="62"/>
  <c r="Q19" i="62"/>
  <c r="N19" i="62"/>
  <c r="L19" i="62"/>
  <c r="Q18" i="62"/>
  <c r="N18" i="62"/>
  <c r="L18" i="62"/>
  <c r="Q17" i="62"/>
  <c r="N17" i="62"/>
  <c r="L17" i="62"/>
  <c r="Q16" i="62"/>
  <c r="N16" i="62"/>
  <c r="L16" i="62"/>
  <c r="Q15" i="62"/>
  <c r="N15" i="62"/>
  <c r="L15" i="62"/>
  <c r="Q14" i="62"/>
  <c r="N14" i="62"/>
  <c r="L14" i="62"/>
  <c r="Q13" i="62"/>
  <c r="N13" i="62"/>
  <c r="L13" i="62"/>
  <c r="Q12" i="62"/>
  <c r="N12" i="62"/>
  <c r="L12" i="62"/>
  <c r="Q11" i="62"/>
  <c r="N11" i="62"/>
  <c r="L11" i="62"/>
  <c r="Q10" i="62"/>
  <c r="N10" i="62"/>
  <c r="L10" i="62"/>
  <c r="Q9" i="62"/>
  <c r="N9" i="62"/>
  <c r="L9" i="62"/>
  <c r="Q8" i="62"/>
  <c r="N8" i="62"/>
  <c r="L8" i="62"/>
  <c r="Q7" i="62"/>
  <c r="N7" i="62"/>
  <c r="L7" i="62"/>
  <c r="Q6" i="62"/>
  <c r="Q35" i="62" s="1"/>
  <c r="Q53" i="62" s="1"/>
  <c r="N6" i="62"/>
  <c r="L6" i="62"/>
  <c r="L35" i="62" s="1"/>
  <c r="E24" i="46" l="1"/>
  <c r="E22" i="46" s="1"/>
  <c r="AC43" i="4"/>
  <c r="AC36" i="4"/>
  <c r="T69" i="4" s="1"/>
  <c r="B74" i="4" s="1"/>
  <c r="S36" i="4"/>
  <c r="S43" i="4"/>
  <c r="L53" i="62"/>
  <c r="N53" i="62" s="1"/>
  <c r="N35" i="62"/>
  <c r="AC44" i="4" l="1"/>
  <c r="AC45" i="4" s="1"/>
  <c r="AC46" i="4" s="1"/>
  <c r="S19" i="4" l="1"/>
  <c r="H14" i="56" l="1"/>
  <c r="X13" i="4" l="1"/>
  <c r="S20" i="4" l="1"/>
  <c r="AC20" i="4" s="1"/>
  <c r="S8" i="4" l="1"/>
  <c r="S7" i="4" l="1"/>
  <c r="S15" i="4" l="1"/>
  <c r="S17" i="4"/>
  <c r="AC19" i="4"/>
  <c r="X22" i="4" l="1"/>
  <c r="S16" i="4"/>
  <c r="S18" i="4"/>
  <c r="AC18" i="4" s="1"/>
  <c r="AC21" i="4"/>
  <c r="S22" i="4" l="1"/>
  <c r="AC8" i="4" l="1"/>
  <c r="S12" i="4"/>
  <c r="AC17" i="4"/>
  <c r="AC16" i="4"/>
  <c r="AC15" i="4"/>
  <c r="AC12" i="4" l="1"/>
  <c r="S13" i="4"/>
  <c r="AC22" i="4"/>
  <c r="AC7" i="4"/>
  <c r="AC13" i="4" l="1"/>
  <c r="B80" i="4" s="1"/>
  <c r="Q22" i="56" s="1"/>
  <c r="AR20" i="39"/>
  <c r="AR21" i="39"/>
  <c r="AR22" i="39"/>
  <c r="AR19" i="39"/>
  <c r="AC41" i="39"/>
  <c r="Z50" i="39" s="1"/>
  <c r="N54" i="39" s="1"/>
  <c r="AT22" i="39"/>
  <c r="AT21" i="39"/>
  <c r="AT20" i="39"/>
  <c r="AT19" i="39"/>
  <c r="AE22" i="39"/>
  <c r="AE21" i="39"/>
  <c r="AE20" i="39"/>
  <c r="AE19" i="39"/>
  <c r="AL41" i="39"/>
  <c r="AL22" i="39"/>
  <c r="AL21" i="39"/>
  <c r="AL20" i="39"/>
  <c r="AL19" i="39"/>
  <c r="P80" i="4" l="1"/>
  <c r="Z86" i="4" s="1"/>
  <c r="AC23" i="4"/>
  <c r="AC24" i="4" s="1"/>
  <c r="AC25" i="4" s="1"/>
  <c r="Z27" i="39"/>
  <c r="J22" i="48" l="1"/>
  <c r="AI6" i="39"/>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J110" i="40" l="1"/>
  <c r="C89" i="40"/>
  <c r="I119" i="40"/>
  <c r="D88" i="40"/>
  <c r="J148" i="40"/>
  <c r="J149" i="40" s="1"/>
  <c r="J150" i="40" s="1"/>
  <c r="J151" i="40" s="1"/>
  <c r="J152" i="40" s="1"/>
  <c r="J153" i="40" s="1"/>
  <c r="J154" i="40" s="1"/>
  <c r="J155" i="40" s="1"/>
  <c r="J156" i="40" s="1"/>
  <c r="J157" i="40" s="1"/>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J158" i="40" l="1"/>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W32" i="40" s="1"/>
  <c r="P33" i="40"/>
  <c r="U33" i="40" s="1"/>
  <c r="P34" i="40"/>
  <c r="P35" i="40"/>
  <c r="U35" i="40" s="1"/>
  <c r="P36" i="40"/>
  <c r="U36" i="40" s="1"/>
  <c r="P37" i="40"/>
  <c r="U37" i="40" s="1"/>
  <c r="P26" i="40"/>
  <c r="U26" i="40" s="1"/>
  <c r="U34" i="40" l="1"/>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46" i="40" l="1"/>
  <c r="Y54" i="40"/>
  <c r="AR23" i="39"/>
  <c r="AR44" i="39" s="1"/>
  <c r="V38" i="40"/>
  <c r="AA48" i="40"/>
  <c r="AA52" i="40"/>
  <c r="AA44" i="40"/>
  <c r="AA46" i="40"/>
  <c r="AA50" i="40"/>
  <c r="AA54" i="40"/>
  <c r="W27" i="40"/>
  <c r="W38" i="40" s="1"/>
  <c r="AR41" i="39" l="1"/>
  <c r="AR43" i="39"/>
  <c r="AR42" i="39"/>
  <c r="AA56" i="40"/>
  <c r="B54" i="39"/>
  <c r="Z54" i="39" s="1"/>
  <c r="Z58" i="39" s="1"/>
  <c r="AR45" i="39" l="1"/>
  <c r="W41" i="39" s="1"/>
  <c r="Q14" i="56"/>
  <c r="Z14" i="56" s="1"/>
  <c r="Q21" i="56" s="1"/>
  <c r="Q23"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sharedStrings.xml><?xml version="1.0" encoding="utf-8"?>
<sst xmlns="http://schemas.openxmlformats.org/spreadsheetml/2006/main" count="1649" uniqueCount="718">
  <si>
    <t>１　事業実施者</t>
    <rPh sb="2" eb="4">
      <t>ジギョウ</t>
    </rPh>
    <rPh sb="4" eb="6">
      <t>ジッシ</t>
    </rPh>
    <rPh sb="6" eb="7">
      <t>シャ</t>
    </rPh>
    <phoneticPr fontId="5"/>
  </si>
  <si>
    <t>実施場所</t>
    <rPh sb="0" eb="2">
      <t>ジッシ</t>
    </rPh>
    <rPh sb="2" eb="4">
      <t>バショ</t>
    </rPh>
    <phoneticPr fontId="5"/>
  </si>
  <si>
    <t>事業実施者</t>
    <rPh sb="0" eb="2">
      <t>ジギョウ</t>
    </rPh>
    <rPh sb="2" eb="4">
      <t>ジッシ</t>
    </rPh>
    <rPh sb="4" eb="5">
      <t>シャ</t>
    </rPh>
    <phoneticPr fontId="5"/>
  </si>
  <si>
    <t>事業所名称</t>
    <rPh sb="0" eb="3">
      <t>ジギョウショ</t>
    </rPh>
    <rPh sb="3" eb="5">
      <t>メイショウ</t>
    </rPh>
    <phoneticPr fontId="5"/>
  </si>
  <si>
    <t>事業所所在地</t>
    <rPh sb="0" eb="3">
      <t>ジギョウショ</t>
    </rPh>
    <rPh sb="3" eb="6">
      <t>ショザイチ</t>
    </rPh>
    <phoneticPr fontId="5"/>
  </si>
  <si>
    <t>電話</t>
    <rPh sb="0" eb="2">
      <t>デンワ</t>
    </rPh>
    <phoneticPr fontId="5"/>
  </si>
  <si>
    <t>所属名</t>
    <rPh sb="0" eb="2">
      <t>ショゾク</t>
    </rPh>
    <rPh sb="2" eb="3">
      <t>ナ</t>
    </rPh>
    <phoneticPr fontId="5"/>
  </si>
  <si>
    <t>職　名</t>
    <rPh sb="0" eb="1">
      <t>ショク</t>
    </rPh>
    <rPh sb="2" eb="3">
      <t>ナ</t>
    </rPh>
    <phoneticPr fontId="5"/>
  </si>
  <si>
    <t>氏　名</t>
    <rPh sb="0" eb="1">
      <t>シ</t>
    </rPh>
    <rPh sb="2" eb="3">
      <t>ナ</t>
    </rPh>
    <phoneticPr fontId="5"/>
  </si>
  <si>
    <t>連絡先住所
（郵送先）</t>
    <rPh sb="0" eb="3">
      <t>レンラクサキ</t>
    </rPh>
    <rPh sb="3" eb="5">
      <t>ジュウショ</t>
    </rPh>
    <rPh sb="7" eb="9">
      <t>ユウソウ</t>
    </rPh>
    <rPh sb="9" eb="10">
      <t>サキ</t>
    </rPh>
    <phoneticPr fontId="5"/>
  </si>
  <si>
    <t>２　事業内容</t>
    <rPh sb="2" eb="4">
      <t>ジギョウ</t>
    </rPh>
    <rPh sb="4" eb="6">
      <t>ナイヨウ</t>
    </rPh>
    <phoneticPr fontId="5"/>
  </si>
  <si>
    <t>導入設備</t>
    <rPh sb="0" eb="2">
      <t>ドウニュウ</t>
    </rPh>
    <rPh sb="2" eb="4">
      <t>セツビ</t>
    </rPh>
    <phoneticPr fontId="5"/>
  </si>
  <si>
    <t>年</t>
    <rPh sb="0" eb="1">
      <t>ネン</t>
    </rPh>
    <phoneticPr fontId="5"/>
  </si>
  <si>
    <t>導入前</t>
    <rPh sb="0" eb="2">
      <t>ドウニュウ</t>
    </rPh>
    <rPh sb="2" eb="3">
      <t>マエ</t>
    </rPh>
    <phoneticPr fontId="5"/>
  </si>
  <si>
    <t>導入後</t>
    <rPh sb="0" eb="2">
      <t>ドウニュウ</t>
    </rPh>
    <rPh sb="2" eb="3">
      <t>ゴ</t>
    </rPh>
    <phoneticPr fontId="5"/>
  </si>
  <si>
    <t>総事業費</t>
    <rPh sb="0" eb="4">
      <t>ソウジギョウヒ</t>
    </rPh>
    <phoneticPr fontId="5"/>
  </si>
  <si>
    <t>t-CO2/年</t>
    <rPh sb="6" eb="7">
      <t>ネン</t>
    </rPh>
    <phoneticPr fontId="5"/>
  </si>
  <si>
    <t>CO2排出削減予測量</t>
    <rPh sb="3" eb="5">
      <t>ハイシュツ</t>
    </rPh>
    <rPh sb="5" eb="7">
      <t>サクゲン</t>
    </rPh>
    <rPh sb="7" eb="9">
      <t>ヨソク</t>
    </rPh>
    <rPh sb="9" eb="10">
      <t>リョウ</t>
    </rPh>
    <phoneticPr fontId="5"/>
  </si>
  <si>
    <t>＝</t>
    <phoneticPr fontId="5"/>
  </si>
  <si>
    <t>導入前のCO2排出量</t>
    <rPh sb="0" eb="2">
      <t>ドウニュウ</t>
    </rPh>
    <rPh sb="2" eb="3">
      <t>マエ</t>
    </rPh>
    <rPh sb="7" eb="9">
      <t>ハイシュツ</t>
    </rPh>
    <rPh sb="9" eb="10">
      <t>リョウ</t>
    </rPh>
    <phoneticPr fontId="5"/>
  </si>
  <si>
    <t>導入後のCO2排出量</t>
    <rPh sb="0" eb="2">
      <t>ドウニュウ</t>
    </rPh>
    <rPh sb="2" eb="3">
      <t>ゴ</t>
    </rPh>
    <rPh sb="7" eb="9">
      <t>ハイシュツ</t>
    </rPh>
    <rPh sb="9" eb="10">
      <t>リョウ</t>
    </rPh>
    <phoneticPr fontId="5"/>
  </si>
  <si>
    <t>－</t>
    <phoneticPr fontId="5"/>
  </si>
  <si>
    <t>※</t>
    <phoneticPr fontId="5"/>
  </si>
  <si>
    <t>区　　分</t>
    <rPh sb="0" eb="1">
      <t>ク</t>
    </rPh>
    <rPh sb="3" eb="4">
      <t>フン</t>
    </rPh>
    <phoneticPr fontId="5"/>
  </si>
  <si>
    <t>消費税及び地方消費税額</t>
    <rPh sb="0" eb="3">
      <t>ショウヒゼイ</t>
    </rPh>
    <rPh sb="3" eb="4">
      <t>オヨ</t>
    </rPh>
    <rPh sb="5" eb="7">
      <t>チホウ</t>
    </rPh>
    <rPh sb="7" eb="10">
      <t>ショウヒゼイ</t>
    </rPh>
    <rPh sb="10" eb="11">
      <t>ガク</t>
    </rPh>
    <phoneticPr fontId="5"/>
  </si>
  <si>
    <t>総計（税抜き額）</t>
    <rPh sb="0" eb="2">
      <t>ソウケイ</t>
    </rPh>
    <rPh sb="3" eb="4">
      <t>ゼイ</t>
    </rPh>
    <rPh sb="4" eb="5">
      <t>ヌ</t>
    </rPh>
    <rPh sb="6" eb="7">
      <t>ガク</t>
    </rPh>
    <phoneticPr fontId="5"/>
  </si>
  <si>
    <t>単位</t>
    <rPh sb="0" eb="2">
      <t>タンイ</t>
    </rPh>
    <phoneticPr fontId="5"/>
  </si>
  <si>
    <t>kL</t>
    <phoneticPr fontId="5"/>
  </si>
  <si>
    <t>灯油</t>
    <rPh sb="0" eb="2">
      <t>トウユ</t>
    </rPh>
    <phoneticPr fontId="5"/>
  </si>
  <si>
    <t>合計</t>
    <rPh sb="0" eb="2">
      <t>ゴウケイ</t>
    </rPh>
    <phoneticPr fontId="5"/>
  </si>
  <si>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5"/>
  </si>
  <si>
    <t>計</t>
    <rPh sb="0" eb="1">
      <t>ケイ</t>
    </rPh>
    <phoneticPr fontId="5"/>
  </si>
  <si>
    <t>ＦＡＸ</t>
    <phoneticPr fontId="5"/>
  </si>
  <si>
    <t>リース会社</t>
    <rPh sb="3" eb="5">
      <t>カイシャ</t>
    </rPh>
    <phoneticPr fontId="5"/>
  </si>
  <si>
    <t>代表者役職名</t>
    <rPh sb="0" eb="3">
      <t>ダイヒョウシャ</t>
    </rPh>
    <rPh sb="3" eb="5">
      <t>ヤクショク</t>
    </rPh>
    <rPh sb="5" eb="6">
      <t>メイ</t>
    </rPh>
    <phoneticPr fontId="7"/>
  </si>
  <si>
    <t>主たる事務所
の所在地</t>
    <rPh sb="0" eb="1">
      <t>シュ</t>
    </rPh>
    <rPh sb="3" eb="5">
      <t>ジム</t>
    </rPh>
    <rPh sb="5" eb="6">
      <t>ショ</t>
    </rPh>
    <rPh sb="8" eb="11">
      <t>ショザイチ</t>
    </rPh>
    <phoneticPr fontId="5"/>
  </si>
  <si>
    <t>名称</t>
    <rPh sb="0" eb="2">
      <t>メイショウ</t>
    </rPh>
    <phoneticPr fontId="5"/>
  </si>
  <si>
    <t>人</t>
    <rPh sb="0" eb="1">
      <t>ニン</t>
    </rPh>
    <phoneticPr fontId="5"/>
  </si>
  <si>
    <t>円</t>
    <rPh sb="0" eb="1">
      <t>エン</t>
    </rPh>
    <phoneticPr fontId="5"/>
  </si>
  <si>
    <t>メール</t>
    <phoneticPr fontId="5"/>
  </si>
  <si>
    <t>大分類</t>
    <rPh sb="0" eb="3">
      <t>ダイブンルイ</t>
    </rPh>
    <phoneticPr fontId="7"/>
  </si>
  <si>
    <t>中分類</t>
    <rPh sb="0" eb="3">
      <t>チュウブンルイ</t>
    </rPh>
    <phoneticPr fontId="7"/>
  </si>
  <si>
    <t>漁業</t>
    <rPh sb="0" eb="2">
      <t>ギョギョウ</t>
    </rPh>
    <phoneticPr fontId="11"/>
  </si>
  <si>
    <t>鉱業，採石業，砂利採取業</t>
  </si>
  <si>
    <t>建設業</t>
    <rPh sb="0" eb="3">
      <t>ケンセツギョウ</t>
    </rPh>
    <phoneticPr fontId="11"/>
  </si>
  <si>
    <t>製造業</t>
    <rPh sb="0" eb="3">
      <t>セイゾウギョウ</t>
    </rPh>
    <phoneticPr fontId="11"/>
  </si>
  <si>
    <t>電気・ガス・熱供給・水道業</t>
  </si>
  <si>
    <t>情報通信業</t>
  </si>
  <si>
    <t>卸売業・小売業</t>
  </si>
  <si>
    <t>金融業・保険業</t>
  </si>
  <si>
    <t>複合サービス事業</t>
  </si>
  <si>
    <t>サービス業</t>
    <phoneticPr fontId="7"/>
  </si>
  <si>
    <t>農業</t>
    <rPh sb="0" eb="2">
      <t>ノウギョウ</t>
    </rPh>
    <phoneticPr fontId="11"/>
  </si>
  <si>
    <t>林業</t>
    <rPh sb="0" eb="2">
      <t>ノウリンギョウ</t>
    </rPh>
    <phoneticPr fontId="11"/>
  </si>
  <si>
    <t>水産養殖業</t>
    <rPh sb="0" eb="2">
      <t>スイサン</t>
    </rPh>
    <rPh sb="2" eb="4">
      <t>ヨウショク</t>
    </rPh>
    <rPh sb="4" eb="5">
      <t>ギョウ</t>
    </rPh>
    <phoneticPr fontId="11"/>
  </si>
  <si>
    <t>総合工事業</t>
    <rPh sb="0" eb="2">
      <t>ソウゴウ</t>
    </rPh>
    <rPh sb="2" eb="5">
      <t>コウジギョウ</t>
    </rPh>
    <phoneticPr fontId="11"/>
  </si>
  <si>
    <t>設備工事業</t>
    <rPh sb="0" eb="2">
      <t>セツビ</t>
    </rPh>
    <rPh sb="2" eb="4">
      <t>コウジ</t>
    </rPh>
    <rPh sb="4" eb="5">
      <t>ギョウ</t>
    </rPh>
    <phoneticPr fontId="11"/>
  </si>
  <si>
    <t>職別工事業</t>
    <rPh sb="0" eb="1">
      <t>ショク</t>
    </rPh>
    <rPh sb="1" eb="2">
      <t>ベツ</t>
    </rPh>
    <rPh sb="2" eb="5">
      <t>コウジギョウ</t>
    </rPh>
    <phoneticPr fontId="11"/>
  </si>
  <si>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</si>
  <si>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</si>
  <si>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</si>
  <si>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</si>
  <si>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</si>
  <si>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</si>
  <si>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</si>
  <si>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</si>
  <si>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</si>
  <si>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</si>
  <si>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</si>
  <si>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</si>
  <si>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</si>
  <si>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</si>
  <si>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</si>
  <si>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</si>
  <si>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</si>
  <si>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</si>
  <si>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</si>
  <si>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</si>
  <si>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</si>
  <si>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</si>
  <si>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</si>
  <si>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</si>
  <si>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7"/>
  </si>
  <si>
    <t>ガス業</t>
    <phoneticPr fontId="7"/>
  </si>
  <si>
    <t>熱供給業</t>
    <phoneticPr fontId="7"/>
  </si>
  <si>
    <t>水道業</t>
    <phoneticPr fontId="7"/>
  </si>
  <si>
    <t>通信業</t>
    <phoneticPr fontId="7"/>
  </si>
  <si>
    <t>放送業</t>
    <rPh sb="0" eb="2">
      <t>ホウソウ</t>
    </rPh>
    <phoneticPr fontId="7"/>
  </si>
  <si>
    <t>情報サービス業</t>
    <phoneticPr fontId="7"/>
  </si>
  <si>
    <t>インターネット附随サービス業</t>
    <phoneticPr fontId="7"/>
  </si>
  <si>
    <t>映像・音声・文字情報制作業</t>
    <phoneticPr fontId="7"/>
  </si>
  <si>
    <t>鉄道業</t>
    <phoneticPr fontId="7"/>
  </si>
  <si>
    <t>道路旅客運送業</t>
    <phoneticPr fontId="7"/>
  </si>
  <si>
    <t>道路貨物運送業</t>
    <phoneticPr fontId="7"/>
  </si>
  <si>
    <t>水運業</t>
    <phoneticPr fontId="7"/>
  </si>
  <si>
    <t>航空運輸業</t>
    <phoneticPr fontId="7"/>
  </si>
  <si>
    <t>倉庫業</t>
    <phoneticPr fontId="7"/>
  </si>
  <si>
    <t>運輸に附帯するサービス業</t>
    <phoneticPr fontId="7"/>
  </si>
  <si>
    <t>郵便業</t>
    <rPh sb="0" eb="2">
      <t>ユウビン</t>
    </rPh>
    <rPh sb="2" eb="3">
      <t>ギョウ</t>
    </rPh>
    <phoneticPr fontId="7"/>
  </si>
  <si>
    <t>各種商品卸売業</t>
    <phoneticPr fontId="7"/>
  </si>
  <si>
    <t>繊維・衣服等卸売業</t>
    <phoneticPr fontId="7"/>
  </si>
  <si>
    <t>飲食料品卸売業</t>
    <phoneticPr fontId="7"/>
  </si>
  <si>
    <t>建築材料，鉱物・金属材料等卸売業</t>
    <phoneticPr fontId="7"/>
  </si>
  <si>
    <t>機械器具卸売業</t>
    <phoneticPr fontId="7"/>
  </si>
  <si>
    <t>その他の卸売業</t>
    <phoneticPr fontId="7"/>
  </si>
  <si>
    <t>各種商品小売業</t>
    <phoneticPr fontId="7"/>
  </si>
  <si>
    <t>織物・衣服・身の回り品小売業</t>
    <phoneticPr fontId="7"/>
  </si>
  <si>
    <t>飲食料品小売業</t>
    <phoneticPr fontId="7"/>
  </si>
  <si>
    <t>機械器具小売業</t>
    <phoneticPr fontId="7"/>
  </si>
  <si>
    <t>その他の小売業</t>
    <phoneticPr fontId="7"/>
  </si>
  <si>
    <t>無店舗小売業</t>
    <phoneticPr fontId="7"/>
  </si>
  <si>
    <t>銀行業</t>
    <phoneticPr fontId="7"/>
  </si>
  <si>
    <t>協同組織金融業</t>
    <phoneticPr fontId="7"/>
  </si>
  <si>
    <t>貸金業，クレジットカード業等非預金信用機関</t>
    <phoneticPr fontId="7"/>
  </si>
  <si>
    <t>金融商品取引業，商品先物取引業</t>
    <phoneticPr fontId="7"/>
  </si>
  <si>
    <t>補助的金融業等</t>
    <phoneticPr fontId="7"/>
  </si>
  <si>
    <t>保険業</t>
    <phoneticPr fontId="7"/>
  </si>
  <si>
    <t>不動産取引業</t>
    <phoneticPr fontId="7"/>
  </si>
  <si>
    <t>不動産賃貸業・管理業</t>
    <phoneticPr fontId="7"/>
  </si>
  <si>
    <t>物品賃貸業</t>
    <phoneticPr fontId="7"/>
  </si>
  <si>
    <t>学術・開発研究機関</t>
    <phoneticPr fontId="7"/>
  </si>
  <si>
    <t>専門サービス業</t>
    <phoneticPr fontId="7"/>
  </si>
  <si>
    <t>広告業</t>
    <phoneticPr fontId="7"/>
  </si>
  <si>
    <t>技術サービス業</t>
    <phoneticPr fontId="7"/>
  </si>
  <si>
    <t>宿泊業</t>
    <phoneticPr fontId="7"/>
  </si>
  <si>
    <t>飲食店</t>
    <phoneticPr fontId="7"/>
  </si>
  <si>
    <t>持ち帰り・配達飲食サービス業</t>
    <phoneticPr fontId="7"/>
  </si>
  <si>
    <t>洗濯・理容・美容・浴場業</t>
    <phoneticPr fontId="7"/>
  </si>
  <si>
    <t>その他の生活関連サービス業</t>
    <phoneticPr fontId="7"/>
  </si>
  <si>
    <t>娯楽業</t>
    <phoneticPr fontId="7"/>
  </si>
  <si>
    <t>学校教育</t>
    <phoneticPr fontId="7"/>
  </si>
  <si>
    <t>その他の教育，学習支援業</t>
    <phoneticPr fontId="7"/>
  </si>
  <si>
    <t>医療業</t>
    <phoneticPr fontId="7"/>
  </si>
  <si>
    <t>保健衛生</t>
    <phoneticPr fontId="7"/>
  </si>
  <si>
    <t>社会保険・社会福祉・介護事業</t>
    <phoneticPr fontId="7"/>
  </si>
  <si>
    <t>郵便局</t>
    <phoneticPr fontId="7"/>
  </si>
  <si>
    <t>協同組合</t>
    <phoneticPr fontId="7"/>
  </si>
  <si>
    <t>廃棄物処理業</t>
    <phoneticPr fontId="7"/>
  </si>
  <si>
    <t>自動車整備業</t>
    <phoneticPr fontId="7"/>
  </si>
  <si>
    <t>機械等修理業</t>
    <phoneticPr fontId="7"/>
  </si>
  <si>
    <t>職業紹介・労働者派遣業</t>
    <phoneticPr fontId="7"/>
  </si>
  <si>
    <t>その他の事業サービス業</t>
    <phoneticPr fontId="7"/>
  </si>
  <si>
    <t>産業分類</t>
    <rPh sb="0" eb="2">
      <t>サンギョウ</t>
    </rPh>
    <rPh sb="2" eb="4">
      <t>ブンルイ</t>
    </rPh>
    <phoneticPr fontId="5"/>
  </si>
  <si>
    <t>農業・林業</t>
    <rPh sb="0" eb="2">
      <t>ノウギョウ</t>
    </rPh>
    <rPh sb="3" eb="5">
      <t>リンギョウ</t>
    </rPh>
    <phoneticPr fontId="11"/>
  </si>
  <si>
    <t>鉱業・採石業・砂利採取業</t>
    <phoneticPr fontId="7"/>
  </si>
  <si>
    <t>運輸業・郵便業</t>
    <phoneticPr fontId="7"/>
  </si>
  <si>
    <t>不動産業・物品賃貸業</t>
    <phoneticPr fontId="7"/>
  </si>
  <si>
    <t>学術研究・専門・技術サービス業</t>
    <phoneticPr fontId="7"/>
  </si>
  <si>
    <t>宿泊業・飲食サービス業</t>
    <phoneticPr fontId="7"/>
  </si>
  <si>
    <t>生活関連サービス業・娯楽業</t>
    <phoneticPr fontId="7"/>
  </si>
  <si>
    <t>教育・学習支援業</t>
    <phoneticPr fontId="7"/>
  </si>
  <si>
    <t>医療・福祉</t>
    <phoneticPr fontId="7"/>
  </si>
  <si>
    <t>〒</t>
  </si>
  <si>
    <t>〒</t>
    <phoneticPr fontId="5"/>
  </si>
  <si>
    <t>照明設備</t>
  </si>
  <si>
    <t>空調設備</t>
  </si>
  <si>
    <t>ボイラー(設備更新)</t>
  </si>
  <si>
    <t>ボイラー(燃料転換のみ)</t>
  </si>
  <si>
    <t>コンプレッサー</t>
  </si>
  <si>
    <t>太陽光発電設備</t>
  </si>
  <si>
    <t>コージェネレーション</t>
  </si>
  <si>
    <t>W数</t>
    <rPh sb="1" eb="2">
      <t>スウ</t>
    </rPh>
    <phoneticPr fontId="7"/>
  </si>
  <si>
    <t>常時使用する
従業員数</t>
    <rPh sb="0" eb="2">
      <t>ジョウジ</t>
    </rPh>
    <rPh sb="2" eb="4">
      <t>シヨウ</t>
    </rPh>
    <rPh sb="7" eb="10">
      <t>ジュウギョウイン</t>
    </rPh>
    <rPh sb="10" eb="11">
      <t>スウ</t>
    </rPh>
    <phoneticPr fontId="5"/>
  </si>
  <si>
    <t>（役職名）</t>
    <rPh sb="1" eb="4">
      <t>ヤクショクメイ</t>
    </rPh>
    <phoneticPr fontId="7"/>
  </si>
  <si>
    <t>（代表者名）</t>
    <rPh sb="1" eb="4">
      <t>ダイヒョウシャ</t>
    </rPh>
    <rPh sb="4" eb="5">
      <t>メイ</t>
    </rPh>
    <phoneticPr fontId="7"/>
  </si>
  <si>
    <t xml:space="preserve">連絡先
</t>
    <rPh sb="0" eb="3">
      <t>レンラクサキ</t>
    </rPh>
    <phoneticPr fontId="5"/>
  </si>
  <si>
    <t>燃料</t>
    <rPh sb="0" eb="2">
      <t>ネンリョウ</t>
    </rPh>
    <phoneticPr fontId="7"/>
  </si>
  <si>
    <t>照明</t>
    <rPh sb="0" eb="2">
      <t>ショウメイ</t>
    </rPh>
    <phoneticPr fontId="7"/>
  </si>
  <si>
    <t>蛍光灯</t>
    <rPh sb="0" eb="3">
      <t>ケイコウトウ</t>
    </rPh>
    <phoneticPr fontId="7"/>
  </si>
  <si>
    <t>水銀灯</t>
    <rPh sb="0" eb="3">
      <t>スイギントウ</t>
    </rPh>
    <phoneticPr fontId="7"/>
  </si>
  <si>
    <t>LED</t>
    <phoneticPr fontId="7"/>
  </si>
  <si>
    <t>その他（右に設備記載）</t>
    <phoneticPr fontId="7"/>
  </si>
  <si>
    <t>所有
状況</t>
    <rPh sb="0" eb="2">
      <t>ショユウ</t>
    </rPh>
    <rPh sb="3" eb="5">
      <t>ジョウキョウ</t>
    </rPh>
    <phoneticPr fontId="5"/>
  </si>
  <si>
    <t>氏名</t>
    <rPh sb="0" eb="1">
      <t>シ</t>
    </rPh>
    <rPh sb="1" eb="2">
      <t>ナ</t>
    </rPh>
    <phoneticPr fontId="5"/>
  </si>
  <si>
    <t>メール</t>
    <phoneticPr fontId="5"/>
  </si>
  <si>
    <t>月</t>
    <rPh sb="0" eb="1">
      <t>ガツ</t>
    </rPh>
    <phoneticPr fontId="7"/>
  </si>
  <si>
    <t>事業期間</t>
    <rPh sb="0" eb="2">
      <t>ジギョウ</t>
    </rPh>
    <rPh sb="2" eb="4">
      <t>キカン</t>
    </rPh>
    <phoneticPr fontId="7"/>
  </si>
  <si>
    <t>令和</t>
    <rPh sb="0" eb="2">
      <t>レイワ</t>
    </rPh>
    <phoneticPr fontId="7"/>
  </si>
  <si>
    <t>年</t>
    <rPh sb="0" eb="1">
      <t>ネン</t>
    </rPh>
    <phoneticPr fontId="7"/>
  </si>
  <si>
    <t>～</t>
    <phoneticPr fontId="7"/>
  </si>
  <si>
    <t>シート名</t>
    <rPh sb="3" eb="4">
      <t>メイ</t>
    </rPh>
    <phoneticPr fontId="22"/>
  </si>
  <si>
    <t>その他</t>
    <rPh sb="2" eb="3">
      <t>タ</t>
    </rPh>
    <phoneticPr fontId="22"/>
  </si>
  <si>
    <t>燃料の種類</t>
    <rPh sb="0" eb="2">
      <t>ネンリョウ</t>
    </rPh>
    <rPh sb="3" eb="5">
      <t>シュルイ</t>
    </rPh>
    <phoneticPr fontId="5"/>
  </si>
  <si>
    <t>台数</t>
    <rPh sb="0" eb="2">
      <t>ダイスウ</t>
    </rPh>
    <phoneticPr fontId="5"/>
  </si>
  <si>
    <t>排出係数</t>
    <rPh sb="0" eb="2">
      <t>ハイシュツ</t>
    </rPh>
    <rPh sb="2" eb="4">
      <t>ケイスウ</t>
    </rPh>
    <phoneticPr fontId="5"/>
  </si>
  <si>
    <t>省エネ手法</t>
    <rPh sb="0" eb="1">
      <t>ショウ</t>
    </rPh>
    <rPh sb="3" eb="5">
      <t>シュホウ</t>
    </rPh>
    <phoneticPr fontId="5"/>
  </si>
  <si>
    <t>設備の高効率化</t>
    <rPh sb="0" eb="2">
      <t>セツビ</t>
    </rPh>
    <rPh sb="3" eb="7">
      <t>コウコウリツカ</t>
    </rPh>
    <phoneticPr fontId="5"/>
  </si>
  <si>
    <t>A重油</t>
    <rPh sb="1" eb="3">
      <t>ジュウユ</t>
    </rPh>
    <phoneticPr fontId="5"/>
  </si>
  <si>
    <t>燃料転換</t>
    <rPh sb="0" eb="2">
      <t>ネンリョウ</t>
    </rPh>
    <rPh sb="2" eb="4">
      <t>テンカン</t>
    </rPh>
    <phoneticPr fontId="5"/>
  </si>
  <si>
    <t>B・C重油</t>
    <rPh sb="3" eb="5">
      <t>ジュウユ</t>
    </rPh>
    <phoneticPr fontId="5"/>
  </si>
  <si>
    <t>燃料転換・設備の高効率化</t>
    <rPh sb="0" eb="2">
      <t>ネンリョウ</t>
    </rPh>
    <rPh sb="2" eb="4">
      <t>テンカン</t>
    </rPh>
    <rPh sb="5" eb="7">
      <t>セツビ</t>
    </rPh>
    <rPh sb="8" eb="12">
      <t>コウコウリツカ</t>
    </rPh>
    <phoneticPr fontId="5"/>
  </si>
  <si>
    <t>LPG</t>
    <phoneticPr fontId="5"/>
  </si>
  <si>
    <t>ｔ</t>
    <phoneticPr fontId="5"/>
  </si>
  <si>
    <t>LNG</t>
    <phoneticPr fontId="5"/>
  </si>
  <si>
    <t>都市ガス(13A:45MJ/m3)</t>
    <rPh sb="0" eb="2">
      <t>トシ</t>
    </rPh>
    <phoneticPr fontId="5"/>
  </si>
  <si>
    <t>千Nm3</t>
    <rPh sb="0" eb="1">
      <t>セン</t>
    </rPh>
    <phoneticPr fontId="5"/>
  </si>
  <si>
    <t>高効率タイプに更新</t>
    <rPh sb="0" eb="3">
      <t>コウコウリツ</t>
    </rPh>
    <rPh sb="7" eb="9">
      <t>コウシン</t>
    </rPh>
    <phoneticPr fontId="5"/>
  </si>
  <si>
    <t>都市ガス(13A:43.12MJ/m3)</t>
    <rPh sb="0" eb="2">
      <t>トシ</t>
    </rPh>
    <phoneticPr fontId="5"/>
  </si>
  <si>
    <t>同効率タイプに更新</t>
    <rPh sb="0" eb="1">
      <t>ドウ</t>
    </rPh>
    <rPh sb="1" eb="3">
      <t>コウリツ</t>
    </rPh>
    <rPh sb="7" eb="9">
      <t>コウシン</t>
    </rPh>
    <phoneticPr fontId="5"/>
  </si>
  <si>
    <t>都市ガス(13A:46.04MJ/m3)</t>
    <rPh sb="0" eb="2">
      <t>トシ</t>
    </rPh>
    <phoneticPr fontId="5"/>
  </si>
  <si>
    <t>バーナー交換</t>
    <rPh sb="4" eb="6">
      <t>コウカン</t>
    </rPh>
    <phoneticPr fontId="5"/>
  </si>
  <si>
    <t>都市ガス(12A:41.86MJ/m3)</t>
    <rPh sb="0" eb="2">
      <t>トシ</t>
    </rPh>
    <phoneticPr fontId="5"/>
  </si>
  <si>
    <t>その他</t>
    <rPh sb="2" eb="3">
      <t>タ</t>
    </rPh>
    <phoneticPr fontId="5"/>
  </si>
  <si>
    <t>都市ガス(6A:29.30MJ/m3)</t>
    <rPh sb="0" eb="2">
      <t>トシ</t>
    </rPh>
    <phoneticPr fontId="5"/>
  </si>
  <si>
    <t>2019年</t>
    <rPh sb="4" eb="5">
      <t>ネン</t>
    </rPh>
    <phoneticPr fontId="22"/>
  </si>
  <si>
    <t>貫流ボイラ</t>
    <rPh sb="0" eb="2">
      <t>カンリュウ</t>
    </rPh>
    <phoneticPr fontId="22"/>
  </si>
  <si>
    <t>2018年</t>
    <rPh sb="4" eb="5">
      <t>ネン</t>
    </rPh>
    <phoneticPr fontId="22"/>
  </si>
  <si>
    <t>強制循環ボイラ</t>
    <rPh sb="0" eb="2">
      <t>キョウセイ</t>
    </rPh>
    <rPh sb="2" eb="4">
      <t>ジュンカン</t>
    </rPh>
    <phoneticPr fontId="22"/>
  </si>
  <si>
    <t>2017年</t>
    <rPh sb="4" eb="5">
      <t>ネン</t>
    </rPh>
    <phoneticPr fontId="22"/>
  </si>
  <si>
    <t>自然循環ボイラ</t>
    <rPh sb="0" eb="2">
      <t>シゼン</t>
    </rPh>
    <rPh sb="2" eb="4">
      <t>ジュンカン</t>
    </rPh>
    <phoneticPr fontId="22"/>
  </si>
  <si>
    <t>2016年</t>
    <rPh sb="4" eb="5">
      <t>ネン</t>
    </rPh>
    <phoneticPr fontId="22"/>
  </si>
  <si>
    <t>煙管ボイラ</t>
    <rPh sb="0" eb="2">
      <t>エンカン</t>
    </rPh>
    <phoneticPr fontId="22"/>
  </si>
  <si>
    <t>名称・型式等</t>
    <rPh sb="0" eb="2">
      <t>メイショウ</t>
    </rPh>
    <rPh sb="3" eb="5">
      <t>カタシキ</t>
    </rPh>
    <rPh sb="5" eb="6">
      <t>トウ</t>
    </rPh>
    <phoneticPr fontId="22"/>
  </si>
  <si>
    <t>方式</t>
    <rPh sb="0" eb="2">
      <t>ホウシキ</t>
    </rPh>
    <phoneticPr fontId="22"/>
  </si>
  <si>
    <t>年式等</t>
    <rPh sb="0" eb="2">
      <t>ネンシキ</t>
    </rPh>
    <rPh sb="2" eb="3">
      <t>トウ</t>
    </rPh>
    <phoneticPr fontId="22"/>
  </si>
  <si>
    <t>昨年度燃料使用量</t>
    <rPh sb="0" eb="3">
      <t>サクネンド</t>
    </rPh>
    <rPh sb="3" eb="5">
      <t>ネンリョウ</t>
    </rPh>
    <rPh sb="5" eb="8">
      <t>シヨウリョウ</t>
    </rPh>
    <phoneticPr fontId="5"/>
  </si>
  <si>
    <t>ボイラ効率</t>
    <rPh sb="3" eb="5">
      <t>コウリツ</t>
    </rPh>
    <phoneticPr fontId="5"/>
  </si>
  <si>
    <t>ｔ-ＣＯ₂／年</t>
    <rPh sb="6" eb="7">
      <t>ネン</t>
    </rPh>
    <phoneticPr fontId="22"/>
  </si>
  <si>
    <t>2015年</t>
    <rPh sb="4" eb="5">
      <t>ネン</t>
    </rPh>
    <phoneticPr fontId="22"/>
  </si>
  <si>
    <t>炉筒ボイラ</t>
    <rPh sb="0" eb="2">
      <t>ロトウ</t>
    </rPh>
    <phoneticPr fontId="22"/>
  </si>
  <si>
    <t>2014年</t>
    <rPh sb="4" eb="5">
      <t>ネン</t>
    </rPh>
    <phoneticPr fontId="22"/>
  </si>
  <si>
    <t>炉筒煙管ボイラ</t>
    <rPh sb="0" eb="2">
      <t>ロトウ</t>
    </rPh>
    <rPh sb="2" eb="4">
      <t>エンカン</t>
    </rPh>
    <phoneticPr fontId="22"/>
  </si>
  <si>
    <t>2013年</t>
    <rPh sb="4" eb="5">
      <t>ネン</t>
    </rPh>
    <phoneticPr fontId="22"/>
  </si>
  <si>
    <t>立てボイラ</t>
    <rPh sb="0" eb="1">
      <t>タ</t>
    </rPh>
    <phoneticPr fontId="22"/>
  </si>
  <si>
    <t>2012年</t>
    <rPh sb="4" eb="5">
      <t>ネン</t>
    </rPh>
    <phoneticPr fontId="22"/>
  </si>
  <si>
    <t>セクショナルボイラ</t>
    <phoneticPr fontId="22"/>
  </si>
  <si>
    <t>2011年</t>
    <rPh sb="4" eb="5">
      <t>ネン</t>
    </rPh>
    <phoneticPr fontId="22"/>
  </si>
  <si>
    <t>2010年</t>
    <rPh sb="4" eb="5">
      <t>ネン</t>
    </rPh>
    <phoneticPr fontId="22"/>
  </si>
  <si>
    <t>2009年</t>
    <rPh sb="4" eb="5">
      <t>ネン</t>
    </rPh>
    <phoneticPr fontId="22"/>
  </si>
  <si>
    <t>2008年</t>
    <rPh sb="4" eb="5">
      <t>ネン</t>
    </rPh>
    <phoneticPr fontId="22"/>
  </si>
  <si>
    <t>2007年</t>
    <rPh sb="4" eb="5">
      <t>ネン</t>
    </rPh>
    <phoneticPr fontId="22"/>
  </si>
  <si>
    <t>2006年</t>
    <rPh sb="4" eb="5">
      <t>ネン</t>
    </rPh>
    <phoneticPr fontId="22"/>
  </si>
  <si>
    <t>2005年</t>
    <rPh sb="4" eb="5">
      <t>ネン</t>
    </rPh>
    <phoneticPr fontId="22"/>
  </si>
  <si>
    <t>2004年</t>
    <rPh sb="4" eb="5">
      <t>ネン</t>
    </rPh>
    <phoneticPr fontId="22"/>
  </si>
  <si>
    <t>2003年</t>
    <rPh sb="4" eb="5">
      <t>ネン</t>
    </rPh>
    <phoneticPr fontId="22"/>
  </si>
  <si>
    <t>2002年</t>
    <rPh sb="4" eb="5">
      <t>ネン</t>
    </rPh>
    <phoneticPr fontId="22"/>
  </si>
  <si>
    <t>2001年</t>
    <rPh sb="4" eb="5">
      <t>ネン</t>
    </rPh>
    <phoneticPr fontId="22"/>
  </si>
  <si>
    <t>2000年</t>
    <rPh sb="4" eb="5">
      <t>ネン</t>
    </rPh>
    <phoneticPr fontId="22"/>
  </si>
  <si>
    <t>1999年</t>
    <rPh sb="4" eb="5">
      <t>ネン</t>
    </rPh>
    <phoneticPr fontId="22"/>
  </si>
  <si>
    <t>1998年</t>
    <rPh sb="4" eb="5">
      <t>ネン</t>
    </rPh>
    <phoneticPr fontId="22"/>
  </si>
  <si>
    <t>1997年</t>
    <rPh sb="4" eb="5">
      <t>ネン</t>
    </rPh>
    <phoneticPr fontId="22"/>
  </si>
  <si>
    <t>1996年</t>
    <rPh sb="4" eb="5">
      <t>ネン</t>
    </rPh>
    <phoneticPr fontId="22"/>
  </si>
  <si>
    <t>1995年</t>
    <rPh sb="4" eb="5">
      <t>ネン</t>
    </rPh>
    <phoneticPr fontId="22"/>
  </si>
  <si>
    <t>1994年</t>
    <rPh sb="4" eb="5">
      <t>ネン</t>
    </rPh>
    <phoneticPr fontId="22"/>
  </si>
  <si>
    <t>1993年</t>
    <rPh sb="4" eb="5">
      <t>ネン</t>
    </rPh>
    <phoneticPr fontId="22"/>
  </si>
  <si>
    <t>1992年</t>
    <rPh sb="4" eb="5">
      <t>ネン</t>
    </rPh>
    <phoneticPr fontId="22"/>
  </si>
  <si>
    <t>1991年</t>
    <rPh sb="4" eb="5">
      <t>ネン</t>
    </rPh>
    <phoneticPr fontId="22"/>
  </si>
  <si>
    <t>1990年</t>
    <rPh sb="4" eb="5">
      <t>ネン</t>
    </rPh>
    <phoneticPr fontId="22"/>
  </si>
  <si>
    <t>1989年</t>
    <rPh sb="4" eb="5">
      <t>ネン</t>
    </rPh>
    <phoneticPr fontId="22"/>
  </si>
  <si>
    <t>1988年</t>
    <rPh sb="4" eb="5">
      <t>ネン</t>
    </rPh>
    <phoneticPr fontId="22"/>
  </si>
  <si>
    <t>1987年</t>
    <rPh sb="4" eb="5">
      <t>ネン</t>
    </rPh>
    <phoneticPr fontId="22"/>
  </si>
  <si>
    <t>1986年</t>
    <rPh sb="4" eb="5">
      <t>ネン</t>
    </rPh>
    <phoneticPr fontId="22"/>
  </si>
  <si>
    <t>1985年</t>
    <rPh sb="4" eb="5">
      <t>ネン</t>
    </rPh>
    <phoneticPr fontId="22"/>
  </si>
  <si>
    <t>1984年</t>
    <rPh sb="4" eb="5">
      <t>ネン</t>
    </rPh>
    <phoneticPr fontId="22"/>
  </si>
  <si>
    <t>1983年</t>
    <rPh sb="4" eb="5">
      <t>ネン</t>
    </rPh>
    <phoneticPr fontId="22"/>
  </si>
  <si>
    <t>1982年</t>
    <rPh sb="4" eb="5">
      <t>ネン</t>
    </rPh>
    <phoneticPr fontId="22"/>
  </si>
  <si>
    <t>1981年</t>
    <rPh sb="4" eb="5">
      <t>ネン</t>
    </rPh>
    <phoneticPr fontId="22"/>
  </si>
  <si>
    <t>1980年</t>
    <rPh sb="4" eb="5">
      <t>ネン</t>
    </rPh>
    <phoneticPr fontId="22"/>
  </si>
  <si>
    <t>1979年</t>
    <rPh sb="4" eb="5">
      <t>ネン</t>
    </rPh>
    <phoneticPr fontId="22"/>
  </si>
  <si>
    <t>1978年</t>
    <rPh sb="4" eb="5">
      <t>ネン</t>
    </rPh>
    <phoneticPr fontId="22"/>
  </si>
  <si>
    <t>1977年</t>
    <rPh sb="4" eb="5">
      <t>ネン</t>
    </rPh>
    <phoneticPr fontId="22"/>
  </si>
  <si>
    <t>1976年</t>
    <rPh sb="4" eb="5">
      <t>ネン</t>
    </rPh>
    <phoneticPr fontId="22"/>
  </si>
  <si>
    <t>1975年</t>
    <rPh sb="4" eb="5">
      <t>ネン</t>
    </rPh>
    <phoneticPr fontId="22"/>
  </si>
  <si>
    <t>1974年</t>
    <rPh sb="4" eb="5">
      <t>ネン</t>
    </rPh>
    <phoneticPr fontId="22"/>
  </si>
  <si>
    <t>1973年</t>
    <rPh sb="4" eb="5">
      <t>ネン</t>
    </rPh>
    <phoneticPr fontId="22"/>
  </si>
  <si>
    <t>1970年</t>
    <rPh sb="4" eb="5">
      <t>ネン</t>
    </rPh>
    <phoneticPr fontId="22"/>
  </si>
  <si>
    <t>1969年</t>
    <rPh sb="4" eb="5">
      <t>ネン</t>
    </rPh>
    <phoneticPr fontId="22"/>
  </si>
  <si>
    <t>1968年</t>
    <rPh sb="4" eb="5">
      <t>ネン</t>
    </rPh>
    <phoneticPr fontId="22"/>
  </si>
  <si>
    <t>1967年</t>
    <rPh sb="4" eb="5">
      <t>ネン</t>
    </rPh>
    <phoneticPr fontId="22"/>
  </si>
  <si>
    <t>1966年</t>
    <rPh sb="4" eb="5">
      <t>ネン</t>
    </rPh>
    <phoneticPr fontId="22"/>
  </si>
  <si>
    <t>1965年</t>
    <rPh sb="4" eb="5">
      <t>ネン</t>
    </rPh>
    <phoneticPr fontId="22"/>
  </si>
  <si>
    <t>1964年</t>
    <rPh sb="4" eb="5">
      <t>ネン</t>
    </rPh>
    <phoneticPr fontId="22"/>
  </si>
  <si>
    <t>1963年</t>
    <rPh sb="4" eb="5">
      <t>ネン</t>
    </rPh>
    <phoneticPr fontId="22"/>
  </si>
  <si>
    <t>1962年</t>
    <rPh sb="4" eb="5">
      <t>ネン</t>
    </rPh>
    <phoneticPr fontId="22"/>
  </si>
  <si>
    <t>1961年</t>
    <rPh sb="4" eb="5">
      <t>ネン</t>
    </rPh>
    <phoneticPr fontId="22"/>
  </si>
  <si>
    <t>1960年</t>
    <rPh sb="4" eb="5">
      <t>ネン</t>
    </rPh>
    <phoneticPr fontId="22"/>
  </si>
  <si>
    <t>台数</t>
    <rPh sb="0" eb="2">
      <t>ダイスウ</t>
    </rPh>
    <phoneticPr fontId="22"/>
  </si>
  <si>
    <t>高位発熱量</t>
    <rPh sb="0" eb="2">
      <t>コウイ</t>
    </rPh>
    <rPh sb="2" eb="4">
      <t>ハツネツ</t>
    </rPh>
    <rPh sb="4" eb="5">
      <t>リョウ</t>
    </rPh>
    <phoneticPr fontId="5"/>
  </si>
  <si>
    <t>低位発熱量</t>
    <rPh sb="0" eb="2">
      <t>テイイ</t>
    </rPh>
    <rPh sb="2" eb="4">
      <t>ハツネツ</t>
    </rPh>
    <rPh sb="4" eb="5">
      <t>リョウ</t>
    </rPh>
    <phoneticPr fontId="22"/>
  </si>
  <si>
    <t>使用按分</t>
    <rPh sb="0" eb="2">
      <t>シヨウ</t>
    </rPh>
    <rPh sb="2" eb="4">
      <t>アンブン</t>
    </rPh>
    <phoneticPr fontId="22"/>
  </si>
  <si>
    <t>按分合計</t>
    <rPh sb="0" eb="2">
      <t>アンブン</t>
    </rPh>
    <rPh sb="2" eb="4">
      <t>ゴウケイ</t>
    </rPh>
    <phoneticPr fontId="22"/>
  </si>
  <si>
    <t>導入後想定する
燃料使用量</t>
    <rPh sb="0" eb="2">
      <t>ドウニュウ</t>
    </rPh>
    <rPh sb="2" eb="3">
      <t>ゴ</t>
    </rPh>
    <rPh sb="3" eb="5">
      <t>ソウテイ</t>
    </rPh>
    <rPh sb="8" eb="10">
      <t>ネンリョウ</t>
    </rPh>
    <rPh sb="10" eb="13">
      <t>シヨウリョウ</t>
    </rPh>
    <phoneticPr fontId="5"/>
  </si>
  <si>
    <t>必要熱量GJ</t>
    <rPh sb="0" eb="2">
      <t>ヒツヨウ</t>
    </rPh>
    <rPh sb="2" eb="4">
      <t>ネツリョウ</t>
    </rPh>
    <phoneticPr fontId="22"/>
  </si>
  <si>
    <t>●既存ボイラ</t>
    <rPh sb="1" eb="3">
      <t>キゾン</t>
    </rPh>
    <phoneticPr fontId="5"/>
  </si>
  <si>
    <t>●導入予定ボイラ</t>
    <rPh sb="1" eb="3">
      <t>ドウニュウ</t>
    </rPh>
    <rPh sb="3" eb="5">
      <t>ヨテイ</t>
    </rPh>
    <phoneticPr fontId="5"/>
  </si>
  <si>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5"/>
  </si>
  <si>
    <t>名称・型式等</t>
    <rPh sb="0" eb="2">
      <t>メイショウ</t>
    </rPh>
    <rPh sb="3" eb="5">
      <t>カタシキ</t>
    </rPh>
    <rPh sb="5" eb="6">
      <t>トウ</t>
    </rPh>
    <phoneticPr fontId="22"/>
  </si>
  <si>
    <t>燃料消費量</t>
    <rPh sb="0" eb="2">
      <t>ネンリョウ</t>
    </rPh>
    <rPh sb="2" eb="5">
      <t>ショウヒリョウ</t>
    </rPh>
    <phoneticPr fontId="22"/>
  </si>
  <si>
    <t>年間稼働時間(h/年）</t>
    <rPh sb="0" eb="2">
      <t>ネンカン</t>
    </rPh>
    <rPh sb="2" eb="4">
      <t>カドウ</t>
    </rPh>
    <rPh sb="4" eb="6">
      <t>ジカン</t>
    </rPh>
    <rPh sb="9" eb="10">
      <t>ネン</t>
    </rPh>
    <phoneticPr fontId="22"/>
  </si>
  <si>
    <t>単位</t>
    <rPh sb="0" eb="2">
      <t>タンイ</t>
    </rPh>
    <phoneticPr fontId="22"/>
  </si>
  <si>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2"/>
  </si>
  <si>
    <t>（１）既存ボイラの稼働の情報</t>
    <rPh sb="3" eb="5">
      <t>キゾン</t>
    </rPh>
    <rPh sb="9" eb="11">
      <t>カドウ</t>
    </rPh>
    <rPh sb="12" eb="14">
      <t>ジョウホウ</t>
    </rPh>
    <phoneticPr fontId="22"/>
  </si>
  <si>
    <t>（２）エネルギー使用状況</t>
    <rPh sb="8" eb="10">
      <t>シヨウ</t>
    </rPh>
    <rPh sb="10" eb="12">
      <t>ジョウキョウ</t>
    </rPh>
    <phoneticPr fontId="22"/>
  </si>
  <si>
    <t>（"その他"の場合の説明：　     　　　　　　　　　　　　　　　　）</t>
    <rPh sb="4" eb="5">
      <t>タ</t>
    </rPh>
    <rPh sb="7" eb="9">
      <t>バアイ</t>
    </rPh>
    <rPh sb="10" eb="12">
      <t>セツメイ</t>
    </rPh>
    <phoneticPr fontId="5"/>
  </si>
  <si>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5"/>
  </si>
  <si>
    <t>按分値は合計を １ にすること！</t>
    <rPh sb="0" eb="2">
      <t>アンブン</t>
    </rPh>
    <rPh sb="2" eb="3">
      <t>チ</t>
    </rPh>
    <rPh sb="4" eb="6">
      <t>ゴウケイ</t>
    </rPh>
    <phoneticPr fontId="22"/>
  </si>
  <si>
    <t xml:space="preserve">ボイラCO₂排出量算定用 </t>
    <rPh sb="6" eb="8">
      <t>ハイシュツ</t>
    </rPh>
    <rPh sb="8" eb="9">
      <t>リョウ</t>
    </rPh>
    <rPh sb="9" eb="11">
      <t>サンテイ</t>
    </rPh>
    <phoneticPr fontId="22"/>
  </si>
  <si>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5"/>
  </si>
  <si>
    <t>店舗</t>
    <rPh sb="0" eb="2">
      <t>テンポ</t>
    </rPh>
    <phoneticPr fontId="24"/>
  </si>
  <si>
    <t>事務所</t>
    <rPh sb="0" eb="2">
      <t>ジム</t>
    </rPh>
    <rPh sb="2" eb="3">
      <t>ショ</t>
    </rPh>
    <phoneticPr fontId="24"/>
  </si>
  <si>
    <t>冷房</t>
    <rPh sb="0" eb="2">
      <t>レイボウ</t>
    </rPh>
    <phoneticPr fontId="5"/>
  </si>
  <si>
    <t>冷房</t>
    <rPh sb="0" eb="2">
      <t>レイボウ</t>
    </rPh>
    <phoneticPr fontId="24"/>
  </si>
  <si>
    <t>暖房</t>
    <rPh sb="0" eb="2">
      <t>ダンボウ</t>
    </rPh>
    <phoneticPr fontId="5"/>
  </si>
  <si>
    <t>暖房</t>
    <rPh sb="0" eb="2">
      <t>ダンボウ</t>
    </rPh>
    <phoneticPr fontId="24"/>
  </si>
  <si>
    <t>県北</t>
    <rPh sb="0" eb="2">
      <t>ケンホク</t>
    </rPh>
    <phoneticPr fontId="24"/>
  </si>
  <si>
    <t>県南</t>
    <rPh sb="0" eb="1">
      <t>ケン</t>
    </rPh>
    <rPh sb="1" eb="2">
      <t>ナン</t>
    </rPh>
    <phoneticPr fontId="24"/>
  </si>
  <si>
    <t>4月</t>
    <rPh sb="1" eb="2">
      <t>ガツ</t>
    </rPh>
    <phoneticPr fontId="24"/>
  </si>
  <si>
    <t>5月</t>
  </si>
  <si>
    <t>6月</t>
  </si>
  <si>
    <t>7月</t>
  </si>
  <si>
    <t>8月</t>
  </si>
  <si>
    <t>9月</t>
  </si>
  <si>
    <t>10月</t>
  </si>
  <si>
    <t>11月</t>
  </si>
  <si>
    <t>12月</t>
  </si>
  <si>
    <t>1月</t>
  </si>
  <si>
    <t>2月</t>
  </si>
  <si>
    <t>3月</t>
  </si>
  <si>
    <t>負荷発生</t>
    <rPh sb="0" eb="2">
      <t>フカ</t>
    </rPh>
    <rPh sb="2" eb="4">
      <t>ハッセイ</t>
    </rPh>
    <phoneticPr fontId="24"/>
  </si>
  <si>
    <t>ＪＩＳＢ8616</t>
    <phoneticPr fontId="24"/>
  </si>
  <si>
    <t>稼働割合</t>
    <rPh sb="0" eb="2">
      <t>カドウ</t>
    </rPh>
    <rPh sb="2" eb="4">
      <t>ワリアイ</t>
    </rPh>
    <phoneticPr fontId="24"/>
  </si>
  <si>
    <t>県南・県北負荷率平均</t>
    <rPh sb="0" eb="2">
      <t>ケンナン</t>
    </rPh>
    <rPh sb="3" eb="5">
      <t>ケンホク</t>
    </rPh>
    <rPh sb="5" eb="7">
      <t>フカ</t>
    </rPh>
    <rPh sb="7" eb="8">
      <t>リツ</t>
    </rPh>
    <rPh sb="8" eb="10">
      <t>ヘイキン</t>
    </rPh>
    <phoneticPr fontId="22"/>
  </si>
  <si>
    <t>県南・県北稼働割合平均</t>
    <rPh sb="0" eb="2">
      <t>ケンナン</t>
    </rPh>
    <rPh sb="3" eb="5">
      <t>ケンホク</t>
    </rPh>
    <rPh sb="5" eb="7">
      <t>カドウ</t>
    </rPh>
    <rPh sb="7" eb="9">
      <t>ワリアイ</t>
    </rPh>
    <rPh sb="9" eb="11">
      <t>ヘイキン</t>
    </rPh>
    <phoneticPr fontId="22"/>
  </si>
  <si>
    <t>負荷率×稼働率</t>
    <rPh sb="0" eb="2">
      <t>フカ</t>
    </rPh>
    <rPh sb="2" eb="3">
      <t>リツ</t>
    </rPh>
    <rPh sb="4" eb="6">
      <t>カドウ</t>
    </rPh>
    <rPh sb="6" eb="7">
      <t>リツ</t>
    </rPh>
    <phoneticPr fontId="22"/>
  </si>
  <si>
    <t>店舗・事務所負荷平均</t>
    <rPh sb="0" eb="2">
      <t>テンポ</t>
    </rPh>
    <rPh sb="3" eb="5">
      <t>ジム</t>
    </rPh>
    <rPh sb="5" eb="6">
      <t>ショ</t>
    </rPh>
    <rPh sb="6" eb="8">
      <t>フカ</t>
    </rPh>
    <rPh sb="8" eb="10">
      <t>ヘイキン</t>
    </rPh>
    <phoneticPr fontId="22"/>
  </si>
  <si>
    <t>年平均</t>
    <rPh sb="0" eb="3">
      <t>ネンヘイキン</t>
    </rPh>
    <phoneticPr fontId="22"/>
  </si>
  <si>
    <t>年平均</t>
    <rPh sb="0" eb="1">
      <t>ネン</t>
    </rPh>
    <rPh sb="1" eb="3">
      <t>ヘイキン</t>
    </rPh>
    <phoneticPr fontId="22"/>
  </si>
  <si>
    <t>最大値</t>
    <rPh sb="0" eb="2">
      <t>サイダイ</t>
    </rPh>
    <rPh sb="2" eb="3">
      <t>チ</t>
    </rPh>
    <phoneticPr fontId="22"/>
  </si>
  <si>
    <t>店舗・事務所負荷率平均</t>
    <rPh sb="0" eb="2">
      <t>テンポ</t>
    </rPh>
    <rPh sb="3" eb="5">
      <t>ジム</t>
    </rPh>
    <rPh sb="5" eb="6">
      <t>ショ</t>
    </rPh>
    <rPh sb="6" eb="8">
      <t>フカ</t>
    </rPh>
    <rPh sb="8" eb="9">
      <t>リツ</t>
    </rPh>
    <rPh sb="9" eb="11">
      <t>ヘイキン</t>
    </rPh>
    <phoneticPr fontId="22"/>
  </si>
  <si>
    <t>平均</t>
    <rPh sb="0" eb="2">
      <t>ヘイキン</t>
    </rPh>
    <phoneticPr fontId="22"/>
  </si>
  <si>
    <t>引用値</t>
    <rPh sb="0" eb="2">
      <t>インヨウ</t>
    </rPh>
    <rPh sb="2" eb="3">
      <t>チ</t>
    </rPh>
    <phoneticPr fontId="22"/>
  </si>
  <si>
    <t>4月</t>
    <rPh sb="1" eb="2">
      <t>ガツ</t>
    </rPh>
    <phoneticPr fontId="22"/>
  </si>
  <si>
    <t>負荷×稼働率</t>
    <rPh sb="0" eb="2">
      <t>フカ</t>
    </rPh>
    <rPh sb="3" eb="5">
      <t>カドウ</t>
    </rPh>
    <rPh sb="5" eb="6">
      <t>リツ</t>
    </rPh>
    <phoneticPr fontId="22"/>
  </si>
  <si>
    <t>採用値１</t>
    <rPh sb="0" eb="2">
      <t>サイヨウ</t>
    </rPh>
    <rPh sb="2" eb="3">
      <t>チ</t>
    </rPh>
    <phoneticPr fontId="22"/>
  </si>
  <si>
    <t>採用値２</t>
    <rPh sb="0" eb="2">
      <t>サイヨウ</t>
    </rPh>
    <rPh sb="2" eb="3">
      <t>チ</t>
    </rPh>
    <phoneticPr fontId="22"/>
  </si>
  <si>
    <t>ＪＩＳＢ8616より</t>
    <phoneticPr fontId="22"/>
  </si>
  <si>
    <t>年式</t>
    <rPh sb="0" eb="2">
      <t>ネンシキ</t>
    </rPh>
    <phoneticPr fontId="5"/>
  </si>
  <si>
    <t>種別</t>
    <rPh sb="0" eb="2">
      <t>シュベツ</t>
    </rPh>
    <phoneticPr fontId="5"/>
  </si>
  <si>
    <t>選択対象地域</t>
    <rPh sb="0" eb="2">
      <t>センタク</t>
    </rPh>
    <rPh sb="2" eb="4">
      <t>タイショウ</t>
    </rPh>
    <rPh sb="4" eb="6">
      <t>チイキ</t>
    </rPh>
    <phoneticPr fontId="5"/>
  </si>
  <si>
    <t>列数</t>
    <rPh sb="0" eb="2">
      <t>レツスウ</t>
    </rPh>
    <phoneticPr fontId="5"/>
  </si>
  <si>
    <t>対象負荷列</t>
    <rPh sb="0" eb="2">
      <t>タイショウ</t>
    </rPh>
    <rPh sb="2" eb="4">
      <t>フカ</t>
    </rPh>
    <rPh sb="4" eb="5">
      <t>レツ</t>
    </rPh>
    <phoneticPr fontId="5"/>
  </si>
  <si>
    <t>平均COP計数表ａ</t>
    <rPh sb="0" eb="2">
      <t>ヘイキン</t>
    </rPh>
    <rPh sb="5" eb="7">
      <t>ケイスウ</t>
    </rPh>
    <rPh sb="7" eb="8">
      <t>ピョウ</t>
    </rPh>
    <phoneticPr fontId="24"/>
  </si>
  <si>
    <t>平均COP計数表ｂ</t>
    <rPh sb="0" eb="2">
      <t>ヘイキン</t>
    </rPh>
    <rPh sb="5" eb="7">
      <t>ケイスウ</t>
    </rPh>
    <rPh sb="7" eb="8">
      <t>ピョウ</t>
    </rPh>
    <phoneticPr fontId="24"/>
  </si>
  <si>
    <t>ＩＮＶ</t>
    <phoneticPr fontId="24"/>
  </si>
  <si>
    <t>一定速</t>
    <rPh sb="0" eb="2">
      <t>イッテイ</t>
    </rPh>
    <rPh sb="2" eb="3">
      <t>ソク</t>
    </rPh>
    <phoneticPr fontId="24"/>
  </si>
  <si>
    <t>店舗用</t>
    <rPh sb="0" eb="2">
      <t>テンポ</t>
    </rPh>
    <rPh sb="2" eb="3">
      <t>ヨウ</t>
    </rPh>
    <phoneticPr fontId="24"/>
  </si>
  <si>
    <t>設備用</t>
    <rPh sb="0" eb="2">
      <t>セツビ</t>
    </rPh>
    <rPh sb="2" eb="3">
      <t>ヨウ</t>
    </rPh>
    <phoneticPr fontId="24"/>
  </si>
  <si>
    <t>25%未満</t>
    <rPh sb="3" eb="5">
      <t>ミマン</t>
    </rPh>
    <phoneticPr fontId="24"/>
  </si>
  <si>
    <t>25%以上</t>
    <rPh sb="3" eb="5">
      <t>イジョウ</t>
    </rPh>
    <phoneticPr fontId="24"/>
  </si>
  <si>
    <t>a 冷房</t>
    <rPh sb="2" eb="4">
      <t>レイボウ</t>
    </rPh>
    <phoneticPr fontId="24"/>
  </si>
  <si>
    <t>a 暖房</t>
    <rPh sb="2" eb="3">
      <t>ダン</t>
    </rPh>
    <phoneticPr fontId="24"/>
  </si>
  <si>
    <t>b　冷房</t>
    <rPh sb="2" eb="4">
      <t>レイボウ</t>
    </rPh>
    <phoneticPr fontId="24"/>
  </si>
  <si>
    <t>ｂ　暖房</t>
    <rPh sb="2" eb="4">
      <t>ダンボウ</t>
    </rPh>
    <phoneticPr fontId="24"/>
  </si>
  <si>
    <t>y = a x + b</t>
    <phoneticPr fontId="22"/>
  </si>
  <si>
    <t>INV</t>
  </si>
  <si>
    <t>INV</t>
    <phoneticPr fontId="22"/>
  </si>
  <si>
    <t>一定速</t>
    <rPh sb="0" eb="2">
      <t>イッテイ</t>
    </rPh>
    <rPh sb="2" eb="3">
      <t>ソク</t>
    </rPh>
    <phoneticPr fontId="22"/>
  </si>
  <si>
    <t>y = a x + b　店舗・事務所平均</t>
    <rPh sb="12" eb="14">
      <t>テンポ</t>
    </rPh>
    <rPh sb="15" eb="17">
      <t>ジム</t>
    </rPh>
    <rPh sb="17" eb="18">
      <t>ショ</t>
    </rPh>
    <rPh sb="18" eb="20">
      <t>ヘイキン</t>
    </rPh>
    <phoneticPr fontId="22"/>
  </si>
  <si>
    <t>平均COP計数表b</t>
    <rPh sb="0" eb="2">
      <t>ヘイキン</t>
    </rPh>
    <rPh sb="5" eb="7">
      <t>ケイスウ</t>
    </rPh>
    <rPh sb="7" eb="8">
      <t>ピョウ</t>
    </rPh>
    <phoneticPr fontId="24"/>
  </si>
  <si>
    <t>COP補正</t>
    <rPh sb="3" eb="5">
      <t>ホセイ</t>
    </rPh>
    <phoneticPr fontId="22"/>
  </si>
  <si>
    <t>1995年以前</t>
    <rPh sb="4" eb="5">
      <t>ネン</t>
    </rPh>
    <rPh sb="5" eb="7">
      <t>イゼン</t>
    </rPh>
    <phoneticPr fontId="22"/>
  </si>
  <si>
    <t>取得値</t>
    <rPh sb="0" eb="2">
      <t>シュトク</t>
    </rPh>
    <rPh sb="2" eb="3">
      <t>トクネ</t>
    </rPh>
    <phoneticPr fontId="22"/>
  </si>
  <si>
    <t>冷房</t>
    <rPh sb="0" eb="2">
      <t>レイボウ</t>
    </rPh>
    <phoneticPr fontId="22"/>
  </si>
  <si>
    <t>暖房</t>
    <rPh sb="0" eb="2">
      <t>ダンボウ</t>
    </rPh>
    <phoneticPr fontId="22"/>
  </si>
  <si>
    <t>冷暖房平均</t>
    <rPh sb="0" eb="3">
      <t>レイダンボウ</t>
    </rPh>
    <rPh sb="3" eb="5">
      <t>ヘイキン</t>
    </rPh>
    <phoneticPr fontId="22"/>
  </si>
  <si>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</si>
  <si>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2"/>
  </si>
  <si>
    <t>（単位　円）</t>
    <rPh sb="1" eb="3">
      <t>タンイ</t>
    </rPh>
    <rPh sb="4" eb="5">
      <t>エン</t>
    </rPh>
    <phoneticPr fontId="5"/>
  </si>
  <si>
    <t>機器費</t>
    <rPh sb="0" eb="2">
      <t>キキ</t>
    </rPh>
    <rPh sb="2" eb="3">
      <t>ヒ</t>
    </rPh>
    <phoneticPr fontId="5"/>
  </si>
  <si>
    <t>工事費</t>
    <rPh sb="0" eb="3">
      <t>コウジヒ</t>
    </rPh>
    <phoneticPr fontId="5"/>
  </si>
  <si>
    <t>単価</t>
    <rPh sb="0" eb="2">
      <t>タンカ</t>
    </rPh>
    <phoneticPr fontId="5"/>
  </si>
  <si>
    <t>数量</t>
    <rPh sb="0" eb="2">
      <t>スウリョウ</t>
    </rPh>
    <phoneticPr fontId="5"/>
  </si>
  <si>
    <t>既存設備撤去費</t>
    <rPh sb="0" eb="2">
      <t>キソン</t>
    </rPh>
    <rPh sb="2" eb="4">
      <t>セツビ</t>
    </rPh>
    <rPh sb="4" eb="6">
      <t>テッキョ</t>
    </rPh>
    <rPh sb="6" eb="7">
      <t>ヒ</t>
    </rPh>
    <phoneticPr fontId="5"/>
  </si>
  <si>
    <t>既存設備にかかる処分費</t>
    <rPh sb="0" eb="2">
      <t>キソン</t>
    </rPh>
    <rPh sb="2" eb="4">
      <t>セツビ</t>
    </rPh>
    <rPh sb="8" eb="10">
      <t>ショブン</t>
    </rPh>
    <rPh sb="10" eb="11">
      <t>ヒ</t>
    </rPh>
    <phoneticPr fontId="5"/>
  </si>
  <si>
    <t>見積書の合計額（税抜額）と一致すること。</t>
    <rPh sb="0" eb="3">
      <t>ミツモリショ</t>
    </rPh>
    <rPh sb="4" eb="6">
      <t>ゴウケイ</t>
    </rPh>
    <rPh sb="6" eb="7">
      <t>ガク</t>
    </rPh>
    <rPh sb="8" eb="9">
      <t>ゼイ</t>
    </rPh>
    <rPh sb="9" eb="10">
      <t>ヌ</t>
    </rPh>
    <rPh sb="10" eb="11">
      <t>ガク</t>
    </rPh>
    <rPh sb="13" eb="15">
      <t>イッチ</t>
    </rPh>
    <phoneticPr fontId="5"/>
  </si>
  <si>
    <t>見積書の合計額（税込額）と一致すること。</t>
    <rPh sb="0" eb="3">
      <t>ミツモリショ</t>
    </rPh>
    <rPh sb="4" eb="6">
      <t>ゴウケイ</t>
    </rPh>
    <rPh sb="6" eb="7">
      <t>ガク</t>
    </rPh>
    <rPh sb="8" eb="10">
      <t>ゼイコミ</t>
    </rPh>
    <rPh sb="10" eb="11">
      <t>ガク</t>
    </rPh>
    <rPh sb="13" eb="15">
      <t>イッチ</t>
    </rPh>
    <phoneticPr fontId="5"/>
  </si>
  <si>
    <t>（注）</t>
    <rPh sb="1" eb="2">
      <t>チュウ</t>
    </rPh>
    <phoneticPr fontId="5"/>
  </si>
  <si>
    <t>(補助対象経費)</t>
    <rPh sb="1" eb="3">
      <t>ホジョ</t>
    </rPh>
    <rPh sb="3" eb="5">
      <t>タイショウ</t>
    </rPh>
    <rPh sb="5" eb="7">
      <t>ケイヒ</t>
    </rPh>
    <phoneticPr fontId="5"/>
  </si>
  <si>
    <t>補助率</t>
    <rPh sb="0" eb="3">
      <t>ホジョリツ</t>
    </rPh>
    <phoneticPr fontId="5"/>
  </si>
  <si>
    <t>算出結果</t>
    <rPh sb="0" eb="2">
      <t>サンシュツ</t>
    </rPh>
    <rPh sb="2" eb="4">
      <t>ケッカ</t>
    </rPh>
    <phoneticPr fontId="5"/>
  </si>
  <si>
    <t>上限額</t>
    <rPh sb="0" eb="3">
      <t>ジョウゲンガク</t>
    </rPh>
    <phoneticPr fontId="5"/>
  </si>
  <si>
    <t>×</t>
    <phoneticPr fontId="5"/>
  </si>
  <si>
    <t>※１万円未満切り捨て</t>
    <phoneticPr fontId="5"/>
  </si>
  <si>
    <t>対象設備の財産処分制限期間</t>
    <rPh sb="0" eb="2">
      <t>タイショウ</t>
    </rPh>
    <rPh sb="2" eb="4">
      <t>セツビ</t>
    </rPh>
    <rPh sb="5" eb="7">
      <t>ザイサン</t>
    </rPh>
    <rPh sb="7" eb="9">
      <t>ショブン</t>
    </rPh>
    <rPh sb="9" eb="11">
      <t>セイゲン</t>
    </rPh>
    <rPh sb="11" eb="13">
      <t>キカン</t>
    </rPh>
    <phoneticPr fontId="5"/>
  </si>
  <si>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5"/>
  </si>
  <si>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2"/>
  </si>
  <si>
    <t>※</t>
    <phoneticPr fontId="22"/>
  </si>
  <si>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</si>
  <si>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5"/>
  </si>
  <si>
    <t>小　計</t>
    <rPh sb="0" eb="1">
      <t>ショウ</t>
    </rPh>
    <rPh sb="2" eb="3">
      <t>ケイ</t>
    </rPh>
    <phoneticPr fontId="5"/>
  </si>
  <si>
    <t>事業概要</t>
    <rPh sb="0" eb="4">
      <t>ジギョウガイヨウ</t>
    </rPh>
    <phoneticPr fontId="5"/>
  </si>
  <si>
    <t>省エネ計画書</t>
    <rPh sb="0" eb="1">
      <t>ショウ</t>
    </rPh>
    <phoneticPr fontId="31"/>
  </si>
  <si>
    <t>事業者</t>
    <rPh sb="0" eb="3">
      <t>ジギョウシャ</t>
    </rPh>
    <phoneticPr fontId="31"/>
  </si>
  <si>
    <t>事業所</t>
    <rPh sb="0" eb="3">
      <t>ジギョウショ</t>
    </rPh>
    <phoneticPr fontId="31"/>
  </si>
  <si>
    <t>事業所所在地</t>
    <phoneticPr fontId="31"/>
  </si>
  <si>
    <t>主要エネルギー</t>
    <phoneticPr fontId="31"/>
  </si>
  <si>
    <t>主要設備</t>
    <phoneticPr fontId="31"/>
  </si>
  <si>
    <t>CO2削減目標</t>
    <rPh sb="3" eb="5">
      <t>サクゲン</t>
    </rPh>
    <rPh sb="5" eb="7">
      <t>モクヒョウ</t>
    </rPh>
    <phoneticPr fontId="31"/>
  </si>
  <si>
    <t>２０３０年度までの目標</t>
    <rPh sb="4" eb="6">
      <t>ネンド</t>
    </rPh>
    <rPh sb="9" eb="11">
      <t>モクヒョウ</t>
    </rPh>
    <phoneticPr fontId="31"/>
  </si>
  <si>
    <t>CO2排出量(t)</t>
    <rPh sb="3" eb="6">
      <t>ハイシュツリョウ</t>
    </rPh>
    <phoneticPr fontId="31"/>
  </si>
  <si>
    <t>削減率</t>
    <rPh sb="0" eb="3">
      <t>サクゲンリツ</t>
    </rPh>
    <phoneticPr fontId="31"/>
  </si>
  <si>
    <t>-</t>
    <phoneticPr fontId="31"/>
  </si>
  <si>
    <t>削減量(t)</t>
    <rPh sb="0" eb="3">
      <t>サクゲンリョウ</t>
    </rPh>
    <phoneticPr fontId="31"/>
  </si>
  <si>
    <t>具体的な対策</t>
    <rPh sb="0" eb="3">
      <t>グタイテキ</t>
    </rPh>
    <rPh sb="4" eb="6">
      <t>タイサク</t>
    </rPh>
    <phoneticPr fontId="31"/>
  </si>
  <si>
    <t>対　策</t>
    <rPh sb="0" eb="1">
      <t>タイ</t>
    </rPh>
    <rPh sb="2" eb="3">
      <t>サク</t>
    </rPh>
    <phoneticPr fontId="31"/>
  </si>
  <si>
    <t>取組時期</t>
    <rPh sb="0" eb="2">
      <t>トリクミ</t>
    </rPh>
    <rPh sb="2" eb="4">
      <t>ジキ</t>
    </rPh>
    <phoneticPr fontId="31"/>
  </si>
  <si>
    <t>省エネ対策</t>
    <rPh sb="0" eb="1">
      <t>ショウ</t>
    </rPh>
    <rPh sb="3" eb="5">
      <t>タイサク</t>
    </rPh>
    <phoneticPr fontId="31"/>
  </si>
  <si>
    <t>再エネ利用</t>
    <rPh sb="0" eb="1">
      <t>サイ</t>
    </rPh>
    <rPh sb="3" eb="5">
      <t>リヨウ</t>
    </rPh>
    <phoneticPr fontId="31"/>
  </si>
  <si>
    <t>ガス化・電化　等</t>
    <rPh sb="2" eb="3">
      <t>カ</t>
    </rPh>
    <rPh sb="4" eb="6">
      <t>デンカ</t>
    </rPh>
    <rPh sb="7" eb="8">
      <t>トウ</t>
    </rPh>
    <phoneticPr fontId="31"/>
  </si>
  <si>
    <t>※「実施済」の対策は任意</t>
    <rPh sb="2" eb="4">
      <t>ジッシ</t>
    </rPh>
    <rPh sb="4" eb="5">
      <t>スミ</t>
    </rPh>
    <rPh sb="7" eb="9">
      <t>タイサク</t>
    </rPh>
    <rPh sb="10" eb="12">
      <t>ニンイ</t>
    </rPh>
    <phoneticPr fontId="31"/>
  </si>
  <si>
    <t>（自由記述）
脱炭素化やSDGｓ取組への意欲　等</t>
    <rPh sb="1" eb="5">
      <t>ジユウキジュツ</t>
    </rPh>
    <phoneticPr fontId="31"/>
  </si>
  <si>
    <t>使用量</t>
    <rPh sb="0" eb="3">
      <t>シヨウリョウ</t>
    </rPh>
    <phoneticPr fontId="5"/>
  </si>
  <si>
    <t>熱量</t>
    <phoneticPr fontId="5"/>
  </si>
  <si>
    <t>原油換算</t>
    <rPh sb="0" eb="2">
      <t>ゲンユ</t>
    </rPh>
    <rPh sb="2" eb="4">
      <t>カンサン</t>
    </rPh>
    <phoneticPr fontId="5"/>
  </si>
  <si>
    <t>原油換算使用量</t>
    <rPh sb="0" eb="2">
      <t>ゲンユ</t>
    </rPh>
    <rPh sb="2" eb="4">
      <t>カンサン</t>
    </rPh>
    <rPh sb="4" eb="7">
      <t>シヨウリョウ</t>
    </rPh>
    <phoneticPr fontId="5"/>
  </si>
  <si>
    <t>①</t>
    <phoneticPr fontId="5"/>
  </si>
  <si>
    <t>②</t>
    <phoneticPr fontId="5"/>
  </si>
  <si>
    <t>④</t>
    <phoneticPr fontId="5"/>
  </si>
  <si>
    <t>数値</t>
    <rPh sb="0" eb="2">
      <t>スウチ</t>
    </rPh>
    <phoneticPr fontId="5"/>
  </si>
  <si>
    <t>単位</t>
    <phoneticPr fontId="5"/>
  </si>
  <si>
    <t>GJ</t>
    <phoneticPr fontId="5"/>
  </si>
  <si>
    <t>kL/GJ</t>
    <phoneticPr fontId="5"/>
  </si>
  <si>
    <t>GJ/kL</t>
    <phoneticPr fontId="5"/>
  </si>
  <si>
    <t>ナフサ</t>
    <phoneticPr fontId="5"/>
  </si>
  <si>
    <t>軽油</t>
    <rPh sb="0" eb="2">
      <t>ケイユ</t>
    </rPh>
    <phoneticPr fontId="5"/>
  </si>
  <si>
    <t>Ａ重油</t>
    <rPh sb="1" eb="3">
      <t>ジュウユ</t>
    </rPh>
    <phoneticPr fontId="5"/>
  </si>
  <si>
    <t>Ｂ・Ｃ重油</t>
    <rPh sb="3" eb="5">
      <t>ジュウユ</t>
    </rPh>
    <phoneticPr fontId="5"/>
  </si>
  <si>
    <t>石油アスファルト</t>
    <rPh sb="0" eb="2">
      <t>セキユ</t>
    </rPh>
    <phoneticPr fontId="5"/>
  </si>
  <si>
    <t>t</t>
    <phoneticPr fontId="5"/>
  </si>
  <si>
    <t>GJ/t</t>
    <phoneticPr fontId="5"/>
  </si>
  <si>
    <t>石油ガス</t>
    <rPh sb="0" eb="2">
      <t>セキユ</t>
    </rPh>
    <phoneticPr fontId="5"/>
  </si>
  <si>
    <t>石炭</t>
    <rPh sb="0" eb="2">
      <t>セキタン</t>
    </rPh>
    <phoneticPr fontId="5"/>
  </si>
  <si>
    <t>石炭コークス</t>
    <rPh sb="0" eb="2">
      <t>セキタン</t>
    </rPh>
    <phoneticPr fontId="5"/>
  </si>
  <si>
    <t>産業用蒸気</t>
    <rPh sb="0" eb="3">
      <t>サンギョウヨウ</t>
    </rPh>
    <rPh sb="3" eb="5">
      <t>ジョウキ</t>
    </rPh>
    <phoneticPr fontId="5"/>
  </si>
  <si>
    <t>GJ/GJ</t>
    <phoneticPr fontId="5"/>
  </si>
  <si>
    <t>小計</t>
    <phoneticPr fontId="5"/>
  </si>
  <si>
    <t>電気</t>
    <rPh sb="0" eb="2">
      <t>デンキ</t>
    </rPh>
    <phoneticPr fontId="5"/>
  </si>
  <si>
    <t>①</t>
  </si>
  <si>
    <t>③=①×②</t>
    <phoneticPr fontId="5"/>
  </si>
  <si>
    <t>⑤=①×②×④</t>
    <phoneticPr fontId="5"/>
  </si>
  <si>
    <t>千kWh</t>
    <rPh sb="0" eb="1">
      <t>セン</t>
    </rPh>
    <phoneticPr fontId="5"/>
  </si>
  <si>
    <t>GJ/千kWh</t>
    <rPh sb="3" eb="4">
      <t>セン</t>
    </rPh>
    <phoneticPr fontId="5"/>
  </si>
  <si>
    <t>現況写真</t>
    <rPh sb="0" eb="4">
      <t>ゲンキョウシャシン</t>
    </rPh>
    <phoneticPr fontId="22"/>
  </si>
  <si>
    <t>補助申請額</t>
    <rPh sb="0" eb="2">
      <t>ホジョ</t>
    </rPh>
    <rPh sb="2" eb="4">
      <t>シンセイ</t>
    </rPh>
    <rPh sb="4" eb="5">
      <t>ガク</t>
    </rPh>
    <phoneticPr fontId="5"/>
  </si>
  <si>
    <t>（民間事業者）</t>
  </si>
  <si>
    <t>所在地　</t>
  </si>
  <si>
    <t>団体名　</t>
  </si>
  <si>
    <t>（リース事業者）</t>
  </si>
  <si>
    <t>２　関係書類</t>
  </si>
  <si>
    <t>１　交付申請額　　金</t>
    <phoneticPr fontId="22"/>
  </si>
  <si>
    <t>円</t>
    <rPh sb="0" eb="1">
      <t>エン</t>
    </rPh>
    <phoneticPr fontId="22"/>
  </si>
  <si>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6"/>
  </si>
  <si>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2"/>
  </si>
  <si>
    <t>資本金又は
出資金の額</t>
    <phoneticPr fontId="5"/>
  </si>
  <si>
    <t>いずれか低い額</t>
    <rPh sb="4" eb="5">
      <t>ヒク</t>
    </rPh>
    <rPh sb="6" eb="7">
      <t>ガク</t>
    </rPh>
    <phoneticPr fontId="6"/>
  </si>
  <si>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5"/>
  </si>
  <si>
    <t>※設備を導入する建物全体の外観を撮影してください</t>
    <rPh sb="1" eb="3">
      <t>セツビ</t>
    </rPh>
    <rPh sb="4" eb="6">
      <t>ドウニュウ</t>
    </rPh>
    <rPh sb="8" eb="10">
      <t>タテモノ</t>
    </rPh>
    <rPh sb="10" eb="12">
      <t>ゼンタイ</t>
    </rPh>
    <rPh sb="13" eb="15">
      <t>ガイカン</t>
    </rPh>
    <rPh sb="16" eb="18">
      <t>サツエイ</t>
    </rPh>
    <phoneticPr fontId="22"/>
  </si>
  <si>
    <t>令和　　年　　月　　日</t>
    <phoneticPr fontId="22"/>
  </si>
  <si>
    <t>「埼玉県環境ＳＤＧｓ取組宣言企業制度」への登録</t>
    <rPh sb="1" eb="4">
      <t>サイタマケン</t>
    </rPh>
    <rPh sb="4" eb="6">
      <t>カンキョウ</t>
    </rPh>
    <rPh sb="10" eb="12">
      <t>トリクミ</t>
    </rPh>
    <rPh sb="12" eb="16">
      <t>センゲンキギョウ</t>
    </rPh>
    <rPh sb="16" eb="18">
      <t>セイド</t>
    </rPh>
    <rPh sb="21" eb="23">
      <t>トウロク</t>
    </rPh>
    <phoneticPr fontId="31"/>
  </si>
  <si>
    <t>（１）補助対象経費</t>
    <rPh sb="3" eb="5">
      <t>ホジョ</t>
    </rPh>
    <rPh sb="5" eb="7">
      <t>タイショウ</t>
    </rPh>
    <rPh sb="7" eb="9">
      <t>ケイヒ</t>
    </rPh>
    <phoneticPr fontId="6"/>
  </si>
  <si>
    <t>（２）補助対象外経費</t>
    <rPh sb="3" eb="5">
      <t>ホジョ</t>
    </rPh>
    <rPh sb="5" eb="7">
      <t>タイショウ</t>
    </rPh>
    <rPh sb="7" eb="8">
      <t>ガイ</t>
    </rPh>
    <rPh sb="8" eb="10">
      <t>ケイヒ</t>
    </rPh>
    <phoneticPr fontId="6"/>
  </si>
  <si>
    <t>３　事業費内訳</t>
    <rPh sb="2" eb="5">
      <t>ジギョウヒ</t>
    </rPh>
    <rPh sb="5" eb="7">
      <t>ウチワケ</t>
    </rPh>
    <phoneticPr fontId="5"/>
  </si>
  <si>
    <t>４　補助金申請可能額の算出</t>
    <rPh sb="2" eb="5">
      <t>ホジョキン</t>
    </rPh>
    <rPh sb="5" eb="7">
      <t>シンセイ</t>
    </rPh>
    <rPh sb="7" eb="9">
      <t>カノウ</t>
    </rPh>
    <rPh sb="9" eb="10">
      <t>ガク</t>
    </rPh>
    <rPh sb="11" eb="13">
      <t>サンシュツ</t>
    </rPh>
    <phoneticPr fontId="5"/>
  </si>
  <si>
    <t>２０２２年度</t>
    <rPh sb="4" eb="6">
      <t>ネンド</t>
    </rPh>
    <phoneticPr fontId="31"/>
  </si>
  <si>
    <t>申請者（法人その他の団体にあっては、代表者、役員又は使用人その他の従業員若しくは構成員を含む。）は、暴力団員又は暴力団関係者（暴力団の活動・運営に積極的に協力し、又は関与する者、その他の暴力団又は暴力団員と密接な関係を有する者）に該当しません。</t>
    <rPh sb="0" eb="3">
      <t>シンセイシャ</t>
    </rPh>
    <rPh sb="4" eb="6">
      <t>ホウジン</t>
    </rPh>
    <rPh sb="8" eb="9">
      <t>タ</t>
    </rPh>
    <rPh sb="10" eb="12">
      <t>ダンタイ</t>
    </rPh>
    <rPh sb="18" eb="21">
      <t>ダイヒョウシャ</t>
    </rPh>
    <rPh sb="22" eb="24">
      <t>ヤクイン</t>
    </rPh>
    <rPh sb="24" eb="25">
      <t>マタ</t>
    </rPh>
    <rPh sb="26" eb="28">
      <t>シヨウ</t>
    </rPh>
    <rPh sb="28" eb="29">
      <t>ニン</t>
    </rPh>
    <rPh sb="31" eb="32">
      <t>タ</t>
    </rPh>
    <rPh sb="33" eb="36">
      <t>ジュウギョウイン</t>
    </rPh>
    <rPh sb="36" eb="37">
      <t>モ</t>
    </rPh>
    <rPh sb="40" eb="43">
      <t>コウセイイン</t>
    </rPh>
    <rPh sb="44" eb="45">
      <t>フク</t>
    </rPh>
    <rPh sb="115" eb="117">
      <t>ガイトウ</t>
    </rPh>
    <phoneticPr fontId="22"/>
  </si>
  <si>
    <t>申請者は、宗教活動又は政治活動を主たる目的としていません。</t>
    <rPh sb="0" eb="3">
      <t>シンセイシャ</t>
    </rPh>
    <phoneticPr fontId="22"/>
  </si>
  <si>
    <t>No</t>
  </si>
  <si>
    <t>内容</t>
  </si>
  <si>
    <t>チェック欄</t>
    <rPh sb="4" eb="5">
      <t>ラン</t>
    </rPh>
    <phoneticPr fontId="22"/>
  </si>
  <si>
    <t>（確認事項）</t>
    <rPh sb="1" eb="3">
      <t>カクニン</t>
    </rPh>
    <rPh sb="3" eb="5">
      <t>ジコウ</t>
    </rPh>
    <phoneticPr fontId="22"/>
  </si>
  <si>
    <t>　私（申請者）は、補助金の交付申請にあたり、次の各事項を確認しました。</t>
    <rPh sb="1" eb="2">
      <t>ワタシ</t>
    </rPh>
    <rPh sb="3" eb="6">
      <t>シンセイシャ</t>
    </rPh>
    <rPh sb="13" eb="15">
      <t>コウフ</t>
    </rPh>
    <phoneticPr fontId="22"/>
  </si>
  <si>
    <t>埼玉県が定める交付要綱等の内容を理解し、補助金交付申請書及び添付書類の内容に虚偽はありません。</t>
    <rPh sb="0" eb="3">
      <t>サイタマケン</t>
    </rPh>
    <rPh sb="4" eb="5">
      <t>サダ</t>
    </rPh>
    <rPh sb="7" eb="9">
      <t>コウフ</t>
    </rPh>
    <rPh sb="9" eb="11">
      <t>ヨウコウ</t>
    </rPh>
    <rPh sb="11" eb="12">
      <t>トウ</t>
    </rPh>
    <rPh sb="13" eb="15">
      <t>ナイヨウ</t>
    </rPh>
    <rPh sb="16" eb="18">
      <t>リカイ</t>
    </rPh>
    <rPh sb="20" eb="23">
      <t>ホジョキン</t>
    </rPh>
    <rPh sb="23" eb="25">
      <t>コウフ</t>
    </rPh>
    <rPh sb="25" eb="28">
      <t>シンセイショ</t>
    </rPh>
    <rPh sb="28" eb="29">
      <t>オヨ</t>
    </rPh>
    <rPh sb="30" eb="32">
      <t>テンプ</t>
    </rPh>
    <rPh sb="32" eb="34">
      <t>ショルイ</t>
    </rPh>
    <rPh sb="35" eb="37">
      <t>ナイヨウ</t>
    </rPh>
    <rPh sb="38" eb="40">
      <t>キョギ</t>
    </rPh>
    <phoneticPr fontId="22"/>
  </si>
  <si>
    <t>補助対象事業所は、申請者が所有又は使用する県内に所在する事業所です。</t>
    <rPh sb="0" eb="2">
      <t>ホジョ</t>
    </rPh>
    <rPh sb="2" eb="4">
      <t>タイショウ</t>
    </rPh>
    <rPh sb="4" eb="7">
      <t>ジギョウショ</t>
    </rPh>
    <phoneticPr fontId="22"/>
  </si>
  <si>
    <t>申請者は、法人県民税、法人事業税（個人事業者の場合は、個人県民税及び個人事業税）を滞納してません。</t>
    <rPh sb="0" eb="3">
      <t>シンセイシャ</t>
    </rPh>
    <rPh sb="5" eb="7">
      <t>ホウジン</t>
    </rPh>
    <rPh sb="7" eb="10">
      <t>ケンミンゼイ</t>
    </rPh>
    <rPh sb="11" eb="13">
      <t>ホウジン</t>
    </rPh>
    <rPh sb="13" eb="16">
      <t>ジギョウゼイ</t>
    </rPh>
    <rPh sb="17" eb="19">
      <t>コジン</t>
    </rPh>
    <rPh sb="19" eb="22">
      <t>ジギョウシャ</t>
    </rPh>
    <rPh sb="23" eb="25">
      <t>バアイ</t>
    </rPh>
    <rPh sb="27" eb="29">
      <t>コジン</t>
    </rPh>
    <rPh sb="29" eb="32">
      <t>ケンミンゼイ</t>
    </rPh>
    <rPh sb="32" eb="33">
      <t>オヨ</t>
    </rPh>
    <rPh sb="34" eb="36">
      <t>コジン</t>
    </rPh>
    <rPh sb="36" eb="39">
      <t>ジギョウゼイ</t>
    </rPh>
    <rPh sb="41" eb="43">
      <t>タイノウ</t>
    </rPh>
    <phoneticPr fontId="22"/>
  </si>
  <si>
    <t>役職名・代表者名　　　　　　　　　　　　　　　　　　</t>
    <rPh sb="2" eb="3">
      <t>メイ</t>
    </rPh>
    <phoneticPr fontId="22"/>
  </si>
  <si>
    <t>役職名・代表者名　　　　　　　　　　　　　　　　</t>
    <rPh sb="2" eb="3">
      <t>メイ</t>
    </rPh>
    <phoneticPr fontId="22"/>
  </si>
  <si>
    <t>その他（申請手数料、太陽光発電の電力申請費）</t>
    <rPh sb="2" eb="3">
      <t>タ</t>
    </rPh>
    <rPh sb="4" eb="6">
      <t>シンセイ</t>
    </rPh>
    <rPh sb="6" eb="9">
      <t>テスウリョウ</t>
    </rPh>
    <rPh sb="10" eb="13">
      <t>タイヨウコウ</t>
    </rPh>
    <rPh sb="13" eb="15">
      <t>ハツデン</t>
    </rPh>
    <rPh sb="16" eb="18">
      <t>デンリョク</t>
    </rPh>
    <rPh sb="18" eb="20">
      <t>シンセイ</t>
    </rPh>
    <rPh sb="20" eb="21">
      <t>ヒ</t>
    </rPh>
    <phoneticPr fontId="6"/>
  </si>
  <si>
    <t>〇書ききれない場合は、一式として、見積もりで分かるようにしてください。</t>
    <rPh sb="22" eb="23">
      <t>ワ</t>
    </rPh>
    <phoneticPr fontId="6"/>
  </si>
  <si>
    <t>代表者名</t>
    <phoneticPr fontId="22"/>
  </si>
  <si>
    <t>申請者は、埼玉県内に所在する事業所において、一年以上（再生可能エネルギー設備の設置の場合は、一か月以上）継続して事業を営んでいます。</t>
    <rPh sb="0" eb="3">
      <t>シンセイシャ</t>
    </rPh>
    <rPh sb="27" eb="29">
      <t>サイセイ</t>
    </rPh>
    <rPh sb="29" eb="31">
      <t>カノウ</t>
    </rPh>
    <rPh sb="36" eb="38">
      <t>セツビ</t>
    </rPh>
    <rPh sb="46" eb="47">
      <t>イチ</t>
    </rPh>
    <phoneticPr fontId="22"/>
  </si>
  <si>
    <t>補助対象事業所は、性風俗関連特殊営業又は接客業務受託営業の店舗等に該当しません。</t>
    <rPh sb="0" eb="2">
      <t>ホジョ</t>
    </rPh>
    <rPh sb="2" eb="4">
      <t>タイショウ</t>
    </rPh>
    <rPh sb="4" eb="7">
      <t>ジギョウショ</t>
    </rPh>
    <rPh sb="18" eb="19">
      <t>マタ</t>
    </rPh>
    <rPh sb="29" eb="31">
      <t>テンポ</t>
    </rPh>
    <rPh sb="31" eb="32">
      <t>トウ</t>
    </rPh>
    <rPh sb="33" eb="35">
      <t>ガイトウ</t>
    </rPh>
    <phoneticPr fontId="22"/>
  </si>
  <si>
    <t>設備</t>
    <rPh sb="0" eb="2">
      <t>セツビ</t>
    </rPh>
    <phoneticPr fontId="5"/>
  </si>
  <si>
    <t>年間CO2排出削減量</t>
    <rPh sb="0" eb="2">
      <t>ネンカン</t>
    </rPh>
    <rPh sb="5" eb="7">
      <t>ハイシュツ</t>
    </rPh>
    <rPh sb="7" eb="9">
      <t>サクゲン</t>
    </rPh>
    <rPh sb="9" eb="10">
      <t>リョウ</t>
    </rPh>
    <phoneticPr fontId="5"/>
  </si>
  <si>
    <r>
      <t>リース事業者</t>
    </r>
    <r>
      <rPr>
        <b/>
        <sz val="11"/>
        <color theme="1"/>
        <rFont val="游ゴシック"/>
        <family val="3"/>
        <charset val="128"/>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5"/>
  </si>
  <si>
    <r>
      <t>〇「出精値引き」「端数値引き」など、内訳が明確でない値引きについては、</t>
    </r>
    <r>
      <rPr>
        <b/>
        <u/>
        <sz val="10"/>
        <color theme="1"/>
        <rFont val="游ゴシック"/>
        <family val="3"/>
        <charset val="128"/>
      </rPr>
      <t>すべて対象経費から差し引く</t>
    </r>
    <r>
      <rPr>
        <u/>
        <sz val="10"/>
        <color theme="1"/>
        <rFont val="游ゴシック"/>
        <family val="3"/>
        <charset val="128"/>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6"/>
  </si>
  <si>
    <t>申請者</t>
    <rPh sb="0" eb="3">
      <t>シンセイシャ</t>
    </rPh>
    <phoneticPr fontId="22"/>
  </si>
  <si>
    <t>私は補助金の申請にあたり、次の各事項を確認しました。</t>
    <phoneticPr fontId="22"/>
  </si>
  <si>
    <t>No</t>
    <phoneticPr fontId="22"/>
  </si>
  <si>
    <t>内容</t>
    <rPh sb="0" eb="2">
      <t>ナイヨウ</t>
    </rPh>
    <phoneticPr fontId="22"/>
  </si>
  <si>
    <t>県</t>
    <rPh sb="0" eb="1">
      <t>ケン</t>
    </rPh>
    <phoneticPr fontId="22"/>
  </si>
  <si>
    <t>（申請添付書類）</t>
    <rPh sb="1" eb="3">
      <t>シンセイ</t>
    </rPh>
    <rPh sb="3" eb="7">
      <t>テンプショルイ</t>
    </rPh>
    <phoneticPr fontId="22"/>
  </si>
  <si>
    <t>導入前後の設備の配置場所が確認できる全体配置図を添付した</t>
    <phoneticPr fontId="22"/>
  </si>
  <si>
    <t>決算書の写し（直近1年度分）を添付した</t>
    <phoneticPr fontId="22"/>
  </si>
  <si>
    <t>登記事項証明書（発行３か月以内）を添付した</t>
    <rPh sb="8" eb="10">
      <t>ハッコウ</t>
    </rPh>
    <rPh sb="12" eb="13">
      <t>ゲツ</t>
    </rPh>
    <rPh sb="13" eb="15">
      <t>イナイ</t>
    </rPh>
    <phoneticPr fontId="22"/>
  </si>
  <si>
    <t>設備の遠景写真及び近景写真が添付されている</t>
    <rPh sb="0" eb="2">
      <t>セツビ</t>
    </rPh>
    <rPh sb="3" eb="7">
      <t>エンケイシャシン</t>
    </rPh>
    <rPh sb="7" eb="8">
      <t>オヨ</t>
    </rPh>
    <rPh sb="9" eb="11">
      <t>キンケイ</t>
    </rPh>
    <rPh sb="11" eb="13">
      <t>シャシン</t>
    </rPh>
    <rPh sb="14" eb="16">
      <t>テンプ</t>
    </rPh>
    <phoneticPr fontId="22"/>
  </si>
  <si>
    <t>※設備の遠景、近景の両方を撮影してください</t>
    <rPh sb="1" eb="3">
      <t>セツビ</t>
    </rPh>
    <rPh sb="4" eb="6">
      <t>エンケイ</t>
    </rPh>
    <rPh sb="7" eb="9">
      <t>キンケイ</t>
    </rPh>
    <rPh sb="10" eb="12">
      <t>リョウホウ</t>
    </rPh>
    <rPh sb="13" eb="15">
      <t>サツエイ</t>
    </rPh>
    <phoneticPr fontId="22"/>
  </si>
  <si>
    <t>※写真の容量が大きい場合や枚数が多い場合は「別添のとおり」と記載し、添付してください</t>
    <rPh sb="1" eb="3">
      <t>シャシン</t>
    </rPh>
    <rPh sb="4" eb="6">
      <t>ヨウリョウ</t>
    </rPh>
    <rPh sb="7" eb="8">
      <t>オオ</t>
    </rPh>
    <rPh sb="10" eb="12">
      <t>バアイ</t>
    </rPh>
    <rPh sb="13" eb="15">
      <t>マイスウ</t>
    </rPh>
    <rPh sb="16" eb="17">
      <t>オオ</t>
    </rPh>
    <rPh sb="18" eb="20">
      <t>バアイ</t>
    </rPh>
    <rPh sb="22" eb="24">
      <t>ベッテン</t>
    </rPh>
    <rPh sb="30" eb="32">
      <t>キサイ</t>
    </rPh>
    <rPh sb="34" eb="36">
      <t>テンプ</t>
    </rPh>
    <phoneticPr fontId="22"/>
  </si>
  <si>
    <t>変圧器</t>
    <rPh sb="0" eb="3">
      <t>ヘンアツキ</t>
    </rPh>
    <phoneticPr fontId="22"/>
  </si>
  <si>
    <t>申請者の住所、氏名は登記簿謄本と同一のものを記載した</t>
  </si>
  <si>
    <t>右上の提出日の記載をした</t>
  </si>
  <si>
    <t>交付申請額の記載をした（※総事業費ではなく、算出した補助金額）</t>
  </si>
  <si>
    <t>事業実施者について、漏れなく記載した</t>
  </si>
  <si>
    <t>連絡先は、県からの連絡を必ず受信できる電話、メールアドレスになっている</t>
  </si>
  <si>
    <t>申請している設備が複数ある場合はすべて記載している</t>
  </si>
  <si>
    <t>設備を導入する建物全体の外観を撮影している</t>
    <phoneticPr fontId="22"/>
  </si>
  <si>
    <t>【現況写真】シート</t>
    <rPh sb="1" eb="5">
      <t>ゲンキョウシャシン</t>
    </rPh>
    <phoneticPr fontId="22"/>
  </si>
  <si>
    <t>【事業費内訳】シート</t>
    <rPh sb="1" eb="6">
      <t>ジギョウヒウチワケ</t>
    </rPh>
    <phoneticPr fontId="22"/>
  </si>
  <si>
    <t>経費の内訳は、添付した見積書と整合している</t>
    <rPh sb="0" eb="2">
      <t>ケイヒ</t>
    </rPh>
    <rPh sb="3" eb="5">
      <t>ウチワケ</t>
    </rPh>
    <rPh sb="7" eb="9">
      <t>テンプ</t>
    </rPh>
    <rPh sb="11" eb="14">
      <t>ミツモリショ</t>
    </rPh>
    <rPh sb="15" eb="17">
      <t>セイゴウ</t>
    </rPh>
    <phoneticPr fontId="22"/>
  </si>
  <si>
    <t>「出精値引き」「端数値引き」など、内訳が明確でない値引きについては、すべて対象経費から差し引いている</t>
    <phoneticPr fontId="22"/>
  </si>
  <si>
    <t>【省エネ計画書】シート</t>
    <rPh sb="1" eb="2">
      <t>ショウ</t>
    </rPh>
    <rPh sb="4" eb="7">
      <t>ケイカクショ</t>
    </rPh>
    <phoneticPr fontId="22"/>
  </si>
  <si>
    <t>【CO2換算】シート</t>
    <rPh sb="4" eb="6">
      <t>カンサン</t>
    </rPh>
    <phoneticPr fontId="22"/>
  </si>
  <si>
    <t>2030年までの削減目標（削減率）を入力した</t>
    <rPh sb="4" eb="5">
      <t>ネン</t>
    </rPh>
    <rPh sb="8" eb="12">
      <t>サクゲンモクヒョウ</t>
    </rPh>
    <rPh sb="13" eb="16">
      <t>サクゲンリツ</t>
    </rPh>
    <rPh sb="18" eb="20">
      <t>ニュウリョク</t>
    </rPh>
    <phoneticPr fontId="22"/>
  </si>
  <si>
    <t>【交付申請書】シート</t>
    <rPh sb="1" eb="6">
      <t>コウフシンセイショ</t>
    </rPh>
    <phoneticPr fontId="22"/>
  </si>
  <si>
    <t>（様式１　交付申請書）</t>
    <rPh sb="1" eb="3">
      <t>ヨウシキ</t>
    </rPh>
    <rPh sb="5" eb="10">
      <t>コウフシンセイショ</t>
    </rPh>
    <phoneticPr fontId="22"/>
  </si>
  <si>
    <t>２者以上の見積書のうち、安価な方を採用した</t>
    <rPh sb="1" eb="4">
      <t>シャイジョウ</t>
    </rPh>
    <rPh sb="5" eb="8">
      <t>ミツモリショ</t>
    </rPh>
    <rPh sb="12" eb="14">
      <t>アンカ</t>
    </rPh>
    <rPh sb="15" eb="16">
      <t>ホウ</t>
    </rPh>
    <rPh sb="17" eb="19">
      <t>サイヨウ</t>
    </rPh>
    <phoneticPr fontId="22"/>
  </si>
  <si>
    <t>確認内容</t>
    <rPh sb="0" eb="2">
      <t>カクニン</t>
    </rPh>
    <rPh sb="2" eb="4">
      <t>ナイヨウ</t>
    </rPh>
    <phoneticPr fontId="22"/>
  </si>
  <si>
    <t>CO2削減効果（100万円あたり）</t>
    <rPh sb="3" eb="7">
      <t>サクゲンコウカ</t>
    </rPh>
    <rPh sb="11" eb="13">
      <t>マンエン</t>
    </rPh>
    <phoneticPr fontId="5"/>
  </si>
  <si>
    <t>見積書のうち、対象経費に該当するものに「〇」、対象外経費に「×」を付ける等、経費の区分をわかるようにした（※内訳不明な経費は対象外）</t>
    <phoneticPr fontId="22"/>
  </si>
  <si>
    <t>対象となるすべての設備のカタログ等を添付した。
（1ページに複数の設備が記載されている場合は、マーカーを引くなど、対象設備が分かるようにした）</t>
    <rPh sb="0" eb="2">
      <t>タイショウ</t>
    </rPh>
    <rPh sb="9" eb="11">
      <t>セツビ</t>
    </rPh>
    <rPh sb="16" eb="17">
      <t>トウ</t>
    </rPh>
    <rPh sb="18" eb="20">
      <t>テンプ</t>
    </rPh>
    <rPh sb="30" eb="32">
      <t>フクスウ</t>
    </rPh>
    <rPh sb="33" eb="35">
      <t>セツビ</t>
    </rPh>
    <rPh sb="36" eb="38">
      <t>キサイ</t>
    </rPh>
    <rPh sb="43" eb="45">
      <t>バアイ</t>
    </rPh>
    <rPh sb="52" eb="53">
      <t>ヒ</t>
    </rPh>
    <rPh sb="57" eb="61">
      <t>タイショウセツビ</t>
    </rPh>
    <rPh sb="62" eb="63">
      <t>ワ</t>
    </rPh>
    <phoneticPr fontId="22"/>
  </si>
  <si>
    <r>
      <t>（審査の優先事項 ）</t>
    </r>
    <r>
      <rPr>
        <b/>
        <sz val="10"/>
        <color theme="1"/>
        <rFont val="游ゴシック"/>
        <family val="3"/>
        <charset val="128"/>
      </rPr>
      <t>※該当する場合のみチェック</t>
    </r>
    <phoneticPr fontId="22"/>
  </si>
  <si>
    <t>削減量</t>
    <rPh sb="0" eb="3">
      <t>サクゲンリョウ</t>
    </rPh>
    <phoneticPr fontId="5"/>
  </si>
  <si>
    <t>CO2排出量（t-CO2/年）</t>
    <rPh sb="3" eb="5">
      <t>ハイシュツ</t>
    </rPh>
    <rPh sb="5" eb="6">
      <t>リョウ</t>
    </rPh>
    <rPh sb="13" eb="14">
      <t>ネン</t>
    </rPh>
    <phoneticPr fontId="5"/>
  </si>
  <si>
    <t>※銘板等に製造年月日の記載のある場合は、その写真を添付してください</t>
    <rPh sb="1" eb="3">
      <t>メイバン</t>
    </rPh>
    <rPh sb="3" eb="4">
      <t>トウ</t>
    </rPh>
    <rPh sb="5" eb="10">
      <t>セイゾウネンガッピ</t>
    </rPh>
    <rPh sb="11" eb="13">
      <t>キサイ</t>
    </rPh>
    <rPh sb="16" eb="18">
      <t>バアイ</t>
    </rPh>
    <rPh sb="22" eb="24">
      <t>シャシン</t>
    </rPh>
    <rPh sb="25" eb="27">
      <t>テンプ</t>
    </rPh>
    <phoneticPr fontId="22"/>
  </si>
  <si>
    <t>空調（EHP）</t>
    <phoneticPr fontId="22"/>
  </si>
  <si>
    <t>空調（GHP）</t>
    <phoneticPr fontId="22"/>
  </si>
  <si>
    <t>コンプレッサー</t>
    <phoneticPr fontId="22"/>
  </si>
  <si>
    <t>ボイラー</t>
    <phoneticPr fontId="22"/>
  </si>
  <si>
    <t>太陽光・蓄電池</t>
    <rPh sb="0" eb="3">
      <t>タイヨウコウ</t>
    </rPh>
    <rPh sb="4" eb="7">
      <t>チクデンチ</t>
    </rPh>
    <phoneticPr fontId="22"/>
  </si>
  <si>
    <t>・高効率省エネルギー設備への更新</t>
    <rPh sb="1" eb="4">
      <t>コウコウリツ</t>
    </rPh>
    <rPh sb="4" eb="5">
      <t>ショウ</t>
    </rPh>
    <rPh sb="10" eb="12">
      <t>セツビ</t>
    </rPh>
    <rPh sb="14" eb="16">
      <t>コウシン</t>
    </rPh>
    <phoneticPr fontId="5"/>
  </si>
  <si>
    <t>・再生可能エネルギーの利用設備</t>
    <rPh sb="1" eb="5">
      <t>サイセイカノウ</t>
    </rPh>
    <rPh sb="11" eb="15">
      <t>リヨウセツビ</t>
    </rPh>
    <phoneticPr fontId="5"/>
  </si>
  <si>
    <t>・CO2排出量の少ない燃料等を使用した設備への更新　等</t>
    <phoneticPr fontId="5"/>
  </si>
  <si>
    <t xml:space="preserve"> 　登録済（　　　年　　月）　　 　登録予定（　　　年　　月）</t>
    <rPh sb="2" eb="4">
      <t>トウロク</t>
    </rPh>
    <rPh sb="4" eb="5">
      <t>スミ</t>
    </rPh>
    <rPh sb="9" eb="10">
      <t>トシ</t>
    </rPh>
    <rPh sb="12" eb="13">
      <t>ツキ</t>
    </rPh>
    <rPh sb="18" eb="20">
      <t>トウロク</t>
    </rPh>
    <rPh sb="20" eb="22">
      <t>ヨテイ</t>
    </rPh>
    <rPh sb="26" eb="27">
      <t>トシ</t>
    </rPh>
    <rPh sb="29" eb="30">
      <t>ツキ</t>
    </rPh>
    <phoneticPr fontId="22"/>
  </si>
  <si>
    <t>補助対象事業所は申請者が所有又は使用する県内に所在する事業所である</t>
    <rPh sb="0" eb="2">
      <t>ホジョ</t>
    </rPh>
    <rPh sb="2" eb="4">
      <t>タイショウ</t>
    </rPh>
    <rPh sb="4" eb="7">
      <t>ジギョウショ</t>
    </rPh>
    <phoneticPr fontId="22"/>
  </si>
  <si>
    <t>（申請者が事業所を所有していない場合）所有者の承諾を得ていて、賃貸者の承諾書を添付した</t>
    <rPh sb="1" eb="4">
      <t>シンセイシャ</t>
    </rPh>
    <rPh sb="5" eb="8">
      <t>ジギョウショ</t>
    </rPh>
    <rPh sb="9" eb="11">
      <t>ショユウ</t>
    </rPh>
    <rPh sb="16" eb="18">
      <t>バアイ</t>
    </rPh>
    <phoneticPr fontId="22"/>
  </si>
  <si>
    <t>【（別紙）CO2削減量算定シート】</t>
    <rPh sb="2" eb="4">
      <t>ベッシ</t>
    </rPh>
    <rPh sb="8" eb="13">
      <t>サクゲンリョウサンテイ</t>
    </rPh>
    <phoneticPr fontId="22"/>
  </si>
  <si>
    <t>出力判定で更新後の設備の出力が「増加」と判定された場合（太陽光以外）、特記事項にその理由を入力した。</t>
    <rPh sb="0" eb="2">
      <t>シュツリョク</t>
    </rPh>
    <rPh sb="2" eb="4">
      <t>ハンテイ</t>
    </rPh>
    <rPh sb="5" eb="8">
      <t>コウシンゴ</t>
    </rPh>
    <rPh sb="9" eb="11">
      <t>セツビ</t>
    </rPh>
    <rPh sb="12" eb="14">
      <t>シュツリョク</t>
    </rPh>
    <rPh sb="16" eb="18">
      <t>ゾウカ</t>
    </rPh>
    <rPh sb="20" eb="22">
      <t>ハンテイ</t>
    </rPh>
    <rPh sb="25" eb="27">
      <t>バアイ</t>
    </rPh>
    <rPh sb="28" eb="31">
      <t>タイヨウコウ</t>
    </rPh>
    <rPh sb="31" eb="33">
      <t>イガイ</t>
    </rPh>
    <rPh sb="35" eb="39">
      <t>トッキジコウ</t>
    </rPh>
    <rPh sb="42" eb="44">
      <t>リユウ</t>
    </rPh>
    <rPh sb="45" eb="47">
      <t>ニュウリョク</t>
    </rPh>
    <phoneticPr fontId="22"/>
  </si>
  <si>
    <t>太陽光発電設備で申請の場合、入力した数値が確認できるシミュレーション結果を添付した。</t>
    <rPh sb="0" eb="3">
      <t>タイヨウコウ</t>
    </rPh>
    <rPh sb="3" eb="7">
      <t>ハツデンセツビ</t>
    </rPh>
    <rPh sb="8" eb="10">
      <t>シンセイ</t>
    </rPh>
    <rPh sb="11" eb="13">
      <t>バアイ</t>
    </rPh>
    <rPh sb="14" eb="16">
      <t>ニュウリョク</t>
    </rPh>
    <rPh sb="18" eb="20">
      <t>スウチ</t>
    </rPh>
    <rPh sb="21" eb="23">
      <t>カクニン</t>
    </rPh>
    <rPh sb="34" eb="36">
      <t>ケッカ</t>
    </rPh>
    <rPh sb="37" eb="39">
      <t>テンプ</t>
    </rPh>
    <phoneticPr fontId="22"/>
  </si>
  <si>
    <t>２者以上の見積書を添付した（全て、発行後３か月以内かつ有効期限内であるもの）</t>
    <rPh sb="1" eb="2">
      <t>シャ</t>
    </rPh>
    <phoneticPr fontId="22"/>
  </si>
  <si>
    <t>（補助対象事業所が賃貸の場合）賃貸契約書及び所有者の承諾書を添付した</t>
    <rPh sb="9" eb="11">
      <t>チンタイ</t>
    </rPh>
    <rPh sb="12" eb="14">
      <t>バアイ</t>
    </rPh>
    <rPh sb="15" eb="17">
      <t>チンタイ</t>
    </rPh>
    <rPh sb="17" eb="20">
      <t>ケイヤクショ</t>
    </rPh>
    <rPh sb="20" eb="21">
      <t>オヨ</t>
    </rPh>
    <rPh sb="30" eb="32">
      <t>テンプ</t>
    </rPh>
    <phoneticPr fontId="22"/>
  </si>
  <si>
    <t>（リース事業者との連名申請の場合）リース契約書案等を添付した</t>
    <phoneticPr fontId="22"/>
  </si>
  <si>
    <t>（２）導入機器のカタログ等</t>
    <phoneticPr fontId="22"/>
  </si>
  <si>
    <t>　　（発行後３か月以内のもの）</t>
    <rPh sb="3" eb="6">
      <t>ハッコウゴ</t>
    </rPh>
    <rPh sb="9" eb="11">
      <t>イナイ</t>
    </rPh>
    <phoneticPr fontId="22"/>
  </si>
  <si>
    <t>　　（個人事業者の場合は個人県民税・個人事業税）（発行後３か月以内のもの）</t>
    <rPh sb="25" eb="28">
      <t>ハッコウゴ</t>
    </rPh>
    <rPh sb="30" eb="31">
      <t>ゲツ</t>
    </rPh>
    <rPh sb="31" eb="33">
      <t>イナイ</t>
    </rPh>
    <phoneticPr fontId="22"/>
  </si>
  <si>
    <t>〇△■株式会社</t>
  </si>
  <si>
    <t>第一埼玉工場</t>
  </si>
  <si>
    <t>埼玉県さいたま市浦和区</t>
  </si>
  <si>
    <t>電力、A重油</t>
  </si>
  <si>
    <t>○○生産設備、空調、ボイラー</t>
  </si>
  <si>
    <t>県省エネ診断受診</t>
  </si>
  <si>
    <t>実施済み</t>
  </si>
  <si>
    <t>空調温度を夏28℃、冬20℃に徹底</t>
  </si>
  <si>
    <t>照明のLED化100台</t>
  </si>
  <si>
    <t>高効率空調設備への更新</t>
  </si>
  <si>
    <t>○○生産設備を高効率タイプに更新</t>
    <rPh sb="2" eb="4">
      <t>セイサン</t>
    </rPh>
    <rPh sb="4" eb="6">
      <t>セツビ</t>
    </rPh>
    <rPh sb="7" eb="8">
      <t>コウ</t>
    </rPh>
    <rPh sb="8" eb="10">
      <t>コウリツ</t>
    </rPh>
    <phoneticPr fontId="33"/>
  </si>
  <si>
    <t>今後予定</t>
  </si>
  <si>
    <t>屋上・外壁の遮熱塗装</t>
  </si>
  <si>
    <t>生産設備にEMS設置</t>
  </si>
  <si>
    <t>太陽光発電設備設置（自家消費）</t>
  </si>
  <si>
    <t>重油ボイラーの燃料転換（都市ガス化）</t>
  </si>
  <si>
    <t>記入例を参照の上、白色の欄（又は任意で水色の欄）に必要事項を入力し、「CO2削減量」の欄がマイナスで表示されていないことを確認した。</t>
    <rPh sb="0" eb="3">
      <t>キニュウレイ</t>
    </rPh>
    <rPh sb="4" eb="6">
      <t>サンショウ</t>
    </rPh>
    <rPh sb="7" eb="8">
      <t>ウエ</t>
    </rPh>
    <rPh sb="9" eb="11">
      <t>シロイロ</t>
    </rPh>
    <rPh sb="12" eb="13">
      <t>ラン</t>
    </rPh>
    <rPh sb="14" eb="15">
      <t>マタ</t>
    </rPh>
    <rPh sb="16" eb="18">
      <t>ニンイ</t>
    </rPh>
    <rPh sb="19" eb="21">
      <t>ミズイロ</t>
    </rPh>
    <rPh sb="22" eb="23">
      <t>ラン</t>
    </rPh>
    <rPh sb="25" eb="29">
      <t>ヒツヨウジコウ</t>
    </rPh>
    <rPh sb="30" eb="32">
      <t>ニュウリョク</t>
    </rPh>
    <rPh sb="38" eb="41">
      <t>サクゲンリョウ</t>
    </rPh>
    <rPh sb="43" eb="44">
      <t>ラン</t>
    </rPh>
    <rPh sb="50" eb="52">
      <t>ヒョウジ</t>
    </rPh>
    <rPh sb="61" eb="63">
      <t>カクニン</t>
    </rPh>
    <phoneticPr fontId="22"/>
  </si>
  <si>
    <t> （過去３か年度以内に受診している場合のみ）</t>
    <phoneticPr fontId="22"/>
  </si>
  <si>
    <t>事業概要</t>
    <rPh sb="0" eb="2">
      <t>ジギョウ</t>
    </rPh>
    <rPh sb="2" eb="4">
      <t>ガイヨウ</t>
    </rPh>
    <phoneticPr fontId="5"/>
  </si>
  <si>
    <t>サポート
事業者</t>
    <rPh sb="5" eb="8">
      <t>ジギョウシャ</t>
    </rPh>
    <phoneticPr fontId="5"/>
  </si>
  <si>
    <t>事業者</t>
    <rPh sb="0" eb="3">
      <t>ジギョウシャ</t>
    </rPh>
    <phoneticPr fontId="5"/>
  </si>
  <si>
    <t>団体名</t>
    <rPh sb="0" eb="2">
      <t>ダンタイ</t>
    </rPh>
    <rPh sb="2" eb="3">
      <t>メイ</t>
    </rPh>
    <phoneticPr fontId="5"/>
  </si>
  <si>
    <t>代表者名</t>
    <rPh sb="0" eb="2">
      <t>ダイヒョウ</t>
    </rPh>
    <rPh sb="2" eb="3">
      <t>シャ</t>
    </rPh>
    <rPh sb="3" eb="4">
      <t>メイ</t>
    </rPh>
    <phoneticPr fontId="5"/>
  </si>
  <si>
    <t>主たる事務所の所在地</t>
    <rPh sb="0" eb="1">
      <t>シュ</t>
    </rPh>
    <rPh sb="3" eb="5">
      <t>ジム</t>
    </rPh>
    <rPh sb="5" eb="6">
      <t>ショ</t>
    </rPh>
    <rPh sb="7" eb="10">
      <t>ショザイチ</t>
    </rPh>
    <phoneticPr fontId="5"/>
  </si>
  <si>
    <t>業種/主な業務内容</t>
    <rPh sb="0" eb="2">
      <t>ギョウシュ</t>
    </rPh>
    <rPh sb="3" eb="4">
      <t>オモ</t>
    </rPh>
    <rPh sb="5" eb="7">
      <t>ギョウム</t>
    </rPh>
    <rPh sb="7" eb="9">
      <t>ナイヨウ</t>
    </rPh>
    <phoneticPr fontId="5"/>
  </si>
  <si>
    <t>主な業務内容</t>
  </si>
  <si>
    <t>連絡先</t>
    <rPh sb="0" eb="3">
      <t>レンラクサキ</t>
    </rPh>
    <phoneticPr fontId="5"/>
  </si>
  <si>
    <t>E-mail</t>
    <phoneticPr fontId="5"/>
  </si>
  <si>
    <t>種類</t>
    <rPh sb="0" eb="2">
      <t>シュルイ</t>
    </rPh>
    <phoneticPr fontId="5"/>
  </si>
  <si>
    <t>単位当たり発熱量</t>
    <rPh sb="0" eb="2">
      <t>タンイ</t>
    </rPh>
    <rPh sb="2" eb="3">
      <t>ア</t>
    </rPh>
    <rPh sb="5" eb="8">
      <t>ハツネツリョウ</t>
    </rPh>
    <phoneticPr fontId="5"/>
  </si>
  <si>
    <t>排出係数</t>
    <phoneticPr fontId="5"/>
  </si>
  <si>
    <t>二酸化炭素
排出量</t>
    <phoneticPr fontId="5"/>
  </si>
  <si>
    <t>⑥</t>
    <phoneticPr fontId="5"/>
  </si>
  <si>
    <t>⑦=①×②×⑥
×44/12</t>
    <phoneticPr fontId="5"/>
  </si>
  <si>
    <r>
      <t>t-CO</t>
    </r>
    <r>
      <rPr>
        <vertAlign val="subscript"/>
        <sz val="11"/>
        <rFont val="ＭＳ Ｐ明朝"/>
        <family val="1"/>
        <charset val="128"/>
      </rPr>
      <t>2</t>
    </r>
    <phoneticPr fontId="5"/>
  </si>
  <si>
    <r>
      <t>エネルギー起源CO</t>
    </r>
    <r>
      <rPr>
        <vertAlign val="subscript"/>
        <sz val="11"/>
        <color indexed="8"/>
        <rFont val="ＭＳ Ｐ明朝"/>
        <family val="1"/>
        <charset val="128"/>
      </rPr>
      <t>2</t>
    </r>
    <rPh sb="5" eb="7">
      <t>キゲン</t>
    </rPh>
    <phoneticPr fontId="5"/>
  </si>
  <si>
    <t>燃料</t>
    <rPh sb="0" eb="2">
      <t>ネンリョウ</t>
    </rPh>
    <phoneticPr fontId="5"/>
  </si>
  <si>
    <t>原油（コンデンセートを除く）</t>
    <rPh sb="0" eb="2">
      <t>ゲンユ</t>
    </rPh>
    <rPh sb="11" eb="12">
      <t>ノゾ</t>
    </rPh>
    <phoneticPr fontId="5"/>
  </si>
  <si>
    <t>t-C/GJ</t>
  </si>
  <si>
    <t>原油のうちコンデンセート（ＮＧＬ）</t>
    <rPh sb="0" eb="2">
      <t>ゲンユ</t>
    </rPh>
    <phoneticPr fontId="5"/>
  </si>
  <si>
    <t>揮発油（ガソリン）</t>
    <rPh sb="0" eb="3">
      <t>キハツユ</t>
    </rPh>
    <phoneticPr fontId="5"/>
  </si>
  <si>
    <t>t-C/GJ</t>
    <phoneticPr fontId="5"/>
  </si>
  <si>
    <t>石油コークス</t>
    <rPh sb="0" eb="2">
      <t>セキユ</t>
    </rPh>
    <phoneticPr fontId="5"/>
  </si>
  <si>
    <t>液化石油ガス（ＬＰＧ）</t>
    <phoneticPr fontId="5"/>
  </si>
  <si>
    <t>石油系炭化水素ガス</t>
    <rPh sb="0" eb="3">
      <t>セキユケイ</t>
    </rPh>
    <rPh sb="3" eb="5">
      <t>タンカ</t>
    </rPh>
    <rPh sb="5" eb="7">
      <t>スイソ</t>
    </rPh>
    <phoneticPr fontId="5"/>
  </si>
  <si>
    <r>
      <t>千Nｍ</t>
    </r>
    <r>
      <rPr>
        <vertAlign val="superscript"/>
        <sz val="8"/>
        <rFont val="ＭＳ Ｐ明朝"/>
        <family val="1"/>
        <charset val="128"/>
      </rPr>
      <t>3</t>
    </r>
    <rPh sb="0" eb="1">
      <t>セン</t>
    </rPh>
    <phoneticPr fontId="5"/>
  </si>
  <si>
    <r>
      <t>GJ/千Nｍ</t>
    </r>
    <r>
      <rPr>
        <vertAlign val="superscript"/>
        <sz val="8"/>
        <rFont val="ＭＳ Ｐ明朝"/>
        <family val="1"/>
        <charset val="128"/>
      </rPr>
      <t>3</t>
    </r>
    <phoneticPr fontId="5"/>
  </si>
  <si>
    <t>可燃性天然ガス</t>
    <rPh sb="0" eb="3">
      <t>カネンセイ</t>
    </rPh>
    <rPh sb="3" eb="5">
      <t>テンネン</t>
    </rPh>
    <phoneticPr fontId="5"/>
  </si>
  <si>
    <t>液化天然ガス（LNG)</t>
    <rPh sb="0" eb="2">
      <t>エキカ</t>
    </rPh>
    <rPh sb="2" eb="4">
      <t>テンネン</t>
    </rPh>
    <phoneticPr fontId="5"/>
  </si>
  <si>
    <t>その他可燃性天然ガス</t>
    <rPh sb="2" eb="3">
      <t>タ</t>
    </rPh>
    <rPh sb="3" eb="6">
      <t>カネンセイ</t>
    </rPh>
    <rPh sb="6" eb="8">
      <t>テンネン</t>
    </rPh>
    <phoneticPr fontId="5"/>
  </si>
  <si>
    <t>原料炭</t>
    <rPh sb="0" eb="2">
      <t>ゲンリョウ</t>
    </rPh>
    <rPh sb="2" eb="3">
      <t>タン</t>
    </rPh>
    <phoneticPr fontId="5"/>
  </si>
  <si>
    <t>一般炭</t>
    <rPh sb="0" eb="2">
      <t>イッパン</t>
    </rPh>
    <rPh sb="2" eb="3">
      <t>タン</t>
    </rPh>
    <phoneticPr fontId="5"/>
  </si>
  <si>
    <t>無煙炭</t>
    <rPh sb="0" eb="3">
      <t>ムエンタン</t>
    </rPh>
    <phoneticPr fontId="5"/>
  </si>
  <si>
    <t>コールタール</t>
    <phoneticPr fontId="5"/>
  </si>
  <si>
    <t>コークス炉ガス</t>
    <rPh sb="4" eb="5">
      <t>ロ</t>
    </rPh>
    <phoneticPr fontId="5"/>
  </si>
  <si>
    <t>高炉ガス</t>
    <rPh sb="0" eb="2">
      <t>コウロ</t>
    </rPh>
    <phoneticPr fontId="5"/>
  </si>
  <si>
    <t>転炉ガス</t>
    <rPh sb="0" eb="2">
      <t>テンロ</t>
    </rPh>
    <phoneticPr fontId="5"/>
  </si>
  <si>
    <t>その他燃料</t>
    <rPh sb="2" eb="3">
      <t>タ</t>
    </rPh>
    <rPh sb="3" eb="5">
      <t>ネンリョウ</t>
    </rPh>
    <phoneticPr fontId="5"/>
  </si>
  <si>
    <r>
      <t>都市ガス</t>
    </r>
    <r>
      <rPr>
        <vertAlign val="superscript"/>
        <sz val="11"/>
        <rFont val="ＭＳ Ｐ明朝"/>
        <family val="1"/>
        <charset val="128"/>
      </rPr>
      <t>（※）</t>
    </r>
    <rPh sb="0" eb="2">
      <t>トシ</t>
    </rPh>
    <phoneticPr fontId="5"/>
  </si>
  <si>
    <r>
      <t>13A:45MJ/m</t>
    </r>
    <r>
      <rPr>
        <vertAlign val="superscript"/>
        <sz val="11"/>
        <rFont val="ＭＳ Ｐ明朝"/>
        <family val="1"/>
        <charset val="128"/>
      </rPr>
      <t>3</t>
    </r>
    <phoneticPr fontId="5"/>
  </si>
  <si>
    <r>
      <t>13A:43.12MJ/m</t>
    </r>
    <r>
      <rPr>
        <vertAlign val="superscript"/>
        <sz val="11"/>
        <rFont val="ＭＳ Ｐ明朝"/>
        <family val="1"/>
        <charset val="128"/>
      </rPr>
      <t>3</t>
    </r>
    <phoneticPr fontId="5"/>
  </si>
  <si>
    <r>
      <t>13A:46.04MJ/m</t>
    </r>
    <r>
      <rPr>
        <vertAlign val="superscript"/>
        <sz val="11"/>
        <rFont val="ＭＳ Ｐ明朝"/>
        <family val="1"/>
        <charset val="128"/>
      </rPr>
      <t>3</t>
    </r>
    <phoneticPr fontId="5"/>
  </si>
  <si>
    <r>
      <t>12A:41.86MJ/m</t>
    </r>
    <r>
      <rPr>
        <vertAlign val="superscript"/>
        <sz val="11"/>
        <rFont val="ＭＳ Ｐ明朝"/>
        <family val="1"/>
        <charset val="128"/>
      </rPr>
      <t>3</t>
    </r>
    <phoneticPr fontId="5"/>
  </si>
  <si>
    <r>
      <t>6A:29.30MJ/m</t>
    </r>
    <r>
      <rPr>
        <vertAlign val="superscript"/>
        <sz val="11"/>
        <rFont val="ＭＳ Ｐ明朝"/>
        <family val="1"/>
        <charset val="128"/>
      </rPr>
      <t>3</t>
    </r>
    <phoneticPr fontId="5"/>
  </si>
  <si>
    <t/>
  </si>
  <si>
    <t>熱</t>
    <rPh sb="0" eb="1">
      <t>ネツ</t>
    </rPh>
    <phoneticPr fontId="5"/>
  </si>
  <si>
    <t>⑥</t>
  </si>
  <si>
    <t>⑦=①×⑥</t>
    <phoneticPr fontId="5"/>
  </si>
  <si>
    <r>
      <t>t-CO</t>
    </r>
    <r>
      <rPr>
        <vertAlign val="subscript"/>
        <sz val="8"/>
        <rFont val="ＭＳ Ｐ明朝"/>
        <family val="1"/>
        <charset val="128"/>
      </rPr>
      <t>2</t>
    </r>
    <r>
      <rPr>
        <sz val="8"/>
        <rFont val="ＭＳ Ｐ明朝"/>
        <family val="1"/>
        <charset val="128"/>
      </rPr>
      <t>/GJ</t>
    </r>
    <phoneticPr fontId="5"/>
  </si>
  <si>
    <t>産業用以外の蒸気</t>
    <rPh sb="0" eb="3">
      <t>サンギョウヨウ</t>
    </rPh>
    <rPh sb="3" eb="5">
      <t>イガイ</t>
    </rPh>
    <rPh sb="6" eb="8">
      <t>ジョウキ</t>
    </rPh>
    <phoneticPr fontId="5"/>
  </si>
  <si>
    <t>温水</t>
    <rPh sb="0" eb="2">
      <t>オンスイ</t>
    </rPh>
    <phoneticPr fontId="5"/>
  </si>
  <si>
    <t>冷水</t>
    <rPh sb="0" eb="2">
      <t>レイスイ</t>
    </rPh>
    <phoneticPr fontId="5"/>
  </si>
  <si>
    <t>一般電気
事業者</t>
    <rPh sb="0" eb="2">
      <t>イッパン</t>
    </rPh>
    <rPh sb="2" eb="4">
      <t>デンキ</t>
    </rPh>
    <rPh sb="5" eb="8">
      <t>ジギョウシャ</t>
    </rPh>
    <phoneticPr fontId="5"/>
  </si>
  <si>
    <t>昼間（8時～22時）</t>
    <rPh sb="0" eb="2">
      <t>ヒルマ</t>
    </rPh>
    <rPh sb="4" eb="5">
      <t>ジ</t>
    </rPh>
    <rPh sb="8" eb="9">
      <t>ジ</t>
    </rPh>
    <phoneticPr fontId="5"/>
  </si>
  <si>
    <r>
      <t>t-CO</t>
    </r>
    <r>
      <rPr>
        <vertAlign val="subscript"/>
        <sz val="8"/>
        <rFont val="ＭＳ Ｐ明朝"/>
        <family val="1"/>
        <charset val="128"/>
      </rPr>
      <t>2</t>
    </r>
    <r>
      <rPr>
        <sz val="8"/>
        <rFont val="ＭＳ Ｐ明朝"/>
        <family val="1"/>
        <charset val="128"/>
      </rPr>
      <t>/千kWh</t>
    </r>
    <rPh sb="6" eb="7">
      <t>セン</t>
    </rPh>
    <phoneticPr fontId="5"/>
  </si>
  <si>
    <t>夜間（22時～翌8時）</t>
    <rPh sb="0" eb="2">
      <t>ヤカン</t>
    </rPh>
    <rPh sb="5" eb="6">
      <t>ジ</t>
    </rPh>
    <rPh sb="7" eb="8">
      <t>ヨク</t>
    </rPh>
    <rPh sb="9" eb="10">
      <t>ジ</t>
    </rPh>
    <phoneticPr fontId="5"/>
  </si>
  <si>
    <t>その他の買電</t>
    <rPh sb="2" eb="3">
      <t>タ</t>
    </rPh>
    <phoneticPr fontId="5"/>
  </si>
  <si>
    <t>再生可能エネルギーを自家消費した
電気</t>
    <phoneticPr fontId="5"/>
  </si>
  <si>
    <t>外部供給</t>
    <rPh sb="0" eb="2">
      <t>ガイブ</t>
    </rPh>
    <rPh sb="2" eb="4">
      <t>キョウキュウ</t>
    </rPh>
    <phoneticPr fontId="5"/>
  </si>
  <si>
    <t>自ら生成した熱の供給</t>
    <rPh sb="0" eb="1">
      <t>ミズカ</t>
    </rPh>
    <rPh sb="2" eb="4">
      <t>セイセイ</t>
    </rPh>
    <rPh sb="6" eb="7">
      <t>ネツ</t>
    </rPh>
    <rPh sb="8" eb="10">
      <t>キョウキュウ</t>
    </rPh>
    <phoneticPr fontId="5"/>
  </si>
  <si>
    <t>自ら生成した電力の供給</t>
    <rPh sb="0" eb="1">
      <t>ミズカ</t>
    </rPh>
    <rPh sb="2" eb="4">
      <t>セイセイ</t>
    </rPh>
    <rPh sb="6" eb="8">
      <t>デンリョク</t>
    </rPh>
    <rPh sb="9" eb="11">
      <t>キョウキュウ</t>
    </rPh>
    <phoneticPr fontId="5"/>
  </si>
  <si>
    <t>コージェネレーションシステムの利用</t>
    <rPh sb="15" eb="17">
      <t>リヨウ</t>
    </rPh>
    <phoneticPr fontId="5"/>
  </si>
  <si>
    <t>事業所の直近３か年度の原油換算エネルギー使用量・CO2排出量</t>
    <phoneticPr fontId="22"/>
  </si>
  <si>
    <t>原油換算エネルギー使用料(KL)</t>
    <rPh sb="0" eb="2">
      <t>ゲンユ</t>
    </rPh>
    <rPh sb="2" eb="4">
      <t>カンサン</t>
    </rPh>
    <rPh sb="9" eb="11">
      <t>シヨウ</t>
    </rPh>
    <rPh sb="11" eb="12">
      <t>リョウ</t>
    </rPh>
    <phoneticPr fontId="31"/>
  </si>
  <si>
    <t>CO2排出量
（t-CO2）</t>
    <rPh sb="3" eb="5">
      <t>ハイシュツ</t>
    </rPh>
    <rPh sb="5" eb="6">
      <t>リョウ</t>
    </rPh>
    <phoneticPr fontId="31"/>
  </si>
  <si>
    <t>２０２３年度</t>
    <rPh sb="4" eb="6">
      <t>ネンド</t>
    </rPh>
    <phoneticPr fontId="31"/>
  </si>
  <si>
    <t>２０２１年度</t>
    <rPh sb="4" eb="6">
      <t>ネンド</t>
    </rPh>
    <phoneticPr fontId="31"/>
  </si>
  <si>
    <t>平均</t>
    <rPh sb="0" eb="2">
      <t>ヘイキン</t>
    </rPh>
    <phoneticPr fontId="22"/>
  </si>
  <si>
    <t>※原油換算は、別添、簡易版「エネルギー使用量・CO2排出換算シート」を使用して算出してください。</t>
    <phoneticPr fontId="22"/>
  </si>
  <si>
    <t>※事業所で使用した全てのエネルギー(電気、ガス、重油、灯油等）を原油換算・CO2換算した結果を記載してください。</t>
    <phoneticPr fontId="22"/>
  </si>
  <si>
    <t>※「2030年度までの削減目標」は、事業者の実情に応じて、任意の目標削減率を入力。</t>
    <rPh sb="6" eb="7">
      <t>ネン</t>
    </rPh>
    <rPh sb="7" eb="8">
      <t>ド</t>
    </rPh>
    <rPh sb="11" eb="13">
      <t>サクゲン</t>
    </rPh>
    <rPh sb="13" eb="15">
      <t>モクヒョウ</t>
    </rPh>
    <phoneticPr fontId="31"/>
  </si>
  <si>
    <t>※以下の設備を1枚ずつ。（空調は室内・室外機の両方を撮影してください）</t>
    <rPh sb="1" eb="3">
      <t>イカ</t>
    </rPh>
    <rPh sb="4" eb="6">
      <t>セツビ</t>
    </rPh>
    <rPh sb="8" eb="9">
      <t>マイ</t>
    </rPh>
    <rPh sb="13" eb="15">
      <t>クウチョウ</t>
    </rPh>
    <rPh sb="16" eb="18">
      <t>シツナイ</t>
    </rPh>
    <rPh sb="19" eb="22">
      <t>シツガイキ</t>
    </rPh>
    <rPh sb="23" eb="25">
      <t>リョウホウ</t>
    </rPh>
    <rPh sb="26" eb="28">
      <t>サツエイ</t>
    </rPh>
    <phoneticPr fontId="22"/>
  </si>
  <si>
    <t>（４）導入機器のカタログ等</t>
    <phoneticPr fontId="22"/>
  </si>
  <si>
    <t>（５）計測・制御対象の設備の定格燃料等消費量及び負荷率を確認できる資料</t>
    <phoneticPr fontId="22"/>
  </si>
  <si>
    <t>（６）図面（導入前後の全体配置図、導入機器据付図、エネルギー系統図）</t>
    <rPh sb="6" eb="8">
      <t>ドウニュウ</t>
    </rPh>
    <rPh sb="8" eb="10">
      <t>ゼンゴ</t>
    </rPh>
    <rPh sb="13" eb="15">
      <t>ハイチ</t>
    </rPh>
    <phoneticPr fontId="22"/>
  </si>
  <si>
    <t>（７）登記事項証明書（個人事業者の場合は営業届出済証明書等）</t>
    <phoneticPr fontId="22"/>
  </si>
  <si>
    <t>（８）法人県民税・法人事業税の滞納がないことの証明書</t>
    <phoneticPr fontId="22"/>
  </si>
  <si>
    <t>（11）リース契約書案及び料金計算書案（リース契約の場合）</t>
    <phoneticPr fontId="22"/>
  </si>
  <si>
    <t>（12）埼玉県又は国の事業で受診した省エネルギー診断結果報告書の写し</t>
    <phoneticPr fontId="22"/>
  </si>
  <si>
    <t>（13）その他必要に応じて知事が指示する書類</t>
    <rPh sb="6" eb="7">
      <t>タ</t>
    </rPh>
    <rPh sb="7" eb="9">
      <t>ヒツヨウ</t>
    </rPh>
    <rPh sb="10" eb="11">
      <t>オウ</t>
    </rPh>
    <rPh sb="13" eb="15">
      <t>チジ</t>
    </rPh>
    <rPh sb="16" eb="18">
      <t>シジ</t>
    </rPh>
    <rPh sb="20" eb="22">
      <t>ショルイ</t>
    </rPh>
    <phoneticPr fontId="22"/>
  </si>
  <si>
    <t>様式第１－２号（第８条関係）</t>
    <phoneticPr fontId="22"/>
  </si>
  <si>
    <t>（第５条第１項６号の設備の整備）</t>
    <rPh sb="4" eb="5">
      <t>ダイ</t>
    </rPh>
    <rPh sb="6" eb="7">
      <t>コウ</t>
    </rPh>
    <phoneticPr fontId="22"/>
  </si>
  <si>
    <t>＜第５条第１項第１号から第５号までの設備＞</t>
    <rPh sb="4" eb="5">
      <t>ダイ</t>
    </rPh>
    <rPh sb="6" eb="7">
      <t>コウ</t>
    </rPh>
    <phoneticPr fontId="22"/>
  </si>
  <si>
    <t>＜第５条第１項第６号の設備＞</t>
    <rPh sb="4" eb="5">
      <t>ダイ</t>
    </rPh>
    <rPh sb="6" eb="7">
      <t>コウ</t>
    </rPh>
    <phoneticPr fontId="22"/>
  </si>
  <si>
    <t>令和６年度埼玉県民間事業者スマートＣＯ２排出削減設備導入補助金</t>
    <phoneticPr fontId="22"/>
  </si>
  <si>
    <t>団体名</t>
    <phoneticPr fontId="22"/>
  </si>
  <si>
    <t>（１）第５条第１項第１号から第５号までの設備</t>
    <rPh sb="3" eb="4">
      <t>ダイ</t>
    </rPh>
    <rPh sb="5" eb="6">
      <t>ジョウ</t>
    </rPh>
    <rPh sb="6" eb="7">
      <t>ダイ</t>
    </rPh>
    <rPh sb="8" eb="9">
      <t>コウ</t>
    </rPh>
    <rPh sb="9" eb="10">
      <t>ダイ</t>
    </rPh>
    <rPh sb="11" eb="12">
      <t>ゴウ</t>
    </rPh>
    <rPh sb="14" eb="15">
      <t>ダイ</t>
    </rPh>
    <rPh sb="16" eb="17">
      <t>ゴウ</t>
    </rPh>
    <rPh sb="20" eb="22">
      <t>セツビ</t>
    </rPh>
    <phoneticPr fontId="7"/>
  </si>
  <si>
    <t>（第５条第１項６号の設備の整備）重要事項確認書</t>
    <phoneticPr fontId="22"/>
  </si>
  <si>
    <t>（２）第５条第１項６号の設備</t>
    <rPh sb="12" eb="14">
      <t>セツビ</t>
    </rPh>
    <phoneticPr fontId="7"/>
  </si>
  <si>
    <t>（エネルギー管理システム（EMS）の導入による削減対策の概要）</t>
    <rPh sb="6" eb="8">
      <t>カンリ</t>
    </rPh>
    <rPh sb="18" eb="20">
      <t>ドウニュウ</t>
    </rPh>
    <rPh sb="23" eb="25">
      <t>サクゲン</t>
    </rPh>
    <rPh sb="25" eb="27">
      <t>タイサク</t>
    </rPh>
    <rPh sb="28" eb="30">
      <t>ガイヨウ</t>
    </rPh>
    <phoneticPr fontId="5"/>
  </si>
  <si>
    <t>（３）サポート事業者の利用（ＥＭＳのサポート事業者を利用する場合のみ記入）</t>
    <rPh sb="7" eb="10">
      <t>ジギョウシャ</t>
    </rPh>
    <rPh sb="11" eb="13">
      <t>リヨウ</t>
    </rPh>
    <rPh sb="34" eb="36">
      <t>キニュウ</t>
    </rPh>
    <phoneticPr fontId="5"/>
  </si>
  <si>
    <t>〇見積書が２枚ある場合は、以下の欄に記入してください、</t>
    <rPh sb="1" eb="4">
      <t>ミツモリショ</t>
    </rPh>
    <rPh sb="6" eb="7">
      <t>マイ</t>
    </rPh>
    <rPh sb="9" eb="11">
      <t>バアイ</t>
    </rPh>
    <rPh sb="13" eb="15">
      <t>イカ</t>
    </rPh>
    <rPh sb="16" eb="17">
      <t>ラン</t>
    </rPh>
    <rPh sb="18" eb="20">
      <t>キニュウ</t>
    </rPh>
    <phoneticPr fontId="6"/>
  </si>
  <si>
    <t>（１）第５条第１項第１号から第５号までの設備</t>
    <rPh sb="3" eb="4">
      <t>ダイ</t>
    </rPh>
    <rPh sb="5" eb="6">
      <t>ジョウ</t>
    </rPh>
    <rPh sb="6" eb="7">
      <t>ダイ</t>
    </rPh>
    <rPh sb="8" eb="9">
      <t>コウ</t>
    </rPh>
    <rPh sb="9" eb="10">
      <t>ダイ</t>
    </rPh>
    <rPh sb="11" eb="12">
      <t>ゴウ</t>
    </rPh>
    <rPh sb="14" eb="15">
      <t>ダイ</t>
    </rPh>
    <rPh sb="16" eb="17">
      <t>ゴウ</t>
    </rPh>
    <rPh sb="20" eb="22">
      <t>セツビ</t>
    </rPh>
    <phoneticPr fontId="22"/>
  </si>
  <si>
    <t>（２）第５条第１項６号の設備</t>
    <phoneticPr fontId="22"/>
  </si>
  <si>
    <t>※補助申請する設備を「２０２４年度実施」としてください</t>
    <rPh sb="1" eb="5">
      <t>ホジョシンセイ</t>
    </rPh>
    <rPh sb="7" eb="9">
      <t>セツビ</t>
    </rPh>
    <rPh sb="15" eb="16">
      <t>ネン</t>
    </rPh>
    <rPh sb="16" eb="17">
      <t>ド</t>
    </rPh>
    <rPh sb="17" eb="19">
      <t>ジッシ</t>
    </rPh>
    <phoneticPr fontId="31"/>
  </si>
  <si>
    <t>　高効率設備等へ更新：更新予定設備</t>
    <rPh sb="1" eb="4">
      <t>コウコウリツ</t>
    </rPh>
    <rPh sb="4" eb="6">
      <t>セツビ</t>
    </rPh>
    <rPh sb="6" eb="7">
      <t>トウ</t>
    </rPh>
    <rPh sb="8" eb="10">
      <t>コウシン</t>
    </rPh>
    <rPh sb="11" eb="13">
      <t>コウシン</t>
    </rPh>
    <rPh sb="13" eb="15">
      <t>ヨテイ</t>
    </rPh>
    <rPh sb="15" eb="17">
      <t>セツビ</t>
    </rPh>
    <phoneticPr fontId="22"/>
  </si>
  <si>
    <t>　太陽光発電設備等の導入：設置予定の場所</t>
    <rPh sb="1" eb="6">
      <t>タイヨウコウハツデン</t>
    </rPh>
    <rPh sb="6" eb="8">
      <t>セツビ</t>
    </rPh>
    <rPh sb="8" eb="9">
      <t>トウ</t>
    </rPh>
    <rPh sb="13" eb="15">
      <t>セッチ</t>
    </rPh>
    <rPh sb="15" eb="17">
      <t>ヨテイ</t>
    </rPh>
    <rPh sb="18" eb="20">
      <t>バショ</t>
    </rPh>
    <phoneticPr fontId="22"/>
  </si>
  <si>
    <t>　ＥＭＳ：計測・制御対象の設備</t>
    <phoneticPr fontId="22"/>
  </si>
  <si>
    <r>
      <t>埼玉県民間事業者スマートＣＯ</t>
    </r>
    <r>
      <rPr>
        <b/>
        <vertAlign val="subscript"/>
        <sz val="12"/>
        <color theme="1"/>
        <rFont val="游ゴシック"/>
        <family val="3"/>
        <charset val="128"/>
      </rPr>
      <t>２</t>
    </r>
    <r>
      <rPr>
        <b/>
        <sz val="12"/>
        <color theme="1"/>
        <rFont val="游ゴシック"/>
        <family val="3"/>
        <charset val="128"/>
      </rPr>
      <t>排出削減設備導入補助金</t>
    </r>
    <phoneticPr fontId="22"/>
  </si>
  <si>
    <t>　（第５条第１項６号の設備の整備）申請チェックリスト</t>
    <phoneticPr fontId="22"/>
  </si>
  <si>
    <t>2024年度実施</t>
  </si>
  <si>
    <t xml:space="preserve"> 　登録済（　　　年　　月）　　 　登録予定（令和６年９月）</t>
    <rPh sb="2" eb="4">
      <t>トウロク</t>
    </rPh>
    <rPh sb="4" eb="5">
      <t>スミ</t>
    </rPh>
    <rPh sb="9" eb="10">
      <t>トシ</t>
    </rPh>
    <rPh sb="12" eb="13">
      <t>ツキ</t>
    </rPh>
    <rPh sb="18" eb="20">
      <t>トウロク</t>
    </rPh>
    <rPh sb="20" eb="22">
      <t>ヨテイ</t>
    </rPh>
    <rPh sb="23" eb="25">
      <t>レイワ</t>
    </rPh>
    <rPh sb="26" eb="27">
      <t>トシ</t>
    </rPh>
    <rPh sb="28" eb="29">
      <t>ツキ</t>
    </rPh>
    <phoneticPr fontId="22"/>
  </si>
  <si>
    <t>＜第５条第１項第１号から第５号までの設備＞</t>
    <phoneticPr fontId="6"/>
  </si>
  <si>
    <t>（宛先）</t>
    <rPh sb="1" eb="3">
      <t>アテサキ</t>
    </rPh>
    <phoneticPr fontId="22"/>
  </si>
  <si>
    <t>埼玉県知事　　　　　　　　宛</t>
    <rPh sb="13" eb="14">
      <t>アテ</t>
    </rPh>
    <phoneticPr fontId="22"/>
  </si>
  <si>
    <t>　埼玉県民間事業者スマートＣＯ２排出削減設備導入補助金　交付申請書</t>
    <rPh sb="1" eb="3">
      <t>サイタマ</t>
    </rPh>
    <phoneticPr fontId="22"/>
  </si>
  <si>
    <t>　埼玉県民間事業者スマートＣＯ２排出削減設備導入補助金交付要綱第８条第１項の規定に基づき、補助金の交付について関係書類を添えて、次のとおり申請します。</t>
    <rPh sb="1" eb="3">
      <t>サイタマ</t>
    </rPh>
    <rPh sb="27" eb="29">
      <t>コウフ</t>
    </rPh>
    <phoneticPr fontId="22"/>
  </si>
  <si>
    <t>（１）見積書の写し（原則２者以上）（発行後３か月以内のもの）</t>
    <phoneticPr fontId="22"/>
  </si>
  <si>
    <t>（３）見積書の写し（原則２者以上）（発行後３か月以内のもの）</t>
    <phoneticPr fontId="22"/>
  </si>
  <si>
    <t>（10）賃貸借契約書等の写し（対象事業所の所有者でない場合）</t>
    <rPh sb="10" eb="11">
      <t>トウ</t>
    </rPh>
    <phoneticPr fontId="22"/>
  </si>
  <si>
    <t>＜共通＞</t>
    <rPh sb="1" eb="3">
      <t>キョウツウ</t>
    </rPh>
    <phoneticPr fontId="22"/>
  </si>
  <si>
    <t>　　（直近１年分）</t>
    <phoneticPr fontId="22"/>
  </si>
  <si>
    <t>（９）決算報告書の写し（個人事業者の場合は確定申告の写し）</t>
    <phoneticPr fontId="22"/>
  </si>
  <si>
    <t>申請者はみなし大企業及びこれに準ずる者でない事業者です。</t>
    <rPh sb="0" eb="3">
      <t>シンセイシャ</t>
    </rPh>
    <rPh sb="7" eb="10">
      <t>ダイキギョウ</t>
    </rPh>
    <rPh sb="10" eb="11">
      <t>オヨ</t>
    </rPh>
    <rPh sb="15" eb="16">
      <t>ジュン</t>
    </rPh>
    <rPh sb="18" eb="19">
      <t>シャ</t>
    </rPh>
    <rPh sb="22" eb="25">
      <t>ジギョウシャ</t>
    </rPh>
    <phoneticPr fontId="22"/>
  </si>
  <si>
    <t>申請者は温暖化対策課が埼玉県民間事業者スマートＣＯ２排出削減設備導入補助金交付申請のために必要な範囲内で、申請者の県税（法人県民税、法人事業税、個人事業税）に関する納付状況等について確認をすることに同意します。</t>
    <rPh sb="0" eb="3">
      <t>シンセイシャ</t>
    </rPh>
    <rPh sb="4" eb="7">
      <t>オンダンカ</t>
    </rPh>
    <rPh sb="7" eb="10">
      <t>タイサクカ</t>
    </rPh>
    <rPh sb="45" eb="47">
      <t>ヒツヨウ</t>
    </rPh>
    <rPh sb="48" eb="51">
      <t>ハンイナイ</t>
    </rPh>
    <rPh sb="53" eb="56">
      <t>シンセイシャ</t>
    </rPh>
    <rPh sb="57" eb="59">
      <t>ケンゼイ</t>
    </rPh>
    <rPh sb="60" eb="62">
      <t>ホウジン</t>
    </rPh>
    <rPh sb="62" eb="64">
      <t>ケンミン</t>
    </rPh>
    <rPh sb="64" eb="65">
      <t>ゼイ</t>
    </rPh>
    <rPh sb="66" eb="68">
      <t>ホウジン</t>
    </rPh>
    <rPh sb="68" eb="71">
      <t>ジギョウゼイ</t>
    </rPh>
    <rPh sb="72" eb="77">
      <t>コジンジギョウゼイ</t>
    </rPh>
    <rPh sb="79" eb="80">
      <t>カン</t>
    </rPh>
    <rPh sb="82" eb="84">
      <t>ノウフ</t>
    </rPh>
    <rPh sb="84" eb="87">
      <t>ジョウキョウトウ</t>
    </rPh>
    <rPh sb="91" eb="93">
      <t>カクニン</t>
    </rPh>
    <rPh sb="99" eb="101">
      <t>ドウイ</t>
    </rPh>
    <phoneticPr fontId="22"/>
  </si>
  <si>
    <t>申請者は、補助金の交付決定前に補助対象事業の着手（発注・契約を含む）をしません。</t>
    <rPh sb="0" eb="3">
      <t>シンセイシャ</t>
    </rPh>
    <rPh sb="5" eb="8">
      <t>ホジョキン</t>
    </rPh>
    <rPh sb="9" eb="13">
      <t>コウフケッテイ</t>
    </rPh>
    <rPh sb="13" eb="14">
      <t>マエ</t>
    </rPh>
    <rPh sb="15" eb="21">
      <t>ホジョタイショウジギョウ</t>
    </rPh>
    <rPh sb="22" eb="24">
      <t>チャクシュ</t>
    </rPh>
    <rPh sb="25" eb="27">
      <t>ハッチュウ</t>
    </rPh>
    <rPh sb="28" eb="30">
      <t>ケイヤク</t>
    </rPh>
    <rPh sb="31" eb="32">
      <t>フク</t>
    </rPh>
    <phoneticPr fontId="1"/>
  </si>
  <si>
    <t>申請者は、埼玉県内で事業活動を営む法人又は個人事業主に該当し、会社にあっては、中小企業基本法（昭和38年法律第154号）第２条第１項各号のいずれかに該当します。</t>
    <rPh sb="0" eb="3">
      <t>シンセイシャ</t>
    </rPh>
    <rPh sb="5" eb="9">
      <t>サイタマケンナイ</t>
    </rPh>
    <rPh sb="19" eb="20">
      <t>マタ</t>
    </rPh>
    <rPh sb="31" eb="33">
      <t>カイシャ</t>
    </rPh>
    <rPh sb="39" eb="41">
      <t>チュウショウ</t>
    </rPh>
    <rPh sb="41" eb="43">
      <t>キギョウ</t>
    </rPh>
    <rPh sb="43" eb="46">
      <t>キホンホウ</t>
    </rPh>
    <rPh sb="47" eb="49">
      <t>ショウワ</t>
    </rPh>
    <rPh sb="51" eb="52">
      <t>ネン</t>
    </rPh>
    <rPh sb="52" eb="54">
      <t>ホウリツ</t>
    </rPh>
    <rPh sb="54" eb="55">
      <t>ダイ</t>
    </rPh>
    <rPh sb="58" eb="59">
      <t>ゴウ</t>
    </rPh>
    <rPh sb="60" eb="61">
      <t>ダイ</t>
    </rPh>
    <rPh sb="62" eb="63">
      <t>ジョウ</t>
    </rPh>
    <rPh sb="63" eb="64">
      <t>ダイ</t>
    </rPh>
    <rPh sb="65" eb="66">
      <t>コウ</t>
    </rPh>
    <rPh sb="66" eb="68">
      <t>カクゴウ</t>
    </rPh>
    <rPh sb="74" eb="76">
      <t>ガイトウ</t>
    </rPh>
    <phoneticPr fontId="22"/>
  </si>
  <si>
    <t>申請者は、本補助金に係る各種の条件や県からの指示事項を財産処分制限期間が完了するまで順守します。</t>
    <rPh sb="0" eb="3">
      <t>シンセイシャ</t>
    </rPh>
    <rPh sb="10" eb="11">
      <t>カカ</t>
    </rPh>
    <phoneticPr fontId="22"/>
  </si>
  <si>
    <t>申請者は、他の補助金等を重複して受給できないことを理解し、また、受給する予定はありません。他の補助金等を受給することとなった場合には、速やかに本補助金の廃止を申請します。</t>
    <rPh sb="0" eb="3">
      <t>シンセイシャ</t>
    </rPh>
    <rPh sb="5" eb="6">
      <t>タ</t>
    </rPh>
    <rPh sb="7" eb="10">
      <t>ホジョキン</t>
    </rPh>
    <rPh sb="10" eb="11">
      <t>トウ</t>
    </rPh>
    <rPh sb="12" eb="14">
      <t>ジュウフク</t>
    </rPh>
    <rPh sb="16" eb="18">
      <t>ジュキュウ</t>
    </rPh>
    <rPh sb="25" eb="27">
      <t>リカイ</t>
    </rPh>
    <rPh sb="32" eb="34">
      <t>ジュキュウ</t>
    </rPh>
    <rPh sb="45" eb="46">
      <t>タ</t>
    </rPh>
    <rPh sb="47" eb="50">
      <t>ホジョキン</t>
    </rPh>
    <rPh sb="50" eb="51">
      <t>トウ</t>
    </rPh>
    <rPh sb="52" eb="54">
      <t>ジュキュウ</t>
    </rPh>
    <rPh sb="62" eb="64">
      <t>バアイ</t>
    </rPh>
    <rPh sb="67" eb="68">
      <t>スミ</t>
    </rPh>
    <rPh sb="71" eb="72">
      <t>ホン</t>
    </rPh>
    <rPh sb="72" eb="75">
      <t>ホジョキン</t>
    </rPh>
    <rPh sb="76" eb="78">
      <t>ハイシ</t>
    </rPh>
    <rPh sb="79" eb="81">
      <t>シンセイ</t>
    </rPh>
    <phoneticPr fontId="22"/>
  </si>
  <si>
    <t>＜サポート費（ＥＭＳのサポート事業者を利用する場合のみ記入）＞</t>
    <rPh sb="5" eb="6">
      <t>ヒ</t>
    </rPh>
    <phoneticPr fontId="6"/>
  </si>
  <si>
    <t>＜サポート費＞</t>
    <rPh sb="5" eb="6">
      <t>ヒ</t>
    </rPh>
    <phoneticPr fontId="6"/>
  </si>
  <si>
    <t>上限額①</t>
    <rPh sb="0" eb="3">
      <t>ジョウゲンガク</t>
    </rPh>
    <phoneticPr fontId="5"/>
  </si>
  <si>
    <t>上限額②</t>
    <rPh sb="0" eb="3">
      <t>ジョウゲンガク</t>
    </rPh>
    <phoneticPr fontId="5"/>
  </si>
  <si>
    <t>サポート費</t>
    <rPh sb="4" eb="5">
      <t>ヒ</t>
    </rPh>
    <phoneticPr fontId="5"/>
  </si>
  <si>
    <t>※機器費及び工事費の補助対象経費を</t>
    <phoneticPr fontId="5"/>
  </si>
  <si>
    <t>　合計した額の２分の１の額</t>
    <phoneticPr fontId="5"/>
  </si>
  <si>
    <t>対象となる経費</t>
    <rPh sb="0" eb="2">
      <t>タイショウ</t>
    </rPh>
    <rPh sb="5" eb="7">
      <t>ケイヒ</t>
    </rPh>
    <phoneticPr fontId="5"/>
  </si>
  <si>
    <t>補助対象経費</t>
    <rPh sb="0" eb="2">
      <t>ホジョ</t>
    </rPh>
    <rPh sb="2" eb="4">
      <t>タイショウ</t>
    </rPh>
    <rPh sb="4" eb="6">
      <t>ケイヒ</t>
    </rPh>
    <phoneticPr fontId="5"/>
  </si>
  <si>
    <t>※上記の金額のうち、最も低い額</t>
    <rPh sb="1" eb="3">
      <t>ジョウキ</t>
    </rPh>
    <rPh sb="4" eb="6">
      <t>キンガク</t>
    </rPh>
    <rPh sb="10" eb="11">
      <t>モット</t>
    </rPh>
    <rPh sb="12" eb="13">
      <t>ヒク</t>
    </rPh>
    <rPh sb="14" eb="15">
      <t>ガク</t>
    </rPh>
    <phoneticPr fontId="6"/>
  </si>
  <si>
    <t>t-CO2（年）</t>
    <rPh sb="6" eb="7">
      <t>ネン</t>
    </rPh>
    <phoneticPr fontId="5"/>
  </si>
  <si>
    <t>年間CO2排出削減予測量</t>
    <rPh sb="0" eb="2">
      <t>ネンカン</t>
    </rPh>
    <rPh sb="5" eb="7">
      <t>ハイシュツ</t>
    </rPh>
    <rPh sb="7" eb="9">
      <t>サクゲン</t>
    </rPh>
    <rPh sb="9" eb="11">
      <t>ヨソク</t>
    </rPh>
    <rPh sb="11" eb="12">
      <t>リョウ</t>
    </rPh>
    <phoneticPr fontId="5"/>
  </si>
  <si>
    <t>６　費用対効果</t>
    <rPh sb="2" eb="7">
      <t>ヒヨウタイコウカ</t>
    </rPh>
    <phoneticPr fontId="5"/>
  </si>
  <si>
    <t>日本産業規格Ａ列４番</t>
    <rPh sb="2" eb="4">
      <t>サンギョウ</t>
    </rPh>
    <phoneticPr fontId="5"/>
  </si>
  <si>
    <t>【事業実施者・事業内容】シート</t>
    <rPh sb="1" eb="6">
      <t>ジギョウジッシシャ</t>
    </rPh>
    <rPh sb="7" eb="11">
      <t>ジギョウナイヨウ</t>
    </rPh>
    <phoneticPr fontId="22"/>
  </si>
  <si>
    <t>事業期間（目途）を記載した</t>
  </si>
  <si>
    <t>事業費内訳について、添付書類の見積書で確認できる金額である</t>
  </si>
  <si>
    <t>補助対象経費の額は、交付要綱第6条に規定する条件を満たしている（募集要領P4の補助対象外経費を含んでいない）</t>
    <rPh sb="0" eb="6">
      <t>ホジョタイショウケイヒ</t>
    </rPh>
    <rPh sb="7" eb="8">
      <t>ガク</t>
    </rPh>
    <rPh sb="10" eb="14">
      <t>コウフヨウコウ</t>
    </rPh>
    <rPh sb="14" eb="15">
      <t>ダイ</t>
    </rPh>
    <rPh sb="16" eb="17">
      <t>ジョウ</t>
    </rPh>
    <rPh sb="18" eb="20">
      <t>キテイ</t>
    </rPh>
    <rPh sb="22" eb="24">
      <t>ジョウケン</t>
    </rPh>
    <rPh sb="25" eb="26">
      <t>ミ</t>
    </rPh>
    <rPh sb="32" eb="36">
      <t>ボシュウヨウリョウ</t>
    </rPh>
    <rPh sb="39" eb="41">
      <t>ホジョ</t>
    </rPh>
    <rPh sb="41" eb="43">
      <t>タイショウ</t>
    </rPh>
    <rPh sb="43" eb="44">
      <t>ガイ</t>
    </rPh>
    <rPh sb="44" eb="46">
      <t>ケイヒ</t>
    </rPh>
    <rPh sb="47" eb="48">
      <t>フク</t>
    </rPh>
    <phoneticPr fontId="22"/>
  </si>
  <si>
    <t>すべての設備を1枚ずつ、空調は室内・室外機の両方を撮影している</t>
    <phoneticPr fontId="22"/>
  </si>
  <si>
    <t>県が申請者の県税（法人県民税、法人事業税、個人事業税）に関する納付状況等について確認をすることに同意しない場合、県税の滞納がないことの証明（発行後３か月以内のもの）を添付した
※納税免除事業者の場合は、それがわかる資料（定款・寄付行為など）を添付した。</t>
    <rPh sb="0" eb="1">
      <t>ケン</t>
    </rPh>
    <rPh sb="2" eb="5">
      <t>シンセイシャ</t>
    </rPh>
    <rPh sb="6" eb="8">
      <t>ケンゼイ</t>
    </rPh>
    <rPh sb="9" eb="14">
      <t>ホウジンケンミンゼイ</t>
    </rPh>
    <rPh sb="15" eb="17">
      <t>ホウジン</t>
    </rPh>
    <rPh sb="17" eb="20">
      <t>ジギョウゼイ</t>
    </rPh>
    <rPh sb="21" eb="26">
      <t>コジンジギョウゼイ</t>
    </rPh>
    <rPh sb="28" eb="29">
      <t>カン</t>
    </rPh>
    <rPh sb="31" eb="35">
      <t>ノウフジョウキョウ</t>
    </rPh>
    <rPh sb="35" eb="36">
      <t>トウ</t>
    </rPh>
    <rPh sb="40" eb="42">
      <t>カクニン</t>
    </rPh>
    <rPh sb="48" eb="50">
      <t>ドウイ</t>
    </rPh>
    <rPh sb="53" eb="55">
      <t>バアイ</t>
    </rPh>
    <rPh sb="70" eb="73">
      <t>ハッコウゴ</t>
    </rPh>
    <rPh sb="75" eb="76">
      <t>ゲツ</t>
    </rPh>
    <rPh sb="76" eb="78">
      <t>イナイ</t>
    </rPh>
    <rPh sb="113" eb="117">
      <t>キフコウイ</t>
    </rPh>
    <rPh sb="121" eb="123">
      <t>テンプ</t>
    </rPh>
    <phoneticPr fontId="22"/>
  </si>
  <si>
    <t>令和６年度埼玉県民間事業者スマートＣＯ２排出削減設備導入補助金において、ＥＭＳを導入する事業者からの申請</t>
    <phoneticPr fontId="1"/>
  </si>
  <si>
    <t>過去３か年以内に埼玉県又は国の事業で省エネルギー診断を受診した
受診している場合、診断結果報告書を添付した</t>
    <rPh sb="0" eb="2">
      <t>カコ</t>
    </rPh>
    <rPh sb="4" eb="5">
      <t>ネン</t>
    </rPh>
    <rPh sb="5" eb="7">
      <t>イナイ</t>
    </rPh>
    <rPh sb="8" eb="10">
      <t>サイタマ</t>
    </rPh>
    <rPh sb="10" eb="11">
      <t>ケン</t>
    </rPh>
    <rPh sb="11" eb="12">
      <t>マタ</t>
    </rPh>
    <rPh sb="13" eb="14">
      <t>クニ</t>
    </rPh>
    <rPh sb="15" eb="17">
      <t>ジギョウ</t>
    </rPh>
    <rPh sb="18" eb="19">
      <t>ショウ</t>
    </rPh>
    <rPh sb="24" eb="26">
      <t>シンダン</t>
    </rPh>
    <rPh sb="27" eb="29">
      <t>ジュシン</t>
    </rPh>
    <rPh sb="32" eb="34">
      <t>ジュシン</t>
    </rPh>
    <rPh sb="38" eb="40">
      <t>バアイ</t>
    </rPh>
    <rPh sb="41" eb="43">
      <t>シンダン</t>
    </rPh>
    <rPh sb="43" eb="45">
      <t>ケッカ</t>
    </rPh>
    <rPh sb="45" eb="48">
      <t>ホウコクショ</t>
    </rPh>
    <rPh sb="49" eb="51">
      <t>テンプ</t>
    </rPh>
    <phoneticPr fontId="1"/>
  </si>
  <si>
    <t>埼玉県エコアップ認証を受けている事業者である</t>
    <phoneticPr fontId="22"/>
  </si>
  <si>
    <t>みなし大企業ではない（募集要領の「３（５）審査・選定」を参照）</t>
    <phoneticPr fontId="22"/>
  </si>
  <si>
    <t>簡易版「エネルギー使用量・CO2排出量換算シート」（２０２３年度）</t>
    <rPh sb="0" eb="2">
      <t>カンイ</t>
    </rPh>
    <rPh sb="2" eb="3">
      <t>バン</t>
    </rPh>
    <rPh sb="9" eb="11">
      <t>シヨウ</t>
    </rPh>
    <rPh sb="11" eb="12">
      <t>リョウ</t>
    </rPh>
    <rPh sb="16" eb="18">
      <t>ハイシュツ</t>
    </rPh>
    <rPh sb="18" eb="19">
      <t>リョウ</t>
    </rPh>
    <rPh sb="19" eb="21">
      <t>カンサン</t>
    </rPh>
    <rPh sb="30" eb="32">
      <t>ネンド</t>
    </rPh>
    <phoneticPr fontId="5"/>
  </si>
  <si>
    <t>簡易版「エネルギー使用量・CO2排出量換算シート」（２０２２年度）</t>
    <rPh sb="0" eb="2">
      <t>カンイ</t>
    </rPh>
    <rPh sb="2" eb="3">
      <t>バン</t>
    </rPh>
    <rPh sb="9" eb="11">
      <t>シヨウ</t>
    </rPh>
    <rPh sb="11" eb="12">
      <t>リョウ</t>
    </rPh>
    <rPh sb="16" eb="18">
      <t>ハイシュツ</t>
    </rPh>
    <rPh sb="18" eb="19">
      <t>リョウ</t>
    </rPh>
    <rPh sb="19" eb="21">
      <t>カンサン</t>
    </rPh>
    <rPh sb="30" eb="32">
      <t>ネンド</t>
    </rPh>
    <phoneticPr fontId="5"/>
  </si>
  <si>
    <t>簡易版「エネルギー使用量・CO2排出量換算シート」（２０２１年度）</t>
    <rPh sb="0" eb="2">
      <t>カンイ</t>
    </rPh>
    <rPh sb="2" eb="3">
      <t>バン</t>
    </rPh>
    <rPh sb="9" eb="11">
      <t>シヨウ</t>
    </rPh>
    <rPh sb="11" eb="12">
      <t>リョウ</t>
    </rPh>
    <rPh sb="16" eb="18">
      <t>ハイシュツ</t>
    </rPh>
    <rPh sb="18" eb="19">
      <t>リョウ</t>
    </rPh>
    <rPh sb="19" eb="21">
      <t>カンサン</t>
    </rPh>
    <rPh sb="30" eb="32">
      <t>ネンド</t>
    </rPh>
    <phoneticPr fontId="5"/>
  </si>
  <si>
    <t>過去３年度の事業所全体のエネルギー使用量について、エネルギーの種類、単位等を間違いなく記載している</t>
    <rPh sb="0" eb="2">
      <t>カコ</t>
    </rPh>
    <rPh sb="3" eb="5">
      <t>ネンド</t>
    </rPh>
    <rPh sb="6" eb="9">
      <t>ジギョウショ</t>
    </rPh>
    <rPh sb="9" eb="11">
      <t>ゼンタイ</t>
    </rPh>
    <rPh sb="17" eb="20">
      <t>シヨウリョウ</t>
    </rPh>
    <rPh sb="31" eb="33">
      <t>シュルイ</t>
    </rPh>
    <rPh sb="34" eb="37">
      <t>タンイトウ</t>
    </rPh>
    <rPh sb="38" eb="40">
      <t>マチガ</t>
    </rPh>
    <rPh sb="43" eb="45">
      <t>キサイ</t>
    </rPh>
    <phoneticPr fontId="22"/>
  </si>
  <si>
    <t>所在地　</t>
    <phoneticPr fontId="22"/>
  </si>
  <si>
    <t>（申請者）　</t>
    <phoneticPr fontId="22"/>
  </si>
  <si>
    <t>＜第５条第１項第６号の設備（サポート費除く）＞</t>
    <rPh sb="9" eb="10">
      <t>ゴウ</t>
    </rPh>
    <rPh sb="18" eb="19">
      <t>ヒ</t>
    </rPh>
    <rPh sb="19" eb="20">
      <t>ノゾ</t>
    </rPh>
    <phoneticPr fontId="6"/>
  </si>
  <si>
    <t>過去１年間（２０２３年度）の原油換算エネルギー使用量が年間50KL以上である</t>
    <rPh sb="0" eb="2">
      <t>カコ</t>
    </rPh>
    <rPh sb="3" eb="5">
      <t>ネンカン</t>
    </rPh>
    <rPh sb="10" eb="12">
      <t>ネンド</t>
    </rPh>
    <phoneticPr fontId="22"/>
  </si>
  <si>
    <t>５　CO2削減効果</t>
    <rPh sb="5" eb="9">
      <t>サクゲンコウカ</t>
    </rPh>
    <phoneticPr fontId="22"/>
  </si>
  <si>
    <t>上記事業所の
延べ床面積（概算）</t>
    <rPh sb="0" eb="2">
      <t>ジョウキ</t>
    </rPh>
    <rPh sb="2" eb="5">
      <t>ジギョウショ</t>
    </rPh>
    <rPh sb="7" eb="8">
      <t>ノ</t>
    </rPh>
    <rPh sb="9" eb="10">
      <t>ユカ</t>
    </rPh>
    <rPh sb="10" eb="12">
      <t>メンセキ</t>
    </rPh>
    <rPh sb="13" eb="15">
      <t>ガイサン</t>
    </rPh>
    <phoneticPr fontId="31"/>
  </si>
  <si>
    <t>㎡</t>
    <phoneticPr fontId="22"/>
  </si>
  <si>
    <t>補助金申請額（サポート費に係る金額を除く）</t>
    <rPh sb="0" eb="3">
      <t>ホジョキン</t>
    </rPh>
    <rPh sb="3" eb="5">
      <t>シンセイ</t>
    </rPh>
    <rPh sb="5" eb="6">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</si>
</sst>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_ "/>
    <numFmt numFmtId="178" formatCode="0.0_ "/>
    <numFmt numFmtId="179" formatCode="0.0000_ "/>
    <numFmt numFmtId="180" formatCode="#,##0.00_);[Red]\(#,##0.00\)"/>
    <numFmt numFmtId="181" formatCode="0.0"/>
    <numFmt numFmtId="182" formatCode="0.0%"/>
    <numFmt numFmtId="183" formatCode="0.000"/>
    <numFmt numFmtId="184" formatCode="0.0000"/>
    <numFmt numFmtId="185" formatCode="#,##0;&quot;△ &quot;#,##0"/>
    <numFmt numFmtId="186" formatCode="#,##0.00_ "/>
    <numFmt numFmtId="187" formatCode="#"/>
    <numFmt numFmtId="188" formatCode="0.000_);[Red]\(0.000\)"/>
    <numFmt numFmtId="189" formatCode="#,##0;\-#,##0;#"/>
    <numFmt numFmtId="190" formatCode="0.0000_);[Red]\(0.0000\)"/>
    <numFmt numFmtId="191" formatCode="#,##0.000_);[Red]\(#,##0.000\)"/>
    <numFmt numFmtId="192" formatCode="#,##0.0000"/>
    <numFmt numFmtId="193" formatCode="0.000_ "/>
    <numFmt numFmtId="194" formatCode="#,##0.00;&quot;△ &quot;#,##0.00"/>
    <numFmt numFmtId="195" formatCode="0.00_ "/>
  </numFmts>
  <fonts count="79">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b/>
      <sz val="6"/>
      <color theme="1"/>
      <name val="ＭＳ Ｐゴシック"/>
      <family val="3"/>
      <charset val="128"/>
      <scheme val="minor"/>
    </font>
    <font>
      <sz val="6"/>
      <name val="ＭＳ Ｐゴシック"/>
      <family val="2"/>
      <charset val="128"/>
    </font>
    <font>
      <sz val="11"/>
      <color indexed="8"/>
      <name val="ＭＳ Ｐゴシック"/>
      <family val="3"/>
      <charset val="128"/>
    </font>
    <font>
      <sz val="6"/>
      <name val="ＭＳ Ｐ明朝"/>
      <family val="2"/>
      <charset val="128"/>
    </font>
    <font>
      <sz val="11"/>
      <color theme="1"/>
      <name val="ＭＳ Ｐ明朝"/>
      <family val="2"/>
      <charset val="128"/>
    </font>
    <font>
      <sz val="11"/>
      <color theme="1"/>
      <name val="游ゴシック"/>
      <family val="3"/>
      <charset val="128"/>
    </font>
    <font>
      <b/>
      <sz val="12"/>
      <color theme="1"/>
      <name val="游ゴシック"/>
      <family val="3"/>
      <charset val="128"/>
    </font>
    <font>
      <sz val="14"/>
      <color theme="1"/>
      <name val="游ゴシック"/>
      <family val="3"/>
      <charset val="128"/>
    </font>
    <font>
      <sz val="11"/>
      <name val="游ゴシック"/>
      <family val="3"/>
      <charset val="128"/>
    </font>
    <font>
      <b/>
      <sz val="11"/>
      <color theme="1"/>
      <name val="ＭＳ Ｐゴシック"/>
      <family val="3"/>
      <charset val="128"/>
    </font>
    <font>
      <sz val="10"/>
      <color theme="1"/>
      <name val="游ゴシック"/>
      <family val="3"/>
      <charset val="128"/>
    </font>
    <font>
      <sz val="10"/>
      <color rgb="FFFF0000"/>
      <name val="游ゴシック"/>
      <family val="3"/>
      <charset val="128"/>
    </font>
    <font>
      <sz val="8"/>
      <color theme="1"/>
      <name val="游ゴシック"/>
      <family val="3"/>
      <charset val="128"/>
    </font>
    <font>
      <sz val="9"/>
      <color theme="1"/>
      <name val="游ゴシック"/>
      <family val="3"/>
      <charset val="128"/>
    </font>
    <font>
      <b/>
      <sz val="11"/>
      <color theme="1"/>
      <name val="游ゴシック"/>
      <family val="3"/>
      <charset val="128"/>
    </font>
    <font>
      <b/>
      <sz val="8"/>
      <color theme="1"/>
      <name val="游ゴシック"/>
      <family val="3"/>
      <charset val="128"/>
    </font>
    <font>
      <u/>
      <sz val="10"/>
      <color theme="1"/>
      <name val="游ゴシック"/>
      <family val="3"/>
      <charset val="128"/>
    </font>
    <font>
      <b/>
      <u/>
      <sz val="10"/>
      <color theme="1"/>
      <name val="游ゴシック"/>
      <family val="3"/>
      <charset val="128"/>
    </font>
    <font>
      <sz val="14"/>
      <name val="游ゴシック"/>
      <family val="3"/>
      <charset val="128"/>
    </font>
    <font>
      <sz val="12"/>
      <color theme="1"/>
      <name val="游ゴシック"/>
      <family val="3"/>
      <charset val="128"/>
    </font>
    <font>
      <sz val="11"/>
      <color theme="1"/>
      <name val="ＭＳ Ｐゴシック"/>
      <family val="2"/>
      <scheme val="minor"/>
    </font>
    <font>
      <b/>
      <vertAlign val="subscript"/>
      <sz val="12"/>
      <color theme="1"/>
      <name val="游ゴシック"/>
      <family val="3"/>
      <charset val="128"/>
    </font>
    <font>
      <sz val="6"/>
      <color theme="1"/>
      <name val="游ゴシック"/>
      <family val="3"/>
      <charset val="128"/>
    </font>
    <font>
      <b/>
      <sz val="10"/>
      <color theme="1"/>
      <name val="游ゴシック"/>
      <family val="3"/>
      <charset val="128"/>
    </font>
    <font>
      <b/>
      <sz val="14"/>
      <color theme="1"/>
      <name val="游ゴシック"/>
      <family val="3"/>
      <charset val="128"/>
    </font>
    <font>
      <sz val="10"/>
      <name val="游ゴシック"/>
      <family val="3"/>
      <charset val="128"/>
    </font>
    <font>
      <sz val="22"/>
      <color theme="1"/>
      <name val="游ゴシック"/>
      <family val="3"/>
      <charset val="128"/>
    </font>
    <font>
      <b/>
      <sz val="16"/>
      <color theme="1"/>
      <name val="游ゴシック"/>
      <family val="3"/>
      <charset val="128"/>
    </font>
    <font>
      <sz val="11"/>
      <color rgb="FFFF0000"/>
      <name val="游ゴシック"/>
      <family val="3"/>
      <charset val="128"/>
    </font>
    <font>
      <sz val="11"/>
      <color rgb="FFFF0000"/>
      <name val="ＭＳ Ｐゴシック"/>
      <family val="3"/>
      <charset val="128"/>
      <scheme val="minor"/>
    </font>
    <font>
      <sz val="11"/>
      <color theme="1"/>
      <name val="Yu Gothic Medium"/>
      <family val="2"/>
      <charset val="128"/>
    </font>
    <font>
      <sz val="11"/>
      <color theme="1"/>
      <name val="Yu Gothic Medium"/>
      <family val="3"/>
      <charset val="128"/>
    </font>
    <font>
      <sz val="10"/>
      <color theme="1"/>
      <name val="Yu Gothic Medium"/>
      <family val="3"/>
      <charset val="128"/>
    </font>
    <font>
      <sz val="10"/>
      <name val="Yu Gothic Medium"/>
      <family val="3"/>
      <charset val="128"/>
    </font>
    <font>
      <sz val="9"/>
      <color theme="1"/>
      <name val="Yu Gothic Medium"/>
      <family val="3"/>
      <charset val="128"/>
    </font>
    <font>
      <sz val="11"/>
      <color theme="1"/>
      <name val="ＭＳ Ｐ明朝"/>
      <family val="1"/>
      <charset val="128"/>
    </font>
    <font>
      <sz val="14"/>
      <color indexed="8"/>
      <name val="ＭＳ Ｐ明朝"/>
      <family val="1"/>
      <charset val="128"/>
    </font>
    <font>
      <sz val="11"/>
      <color indexed="8"/>
      <name val="ＭＳ Ｐ明朝"/>
      <family val="1"/>
      <charset val="128"/>
    </font>
    <font>
      <sz val="11"/>
      <name val="ＭＳ Ｐ明朝"/>
      <family val="1"/>
      <charset val="128"/>
    </font>
    <font>
      <vertAlign val="subscript"/>
      <sz val="11"/>
      <name val="ＭＳ Ｐ明朝"/>
      <family val="1"/>
      <charset val="128"/>
    </font>
    <font>
      <vertAlign val="subscript"/>
      <sz val="11"/>
      <color indexed="8"/>
      <name val="ＭＳ Ｐ明朝"/>
      <family val="1"/>
      <charset val="128"/>
    </font>
    <font>
      <sz val="8"/>
      <name val="ＭＳ Ｐ明朝"/>
      <family val="1"/>
      <charset val="128"/>
    </font>
    <font>
      <vertAlign val="superscript"/>
      <sz val="8"/>
      <name val="ＭＳ Ｐ明朝"/>
      <family val="1"/>
      <charset val="128"/>
    </font>
    <font>
      <vertAlign val="superscript"/>
      <sz val="11"/>
      <name val="ＭＳ Ｐ明朝"/>
      <family val="1"/>
      <charset val="128"/>
    </font>
    <font>
      <vertAlign val="subscript"/>
      <sz val="8"/>
      <name val="ＭＳ Ｐ明朝"/>
      <family val="1"/>
      <charset val="128"/>
    </font>
    <font>
      <sz val="11"/>
      <color rgb="FFFF0000"/>
      <name val="Yu Gothic Medium"/>
      <family val="2"/>
      <charset val="128"/>
    </font>
    <font>
      <b/>
      <sz val="12"/>
      <name val="游ゴシック"/>
      <family val="3"/>
      <charset val="128"/>
    </font>
    <font>
      <sz val="11"/>
      <name val="Yu Gothic Medium"/>
      <family val="2"/>
      <charset val="128"/>
    </font>
    <font>
      <b/>
      <sz val="11"/>
      <name val="游ゴシック"/>
      <family val="3"/>
      <charset val="128"/>
    </font>
  </fonts>
  <fills count="1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rgb="FFCCFFFF"/>
        <bgColor indexed="64"/>
      </patternFill>
    </fill>
    <fill>
      <patternFill patternType="solid">
        <fgColor theme="0"/>
        <bgColor indexed="64"/>
      </patternFill>
    </fill>
  </fills>
  <borders count="140">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right style="medium">
        <color indexed="64"/>
      </right>
      <top/>
      <bottom style="thin">
        <color auto="1"/>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top style="double">
        <color auto="1"/>
      </top>
      <bottom style="double">
        <color auto="1"/>
      </bottom>
      <diagonal/>
    </border>
    <border>
      <left/>
      <right/>
      <top style="double">
        <color auto="1"/>
      </top>
      <bottom style="double">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diagonalUp="1">
      <left style="medium">
        <color indexed="64"/>
      </left>
      <right/>
      <top style="thin">
        <color indexed="64"/>
      </top>
      <bottom style="double">
        <color indexed="64"/>
      </bottom>
      <diagonal style="thin">
        <color indexed="64"/>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diagonalUp="1">
      <left style="medium">
        <color indexed="64"/>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double">
        <color indexed="64"/>
      </bottom>
      <diagonal/>
    </border>
    <border diagonalUp="1">
      <left/>
      <right/>
      <top style="thin">
        <color indexed="64"/>
      </top>
      <bottom style="thin">
        <color indexed="64"/>
      </bottom>
      <diagonal style="thin">
        <color indexed="64"/>
      </diagonal>
    </border>
  </borders>
  <cellStyleXfs count="16">
    <xf numFmtId="0" fontId="0"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8" fillId="0" borderId="0">
      <alignment vertical="center"/>
    </xf>
    <xf numFmtId="0" fontId="23" fillId="0" borderId="0">
      <alignment vertical="center"/>
    </xf>
    <xf numFmtId="38" fontId="23"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8" fillId="0" borderId="0" applyFont="0" applyFill="0" applyBorder="0" applyAlignment="0" applyProtection="0">
      <alignment vertical="center"/>
    </xf>
    <xf numFmtId="0" fontId="34" fillId="0" borderId="0">
      <alignment vertical="center"/>
    </xf>
    <xf numFmtId="0" fontId="3" fillId="0" borderId="0">
      <alignment vertical="center"/>
    </xf>
    <xf numFmtId="9" fontId="3" fillId="0" borderId="0" applyFont="0" applyFill="0" applyBorder="0" applyAlignment="0" applyProtection="0">
      <alignment vertical="center"/>
    </xf>
    <xf numFmtId="0" fontId="50" fillId="0" borderId="0"/>
    <xf numFmtId="0" fontId="2" fillId="0" borderId="0">
      <alignment vertical="center"/>
    </xf>
    <xf numFmtId="9" fontId="2" fillId="0" borderId="0" applyFont="0" applyFill="0" applyBorder="0" applyAlignment="0" applyProtection="0">
      <alignment vertical="center"/>
    </xf>
    <xf numFmtId="38" fontId="32" fillId="0" borderId="0" applyFont="0" applyFill="0" applyBorder="0" applyAlignment="0" applyProtection="0">
      <alignment vertical="center"/>
    </xf>
  </cellStyleXfs>
  <cellXfs count="1130">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xf>
    <xf numFmtId="0" fontId="0" fillId="0" borderId="0" xfId="0" applyProtection="1">
      <alignment vertical="center"/>
      <protection hidden="1"/>
    </xf>
    <xf numFmtId="0" fontId="14" fillId="0" borderId="0" xfId="0" applyFont="1" applyBorder="1" applyAlignment="1" applyProtection="1">
      <alignment vertical="center"/>
      <protection hidden="1"/>
    </xf>
    <xf numFmtId="0" fontId="14" fillId="0" borderId="1" xfId="0" applyFont="1" applyBorder="1" applyAlignment="1" applyProtection="1">
      <alignment horizontal="left" vertical="center"/>
      <protection hidden="1"/>
    </xf>
    <xf numFmtId="0" fontId="14" fillId="0" borderId="5" xfId="0" applyFont="1" applyBorder="1" applyAlignment="1" applyProtection="1">
      <alignment horizontal="left" vertical="center"/>
      <protection hidden="1"/>
    </xf>
    <xf numFmtId="0" fontId="14"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4" fillId="0" borderId="2" xfId="0" applyFont="1" applyBorder="1" applyAlignment="1" applyProtection="1">
      <alignment horizontal="left" vertical="center"/>
      <protection hidden="1"/>
    </xf>
    <xf numFmtId="0" fontId="14" fillId="0" borderId="2" xfId="0" applyFont="1" applyBorder="1" applyAlignment="1" applyProtection="1">
      <alignment vertical="center"/>
      <protection hidden="1"/>
    </xf>
    <xf numFmtId="0" fontId="14" fillId="0" borderId="6" xfId="0" applyFont="1" applyBorder="1" applyAlignment="1" applyProtection="1">
      <alignment horizontal="left" vertical="center"/>
      <protection hidden="1"/>
    </xf>
    <xf numFmtId="0" fontId="14"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0" fillId="0" borderId="0" xfId="0" applyBorder="1" applyAlignment="1" applyProtection="1">
      <alignment vertical="center"/>
      <protection hidden="1"/>
    </xf>
    <xf numFmtId="0" fontId="15" fillId="0" borderId="0" xfId="0" applyFont="1" applyProtection="1">
      <alignment vertical="center"/>
      <protection hidden="1"/>
    </xf>
    <xf numFmtId="0" fontId="0" fillId="0" borderId="0" xfId="0" applyAlignment="1" applyProtection="1">
      <alignment vertical="center"/>
      <protection hidden="1"/>
    </xf>
    <xf numFmtId="177" fontId="16" fillId="0" borderId="0" xfId="0" applyNumberFormat="1" applyFont="1" applyBorder="1" applyAlignment="1" applyProtection="1">
      <alignment vertical="center"/>
      <protection hidden="1"/>
    </xf>
    <xf numFmtId="0" fontId="17"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3" xfId="0" applyBorder="1" applyProtection="1">
      <alignment vertical="center"/>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18" fillId="0" borderId="0" xfId="0" applyFont="1" applyProtection="1">
      <alignment vertical="center"/>
      <protection hidden="1"/>
    </xf>
    <xf numFmtId="0" fontId="14"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4" fillId="0" borderId="0" xfId="0" applyFont="1" applyBorder="1" applyProtection="1">
      <alignment vertical="center"/>
      <protection hidden="1"/>
    </xf>
    <xf numFmtId="0" fontId="18"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79" fontId="14" fillId="0" borderId="0" xfId="0" applyNumberFormat="1" applyFont="1" applyFill="1" applyBorder="1" applyAlignment="1" applyProtection="1">
      <alignment vertical="center"/>
      <protection hidden="1"/>
    </xf>
    <xf numFmtId="0" fontId="0" fillId="0" borderId="24" xfId="0" applyBorder="1" applyAlignment="1" applyProtection="1">
      <alignment vertical="center"/>
      <protection hidden="1"/>
    </xf>
    <xf numFmtId="0" fontId="14" fillId="0" borderId="1" xfId="0" applyFont="1" applyBorder="1" applyAlignment="1" applyProtection="1">
      <alignment vertical="center"/>
      <protection hidden="1"/>
    </xf>
    <xf numFmtId="0" fontId="0" fillId="0" borderId="71" xfId="0" applyFill="1" applyBorder="1" applyAlignment="1" applyProtection="1">
      <alignment vertical="center"/>
      <protection hidden="1"/>
    </xf>
    <xf numFmtId="0" fontId="29" fillId="0" borderId="0" xfId="0" applyFont="1" applyBorder="1" applyAlignment="1" applyProtection="1">
      <alignment horizontal="right" vertical="center"/>
      <protection hidden="1"/>
    </xf>
    <xf numFmtId="0" fontId="14" fillId="0" borderId="0" xfId="0" applyFont="1" applyBorder="1" applyAlignment="1" applyProtection="1">
      <alignment horizontal="center" vertical="center" shrinkToFit="1"/>
      <protection hidden="1"/>
    </xf>
    <xf numFmtId="0" fontId="28" fillId="0" borderId="3" xfId="0" applyFont="1" applyBorder="1" applyAlignment="1" applyProtection="1">
      <alignment horizontal="right" vertical="center"/>
      <protection hidden="1"/>
    </xf>
    <xf numFmtId="0" fontId="14" fillId="0" borderId="0" xfId="0" applyFont="1" applyAlignment="1" applyProtection="1">
      <alignment vertical="center" shrinkToFit="1"/>
      <protection hidden="1"/>
    </xf>
    <xf numFmtId="0" fontId="14" fillId="0" borderId="8" xfId="0" applyFont="1" applyFill="1" applyBorder="1" applyAlignment="1" applyProtection="1">
      <alignment horizontal="left" vertical="center"/>
      <protection hidden="1"/>
    </xf>
    <xf numFmtId="0" fontId="14" fillId="0" borderId="1" xfId="0" applyFont="1" applyFill="1" applyBorder="1" applyAlignment="1" applyProtection="1">
      <alignment horizontal="left" vertical="center"/>
      <protection hidden="1"/>
    </xf>
    <xf numFmtId="0" fontId="14" fillId="0" borderId="9" xfId="0" applyFont="1" applyBorder="1" applyAlignment="1" applyProtection="1">
      <alignment horizontal="left" vertical="center"/>
      <protection hidden="1"/>
    </xf>
    <xf numFmtId="49" fontId="14" fillId="0" borderId="0" xfId="0" applyNumberFormat="1" applyFont="1" applyBorder="1" applyAlignment="1" applyProtection="1">
      <alignment horizontal="left" vertical="center"/>
      <protection hidden="1"/>
    </xf>
    <xf numFmtId="180" fontId="14" fillId="0" borderId="0" xfId="0" applyNumberFormat="1" applyFont="1" applyBorder="1" applyAlignment="1" applyProtection="1">
      <alignment horizontal="left" vertical="center"/>
      <protection hidden="1"/>
    </xf>
    <xf numFmtId="0" fontId="14"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4" fillId="0" borderId="0" xfId="0" applyFont="1" applyBorder="1" applyAlignment="1" applyProtection="1">
      <alignment horizontal="right" vertical="center"/>
      <protection hidden="1"/>
    </xf>
    <xf numFmtId="0" fontId="28" fillId="0" borderId="0" xfId="0" applyFont="1" applyBorder="1" applyAlignment="1" applyProtection="1">
      <alignment horizontal="left" vertical="center"/>
      <protection hidden="1"/>
    </xf>
    <xf numFmtId="180" fontId="14"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0" fillId="0" borderId="31" xfId="0" applyBorder="1" applyAlignment="1" applyProtection="1">
      <alignment horizontal="center" vertical="center"/>
    </xf>
    <xf numFmtId="182" fontId="0" fillId="9" borderId="7" xfId="0" applyNumberFormat="1" applyFill="1" applyBorder="1" applyProtection="1">
      <alignment vertical="center"/>
    </xf>
    <xf numFmtId="182" fontId="0" fillId="5" borderId="7" xfId="1" applyNumberFormat="1" applyFont="1" applyFill="1" applyBorder="1" applyProtection="1">
      <alignment vertical="center"/>
    </xf>
    <xf numFmtId="182" fontId="0" fillId="9" borderId="0" xfId="0" applyNumberFormat="1" applyFill="1" applyProtection="1">
      <alignment vertical="center"/>
    </xf>
    <xf numFmtId="182" fontId="0" fillId="5" borderId="0" xfId="1" applyNumberFormat="1" applyFont="1" applyFill="1" applyProtection="1">
      <alignment vertical="center"/>
    </xf>
    <xf numFmtId="182" fontId="0" fillId="10" borderId="0" xfId="0" applyNumberFormat="1" applyFill="1" applyProtection="1">
      <alignment vertical="center"/>
    </xf>
    <xf numFmtId="182" fontId="0" fillId="0" borderId="0" xfId="1" applyNumberFormat="1" applyFont="1">
      <alignment vertical="center"/>
    </xf>
    <xf numFmtId="182" fontId="0" fillId="5" borderId="0" xfId="1" applyNumberFormat="1" applyFont="1" applyFill="1">
      <alignment vertical="center"/>
    </xf>
    <xf numFmtId="182" fontId="0" fillId="9" borderId="0" xfId="1" applyNumberFormat="1" applyFont="1" applyFill="1">
      <alignment vertical="center"/>
    </xf>
    <xf numFmtId="182" fontId="0" fillId="10" borderId="0" xfId="1" applyNumberFormat="1" applyFont="1" applyFill="1">
      <alignment vertical="center"/>
    </xf>
    <xf numFmtId="182" fontId="0" fillId="0" borderId="0" xfId="0" applyNumberFormat="1">
      <alignment vertical="center"/>
    </xf>
    <xf numFmtId="182" fontId="0" fillId="0" borderId="7" xfId="1" applyNumberFormat="1" applyFont="1" applyBorder="1" applyProtection="1">
      <alignment vertical="center"/>
      <protection hidden="1"/>
    </xf>
    <xf numFmtId="0" fontId="0" fillId="0" borderId="24" xfId="0" applyBorder="1" applyProtection="1">
      <alignment vertical="center"/>
      <protection hidden="1"/>
    </xf>
    <xf numFmtId="0" fontId="0" fillId="0" borderId="23" xfId="0" applyBorder="1" applyProtection="1">
      <alignment vertical="center"/>
      <protection hidden="1"/>
    </xf>
    <xf numFmtId="0" fontId="0" fillId="0" borderId="0" xfId="0" applyBorder="1" applyAlignment="1" applyProtection="1">
      <alignment horizontal="right" vertical="center"/>
      <protection hidden="1"/>
    </xf>
    <xf numFmtId="182" fontId="0" fillId="0" borderId="0" xfId="0" applyNumberFormat="1" applyBorder="1" applyProtection="1">
      <alignment vertical="center"/>
      <protection hidden="1"/>
    </xf>
    <xf numFmtId="0" fontId="0" fillId="0" borderId="27" xfId="0" applyBorder="1" applyProtection="1">
      <alignment vertical="center"/>
    </xf>
    <xf numFmtId="0" fontId="0" fillId="0" borderId="22" xfId="0" applyBorder="1" applyProtection="1">
      <alignment vertical="center"/>
    </xf>
    <xf numFmtId="0" fontId="0" fillId="0" borderId="24" xfId="0" applyBorder="1" applyProtection="1">
      <alignment vertical="center"/>
    </xf>
    <xf numFmtId="0" fontId="0" fillId="0" borderId="31"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83" fontId="0" fillId="0" borderId="7" xfId="0" applyNumberFormat="1" applyBorder="1" applyProtection="1">
      <alignment vertical="center"/>
    </xf>
    <xf numFmtId="181" fontId="0" fillId="0" borderId="7" xfId="0" applyNumberFormat="1" applyBorder="1" applyProtection="1">
      <alignment vertical="center"/>
    </xf>
    <xf numFmtId="184" fontId="0" fillId="0" borderId="7" xfId="0" applyNumberFormat="1" applyBorder="1" applyProtection="1">
      <alignment vertical="center"/>
    </xf>
    <xf numFmtId="9" fontId="0" fillId="0" borderId="71"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4" xfId="0" applyBorder="1">
      <alignment vertical="center"/>
    </xf>
    <xf numFmtId="0" fontId="0" fillId="0" borderId="32" xfId="0" applyBorder="1">
      <alignment vertical="center"/>
    </xf>
    <xf numFmtId="0" fontId="0" fillId="0" borderId="23" xfId="0" applyBorder="1">
      <alignment vertical="center"/>
    </xf>
    <xf numFmtId="183"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3" fontId="0" fillId="11" borderId="7" xfId="0" applyNumberFormat="1" applyFill="1" applyBorder="1">
      <alignment vertical="center"/>
    </xf>
    <xf numFmtId="2" fontId="0" fillId="11" borderId="7" xfId="0" applyNumberFormat="1" applyFill="1" applyBorder="1">
      <alignment vertical="center"/>
    </xf>
    <xf numFmtId="0" fontId="28" fillId="0" borderId="1" xfId="0" applyFont="1" applyBorder="1" applyAlignment="1" applyProtection="1">
      <alignment horizontal="right" vertical="center"/>
      <protection hidden="1"/>
    </xf>
    <xf numFmtId="0" fontId="14" fillId="0" borderId="1" xfId="2" applyNumberFormat="1" applyFont="1" applyBorder="1" applyAlignment="1" applyProtection="1">
      <alignment vertical="center"/>
      <protection hidden="1"/>
    </xf>
    <xf numFmtId="0" fontId="14" fillId="7" borderId="0" xfId="0" applyFont="1" applyFill="1" applyBorder="1" applyAlignment="1" applyProtection="1">
      <alignment horizontal="center" vertical="center"/>
      <protection hidden="1"/>
    </xf>
    <xf numFmtId="0" fontId="14" fillId="0" borderId="5"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35" fillId="0" borderId="0" xfId="0" applyFont="1" applyProtection="1">
      <alignment vertical="center"/>
      <protection hidden="1"/>
    </xf>
    <xf numFmtId="0" fontId="35" fillId="0" borderId="0" xfId="0" applyFont="1" applyBorder="1">
      <alignment vertical="center"/>
    </xf>
    <xf numFmtId="181" fontId="35" fillId="0" borderId="0" xfId="0" applyNumberFormat="1" applyFont="1" applyAlignment="1" applyProtection="1">
      <alignment horizontal="center" vertical="center"/>
      <protection hidden="1"/>
    </xf>
    <xf numFmtId="0" fontId="35" fillId="0" borderId="0" xfId="0" applyFont="1" applyAlignment="1" applyProtection="1">
      <alignment horizontal="center" vertical="center"/>
      <protection hidden="1"/>
    </xf>
    <xf numFmtId="178" fontId="35" fillId="0" borderId="0" xfId="0" applyNumberFormat="1" applyFont="1" applyAlignment="1" applyProtection="1">
      <alignment horizontal="center" vertical="center"/>
      <protection hidden="1"/>
    </xf>
    <xf numFmtId="0" fontId="35" fillId="0" borderId="0" xfId="0" applyFont="1" applyFill="1" applyBorder="1">
      <alignment vertical="center"/>
    </xf>
    <xf numFmtId="0" fontId="38" fillId="0" borderId="0" xfId="0" applyFont="1" applyBorder="1">
      <alignment vertical="center"/>
    </xf>
    <xf numFmtId="0" fontId="38" fillId="0" borderId="0" xfId="0" applyFont="1" applyProtection="1">
      <alignment vertical="center"/>
      <protection hidden="1"/>
    </xf>
    <xf numFmtId="0" fontId="35" fillId="0" borderId="0" xfId="0" applyFont="1" applyBorder="1" applyAlignment="1">
      <alignment horizontal="left" vertical="center"/>
    </xf>
    <xf numFmtId="0" fontId="20" fillId="0" borderId="0" xfId="0" applyFont="1">
      <alignment vertical="center"/>
    </xf>
    <xf numFmtId="0" fontId="20" fillId="0" borderId="0" xfId="0" applyFont="1" applyAlignment="1">
      <alignment horizontal="center" vertical="center"/>
    </xf>
    <xf numFmtId="0" fontId="39" fillId="0" borderId="0" xfId="0" applyFont="1" applyBorder="1" applyAlignment="1">
      <alignment vertical="center"/>
    </xf>
    <xf numFmtId="0" fontId="40" fillId="0" borderId="24" xfId="0" applyFont="1" applyBorder="1" applyAlignment="1" applyProtection="1">
      <alignment vertical="center" wrapText="1"/>
      <protection hidden="1"/>
    </xf>
    <xf numFmtId="0" fontId="40" fillId="0" borderId="24" xfId="0" applyFont="1" applyBorder="1" applyAlignment="1" applyProtection="1">
      <alignment horizontal="left" vertical="center"/>
      <protection hidden="1"/>
    </xf>
    <xf numFmtId="0" fontId="40" fillId="0" borderId="0" xfId="0" applyFont="1" applyBorder="1" applyAlignment="1" applyProtection="1">
      <alignment horizontal="center" vertical="center"/>
      <protection hidden="1"/>
    </xf>
    <xf numFmtId="0" fontId="40" fillId="0" borderId="0" xfId="0" applyFont="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45" fillId="0" borderId="38" xfId="0" applyFont="1" applyBorder="1" applyAlignment="1" applyProtection="1">
      <alignment vertical="center"/>
      <protection hidden="1"/>
    </xf>
    <xf numFmtId="0" fontId="45" fillId="0" borderId="38" xfId="0" applyFont="1" applyBorder="1" applyAlignment="1" applyProtection="1">
      <alignment vertical="center" wrapText="1"/>
      <protection hidden="1"/>
    </xf>
    <xf numFmtId="0" fontId="45" fillId="0" borderId="38" xfId="0" applyFont="1" applyBorder="1" applyProtection="1">
      <alignment vertical="center"/>
      <protection hidden="1"/>
    </xf>
    <xf numFmtId="0" fontId="45" fillId="0" borderId="38" xfId="0" applyFont="1" applyBorder="1" applyAlignment="1" applyProtection="1">
      <alignment horizontal="center" vertical="center"/>
      <protection hidden="1"/>
    </xf>
    <xf numFmtId="0" fontId="42" fillId="0" borderId="0" xfId="0" applyFont="1" applyProtection="1">
      <alignment vertical="center"/>
      <protection hidden="1"/>
    </xf>
    <xf numFmtId="0" fontId="42" fillId="0" borderId="31" xfId="0" applyFont="1" applyBorder="1" applyAlignment="1" applyProtection="1">
      <alignment vertical="center"/>
      <protection hidden="1"/>
    </xf>
    <xf numFmtId="0" fontId="42" fillId="0" borderId="31" xfId="0" applyFont="1" applyBorder="1" applyAlignment="1" applyProtection="1">
      <alignment vertical="center" wrapText="1"/>
      <protection hidden="1"/>
    </xf>
    <xf numFmtId="0" fontId="42" fillId="0" borderId="39" xfId="0" applyFont="1" applyBorder="1" applyAlignment="1" applyProtection="1">
      <alignment vertical="center"/>
      <protection hidden="1"/>
    </xf>
    <xf numFmtId="0" fontId="42" fillId="0" borderId="31" xfId="0" applyFont="1" applyBorder="1" applyProtection="1">
      <alignment vertical="center"/>
      <protection hidden="1"/>
    </xf>
    <xf numFmtId="0" fontId="42" fillId="0" borderId="31" xfId="0" applyFont="1" applyBorder="1" applyAlignment="1" applyProtection="1">
      <alignment horizontal="center" vertical="center"/>
      <protection hidden="1"/>
    </xf>
    <xf numFmtId="0" fontId="42" fillId="0" borderId="7" xfId="0" applyFont="1" applyBorder="1" applyAlignment="1" applyProtection="1">
      <alignment vertical="center"/>
      <protection hidden="1"/>
    </xf>
    <xf numFmtId="0" fontId="42" fillId="0" borderId="7" xfId="0" applyFont="1" applyBorder="1" applyAlignment="1" applyProtection="1">
      <alignment vertical="center" wrapText="1"/>
      <protection hidden="1"/>
    </xf>
    <xf numFmtId="0" fontId="42" fillId="0" borderId="24" xfId="0" applyFont="1" applyBorder="1" applyAlignment="1" applyProtection="1">
      <alignment vertical="center"/>
      <protection hidden="1"/>
    </xf>
    <xf numFmtId="0" fontId="42" fillId="0" borderId="7" xfId="0" applyFont="1" applyBorder="1" applyProtection="1">
      <alignment vertical="center"/>
      <protection hidden="1"/>
    </xf>
    <xf numFmtId="0" fontId="42" fillId="0" borderId="7" xfId="0" applyFont="1" applyBorder="1" applyAlignment="1" applyProtection="1">
      <alignment horizontal="center" vertical="center"/>
      <protection hidden="1"/>
    </xf>
    <xf numFmtId="0" fontId="42" fillId="0" borderId="7" xfId="0" applyFont="1" applyBorder="1" applyAlignment="1" applyProtection="1">
      <alignment horizontal="center" vertical="center" wrapText="1"/>
      <protection hidden="1"/>
    </xf>
    <xf numFmtId="0" fontId="44" fillId="0" borderId="0" xfId="0" applyFont="1" applyProtection="1">
      <alignment vertical="center"/>
      <protection hidden="1"/>
    </xf>
    <xf numFmtId="0" fontId="35" fillId="0" borderId="0" xfId="0" applyFont="1" applyAlignment="1" applyProtection="1">
      <alignment horizontal="right" vertical="center"/>
      <protection hidden="1"/>
    </xf>
    <xf numFmtId="0" fontId="40" fillId="0" borderId="0" xfId="0" applyFont="1" applyAlignment="1" applyProtection="1">
      <alignment horizontal="center" vertical="center"/>
      <protection hidden="1"/>
    </xf>
    <xf numFmtId="0" fontId="40" fillId="0" borderId="0" xfId="0" applyFont="1" applyProtection="1">
      <alignment vertical="center"/>
      <protection hidden="1"/>
    </xf>
    <xf numFmtId="0" fontId="35" fillId="0" borderId="0" xfId="0" applyFont="1" applyBorder="1" applyAlignment="1" applyProtection="1">
      <alignment vertical="center" shrinkToFit="1"/>
      <protection hidden="1"/>
    </xf>
    <xf numFmtId="0" fontId="35" fillId="0" borderId="0" xfId="0" applyFont="1">
      <alignment vertical="center"/>
    </xf>
    <xf numFmtId="176" fontId="37" fillId="0" borderId="0" xfId="0" applyNumberFormat="1" applyFont="1" applyBorder="1" applyAlignment="1" applyProtection="1">
      <alignment horizontal="center" vertical="center"/>
      <protection hidden="1"/>
    </xf>
    <xf numFmtId="12" fontId="37" fillId="0" borderId="0" xfId="0" applyNumberFormat="1" applyFont="1" applyBorder="1" applyAlignment="1" applyProtection="1">
      <alignment horizontal="center" vertical="center"/>
      <protection hidden="1"/>
    </xf>
    <xf numFmtId="176" fontId="40" fillId="0" borderId="0" xfId="0" applyNumberFormat="1" applyFont="1" applyBorder="1" applyAlignment="1" applyProtection="1">
      <alignment horizontal="left" vertical="center"/>
      <protection hidden="1"/>
    </xf>
    <xf numFmtId="0" fontId="40" fillId="0" borderId="0" xfId="0" applyFont="1" applyAlignment="1" applyProtection="1">
      <alignment horizontal="left" vertical="center" shrinkToFit="1"/>
      <protection hidden="1"/>
    </xf>
    <xf numFmtId="0" fontId="35" fillId="0" borderId="0" xfId="0" applyFont="1" applyBorder="1" applyProtection="1">
      <alignment vertical="center"/>
      <protection hidden="1"/>
    </xf>
    <xf numFmtId="0" fontId="40" fillId="0" borderId="0" xfId="0" applyFont="1" applyBorder="1" applyAlignment="1" applyProtection="1">
      <alignment wrapText="1"/>
      <protection hidden="1"/>
    </xf>
    <xf numFmtId="177" fontId="35" fillId="0" borderId="0" xfId="0" applyNumberFormat="1" applyFont="1" applyBorder="1" applyAlignment="1" applyProtection="1">
      <alignment horizontal="center" vertical="center" wrapText="1"/>
      <protection hidden="1"/>
    </xf>
    <xf numFmtId="0" fontId="35" fillId="0" borderId="0" xfId="0" applyFont="1" applyAlignment="1">
      <alignment horizontal="right" vertical="center"/>
    </xf>
    <xf numFmtId="0" fontId="35" fillId="0" borderId="0" xfId="0" applyFont="1" applyAlignment="1">
      <alignment horizontal="left" vertical="center"/>
    </xf>
    <xf numFmtId="0" fontId="35" fillId="0" borderId="0" xfId="0" applyFont="1" applyBorder="1" applyAlignment="1">
      <alignment vertical="center"/>
    </xf>
    <xf numFmtId="0" fontId="35" fillId="0" borderId="7" xfId="0" applyFont="1" applyBorder="1" applyAlignment="1">
      <alignment horizontal="center" vertical="center"/>
    </xf>
    <xf numFmtId="0" fontId="35" fillId="0" borderId="7" xfId="0" applyFont="1" applyBorder="1" applyAlignment="1">
      <alignment vertical="center" wrapText="1"/>
    </xf>
    <xf numFmtId="0" fontId="35" fillId="0" borderId="7" xfId="0" applyFont="1" applyBorder="1" applyAlignment="1" applyProtection="1">
      <alignment vertical="center" wrapText="1"/>
      <protection hidden="1"/>
    </xf>
    <xf numFmtId="0" fontId="50" fillId="0" borderId="0" xfId="12"/>
    <xf numFmtId="0" fontId="35" fillId="0" borderId="0" xfId="12" applyFont="1"/>
    <xf numFmtId="0" fontId="35" fillId="0" borderId="7" xfId="12" applyFont="1" applyBorder="1" applyAlignment="1">
      <alignment horizontal="center" vertical="center"/>
    </xf>
    <xf numFmtId="0" fontId="35" fillId="0" borderId="7" xfId="12" applyFont="1" applyBorder="1" applyAlignment="1">
      <alignment vertical="center" wrapText="1"/>
    </xf>
    <xf numFmtId="0" fontId="35" fillId="14" borderId="7" xfId="12" applyFont="1" applyFill="1" applyBorder="1"/>
    <xf numFmtId="0" fontId="35" fillId="0" borderId="7" xfId="12" applyFont="1" applyBorder="1"/>
    <xf numFmtId="0" fontId="35" fillId="0" borderId="7" xfId="12" applyFont="1" applyBorder="1" applyAlignment="1">
      <alignment vertical="center"/>
    </xf>
    <xf numFmtId="0" fontId="46" fillId="0" borderId="0" xfId="0" applyFont="1" applyAlignment="1" applyProtection="1">
      <alignment horizontal="left" vertical="center" shrinkToFit="1"/>
      <protection hidden="1"/>
    </xf>
    <xf numFmtId="0" fontId="40" fillId="0" borderId="0" xfId="0" applyFont="1" applyAlignment="1" applyProtection="1">
      <alignment horizontal="center" vertical="center"/>
      <protection hidden="1"/>
    </xf>
    <xf numFmtId="0" fontId="35" fillId="0" borderId="7" xfId="0" applyFont="1" applyFill="1" applyBorder="1" applyAlignment="1">
      <alignment vertical="center" wrapText="1"/>
    </xf>
    <xf numFmtId="0" fontId="44" fillId="4" borderId="7" xfId="12" applyFont="1" applyFill="1" applyBorder="1" applyAlignment="1">
      <alignment horizontal="center"/>
    </xf>
    <xf numFmtId="0" fontId="44" fillId="4" borderId="7" xfId="0" applyFont="1" applyFill="1" applyBorder="1" applyAlignment="1">
      <alignment horizontal="center" vertical="center" wrapText="1"/>
    </xf>
    <xf numFmtId="0" fontId="38" fillId="0" borderId="7" xfId="12" applyFont="1" applyBorder="1" applyAlignment="1">
      <alignment vertical="center" wrapText="1"/>
    </xf>
    <xf numFmtId="0" fontId="36" fillId="0" borderId="0" xfId="12" applyFont="1"/>
    <xf numFmtId="0" fontId="56" fillId="13" borderId="7" xfId="0" applyFont="1" applyFill="1" applyBorder="1" applyAlignment="1">
      <alignment horizontal="center" vertical="center"/>
    </xf>
    <xf numFmtId="0" fontId="35" fillId="14" borderId="7" xfId="12" applyFont="1" applyFill="1" applyBorder="1" applyAlignment="1">
      <alignment vertical="center"/>
    </xf>
    <xf numFmtId="0" fontId="40" fillId="0" borderId="7" xfId="12" applyFont="1" applyBorder="1" applyAlignment="1">
      <alignment vertical="center" wrapText="1"/>
    </xf>
    <xf numFmtId="0" fontId="50" fillId="0" borderId="0" xfId="12" applyAlignment="1">
      <alignment vertical="center"/>
    </xf>
    <xf numFmtId="0" fontId="35" fillId="0" borderId="0" xfId="0" applyFont="1" applyFill="1" applyBorder="1" applyAlignment="1">
      <alignment horizontal="left" vertical="center"/>
    </xf>
    <xf numFmtId="0" fontId="35" fillId="0" borderId="7" xfId="12" applyFont="1" applyFill="1" applyBorder="1" applyAlignment="1">
      <alignment vertical="center" wrapText="1"/>
    </xf>
    <xf numFmtId="0" fontId="38" fillId="0" borderId="7" xfId="12" applyFont="1" applyFill="1" applyBorder="1" applyAlignment="1">
      <alignment vertical="center" wrapText="1"/>
    </xf>
    <xf numFmtId="0" fontId="53" fillId="4" borderId="7" xfId="0" applyFont="1" applyFill="1" applyBorder="1" applyAlignment="1">
      <alignment horizontal="center" vertical="center" wrapText="1"/>
    </xf>
    <xf numFmtId="0" fontId="46" fillId="0" borderId="0" xfId="0" applyFont="1" applyAlignment="1" applyProtection="1">
      <alignment horizontal="left" vertical="center" shrinkToFit="1"/>
      <protection hidden="1"/>
    </xf>
    <xf numFmtId="0" fontId="40" fillId="0" borderId="0" xfId="0" applyFont="1" applyAlignment="1" applyProtection="1">
      <alignment horizontal="center" vertical="center"/>
      <protection hidden="1"/>
    </xf>
    <xf numFmtId="0" fontId="58" fillId="0" borderId="0" xfId="0" applyFont="1" applyBorder="1">
      <alignment vertical="center"/>
    </xf>
    <xf numFmtId="0" fontId="59" fillId="0" borderId="0" xfId="0" applyFont="1" applyProtection="1">
      <alignment vertical="center"/>
      <protection hidden="1"/>
    </xf>
    <xf numFmtId="0" fontId="58" fillId="0" borderId="0" xfId="0" applyFont="1" applyProtection="1">
      <alignment vertical="center"/>
      <protection hidden="1"/>
    </xf>
    <xf numFmtId="0" fontId="35" fillId="0" borderId="0" xfId="0" applyFont="1" applyFill="1" applyProtection="1">
      <alignment vertical="center"/>
      <protection hidden="1"/>
    </xf>
    <xf numFmtId="0" fontId="65" fillId="0" borderId="0" xfId="0" applyFont="1" applyProtection="1">
      <alignment vertical="center"/>
    </xf>
    <xf numFmtId="0" fontId="65" fillId="0" borderId="0" xfId="0" applyFont="1" applyAlignment="1" applyProtection="1">
      <alignment horizontal="center" vertical="center"/>
    </xf>
    <xf numFmtId="0" fontId="65" fillId="16" borderId="0" xfId="0" applyNumberFormat="1" applyFont="1" applyFill="1" applyBorder="1" applyAlignment="1" applyProtection="1">
      <alignment horizontal="center" vertical="center" shrinkToFit="1"/>
    </xf>
    <xf numFmtId="0" fontId="65" fillId="2" borderId="0" xfId="0" applyFont="1" applyFill="1" applyProtection="1">
      <alignment vertical="center"/>
    </xf>
    <xf numFmtId="0" fontId="66" fillId="2" borderId="0" xfId="0" applyFont="1" applyFill="1" applyProtection="1">
      <alignment vertical="center"/>
    </xf>
    <xf numFmtId="0" fontId="67" fillId="2" borderId="0" xfId="0" applyFont="1" applyFill="1" applyProtection="1">
      <alignment vertical="center"/>
    </xf>
    <xf numFmtId="14" fontId="67" fillId="2" borderId="0" xfId="0" applyNumberFormat="1" applyFont="1" applyFill="1" applyProtection="1">
      <alignment vertical="center"/>
    </xf>
    <xf numFmtId="187" fontId="67" fillId="2" borderId="10" xfId="0" applyNumberFormat="1" applyFont="1" applyFill="1" applyBorder="1" applyAlignment="1" applyProtection="1">
      <alignment vertical="center" shrinkToFit="1"/>
    </xf>
    <xf numFmtId="188" fontId="65" fillId="0" borderId="0" xfId="0" applyNumberFormat="1" applyFont="1" applyAlignment="1" applyProtection="1">
      <alignment horizontal="right" vertical="center"/>
    </xf>
    <xf numFmtId="0" fontId="67" fillId="2" borderId="10" xfId="0" applyFont="1" applyFill="1" applyBorder="1" applyAlignment="1" applyProtection="1">
      <alignment horizontal="right" vertical="center"/>
    </xf>
    <xf numFmtId="0" fontId="66" fillId="2" borderId="10" xfId="0" applyNumberFormat="1" applyFont="1" applyFill="1" applyBorder="1" applyAlignment="1" applyProtection="1">
      <alignment horizontal="right" vertical="center"/>
    </xf>
    <xf numFmtId="0" fontId="65" fillId="2" borderId="0" xfId="0" applyFont="1" applyFill="1" applyAlignment="1" applyProtection="1">
      <alignment horizontal="center" vertical="center"/>
    </xf>
    <xf numFmtId="0" fontId="67" fillId="2" borderId="11" xfId="0" applyFont="1" applyFill="1" applyBorder="1" applyAlignment="1" applyProtection="1">
      <alignment horizontal="center" vertical="center"/>
    </xf>
    <xf numFmtId="0" fontId="68" fillId="2" borderId="92" xfId="3" applyFont="1" applyFill="1" applyBorder="1" applyAlignment="1" applyProtection="1">
      <alignment horizontal="center" vertical="center"/>
    </xf>
    <xf numFmtId="0" fontId="68" fillId="0" borderId="13" xfId="3" applyFont="1" applyFill="1" applyBorder="1" applyAlignment="1" applyProtection="1">
      <alignment horizontal="center" vertical="center" wrapText="1"/>
    </xf>
    <xf numFmtId="0" fontId="68" fillId="2" borderId="13" xfId="3" applyFont="1" applyFill="1" applyBorder="1" applyAlignment="1" applyProtection="1">
      <alignment horizontal="center" vertical="center" wrapText="1"/>
    </xf>
    <xf numFmtId="0" fontId="68" fillId="2" borderId="12" xfId="3" applyFont="1" applyFill="1" applyBorder="1" applyAlignment="1" applyProtection="1">
      <alignment horizontal="center" vertical="center" wrapText="1"/>
    </xf>
    <xf numFmtId="0" fontId="67" fillId="2" borderId="14" xfId="0" applyFont="1" applyFill="1" applyBorder="1" applyAlignment="1" applyProtection="1">
      <alignment horizontal="center" vertical="center"/>
    </xf>
    <xf numFmtId="0" fontId="68" fillId="2" borderId="96" xfId="3" applyFont="1" applyFill="1" applyBorder="1" applyAlignment="1" applyProtection="1">
      <alignment horizontal="center" vertical="center"/>
    </xf>
    <xf numFmtId="0" fontId="68" fillId="2" borderId="95" xfId="3" applyFont="1" applyFill="1" applyBorder="1" applyAlignment="1" applyProtection="1">
      <alignment horizontal="center" vertical="center"/>
    </xf>
    <xf numFmtId="0" fontId="68" fillId="2" borderId="96" xfId="3" applyFont="1" applyFill="1" applyBorder="1" applyAlignment="1" applyProtection="1">
      <alignment horizontal="center" vertical="center" wrapText="1"/>
    </xf>
    <xf numFmtId="0" fontId="68" fillId="2" borderId="95" xfId="3" applyFont="1" applyFill="1" applyBorder="1" applyAlignment="1" applyProtection="1">
      <alignment horizontal="center" vertical="center" wrapText="1"/>
    </xf>
    <xf numFmtId="0" fontId="68" fillId="2" borderId="97" xfId="3" applyFont="1" applyFill="1" applyBorder="1" applyAlignment="1" applyProtection="1">
      <alignment horizontal="center" vertical="center" wrapText="1"/>
    </xf>
    <xf numFmtId="188" fontId="68" fillId="2" borderId="96" xfId="3" applyNumberFormat="1" applyFont="1" applyFill="1" applyBorder="1" applyAlignment="1" applyProtection="1">
      <alignment horizontal="center" vertical="center" wrapText="1"/>
    </xf>
    <xf numFmtId="0" fontId="68" fillId="2" borderId="116" xfId="3" applyFont="1" applyFill="1" applyBorder="1" applyAlignment="1" applyProtection="1">
      <alignment horizontal="center" vertical="center" wrapText="1"/>
    </xf>
    <xf numFmtId="0" fontId="67" fillId="2" borderId="117" xfId="0" applyFont="1" applyFill="1" applyBorder="1" applyProtection="1">
      <alignment vertical="center"/>
    </xf>
    <xf numFmtId="0" fontId="68" fillId="2" borderId="15" xfId="3" applyFont="1" applyFill="1" applyBorder="1" applyAlignment="1" applyProtection="1">
      <alignment horizontal="center" vertical="center"/>
    </xf>
    <xf numFmtId="0" fontId="68" fillId="2" borderId="16" xfId="3" applyFont="1" applyFill="1" applyBorder="1" applyAlignment="1" applyProtection="1">
      <alignment horizontal="center" vertical="center"/>
    </xf>
    <xf numFmtId="0" fontId="68" fillId="2" borderId="15" xfId="3" applyFont="1" applyFill="1" applyBorder="1" applyAlignment="1" applyProtection="1">
      <alignment horizontal="center" vertical="center" wrapText="1"/>
    </xf>
    <xf numFmtId="0" fontId="68" fillId="2" borderId="16" xfId="3" applyFont="1" applyFill="1" applyBorder="1" applyAlignment="1" applyProtection="1">
      <alignment horizontal="center" vertical="center" wrapText="1"/>
    </xf>
    <xf numFmtId="0" fontId="68" fillId="2" borderId="17" xfId="3" applyFont="1" applyFill="1" applyBorder="1" applyAlignment="1" applyProtection="1">
      <alignment horizontal="center" vertical="center" wrapText="1"/>
    </xf>
    <xf numFmtId="0" fontId="68" fillId="2" borderId="18" xfId="3" applyFont="1" applyFill="1" applyBorder="1" applyAlignment="1" applyProtection="1">
      <alignment horizontal="center" vertical="center" wrapText="1"/>
    </xf>
    <xf numFmtId="188" fontId="68" fillId="2" borderId="15" xfId="3" applyNumberFormat="1" applyFont="1" applyFill="1" applyBorder="1" applyAlignment="1" applyProtection="1">
      <alignment horizontal="right" vertical="center" wrapText="1"/>
    </xf>
    <xf numFmtId="0" fontId="68" fillId="2" borderId="118" xfId="3" applyFont="1" applyFill="1" applyBorder="1" applyAlignment="1" applyProtection="1">
      <alignment horizontal="center" vertical="center"/>
    </xf>
    <xf numFmtId="189" fontId="68" fillId="7" borderId="3" xfId="15" applyNumberFormat="1" applyFont="1" applyFill="1" applyBorder="1" applyAlignment="1" applyProtection="1">
      <alignment horizontal="center" vertical="center" shrinkToFit="1"/>
      <protection locked="0"/>
    </xf>
    <xf numFmtId="0" fontId="68" fillId="2" borderId="4" xfId="3" applyFont="1" applyFill="1" applyBorder="1" applyAlignment="1" applyProtection="1">
      <alignment horizontal="center" vertical="center" shrinkToFit="1"/>
    </xf>
    <xf numFmtId="0" fontId="68" fillId="2" borderId="19" xfId="3" applyFont="1" applyFill="1" applyBorder="1" applyAlignment="1" applyProtection="1">
      <alignment horizontal="center" vertical="center" shrinkToFit="1"/>
    </xf>
    <xf numFmtId="0" fontId="68" fillId="2" borderId="20" xfId="3" applyFont="1" applyFill="1" applyBorder="1" applyAlignment="1" applyProtection="1">
      <alignment horizontal="center" vertical="center" shrinkToFit="1"/>
    </xf>
    <xf numFmtId="189" fontId="68" fillId="2" borderId="21" xfId="3" applyNumberFormat="1" applyFont="1" applyFill="1" applyBorder="1" applyAlignment="1" applyProtection="1">
      <alignment horizontal="center" vertical="center" shrinkToFit="1"/>
    </xf>
    <xf numFmtId="189" fontId="68" fillId="2" borderId="31" xfId="3" applyNumberFormat="1" applyFont="1" applyFill="1" applyBorder="1" applyAlignment="1" applyProtection="1">
      <alignment horizontal="center" vertical="center" shrinkToFit="1"/>
    </xf>
    <xf numFmtId="190" fontId="68" fillId="2" borderId="19" xfId="3" applyNumberFormat="1" applyFont="1" applyFill="1" applyBorder="1" applyAlignment="1" applyProtection="1">
      <alignment horizontal="right" vertical="center" shrinkToFit="1"/>
    </xf>
    <xf numFmtId="0" fontId="71" fillId="2" borderId="20" xfId="3" applyFont="1" applyFill="1" applyBorder="1" applyAlignment="1" applyProtection="1">
      <alignment horizontal="center" vertical="center" shrinkToFit="1"/>
    </xf>
    <xf numFmtId="189" fontId="68" fillId="15" borderId="66" xfId="3" applyNumberFormat="1" applyFont="1" applyFill="1" applyBorder="1" applyAlignment="1" applyProtection="1">
      <alignment horizontal="center" vertical="center" shrinkToFit="1"/>
    </xf>
    <xf numFmtId="0" fontId="68" fillId="2" borderId="23" xfId="3" applyFont="1" applyFill="1" applyBorder="1" applyAlignment="1" applyProtection="1">
      <alignment horizontal="center" vertical="center" shrinkToFit="1"/>
    </xf>
    <xf numFmtId="0" fontId="68" fillId="2" borderId="24" xfId="3" applyFont="1" applyFill="1" applyBorder="1" applyAlignment="1" applyProtection="1">
      <alignment horizontal="center" vertical="center" shrinkToFit="1"/>
    </xf>
    <xf numFmtId="189" fontId="68" fillId="2" borderId="7" xfId="3" applyNumberFormat="1" applyFont="1" applyFill="1" applyBorder="1" applyAlignment="1" applyProtection="1">
      <alignment horizontal="center" vertical="center" shrinkToFit="1"/>
    </xf>
    <xf numFmtId="190" fontId="68" fillId="2" borderId="3" xfId="3" applyNumberFormat="1" applyFont="1" applyFill="1" applyBorder="1" applyAlignment="1" applyProtection="1">
      <alignment horizontal="right" vertical="center" shrinkToFit="1"/>
    </xf>
    <xf numFmtId="0" fontId="71" fillId="2" borderId="4" xfId="3" applyFont="1" applyFill="1" applyBorder="1" applyAlignment="1" applyProtection="1">
      <alignment horizontal="center" vertical="center" shrinkToFit="1"/>
    </xf>
    <xf numFmtId="0" fontId="71" fillId="2" borderId="23" xfId="3" applyFont="1" applyFill="1" applyBorder="1" applyAlignment="1" applyProtection="1">
      <alignment horizontal="center" vertical="center" shrinkToFit="1"/>
    </xf>
    <xf numFmtId="189" fontId="68" fillId="7" borderId="25" xfId="15" applyNumberFormat="1" applyFont="1" applyFill="1" applyBorder="1" applyAlignment="1" applyProtection="1">
      <alignment horizontal="center" vertical="center" shrinkToFit="1"/>
      <protection locked="0"/>
    </xf>
    <xf numFmtId="189" fontId="68" fillId="7" borderId="26" xfId="15" applyNumberFormat="1" applyFont="1" applyFill="1" applyBorder="1" applyAlignment="1" applyProtection="1">
      <alignment horizontal="center" vertical="center" shrinkToFit="1"/>
      <protection locked="0"/>
    </xf>
    <xf numFmtId="189" fontId="68" fillId="2" borderId="27" xfId="3" applyNumberFormat="1" applyFont="1" applyFill="1" applyBorder="1" applyAlignment="1" applyProtection="1">
      <alignment horizontal="center" vertical="center" shrinkToFit="1"/>
    </xf>
    <xf numFmtId="0" fontId="71" fillId="2" borderId="9" xfId="3" applyFont="1" applyFill="1" applyBorder="1" applyAlignment="1" applyProtection="1">
      <alignment horizontal="center" vertical="center" shrinkToFit="1"/>
    </xf>
    <xf numFmtId="0" fontId="68" fillId="2" borderId="28" xfId="3" applyFont="1" applyFill="1" applyBorder="1" applyProtection="1">
      <alignment vertical="center"/>
    </xf>
    <xf numFmtId="189" fontId="68" fillId="2" borderId="25" xfId="15" applyNumberFormat="1" applyFont="1" applyFill="1" applyBorder="1" applyAlignment="1" applyProtection="1">
      <alignment horizontal="center" vertical="center" shrinkToFit="1"/>
    </xf>
    <xf numFmtId="189" fontId="68" fillId="2" borderId="23" xfId="3" applyNumberFormat="1" applyFont="1" applyFill="1" applyBorder="1" applyAlignment="1" applyProtection="1">
      <alignment horizontal="center" vertical="center" shrinkToFit="1"/>
    </xf>
    <xf numFmtId="189" fontId="68" fillId="2" borderId="24" xfId="3" applyNumberFormat="1" applyFont="1" applyFill="1" applyBorder="1" applyAlignment="1" applyProtection="1">
      <alignment horizontal="center" vertical="center" shrinkToFit="1"/>
    </xf>
    <xf numFmtId="190" fontId="68" fillId="2" borderId="3" xfId="15" applyNumberFormat="1" applyFont="1" applyFill="1" applyBorder="1" applyAlignment="1" applyProtection="1">
      <alignment horizontal="right" vertical="center" shrinkToFit="1"/>
    </xf>
    <xf numFmtId="189" fontId="71" fillId="2" borderId="23" xfId="3" applyNumberFormat="1" applyFont="1" applyFill="1" applyBorder="1" applyAlignment="1" applyProtection="1">
      <alignment horizontal="center" vertical="center" shrinkToFit="1"/>
    </xf>
    <xf numFmtId="189" fontId="68" fillId="2" borderId="66" xfId="3" applyNumberFormat="1" applyFont="1" applyFill="1" applyBorder="1" applyAlignment="1" applyProtection="1">
      <alignment horizontal="center" vertical="center" shrinkToFit="1"/>
    </xf>
    <xf numFmtId="14" fontId="68" fillId="2" borderId="22" xfId="3" applyNumberFormat="1" applyFont="1" applyFill="1" applyBorder="1" applyAlignment="1" applyProtection="1">
      <alignment horizontal="center" vertical="center" textRotation="255" wrapText="1"/>
    </xf>
    <xf numFmtId="189" fontId="68" fillId="2" borderId="29" xfId="3" applyNumberFormat="1" applyFont="1" applyFill="1" applyBorder="1" applyAlignment="1" applyProtection="1">
      <alignment horizontal="center" vertical="center" shrinkToFit="1"/>
    </xf>
    <xf numFmtId="189" fontId="67" fillId="2" borderId="88" xfId="0" applyNumberFormat="1" applyFont="1" applyFill="1" applyBorder="1" applyAlignment="1" applyProtection="1">
      <alignment horizontal="center" vertical="center" shrinkToFit="1"/>
    </xf>
    <xf numFmtId="189" fontId="68" fillId="2" borderId="120" xfId="3" applyNumberFormat="1" applyFont="1" applyFill="1" applyBorder="1" applyAlignment="1" applyProtection="1">
      <alignment horizontal="center" vertical="center" shrinkToFit="1"/>
    </xf>
    <xf numFmtId="0" fontId="68" fillId="2" borderId="104" xfId="3" applyFont="1" applyFill="1" applyBorder="1" applyAlignment="1" applyProtection="1">
      <alignment horizontal="distributed" vertical="center" indent="1"/>
    </xf>
    <xf numFmtId="0" fontId="68" fillId="2" borderId="30" xfId="3" applyFont="1" applyFill="1" applyBorder="1" applyAlignment="1" applyProtection="1">
      <alignment horizontal="distributed" vertical="center" indent="1"/>
    </xf>
    <xf numFmtId="0" fontId="68" fillId="2" borderId="122" xfId="3" applyFont="1" applyFill="1" applyBorder="1" applyAlignment="1" applyProtection="1">
      <alignment horizontal="distributed" vertical="center" indent="1"/>
    </xf>
    <xf numFmtId="191" fontId="68" fillId="2" borderId="30" xfId="15" applyNumberFormat="1" applyFont="1" applyFill="1" applyBorder="1" applyAlignment="1" applyProtection="1">
      <alignment horizontal="center" vertical="center" shrinkToFit="1"/>
    </xf>
    <xf numFmtId="0" fontId="68" fillId="2" borderId="103" xfId="3" applyFont="1" applyFill="1" applyBorder="1" applyAlignment="1" applyProtection="1">
      <alignment horizontal="center" vertical="center" shrinkToFit="1"/>
    </xf>
    <xf numFmtId="0" fontId="68" fillId="2" borderId="104" xfId="3" applyFont="1" applyFill="1" applyBorder="1" applyAlignment="1" applyProtection="1">
      <alignment horizontal="center" vertical="center" shrinkToFit="1"/>
    </xf>
    <xf numFmtId="4" fontId="68" fillId="2" borderId="123" xfId="3" applyNumberFormat="1" applyFont="1" applyFill="1" applyBorder="1" applyAlignment="1" applyProtection="1">
      <alignment horizontal="center" vertical="center" shrinkToFit="1"/>
    </xf>
    <xf numFmtId="0" fontId="68" fillId="2" borderId="123" xfId="3" applyFont="1" applyFill="1" applyBorder="1" applyAlignment="1" applyProtection="1">
      <alignment horizontal="center" vertical="center" shrinkToFit="1"/>
    </xf>
    <xf numFmtId="189" fontId="67" fillId="2" borderId="123" xfId="0" applyNumberFormat="1" applyFont="1" applyFill="1" applyBorder="1" applyAlignment="1" applyProtection="1">
      <alignment horizontal="center" vertical="center" shrinkToFit="1"/>
    </xf>
    <xf numFmtId="188" fontId="68" fillId="2" borderId="30" xfId="3" applyNumberFormat="1" applyFont="1" applyFill="1" applyBorder="1" applyAlignment="1" applyProtection="1">
      <alignment horizontal="right" vertical="center" shrinkToFit="1"/>
    </xf>
    <xf numFmtId="189" fontId="68" fillId="2" borderId="122" xfId="3" applyNumberFormat="1" applyFont="1" applyFill="1" applyBorder="1" applyAlignment="1" applyProtection="1">
      <alignment horizontal="center" vertical="center" shrinkToFit="1"/>
    </xf>
    <xf numFmtId="188" fontId="68" fillId="2" borderId="3" xfId="3" applyNumberFormat="1" applyFont="1" applyFill="1" applyBorder="1" applyAlignment="1" applyProtection="1">
      <alignment horizontal="right" vertical="center" shrinkToFit="1"/>
    </xf>
    <xf numFmtId="0" fontId="68" fillId="2" borderId="6" xfId="3" applyFont="1" applyFill="1" applyBorder="1" applyAlignment="1" applyProtection="1">
      <alignment horizontal="center" vertical="center" shrinkToFit="1"/>
    </xf>
    <xf numFmtId="0" fontId="68" fillId="2" borderId="9" xfId="3" applyFont="1" applyFill="1" applyBorder="1" applyAlignment="1" applyProtection="1">
      <alignment horizontal="center" vertical="center" shrinkToFit="1"/>
    </xf>
    <xf numFmtId="189" fontId="68" fillId="2" borderId="107" xfId="3" applyNumberFormat="1" applyFont="1" applyFill="1" applyBorder="1" applyAlignment="1" applyProtection="1">
      <alignment horizontal="center" vertical="center" shrinkToFit="1"/>
    </xf>
    <xf numFmtId="189" fontId="68" fillId="2" borderId="102" xfId="3" applyNumberFormat="1" applyFont="1" applyFill="1" applyBorder="1" applyAlignment="1" applyProtection="1">
      <alignment horizontal="center" vertical="center" shrinkToFit="1"/>
    </xf>
    <xf numFmtId="0" fontId="67" fillId="2" borderId="126" xfId="0" applyFont="1" applyFill="1" applyBorder="1" applyAlignment="1" applyProtection="1">
      <alignment horizontal="center" vertical="center" shrinkToFit="1"/>
    </xf>
    <xf numFmtId="0" fontId="71" fillId="2" borderId="2" xfId="3" applyFont="1" applyFill="1" applyBorder="1" applyAlignment="1" applyProtection="1">
      <alignment horizontal="center" vertical="center" shrinkToFit="1"/>
    </xf>
    <xf numFmtId="189" fontId="68" fillId="2" borderId="6" xfId="3" applyNumberFormat="1" applyFont="1" applyFill="1" applyBorder="1" applyAlignment="1" applyProtection="1">
      <alignment horizontal="center" vertical="center" shrinkToFit="1"/>
    </xf>
    <xf numFmtId="189" fontId="68" fillId="15" borderId="98" xfId="3" applyNumberFormat="1" applyFont="1" applyFill="1" applyBorder="1" applyAlignment="1" applyProtection="1">
      <alignment horizontal="center" vertical="center" shrinkToFit="1"/>
    </xf>
    <xf numFmtId="0" fontId="67" fillId="2" borderId="14" xfId="0" applyFont="1" applyFill="1" applyBorder="1" applyAlignment="1" applyProtection="1">
      <alignment vertical="center" textRotation="255"/>
    </xf>
    <xf numFmtId="193" fontId="68" fillId="2" borderId="3" xfId="3" applyNumberFormat="1" applyFont="1" applyFill="1" applyBorder="1" applyAlignment="1" applyProtection="1">
      <alignment horizontal="right" vertical="center" shrinkToFit="1"/>
    </xf>
    <xf numFmtId="189" fontId="68" fillId="2" borderId="127" xfId="3" applyNumberFormat="1" applyFont="1" applyFill="1" applyBorder="1" applyAlignment="1" applyProtection="1">
      <alignment horizontal="center" vertical="center" shrinkToFit="1"/>
    </xf>
    <xf numFmtId="0" fontId="68" fillId="2" borderId="128" xfId="3" applyFont="1" applyFill="1" applyBorder="1" applyAlignment="1" applyProtection="1">
      <alignment horizontal="center" vertical="center" shrinkToFit="1"/>
    </xf>
    <xf numFmtId="189" fontId="67" fillId="2" borderId="29" xfId="0" applyNumberFormat="1" applyFont="1" applyFill="1" applyBorder="1" applyAlignment="1" applyProtection="1">
      <alignment horizontal="center" vertical="center" shrinkToFit="1"/>
    </xf>
    <xf numFmtId="189" fontId="68" fillId="2" borderId="37" xfId="3" applyNumberFormat="1" applyFont="1" applyFill="1" applyBorder="1" applyAlignment="1" applyProtection="1">
      <alignment horizontal="center" vertical="center" shrinkToFit="1"/>
    </xf>
    <xf numFmtId="0" fontId="68" fillId="2" borderId="2" xfId="3" applyFont="1" applyFill="1" applyBorder="1" applyAlignment="1" applyProtection="1">
      <alignment horizontal="center" vertical="center" shrinkToFit="1"/>
    </xf>
    <xf numFmtId="189" fontId="68" fillId="2" borderId="131" xfId="3" applyNumberFormat="1" applyFont="1" applyFill="1" applyBorder="1" applyAlignment="1" applyProtection="1">
      <alignment horizontal="center" vertical="center" shrinkToFit="1"/>
    </xf>
    <xf numFmtId="0" fontId="68" fillId="2" borderId="127" xfId="3" applyFont="1" applyFill="1" applyBorder="1" applyAlignment="1" applyProtection="1">
      <alignment horizontal="center" vertical="center" shrinkToFit="1"/>
    </xf>
    <xf numFmtId="189" fontId="67" fillId="2" borderId="131" xfId="0" applyNumberFormat="1" applyFont="1" applyFill="1" applyBorder="1" applyAlignment="1" applyProtection="1">
      <alignment horizontal="center" vertical="center" shrinkToFit="1"/>
    </xf>
    <xf numFmtId="189" fontId="71" fillId="2" borderId="103" xfId="3" applyNumberFormat="1" applyFont="1" applyFill="1" applyBorder="1" applyAlignment="1" applyProtection="1">
      <alignment horizontal="center" vertical="center" shrinkToFit="1"/>
    </xf>
    <xf numFmtId="189" fontId="68" fillId="15" borderId="122" xfId="3" applyNumberFormat="1" applyFont="1" applyFill="1" applyBorder="1" applyAlignment="1" applyProtection="1">
      <alignment horizontal="center" vertical="center" shrinkToFit="1"/>
    </xf>
    <xf numFmtId="0" fontId="68" fillId="2" borderId="107" xfId="3" applyFont="1" applyFill="1" applyBorder="1" applyAlignment="1" applyProtection="1">
      <alignment horizontal="center" vertical="center" shrinkToFit="1"/>
    </xf>
    <xf numFmtId="189" fontId="65" fillId="0" borderId="107" xfId="0" applyNumberFormat="1" applyFont="1" applyBorder="1" applyAlignment="1" applyProtection="1">
      <alignment horizontal="center" vertical="center" shrinkToFit="1"/>
    </xf>
    <xf numFmtId="188" fontId="68" fillId="2" borderId="32" xfId="3" applyNumberFormat="1" applyFont="1" applyFill="1" applyBorder="1" applyAlignment="1" applyProtection="1">
      <alignment horizontal="right" vertical="center" shrinkToFit="1"/>
    </xf>
    <xf numFmtId="189" fontId="68" fillId="2" borderId="128" xfId="3" applyNumberFormat="1" applyFont="1" applyFill="1" applyBorder="1" applyAlignment="1" applyProtection="1">
      <alignment horizontal="center" vertical="center" shrinkToFit="1"/>
    </xf>
    <xf numFmtId="0" fontId="65" fillId="0" borderId="128" xfId="0" applyFont="1" applyBorder="1" applyAlignment="1" applyProtection="1">
      <alignment horizontal="center" vertical="center" shrinkToFit="1"/>
    </xf>
    <xf numFmtId="189" fontId="65" fillId="0" borderId="128" xfId="0" applyNumberFormat="1" applyFont="1" applyBorder="1" applyAlignment="1" applyProtection="1">
      <alignment vertical="center" shrinkToFit="1"/>
    </xf>
    <xf numFmtId="0" fontId="67" fillId="2" borderId="132" xfId="0" applyFont="1" applyFill="1" applyBorder="1" applyAlignment="1" applyProtection="1">
      <alignment vertical="center" textRotation="255"/>
    </xf>
    <xf numFmtId="189" fontId="68" fillId="2" borderId="136" xfId="3" applyNumberFormat="1" applyFont="1" applyFill="1" applyBorder="1" applyAlignment="1" applyProtection="1">
      <alignment horizontal="center" vertical="center" shrinkToFit="1"/>
    </xf>
    <xf numFmtId="3" fontId="68" fillId="2" borderId="137" xfId="3" applyNumberFormat="1" applyFont="1" applyFill="1" applyBorder="1" applyAlignment="1" applyProtection="1">
      <alignment horizontal="center" vertical="center" shrinkToFit="1"/>
    </xf>
    <xf numFmtId="189" fontId="68" fillId="2" borderId="137" xfId="3" applyNumberFormat="1" applyFont="1" applyFill="1" applyBorder="1" applyAlignment="1" applyProtection="1">
      <alignment horizontal="center" vertical="center" shrinkToFit="1"/>
    </xf>
    <xf numFmtId="189" fontId="68" fillId="2" borderId="138" xfId="3" applyNumberFormat="1" applyFont="1" applyFill="1" applyBorder="1" applyAlignment="1" applyProtection="1">
      <alignment horizontal="center" vertical="center" shrinkToFit="1"/>
    </xf>
    <xf numFmtId="0" fontId="67" fillId="2" borderId="33" xfId="0" applyFont="1" applyFill="1" applyBorder="1" applyAlignment="1" applyProtection="1">
      <alignment vertical="center"/>
    </xf>
    <xf numFmtId="189" fontId="68" fillId="2" borderId="34" xfId="3" applyNumberFormat="1" applyFont="1" applyFill="1" applyBorder="1" applyAlignment="1" applyProtection="1">
      <alignment horizontal="center" vertical="center" shrinkToFit="1"/>
    </xf>
    <xf numFmtId="0" fontId="65" fillId="0" borderId="35" xfId="0" applyFont="1" applyBorder="1" applyAlignment="1" applyProtection="1">
      <alignment horizontal="center" vertical="center" shrinkToFit="1"/>
    </xf>
    <xf numFmtId="189" fontId="67" fillId="2" borderId="53" xfId="0" applyNumberFormat="1" applyFont="1" applyFill="1" applyBorder="1" applyAlignment="1" applyProtection="1">
      <alignment horizontal="center" vertical="center" shrinkToFit="1"/>
    </xf>
    <xf numFmtId="189" fontId="68" fillId="2" borderId="36" xfId="3" applyNumberFormat="1" applyFont="1" applyFill="1" applyBorder="1" applyAlignment="1" applyProtection="1">
      <alignment horizontal="center" vertical="center" shrinkToFit="1"/>
    </xf>
    <xf numFmtId="0" fontId="65" fillId="0" borderId="0" xfId="0" applyFont="1" applyAlignment="1" applyProtection="1">
      <alignment horizontal="right" vertical="center"/>
    </xf>
    <xf numFmtId="0" fontId="58" fillId="0" borderId="3" xfId="0" applyFont="1" applyBorder="1" applyAlignment="1" applyProtection="1">
      <alignment horizontal="left" vertical="center"/>
      <protection hidden="1"/>
    </xf>
    <xf numFmtId="0" fontId="41" fillId="0" borderId="0" xfId="0" applyFont="1" applyProtection="1">
      <alignment vertical="center"/>
      <protection hidden="1"/>
    </xf>
    <xf numFmtId="0" fontId="44" fillId="0" borderId="0" xfId="0" applyFont="1" applyFill="1" applyProtection="1">
      <alignment vertical="center"/>
      <protection hidden="1"/>
    </xf>
    <xf numFmtId="0" fontId="35" fillId="0" borderId="24" xfId="0" applyFont="1" applyFill="1" applyBorder="1" applyAlignment="1" applyProtection="1">
      <alignment vertical="center"/>
      <protection hidden="1"/>
    </xf>
    <xf numFmtId="0" fontId="35" fillId="0" borderId="32" xfId="0" applyFont="1" applyFill="1" applyBorder="1" applyProtection="1">
      <alignment vertical="center"/>
      <protection hidden="1"/>
    </xf>
    <xf numFmtId="0" fontId="35" fillId="0" borderId="32" xfId="0" applyFont="1" applyFill="1" applyBorder="1" applyAlignment="1" applyProtection="1">
      <alignment vertical="center"/>
      <protection hidden="1"/>
    </xf>
    <xf numFmtId="0" fontId="35" fillId="0" borderId="23" xfId="0" applyFont="1" applyFill="1" applyBorder="1" applyProtection="1">
      <alignment vertical="center"/>
      <protection hidden="1"/>
    </xf>
    <xf numFmtId="0" fontId="0" fillId="0" borderId="0" xfId="0" applyFill="1" applyProtection="1">
      <alignment vertical="center"/>
      <protection hidden="1"/>
    </xf>
    <xf numFmtId="0" fontId="38" fillId="0" borderId="0" xfId="0" applyFont="1" applyFill="1" applyBorder="1">
      <alignment vertical="center"/>
    </xf>
    <xf numFmtId="0" fontId="40" fillId="0" borderId="0" xfId="0" applyFont="1" applyAlignment="1" applyProtection="1">
      <alignment horizontal="center" vertical="center"/>
      <protection hidden="1"/>
    </xf>
    <xf numFmtId="0" fontId="58" fillId="0" borderId="0" xfId="0" applyFont="1" applyBorder="1" applyProtection="1">
      <alignment vertical="center"/>
      <protection hidden="1"/>
    </xf>
    <xf numFmtId="0" fontId="46" fillId="0" borderId="0" xfId="0" applyFont="1" applyAlignment="1" applyProtection="1">
      <alignment horizontal="left" vertical="center" shrinkToFit="1"/>
      <protection hidden="1"/>
    </xf>
    <xf numFmtId="0" fontId="35"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189" fontId="68" fillId="2" borderId="136" xfId="3" applyNumberFormat="1" applyFont="1" applyFill="1" applyBorder="1" applyAlignment="1" applyProtection="1">
      <alignment horizontal="center" vertical="center" shrinkToFit="1"/>
    </xf>
    <xf numFmtId="0" fontId="68" fillId="2" borderId="104" xfId="3" applyFont="1" applyFill="1" applyBorder="1" applyAlignment="1" applyProtection="1">
      <alignment horizontal="distributed" vertical="center" indent="1"/>
    </xf>
    <xf numFmtId="0" fontId="68" fillId="2" borderId="122" xfId="3" applyFont="1" applyFill="1" applyBorder="1" applyAlignment="1" applyProtection="1">
      <alignment horizontal="distributed" vertical="center" indent="1"/>
    </xf>
    <xf numFmtId="0" fontId="68" fillId="2" borderId="12" xfId="3" applyFont="1" applyFill="1" applyBorder="1" applyAlignment="1" applyProtection="1">
      <alignment horizontal="center" vertical="center" wrapText="1"/>
    </xf>
    <xf numFmtId="0" fontId="68" fillId="2" borderId="92" xfId="3" applyFont="1" applyFill="1" applyBorder="1" applyAlignment="1" applyProtection="1">
      <alignment horizontal="center" vertical="center"/>
    </xf>
    <xf numFmtId="0" fontId="67" fillId="2" borderId="14" xfId="0" applyFont="1" applyFill="1" applyBorder="1" applyAlignment="1" applyProtection="1">
      <alignment vertical="center" textRotation="255"/>
    </xf>
    <xf numFmtId="14" fontId="68" fillId="2" borderId="22" xfId="3" applyNumberFormat="1" applyFont="1" applyFill="1" applyBorder="1" applyAlignment="1" applyProtection="1">
      <alignment horizontal="center" vertical="center" textRotation="255" wrapText="1"/>
    </xf>
    <xf numFmtId="0" fontId="35" fillId="0" borderId="0" xfId="0" applyFont="1" applyAlignment="1" applyProtection="1">
      <alignment vertical="center"/>
      <protection hidden="1"/>
    </xf>
    <xf numFmtId="0" fontId="38" fillId="0" borderId="0" xfId="0" applyFont="1" applyBorder="1" applyProtection="1">
      <alignment vertical="center"/>
      <protection locked="0"/>
    </xf>
    <xf numFmtId="0" fontId="38" fillId="0" borderId="3" xfId="0" applyFont="1" applyBorder="1" applyAlignment="1" applyProtection="1">
      <alignment horizontal="left" vertical="center"/>
      <protection hidden="1"/>
    </xf>
    <xf numFmtId="0" fontId="40" fillId="0" borderId="0" xfId="0" applyFont="1" applyBorder="1" applyAlignment="1" applyProtection="1">
      <alignment vertical="center"/>
      <protection hidden="1"/>
    </xf>
    <xf numFmtId="185" fontId="48" fillId="0" borderId="0" xfId="0" applyNumberFormat="1" applyFont="1" applyBorder="1" applyAlignment="1" applyProtection="1">
      <alignment vertical="center"/>
      <protection hidden="1"/>
    </xf>
    <xf numFmtId="185" fontId="37" fillId="0" borderId="0" xfId="0" applyNumberFormat="1" applyFont="1" applyBorder="1" applyAlignment="1" applyProtection="1">
      <alignment vertical="center"/>
      <protection hidden="1"/>
    </xf>
    <xf numFmtId="176" fontId="54" fillId="0" borderId="0" xfId="0" applyNumberFormat="1" applyFont="1" applyBorder="1" applyAlignment="1" applyProtection="1">
      <alignment horizontal="center" vertical="center"/>
      <protection hidden="1"/>
    </xf>
    <xf numFmtId="0" fontId="40" fillId="0" borderId="0" xfId="0" applyFont="1" applyAlignment="1" applyProtection="1">
      <alignment horizontal="left" vertical="center"/>
      <protection hidden="1"/>
    </xf>
    <xf numFmtId="0" fontId="78" fillId="0" borderId="0" xfId="0" applyFont="1" applyProtection="1">
      <alignment vertical="center"/>
      <protection hidden="1"/>
    </xf>
    <xf numFmtId="0" fontId="40" fillId="0" borderId="0" xfId="0" applyFont="1" applyBorder="1" applyAlignment="1" applyProtection="1">
      <alignment horizontal="center" vertical="center"/>
      <protection hidden="1"/>
    </xf>
    <xf numFmtId="0" fontId="60" fillId="0" borderId="0" xfId="0" applyFont="1" applyFill="1" applyProtection="1">
      <alignment vertical="center"/>
      <protection hidden="1"/>
    </xf>
    <xf numFmtId="0" fontId="75" fillId="0" borderId="0" xfId="0" applyFont="1" applyFill="1" applyProtection="1">
      <alignment vertical="center"/>
      <protection hidden="1"/>
    </xf>
    <xf numFmtId="0" fontId="62" fillId="0" borderId="1" xfId="0" applyFont="1" applyFill="1" applyBorder="1" applyAlignment="1" applyProtection="1">
      <alignment vertical="center"/>
      <protection hidden="1"/>
    </xf>
    <xf numFmtId="0" fontId="62" fillId="0" borderId="1" xfId="0" applyFont="1" applyFill="1" applyBorder="1" applyAlignment="1" applyProtection="1">
      <alignment vertical="center" shrinkToFit="1"/>
      <protection hidden="1"/>
    </xf>
    <xf numFmtId="0" fontId="77" fillId="0" borderId="0" xfId="0" applyFont="1" applyFill="1" applyProtection="1">
      <alignment vertical="center"/>
      <protection hidden="1"/>
    </xf>
    <xf numFmtId="0" fontId="62" fillId="0" borderId="8" xfId="0" applyFont="1" applyFill="1" applyBorder="1" applyAlignment="1" applyProtection="1">
      <alignment horizontal="center" vertical="center"/>
      <protection hidden="1"/>
    </xf>
    <xf numFmtId="0" fontId="35" fillId="0" borderId="0" xfId="0" applyFont="1" applyProtection="1">
      <alignment vertical="center"/>
      <protection locked="0"/>
    </xf>
    <xf numFmtId="0" fontId="35" fillId="0" borderId="0" xfId="0" applyFont="1" applyAlignment="1" applyProtection="1">
      <alignment vertical="center" shrinkToFit="1"/>
      <protection hidden="1"/>
    </xf>
    <xf numFmtId="0" fontId="35" fillId="0" borderId="0" xfId="6" applyFont="1" applyProtection="1">
      <alignment vertical="center"/>
      <protection hidden="1"/>
    </xf>
    <xf numFmtId="0" fontId="40" fillId="0" borderId="0" xfId="6" applyFont="1" applyAlignment="1" applyProtection="1">
      <alignment horizontal="right" vertical="center"/>
      <protection hidden="1"/>
    </xf>
    <xf numFmtId="0" fontId="35" fillId="0" borderId="0" xfId="6" applyFont="1" applyAlignment="1" applyProtection="1">
      <alignment horizontal="right" vertical="center"/>
      <protection hidden="1"/>
    </xf>
    <xf numFmtId="0" fontId="35" fillId="0" borderId="0" xfId="6" applyFont="1" applyFill="1" applyProtection="1">
      <alignment vertical="center"/>
      <protection hidden="1"/>
    </xf>
    <xf numFmtId="0" fontId="35" fillId="0" borderId="0" xfId="6" applyFont="1" applyBorder="1" applyProtection="1">
      <alignment vertical="center"/>
      <protection hidden="1"/>
    </xf>
    <xf numFmtId="0" fontId="35" fillId="0" borderId="0" xfId="6" applyFont="1" applyFill="1" applyBorder="1" applyAlignment="1" applyProtection="1">
      <alignment horizontal="right" vertical="center"/>
      <protection hidden="1"/>
    </xf>
    <xf numFmtId="0" fontId="35" fillId="0" borderId="0" xfId="6" applyFont="1" applyFill="1" applyBorder="1" applyAlignment="1" applyProtection="1">
      <alignment horizontal="center" vertical="center" shrinkToFit="1"/>
      <protection hidden="1"/>
    </xf>
    <xf numFmtId="0" fontId="35" fillId="0" borderId="0" xfId="6" applyFont="1" applyFill="1" applyBorder="1" applyAlignment="1" applyProtection="1">
      <alignment horizontal="center" vertical="center" wrapText="1"/>
      <protection hidden="1"/>
    </xf>
    <xf numFmtId="0" fontId="35" fillId="0" borderId="1" xfId="6" applyFont="1" applyBorder="1" applyAlignment="1" applyProtection="1">
      <alignment vertical="center"/>
      <protection hidden="1"/>
    </xf>
    <xf numFmtId="0" fontId="35" fillId="0" borderId="0" xfId="6" applyFont="1" applyFill="1" applyBorder="1" applyAlignment="1" applyProtection="1">
      <alignment horizontal="left" vertical="center"/>
      <protection hidden="1"/>
    </xf>
    <xf numFmtId="38" fontId="35" fillId="0" borderId="0" xfId="6" applyNumberFormat="1" applyFont="1" applyBorder="1" applyAlignment="1" applyProtection="1">
      <alignment horizontal="center" vertical="center"/>
      <protection hidden="1"/>
    </xf>
    <xf numFmtId="38" fontId="35" fillId="0" borderId="0" xfId="6" applyNumberFormat="1" applyFont="1" applyFill="1" applyBorder="1" applyAlignment="1" applyProtection="1">
      <alignment horizontal="center" vertical="center"/>
      <protection hidden="1"/>
    </xf>
    <xf numFmtId="9" fontId="35" fillId="0" borderId="0" xfId="7" applyFont="1" applyFill="1" applyBorder="1" applyAlignment="1" applyProtection="1">
      <alignment horizontal="center" vertical="center" shrinkToFit="1"/>
      <protection hidden="1"/>
    </xf>
    <xf numFmtId="0" fontId="35" fillId="0" borderId="0" xfId="6" applyFont="1" applyFill="1" applyBorder="1" applyAlignment="1" applyProtection="1">
      <alignment horizontal="left" vertical="top"/>
      <protection hidden="1"/>
    </xf>
    <xf numFmtId="38" fontId="35" fillId="0" borderId="0" xfId="6" applyNumberFormat="1" applyFont="1" applyAlignment="1" applyProtection="1">
      <alignment horizontal="center" vertical="center"/>
      <protection hidden="1"/>
    </xf>
    <xf numFmtId="0" fontId="0" fillId="0" borderId="0" xfId="0" applyAlignment="1" applyProtection="1">
      <alignment horizontal="left" vertical="center"/>
      <protection locked="0"/>
    </xf>
    <xf numFmtId="0" fontId="35" fillId="5" borderId="5" xfId="0" applyFont="1" applyFill="1" applyBorder="1" applyProtection="1">
      <alignment vertical="center"/>
      <protection locked="0"/>
    </xf>
    <xf numFmtId="0" fontId="58" fillId="5" borderId="5" xfId="0" applyFont="1" applyFill="1" applyBorder="1" applyProtection="1">
      <alignment vertical="center"/>
      <protection locked="0"/>
    </xf>
    <xf numFmtId="0" fontId="38" fillId="5" borderId="0" xfId="0" applyFont="1" applyFill="1" applyBorder="1" applyAlignment="1" applyProtection="1">
      <alignment horizontal="left" vertical="center"/>
      <protection locked="0"/>
    </xf>
    <xf numFmtId="0" fontId="38" fillId="5" borderId="2" xfId="0" applyFont="1" applyFill="1" applyBorder="1" applyAlignment="1" applyProtection="1">
      <alignment horizontal="left" vertical="center"/>
      <protection locked="0"/>
    </xf>
    <xf numFmtId="0" fontId="59" fillId="0" borderId="0" xfId="0" applyFont="1" applyProtection="1">
      <alignment vertical="center"/>
      <protection locked="0"/>
    </xf>
    <xf numFmtId="0" fontId="38" fillId="5" borderId="0" xfId="0" applyFont="1" applyFill="1" applyBorder="1" applyProtection="1">
      <alignment vertical="center"/>
      <protection locked="0"/>
    </xf>
    <xf numFmtId="0" fontId="38" fillId="5" borderId="2" xfId="0" applyFont="1" applyFill="1" applyBorder="1" applyProtection="1">
      <alignment vertical="center"/>
      <protection locked="0"/>
    </xf>
    <xf numFmtId="0" fontId="38" fillId="5" borderId="0" xfId="0" applyFont="1" applyFill="1" applyProtection="1">
      <alignment vertical="center"/>
      <protection locked="0"/>
    </xf>
    <xf numFmtId="0" fontId="35" fillId="5" borderId="6" xfId="0" applyFont="1" applyFill="1" applyBorder="1" applyProtection="1">
      <alignment vertical="center"/>
      <protection locked="0"/>
    </xf>
    <xf numFmtId="0" fontId="38" fillId="5" borderId="3" xfId="0" applyFont="1" applyFill="1" applyBorder="1" applyProtection="1">
      <alignment vertical="center"/>
      <protection locked="0"/>
    </xf>
    <xf numFmtId="0" fontId="38" fillId="5" borderId="4" xfId="0" applyFont="1" applyFill="1" applyBorder="1" applyProtection="1">
      <alignment vertical="center"/>
      <protection locked="0"/>
    </xf>
    <xf numFmtId="0" fontId="35" fillId="0" borderId="7" xfId="6" applyFont="1" applyBorder="1">
      <alignment vertical="center"/>
    </xf>
    <xf numFmtId="0" fontId="35" fillId="0" borderId="0" xfId="6" applyFont="1">
      <alignment vertical="center"/>
    </xf>
    <xf numFmtId="0" fontId="20" fillId="0" borderId="0" xfId="6" applyFont="1">
      <alignment vertical="center"/>
    </xf>
    <xf numFmtId="0" fontId="40" fillId="0" borderId="0" xfId="0" applyFont="1" applyFill="1" applyBorder="1" applyAlignment="1" applyProtection="1">
      <alignment vertical="center"/>
      <protection locked="0"/>
    </xf>
    <xf numFmtId="0" fontId="76" fillId="0" borderId="0" xfId="0" applyFont="1" applyBorder="1" applyAlignment="1">
      <alignment horizontal="center" vertical="center"/>
    </xf>
    <xf numFmtId="0" fontId="35" fillId="7" borderId="0" xfId="0" applyFont="1" applyFill="1" applyBorder="1" applyAlignment="1" applyProtection="1">
      <alignment horizontal="right" vertical="center"/>
      <protection locked="0"/>
    </xf>
    <xf numFmtId="0" fontId="35" fillId="0" borderId="0" xfId="0" applyFont="1" applyFill="1" applyBorder="1" applyAlignment="1" applyProtection="1">
      <alignment horizontal="left" vertical="center"/>
      <protection locked="0"/>
    </xf>
    <xf numFmtId="0" fontId="38" fillId="0" borderId="0" xfId="0" applyFont="1" applyFill="1" applyBorder="1" applyAlignment="1" applyProtection="1">
      <alignment horizontal="left" vertical="center"/>
      <protection locked="0"/>
    </xf>
    <xf numFmtId="0" fontId="38" fillId="0" borderId="0" xfId="0" applyFont="1" applyBorder="1" applyAlignment="1">
      <alignment vertical="center" shrinkToFit="1"/>
    </xf>
    <xf numFmtId="0" fontId="40" fillId="0" borderId="0" xfId="0" applyFont="1" applyBorder="1" applyAlignment="1" applyProtection="1">
      <alignment vertical="center"/>
      <protection locked="0"/>
    </xf>
    <xf numFmtId="0" fontId="55" fillId="0" borderId="0" xfId="0" applyFont="1" applyBorder="1" applyAlignment="1">
      <alignment horizontal="left" vertical="center" wrapText="1"/>
    </xf>
    <xf numFmtId="38" fontId="37" fillId="0" borderId="0" xfId="2" applyFont="1" applyBorder="1" applyAlignment="1">
      <alignment horizontal="right" vertical="center"/>
    </xf>
    <xf numFmtId="0" fontId="36" fillId="0" borderId="0" xfId="0" applyFont="1" applyBorder="1" applyAlignment="1">
      <alignment horizontal="center" vertical="center"/>
    </xf>
    <xf numFmtId="0" fontId="35" fillId="13" borderId="24" xfId="0" applyFont="1" applyFill="1" applyBorder="1" applyAlignment="1" applyProtection="1">
      <alignment horizontal="left" vertical="center"/>
      <protection locked="0"/>
    </xf>
    <xf numFmtId="0" fontId="35" fillId="13" borderId="23" xfId="0" applyFont="1" applyFill="1" applyBorder="1" applyAlignment="1" applyProtection="1">
      <alignment horizontal="left" vertical="center"/>
      <protection locked="0"/>
    </xf>
    <xf numFmtId="0" fontId="35" fillId="13" borderId="6" xfId="0" applyFont="1" applyFill="1" applyBorder="1" applyAlignment="1" applyProtection="1">
      <alignment vertical="center"/>
      <protection locked="0"/>
    </xf>
    <xf numFmtId="0" fontId="35" fillId="13" borderId="4" xfId="0" applyFont="1" applyFill="1" applyBorder="1" applyAlignment="1" applyProtection="1">
      <alignment vertical="center"/>
      <protection locked="0"/>
    </xf>
    <xf numFmtId="0" fontId="40" fillId="0" borderId="32" xfId="0" applyFont="1" applyBorder="1" applyAlignment="1" applyProtection="1">
      <alignment horizontal="left" vertical="center" shrinkToFit="1"/>
      <protection locked="0"/>
    </xf>
    <xf numFmtId="0" fontId="40" fillId="0" borderId="23" xfId="0" applyFont="1" applyBorder="1" applyAlignment="1" applyProtection="1">
      <alignment horizontal="left" vertical="center" shrinkToFit="1"/>
      <protection locked="0"/>
    </xf>
    <xf numFmtId="0" fontId="40" fillId="0" borderId="7" xfId="0" applyFont="1" applyBorder="1" applyAlignment="1" applyProtection="1">
      <alignment horizontal="center" vertical="center"/>
      <protection hidden="1"/>
    </xf>
    <xf numFmtId="0" fontId="40" fillId="0" borderId="24" xfId="0" applyFont="1" applyBorder="1" applyAlignment="1" applyProtection="1">
      <alignment horizontal="center" vertical="center"/>
      <protection hidden="1"/>
    </xf>
    <xf numFmtId="0" fontId="40" fillId="0" borderId="32" xfId="0" applyFont="1" applyBorder="1" applyAlignment="1" applyProtection="1">
      <alignment horizontal="center" vertical="center"/>
      <protection hidden="1"/>
    </xf>
    <xf numFmtId="0" fontId="40" fillId="0" borderId="23" xfId="0" applyFont="1" applyBorder="1" applyAlignment="1" applyProtection="1">
      <alignment horizontal="center" vertical="center"/>
      <protection hidden="1"/>
    </xf>
    <xf numFmtId="0" fontId="40" fillId="0" borderId="24" xfId="0" applyFont="1" applyBorder="1" applyAlignment="1" applyProtection="1">
      <alignment horizontal="left" vertical="center"/>
      <protection locked="0"/>
    </xf>
    <xf numFmtId="0" fontId="40" fillId="0" borderId="32" xfId="0" applyFont="1" applyBorder="1" applyAlignment="1" applyProtection="1">
      <alignment horizontal="left" vertical="center"/>
      <protection locked="0"/>
    </xf>
    <xf numFmtId="0" fontId="40" fillId="0" borderId="23" xfId="0" applyFont="1" applyBorder="1" applyAlignment="1" applyProtection="1">
      <alignment horizontal="left" vertical="center"/>
      <protection locked="0"/>
    </xf>
    <xf numFmtId="0" fontId="40" fillId="0" borderId="8"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9"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3" xfId="0" applyFont="1" applyBorder="1" applyAlignment="1" applyProtection="1">
      <alignment horizontal="center" vertical="center" wrapText="1"/>
      <protection hidden="1"/>
    </xf>
    <xf numFmtId="0" fontId="40" fillId="0" borderId="4" xfId="0" applyFont="1" applyBorder="1" applyAlignment="1" applyProtection="1">
      <alignment horizontal="center" vertical="center" wrapText="1"/>
      <protection hidden="1"/>
    </xf>
    <xf numFmtId="0" fontId="40" fillId="0" borderId="24"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wrapText="1"/>
      <protection locked="0"/>
    </xf>
    <xf numFmtId="0" fontId="40" fillId="0" borderId="23" xfId="0" applyFont="1" applyBorder="1" applyAlignment="1" applyProtection="1">
      <alignment horizontal="left" vertical="center" wrapText="1"/>
      <protection locked="0"/>
    </xf>
    <xf numFmtId="0" fontId="40" fillId="0" borderId="24" xfId="0" applyFont="1" applyBorder="1" applyAlignment="1" applyProtection="1">
      <alignment horizontal="left" vertical="center" shrinkToFit="1"/>
      <protection locked="0"/>
    </xf>
    <xf numFmtId="0" fontId="40" fillId="0" borderId="7" xfId="0" applyFont="1" applyBorder="1" applyAlignment="1" applyProtection="1">
      <alignment horizontal="center" vertical="center" shrinkToFit="1"/>
      <protection hidden="1"/>
    </xf>
    <xf numFmtId="0" fontId="52" fillId="0" borderId="25" xfId="0" applyFont="1" applyBorder="1" applyAlignment="1" applyProtection="1">
      <alignment horizontal="center" vertical="center" wrapText="1"/>
      <protection hidden="1"/>
    </xf>
    <xf numFmtId="0" fontId="52" fillId="0" borderId="23" xfId="0" applyFont="1" applyBorder="1" applyAlignment="1" applyProtection="1">
      <alignment horizontal="center" vertical="center" wrapText="1"/>
      <protection hidden="1"/>
    </xf>
    <xf numFmtId="0" fontId="40" fillId="0" borderId="24" xfId="0" applyFont="1" applyBorder="1" applyAlignment="1" applyProtection="1">
      <alignment horizontal="center" vertical="center"/>
      <protection locked="0"/>
    </xf>
    <xf numFmtId="0" fontId="40" fillId="0" borderId="32" xfId="0" applyFont="1" applyBorder="1" applyAlignment="1" applyProtection="1">
      <alignment horizontal="center" vertical="center"/>
      <protection locked="0"/>
    </xf>
    <xf numFmtId="0" fontId="40" fillId="0" borderId="23"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hidden="1"/>
    </xf>
    <xf numFmtId="0" fontId="40" fillId="0" borderId="1" xfId="0" applyFont="1" applyBorder="1" applyAlignment="1" applyProtection="1">
      <alignment horizontal="center" vertical="center"/>
      <protection hidden="1"/>
    </xf>
    <xf numFmtId="0" fontId="40" fillId="0" borderId="9" xfId="0" applyFont="1" applyBorder="1" applyAlignment="1" applyProtection="1">
      <alignment horizontal="center" vertical="center"/>
      <protection hidden="1"/>
    </xf>
    <xf numFmtId="0" fontId="40" fillId="0" borderId="6" xfId="0" applyFont="1" applyBorder="1" applyAlignment="1" applyProtection="1">
      <alignment horizontal="center" vertical="center"/>
      <protection hidden="1"/>
    </xf>
    <xf numFmtId="0" fontId="40" fillId="0" borderId="3" xfId="0" applyFont="1" applyBorder="1" applyAlignment="1" applyProtection="1">
      <alignment horizontal="center" vertical="center"/>
      <protection hidden="1"/>
    </xf>
    <xf numFmtId="0" fontId="40" fillId="0" borderId="4" xfId="0" applyFont="1" applyBorder="1" applyAlignment="1" applyProtection="1">
      <alignment horizontal="center" vertical="center"/>
      <protection hidden="1"/>
    </xf>
    <xf numFmtId="0" fontId="40" fillId="0" borderId="66" xfId="0" applyFont="1" applyBorder="1" applyAlignment="1" applyProtection="1">
      <alignment horizontal="left" vertical="center"/>
      <protection locked="0"/>
    </xf>
    <xf numFmtId="0" fontId="40" fillId="0" borderId="7" xfId="0" applyFont="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40" fillId="0" borderId="24" xfId="0" applyFont="1" applyBorder="1" applyAlignment="1" applyProtection="1">
      <alignment vertical="center" shrinkToFit="1"/>
      <protection locked="0"/>
    </xf>
    <xf numFmtId="0" fontId="40" fillId="0" borderId="32" xfId="0" applyFont="1" applyBorder="1" applyAlignment="1" applyProtection="1">
      <alignment vertical="center" shrinkToFit="1"/>
      <protection locked="0"/>
    </xf>
    <xf numFmtId="0" fontId="40" fillId="0" borderId="23" xfId="0" applyFont="1" applyBorder="1" applyAlignment="1" applyProtection="1">
      <alignment vertical="center" shrinkToFit="1"/>
      <protection locked="0"/>
    </xf>
    <xf numFmtId="0" fontId="40" fillId="0" borderId="8" xfId="0" applyFont="1" applyBorder="1" applyAlignment="1" applyProtection="1">
      <alignment horizontal="center" vertical="center" textRotation="255" wrapText="1"/>
      <protection hidden="1"/>
    </xf>
    <xf numFmtId="0" fontId="40" fillId="0" borderId="9" xfId="0" applyFont="1" applyBorder="1" applyAlignment="1" applyProtection="1">
      <alignment horizontal="center" vertical="center" textRotation="255" wrapText="1"/>
      <protection hidden="1"/>
    </xf>
    <xf numFmtId="0" fontId="40" fillId="0" borderId="6" xfId="0" applyFont="1" applyBorder="1" applyAlignment="1" applyProtection="1">
      <alignment horizontal="center" vertical="center" textRotation="255" wrapText="1"/>
      <protection hidden="1"/>
    </xf>
    <xf numFmtId="0" fontId="40" fillId="0" borderId="4" xfId="0" applyFont="1" applyBorder="1" applyAlignment="1" applyProtection="1">
      <alignment horizontal="center" vertical="center" textRotation="255" wrapText="1"/>
      <protection hidden="1"/>
    </xf>
    <xf numFmtId="0" fontId="55" fillId="0" borderId="24" xfId="0" applyFont="1" applyBorder="1" applyAlignment="1" applyProtection="1">
      <alignment horizontal="left" vertical="center"/>
      <protection locked="0"/>
    </xf>
    <xf numFmtId="0" fontId="55" fillId="0" borderId="32" xfId="0" applyFont="1" applyBorder="1" applyAlignment="1" applyProtection="1">
      <alignment horizontal="left" vertical="center"/>
      <protection locked="0"/>
    </xf>
    <xf numFmtId="0" fontId="55" fillId="0" borderId="23" xfId="0" applyFont="1" applyBorder="1" applyAlignment="1" applyProtection="1">
      <alignment horizontal="left" vertical="center"/>
      <protection locked="0"/>
    </xf>
    <xf numFmtId="176" fontId="43" fillId="0" borderId="24" xfId="0" applyNumberFormat="1" applyFont="1" applyBorder="1" applyAlignment="1" applyProtection="1">
      <alignment horizontal="center" vertical="center" wrapText="1"/>
      <protection locked="0"/>
    </xf>
    <xf numFmtId="176" fontId="43" fillId="0" borderId="32" xfId="0" applyNumberFormat="1" applyFont="1" applyBorder="1" applyAlignment="1" applyProtection="1">
      <alignment horizontal="center" vertical="center" wrapText="1"/>
      <protection locked="0"/>
    </xf>
    <xf numFmtId="0" fontId="40" fillId="0" borderId="32" xfId="0" applyFont="1" applyBorder="1" applyAlignment="1" applyProtection="1">
      <alignment horizontal="center" vertical="center" wrapText="1"/>
      <protection hidden="1"/>
    </xf>
    <xf numFmtId="0" fontId="40" fillId="0" borderId="23" xfId="0" applyFont="1" applyBorder="1" applyAlignment="1" applyProtection="1">
      <alignment horizontal="center" vertical="center" wrapText="1"/>
      <protection hidden="1"/>
    </xf>
    <xf numFmtId="0" fontId="40" fillId="0" borderId="5" xfId="0" applyFont="1" applyBorder="1" applyAlignment="1" applyProtection="1">
      <alignment horizontal="center" vertical="center"/>
      <protection hidden="1"/>
    </xf>
    <xf numFmtId="0" fontId="40" fillId="0" borderId="0" xfId="0" applyFont="1" applyBorder="1" applyAlignment="1" applyProtection="1">
      <alignment horizontal="center" vertical="center"/>
      <protection hidden="1"/>
    </xf>
    <xf numFmtId="0" fontId="40" fillId="0" borderId="2" xfId="0" applyFont="1" applyBorder="1" applyAlignment="1" applyProtection="1">
      <alignment horizontal="center" vertical="center"/>
      <protection hidden="1"/>
    </xf>
    <xf numFmtId="0" fontId="40" fillId="0" borderId="24" xfId="0" applyFont="1" applyBorder="1" applyAlignment="1" applyProtection="1">
      <alignment horizontal="center" vertical="center" wrapText="1"/>
      <protection locked="0"/>
    </xf>
    <xf numFmtId="0" fontId="40" fillId="0" borderId="32"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hidden="1"/>
    </xf>
    <xf numFmtId="0" fontId="42" fillId="0" borderId="32" xfId="0" applyFont="1" applyBorder="1" applyAlignment="1" applyProtection="1">
      <alignment horizontal="center" vertical="center" wrapText="1"/>
      <protection hidden="1"/>
    </xf>
    <xf numFmtId="0" fontId="42" fillId="0" borderId="23" xfId="0" applyFont="1" applyBorder="1" applyAlignment="1" applyProtection="1">
      <alignment horizontal="center" vertical="center" wrapText="1"/>
      <protection hidden="1"/>
    </xf>
    <xf numFmtId="0" fontId="43" fillId="0" borderId="24" xfId="0" applyFont="1" applyBorder="1" applyAlignment="1" applyProtection="1">
      <alignment horizontal="center" vertical="center" wrapText="1"/>
      <protection hidden="1"/>
    </xf>
    <xf numFmtId="0" fontId="43" fillId="0" borderId="23" xfId="0" applyFont="1" applyBorder="1" applyAlignment="1" applyProtection="1">
      <alignment horizontal="center" vertical="center" wrapText="1"/>
      <protection hidden="1"/>
    </xf>
    <xf numFmtId="49" fontId="55" fillId="0" borderId="24" xfId="0" applyNumberFormat="1" applyFont="1" applyBorder="1" applyAlignment="1" applyProtection="1">
      <alignment horizontal="left" vertical="center" wrapText="1"/>
      <protection locked="0"/>
    </xf>
    <xf numFmtId="49" fontId="55" fillId="0" borderId="32" xfId="0" applyNumberFormat="1" applyFont="1" applyBorder="1" applyAlignment="1" applyProtection="1">
      <alignment horizontal="left" vertical="center" wrapText="1"/>
      <protection locked="0"/>
    </xf>
    <xf numFmtId="49" fontId="55" fillId="0" borderId="23" xfId="0" applyNumberFormat="1" applyFont="1" applyBorder="1" applyAlignment="1" applyProtection="1">
      <alignment horizontal="left" vertical="center" wrapText="1"/>
      <protection locked="0"/>
    </xf>
    <xf numFmtId="0" fontId="35" fillId="0" borderId="8" xfId="0" applyFont="1" applyFill="1" applyBorder="1" applyAlignment="1" applyProtection="1">
      <alignment horizontal="center" vertical="center" wrapText="1"/>
      <protection hidden="1"/>
    </xf>
    <xf numFmtId="0" fontId="35" fillId="0" borderId="1" xfId="0" applyFont="1" applyFill="1" applyBorder="1" applyAlignment="1" applyProtection="1">
      <alignment horizontal="center" vertical="center" wrapText="1"/>
      <protection hidden="1"/>
    </xf>
    <xf numFmtId="0" fontId="35" fillId="0" borderId="9" xfId="0" applyFont="1" applyFill="1" applyBorder="1" applyAlignment="1" applyProtection="1">
      <alignment horizontal="center" vertical="center" wrapText="1"/>
      <protection hidden="1"/>
    </xf>
    <xf numFmtId="0" fontId="35" fillId="0" borderId="5"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center" vertical="center" wrapText="1"/>
      <protection hidden="1"/>
    </xf>
    <xf numFmtId="0" fontId="35" fillId="0" borderId="2" xfId="0" applyFont="1" applyFill="1" applyBorder="1" applyAlignment="1" applyProtection="1">
      <alignment horizontal="center" vertical="center" wrapText="1"/>
      <protection hidden="1"/>
    </xf>
    <xf numFmtId="0" fontId="35" fillId="0" borderId="6" xfId="0" applyFont="1" applyFill="1" applyBorder="1" applyAlignment="1" applyProtection="1">
      <alignment horizontal="center" vertical="center" wrapText="1"/>
      <protection hidden="1"/>
    </xf>
    <xf numFmtId="0" fontId="35" fillId="0" borderId="3" xfId="0" applyFont="1" applyFill="1" applyBorder="1" applyAlignment="1" applyProtection="1">
      <alignment horizontal="center" vertical="center" wrapText="1"/>
      <protection hidden="1"/>
    </xf>
    <xf numFmtId="0" fontId="35" fillId="0" borderId="8" xfId="0" applyFont="1" applyFill="1" applyBorder="1" applyAlignment="1" applyProtection="1">
      <alignment horizontal="center" vertical="center" wrapText="1"/>
      <protection locked="0"/>
    </xf>
    <xf numFmtId="0" fontId="35" fillId="0" borderId="9" xfId="0" applyFont="1" applyFill="1" applyBorder="1" applyAlignment="1" applyProtection="1">
      <alignment horizontal="center" vertical="center" wrapText="1"/>
      <protection locked="0"/>
    </xf>
    <xf numFmtId="0" fontId="35" fillId="0" borderId="8" xfId="0" applyFont="1" applyFill="1" applyBorder="1" applyAlignment="1" applyProtection="1">
      <alignment horizontal="left" vertical="center" wrapText="1"/>
      <protection hidden="1"/>
    </xf>
    <xf numFmtId="0" fontId="35" fillId="0" borderId="1" xfId="0" applyFont="1" applyFill="1" applyBorder="1" applyAlignment="1" applyProtection="1">
      <alignment horizontal="left" vertical="center" wrapText="1"/>
      <protection hidden="1"/>
    </xf>
    <xf numFmtId="0" fontId="35" fillId="0" borderId="9" xfId="0" applyFont="1" applyFill="1" applyBorder="1" applyAlignment="1" applyProtection="1">
      <alignment horizontal="left" vertical="center" wrapText="1"/>
      <protection hidden="1"/>
    </xf>
    <xf numFmtId="0" fontId="35" fillId="0" borderId="24" xfId="0" applyFont="1" applyFill="1" applyBorder="1" applyAlignment="1" applyProtection="1">
      <alignment horizontal="center" vertical="center"/>
      <protection hidden="1"/>
    </xf>
    <xf numFmtId="0" fontId="35" fillId="0" borderId="32" xfId="0" applyFont="1" applyFill="1" applyBorder="1" applyAlignment="1" applyProtection="1">
      <alignment horizontal="center" vertical="center"/>
      <protection hidden="1"/>
    </xf>
    <xf numFmtId="0" fontId="35" fillId="0" borderId="23" xfId="0" applyFont="1" applyFill="1" applyBorder="1" applyAlignment="1" applyProtection="1">
      <alignment horizontal="center" vertical="center"/>
      <protection hidden="1"/>
    </xf>
    <xf numFmtId="0" fontId="35" fillId="0" borderId="32" xfId="0" applyFont="1" applyFill="1" applyBorder="1" applyAlignment="1" applyProtection="1">
      <alignment horizontal="center" vertical="center" shrinkToFit="1"/>
      <protection locked="0"/>
    </xf>
    <xf numFmtId="0" fontId="63" fillId="0" borderId="5" xfId="0" applyFont="1" applyFill="1" applyBorder="1" applyAlignment="1" applyProtection="1">
      <alignment horizontal="center" vertical="center"/>
      <protection hidden="1"/>
    </xf>
    <xf numFmtId="0" fontId="63" fillId="0" borderId="0" xfId="0" applyFont="1" applyFill="1" applyBorder="1" applyAlignment="1" applyProtection="1">
      <alignment horizontal="center" vertical="center"/>
      <protection hidden="1"/>
    </xf>
    <xf numFmtId="0" fontId="63" fillId="0" borderId="2" xfId="0" applyFont="1" applyFill="1" applyBorder="1" applyAlignment="1" applyProtection="1">
      <alignment horizontal="center" vertical="center"/>
      <protection hidden="1"/>
    </xf>
    <xf numFmtId="0" fontId="62" fillId="0" borderId="8" xfId="0" applyFont="1" applyFill="1" applyBorder="1" applyAlignment="1" applyProtection="1">
      <alignment horizontal="left" vertical="center" shrinkToFit="1"/>
      <protection hidden="1"/>
    </xf>
    <xf numFmtId="0" fontId="62" fillId="0" borderId="1" xfId="0" applyFont="1" applyFill="1" applyBorder="1" applyAlignment="1" applyProtection="1">
      <alignment horizontal="left" vertical="center" shrinkToFit="1"/>
      <protection hidden="1"/>
    </xf>
    <xf numFmtId="0" fontId="62" fillId="0" borderId="9" xfId="0" applyFont="1" applyFill="1" applyBorder="1" applyAlignment="1" applyProtection="1">
      <alignment horizontal="left" vertical="center" shrinkToFit="1"/>
      <protection hidden="1"/>
    </xf>
    <xf numFmtId="0" fontId="62" fillId="0" borderId="5" xfId="0" applyFont="1" applyFill="1" applyBorder="1" applyAlignment="1" applyProtection="1">
      <alignment horizontal="left" vertical="top" wrapText="1"/>
      <protection locked="0"/>
    </xf>
    <xf numFmtId="0" fontId="62" fillId="0" borderId="0" xfId="0" applyFont="1" applyFill="1" applyBorder="1" applyAlignment="1" applyProtection="1">
      <alignment horizontal="left" vertical="top" wrapText="1"/>
      <protection locked="0"/>
    </xf>
    <xf numFmtId="0" fontId="62" fillId="0" borderId="2" xfId="0" applyFont="1" applyFill="1" applyBorder="1" applyAlignment="1" applyProtection="1">
      <alignment horizontal="left" vertical="top" wrapText="1"/>
      <protection locked="0"/>
    </xf>
    <xf numFmtId="0" fontId="62" fillId="0" borderId="6" xfId="0" applyFont="1" applyFill="1" applyBorder="1" applyAlignment="1" applyProtection="1">
      <alignment horizontal="left" vertical="top" wrapText="1"/>
      <protection locked="0"/>
    </xf>
    <xf numFmtId="0" fontId="62" fillId="0" borderId="3" xfId="0" applyFont="1" applyFill="1" applyBorder="1" applyAlignment="1" applyProtection="1">
      <alignment horizontal="left" vertical="top" wrapText="1"/>
      <protection locked="0"/>
    </xf>
    <xf numFmtId="0" fontId="62" fillId="0" borderId="4" xfId="0" applyFont="1" applyFill="1" applyBorder="1" applyAlignment="1" applyProtection="1">
      <alignment horizontal="left" vertical="top" wrapText="1"/>
      <protection locked="0"/>
    </xf>
    <xf numFmtId="0" fontId="62" fillId="0" borderId="7" xfId="0" applyFont="1" applyFill="1" applyBorder="1" applyAlignment="1" applyProtection="1">
      <alignment horizontal="center" vertical="center" wrapText="1"/>
      <protection hidden="1"/>
    </xf>
    <xf numFmtId="0" fontId="62" fillId="0" borderId="7" xfId="0" applyFont="1" applyFill="1" applyBorder="1" applyAlignment="1" applyProtection="1">
      <alignment horizontal="center" vertical="center"/>
      <protection hidden="1"/>
    </xf>
    <xf numFmtId="0" fontId="61" fillId="0" borderId="7" xfId="0" applyFont="1" applyFill="1" applyBorder="1" applyAlignment="1" applyProtection="1">
      <alignment horizontal="left" vertical="center" shrinkToFit="1"/>
      <protection locked="0"/>
    </xf>
    <xf numFmtId="0" fontId="64" fillId="0" borderId="7" xfId="0" applyFont="1" applyFill="1" applyBorder="1" applyAlignment="1" applyProtection="1">
      <alignment horizontal="center" vertical="center"/>
      <protection hidden="1"/>
    </xf>
    <xf numFmtId="0" fontId="61" fillId="0" borderId="7" xfId="0" applyFont="1" applyFill="1" applyBorder="1" applyAlignment="1" applyProtection="1">
      <alignment horizontal="center" vertical="center" shrinkToFit="1"/>
      <protection locked="0"/>
    </xf>
    <xf numFmtId="0" fontId="61" fillId="0" borderId="24" xfId="0" applyFont="1" applyFill="1" applyBorder="1" applyAlignment="1" applyProtection="1">
      <alignment horizontal="center" vertical="center" shrinkToFit="1"/>
      <protection hidden="1"/>
    </xf>
    <xf numFmtId="0" fontId="61" fillId="0" borderId="32" xfId="0" applyFont="1" applyFill="1" applyBorder="1" applyAlignment="1" applyProtection="1">
      <alignment horizontal="center" vertical="center" shrinkToFit="1"/>
      <protection hidden="1"/>
    </xf>
    <xf numFmtId="0" fontId="61" fillId="0" borderId="23" xfId="0" applyFont="1" applyFill="1" applyBorder="1" applyAlignment="1" applyProtection="1">
      <alignment horizontal="center" vertical="center" shrinkToFit="1"/>
      <protection hidden="1"/>
    </xf>
    <xf numFmtId="0" fontId="62" fillId="0" borderId="7" xfId="0" applyFont="1" applyFill="1" applyBorder="1" applyAlignment="1" applyProtection="1">
      <alignment horizontal="center" vertical="center" shrinkToFit="1"/>
      <protection hidden="1"/>
    </xf>
    <xf numFmtId="0" fontId="62" fillId="0" borderId="7" xfId="0" applyFont="1" applyFill="1" applyBorder="1" applyAlignment="1" applyProtection="1">
      <alignment horizontal="left" vertical="center" shrinkToFit="1"/>
      <protection locked="0"/>
    </xf>
    <xf numFmtId="0" fontId="62" fillId="0" borderId="1" xfId="0" applyFont="1" applyFill="1" applyBorder="1" applyAlignment="1" applyProtection="1">
      <alignment horizontal="left" vertical="center" shrinkToFit="1"/>
      <protection locked="0"/>
    </xf>
    <xf numFmtId="0" fontId="62" fillId="0" borderId="1" xfId="0" applyFont="1" applyFill="1" applyBorder="1" applyAlignment="1" applyProtection="1">
      <alignment horizontal="left" vertical="center"/>
      <protection hidden="1"/>
    </xf>
    <xf numFmtId="0" fontId="62" fillId="0" borderId="9" xfId="0" applyFont="1" applyFill="1" applyBorder="1" applyAlignment="1" applyProtection="1">
      <alignment horizontal="left" vertical="center"/>
      <protection hidden="1"/>
    </xf>
    <xf numFmtId="0" fontId="61" fillId="0" borderId="6" xfId="0" applyFont="1" applyFill="1" applyBorder="1" applyAlignment="1" applyProtection="1">
      <alignment horizontal="left" vertical="center" shrinkToFit="1"/>
      <protection locked="0"/>
    </xf>
    <xf numFmtId="0" fontId="61" fillId="0" borderId="3" xfId="0" applyFont="1" applyFill="1" applyBorder="1" applyAlignment="1" applyProtection="1">
      <alignment horizontal="left" vertical="center" shrinkToFit="1"/>
      <protection locked="0"/>
    </xf>
    <xf numFmtId="0" fontId="61" fillId="0" borderId="4" xfId="0" applyFont="1" applyFill="1" applyBorder="1" applyAlignment="1" applyProtection="1">
      <alignment horizontal="left" vertical="center" shrinkToFit="1"/>
      <protection locked="0"/>
    </xf>
    <xf numFmtId="0" fontId="35" fillId="0" borderId="5" xfId="0" applyFont="1" applyFill="1" applyBorder="1" applyAlignment="1" applyProtection="1">
      <alignment horizontal="left" vertical="center" wrapText="1"/>
      <protection hidden="1"/>
    </xf>
    <xf numFmtId="0" fontId="35" fillId="0" borderId="0" xfId="0" applyFont="1" applyFill="1" applyBorder="1" applyAlignment="1" applyProtection="1">
      <alignment horizontal="left" vertical="center" wrapText="1"/>
      <protection hidden="1"/>
    </xf>
    <xf numFmtId="0" fontId="35" fillId="0" borderId="2" xfId="0" applyFont="1" applyFill="1" applyBorder="1" applyAlignment="1" applyProtection="1">
      <alignment horizontal="left" vertical="center" wrapText="1"/>
      <protection hidden="1"/>
    </xf>
    <xf numFmtId="0" fontId="35" fillId="0" borderId="3" xfId="0" applyFont="1" applyFill="1" applyBorder="1" applyAlignment="1" applyProtection="1">
      <alignment horizontal="left" vertical="center" wrapText="1"/>
      <protection hidden="1"/>
    </xf>
    <xf numFmtId="0" fontId="35" fillId="0" borderId="4" xfId="0" applyFont="1" applyFill="1" applyBorder="1" applyAlignment="1" applyProtection="1">
      <alignment horizontal="left" vertical="center" wrapText="1"/>
      <protection hidden="1"/>
    </xf>
    <xf numFmtId="0" fontId="46" fillId="0" borderId="0" xfId="0" applyFont="1" applyAlignment="1" applyProtection="1">
      <alignment horizontal="left" vertical="center" shrinkToFit="1"/>
      <protection hidden="1"/>
    </xf>
    <xf numFmtId="185" fontId="37" fillId="0" borderId="7" xfId="0" applyNumberFormat="1" applyFont="1" applyBorder="1" applyAlignment="1" applyProtection="1">
      <alignment horizontal="center" vertical="center"/>
      <protection hidden="1"/>
    </xf>
    <xf numFmtId="0" fontId="35" fillId="0" borderId="0" xfId="0" applyFont="1" applyAlignment="1" applyProtection="1">
      <alignment horizontal="center" vertical="center"/>
      <protection hidden="1"/>
    </xf>
    <xf numFmtId="12" fontId="37" fillId="0" borderId="7" xfId="0" applyNumberFormat="1" applyFont="1" applyBorder="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35" fillId="0" borderId="2" xfId="0" applyFont="1" applyBorder="1" applyAlignment="1" applyProtection="1">
      <alignment horizontal="center" vertical="center"/>
      <protection hidden="1"/>
    </xf>
    <xf numFmtId="185" fontId="48" fillId="0" borderId="7" xfId="0" applyNumberFormat="1" applyFont="1" applyBorder="1" applyAlignment="1" applyProtection="1">
      <alignment horizontal="center" vertical="center"/>
      <protection hidden="1"/>
    </xf>
    <xf numFmtId="185" fontId="48" fillId="0" borderId="24" xfId="0" applyNumberFormat="1" applyFont="1" applyBorder="1" applyAlignment="1" applyProtection="1">
      <alignment horizontal="center" vertical="center"/>
      <protection hidden="1"/>
    </xf>
    <xf numFmtId="0" fontId="35" fillId="0" borderId="26" xfId="0" applyFont="1" applyBorder="1" applyAlignment="1" applyProtection="1">
      <alignment horizontal="center" vertical="center"/>
      <protection hidden="1"/>
    </xf>
    <xf numFmtId="0" fontId="35" fillId="0" borderId="3" xfId="0" applyFont="1" applyBorder="1" applyAlignment="1" applyProtection="1">
      <alignment horizontal="center" vertical="center"/>
      <protection hidden="1"/>
    </xf>
    <xf numFmtId="176" fontId="40" fillId="0" borderId="31" xfId="0" applyNumberFormat="1" applyFont="1" applyFill="1" applyBorder="1" applyAlignment="1" applyProtection="1">
      <alignment horizontal="right" vertical="center"/>
      <protection locked="0"/>
    </xf>
    <xf numFmtId="176" fontId="40" fillId="3" borderId="17" xfId="0" applyNumberFormat="1" applyFont="1" applyFill="1" applyBorder="1" applyAlignment="1" applyProtection="1">
      <alignment horizontal="center" vertical="center"/>
      <protection hidden="1"/>
    </xf>
    <xf numFmtId="176" fontId="40" fillId="3" borderId="15" xfId="0" applyNumberFormat="1" applyFont="1" applyFill="1" applyBorder="1" applyAlignment="1" applyProtection="1">
      <alignment horizontal="center" vertical="center"/>
      <protection hidden="1"/>
    </xf>
    <xf numFmtId="176" fontId="40" fillId="3" borderId="16" xfId="0" applyNumberFormat="1" applyFont="1" applyFill="1" applyBorder="1" applyAlignment="1" applyProtection="1">
      <alignment horizontal="center" vertical="center"/>
      <protection hidden="1"/>
    </xf>
    <xf numFmtId="176" fontId="40" fillId="0" borderId="18" xfId="0" applyNumberFormat="1" applyFont="1" applyFill="1" applyBorder="1" applyAlignment="1" applyProtection="1">
      <alignment horizontal="right" vertical="center"/>
      <protection hidden="1"/>
    </xf>
    <xf numFmtId="176" fontId="40" fillId="0" borderId="47" xfId="0" applyNumberFormat="1" applyFont="1" applyFill="1" applyBorder="1" applyAlignment="1" applyProtection="1">
      <alignment horizontal="right" vertical="center"/>
      <protection hidden="1"/>
    </xf>
    <xf numFmtId="176" fontId="40" fillId="0" borderId="24" xfId="0" applyNumberFormat="1" applyFont="1" applyFill="1" applyBorder="1" applyAlignment="1" applyProtection="1">
      <alignment horizontal="center" vertical="center"/>
      <protection locked="0"/>
    </xf>
    <xf numFmtId="176" fontId="40" fillId="0" borderId="23" xfId="0" applyNumberFormat="1" applyFont="1" applyFill="1" applyBorder="1" applyAlignment="1" applyProtection="1">
      <alignment horizontal="center" vertical="center"/>
      <protection locked="0"/>
    </xf>
    <xf numFmtId="176" fontId="40" fillId="3" borderId="19" xfId="0" applyNumberFormat="1" applyFont="1" applyFill="1" applyBorder="1" applyAlignment="1" applyProtection="1">
      <alignment horizontal="center" vertical="center"/>
      <protection hidden="1"/>
    </xf>
    <xf numFmtId="176" fontId="40" fillId="3" borderId="48" xfId="0" applyNumberFormat="1" applyFont="1" applyFill="1" applyBorder="1" applyAlignment="1" applyProtection="1">
      <alignment horizontal="center" vertical="center"/>
      <protection hidden="1"/>
    </xf>
    <xf numFmtId="176" fontId="40" fillId="3" borderId="20" xfId="0" applyNumberFormat="1" applyFont="1" applyFill="1" applyBorder="1" applyAlignment="1" applyProtection="1">
      <alignment horizontal="center" vertical="center"/>
      <protection hidden="1"/>
    </xf>
    <xf numFmtId="176" fontId="40" fillId="0" borderId="21" xfId="0" applyNumberFormat="1" applyFont="1" applyFill="1" applyBorder="1" applyAlignment="1" applyProtection="1">
      <alignment horizontal="right" vertical="center"/>
      <protection hidden="1"/>
    </xf>
    <xf numFmtId="176" fontId="40" fillId="0" borderId="46" xfId="0" applyNumberFormat="1" applyFont="1" applyFill="1" applyBorder="1" applyAlignment="1" applyProtection="1">
      <alignment horizontal="right" vertical="center"/>
      <protection hidden="1"/>
    </xf>
    <xf numFmtId="0" fontId="35" fillId="0" borderId="25" xfId="0" applyFont="1" applyBorder="1" applyAlignment="1" applyProtection="1">
      <alignment horizontal="center" vertical="center"/>
      <protection hidden="1"/>
    </xf>
    <xf numFmtId="0" fontId="35" fillId="0" borderId="32" xfId="0" applyFont="1" applyBorder="1" applyAlignment="1" applyProtection="1">
      <alignment horizontal="center" vertical="center"/>
      <protection hidden="1"/>
    </xf>
    <xf numFmtId="0" fontId="40" fillId="0" borderId="0" xfId="0" applyFont="1" applyAlignment="1" applyProtection="1">
      <alignment horizontal="center" vertical="center"/>
      <protection hidden="1"/>
    </xf>
    <xf numFmtId="176" fontId="40" fillId="0" borderId="40" xfId="0" applyNumberFormat="1" applyFont="1" applyFill="1" applyBorder="1" applyAlignment="1" applyProtection="1">
      <alignment horizontal="right" vertical="center"/>
      <protection hidden="1"/>
    </xf>
    <xf numFmtId="176" fontId="40" fillId="0" borderId="41" xfId="0" applyNumberFormat="1" applyFont="1" applyFill="1" applyBorder="1" applyAlignment="1" applyProtection="1">
      <alignment horizontal="right" vertical="center"/>
      <protection hidden="1"/>
    </xf>
    <xf numFmtId="176" fontId="40" fillId="3" borderId="42" xfId="0" applyNumberFormat="1" applyFont="1" applyFill="1" applyBorder="1" applyAlignment="1" applyProtection="1">
      <alignment horizontal="center" vertical="center"/>
      <protection hidden="1"/>
    </xf>
    <xf numFmtId="176" fontId="40" fillId="3" borderId="43" xfId="0" applyNumberFormat="1" applyFont="1" applyFill="1" applyBorder="1" applyAlignment="1" applyProtection="1">
      <alignment horizontal="center" vertical="center"/>
      <protection hidden="1"/>
    </xf>
    <xf numFmtId="176" fontId="40" fillId="3" borderId="44" xfId="0" applyNumberFormat="1" applyFont="1" applyFill="1" applyBorder="1" applyAlignment="1" applyProtection="1">
      <alignment horizontal="center" vertical="center"/>
      <protection hidden="1"/>
    </xf>
    <xf numFmtId="0" fontId="35" fillId="0" borderId="57" xfId="0" applyFont="1" applyBorder="1" applyAlignment="1" applyProtection="1">
      <alignment horizontal="center" vertical="center"/>
      <protection hidden="1"/>
    </xf>
    <xf numFmtId="0" fontId="35" fillId="0" borderId="43" xfId="0" applyFont="1" applyBorder="1" applyAlignment="1" applyProtection="1">
      <alignment horizontal="center" vertical="center"/>
      <protection hidden="1"/>
    </xf>
    <xf numFmtId="176" fontId="40" fillId="0" borderId="7" xfId="0" applyNumberFormat="1" applyFont="1" applyFill="1" applyBorder="1" applyAlignment="1" applyProtection="1">
      <alignment horizontal="right" vertical="center"/>
      <protection hidden="1"/>
    </xf>
    <xf numFmtId="176" fontId="40" fillId="0" borderId="28" xfId="0" applyNumberFormat="1" applyFont="1" applyFill="1" applyBorder="1" applyAlignment="1" applyProtection="1">
      <alignment horizontal="right" vertical="center"/>
      <protection hidden="1"/>
    </xf>
    <xf numFmtId="176" fontId="40" fillId="12" borderId="45" xfId="0" applyNumberFormat="1" applyFont="1" applyFill="1" applyBorder="1" applyAlignment="1" applyProtection="1">
      <alignment horizontal="right" vertical="center"/>
      <protection hidden="1"/>
    </xf>
    <xf numFmtId="176" fontId="40" fillId="0" borderId="24" xfId="0" applyNumberFormat="1" applyFont="1" applyFill="1" applyBorder="1" applyAlignment="1" applyProtection="1">
      <alignment horizontal="right" vertical="center"/>
      <protection locked="0"/>
    </xf>
    <xf numFmtId="176" fontId="40" fillId="0" borderId="32" xfId="0" applyNumberFormat="1" applyFont="1" applyFill="1" applyBorder="1" applyAlignment="1" applyProtection="1">
      <alignment horizontal="right" vertical="center"/>
      <protection locked="0"/>
    </xf>
    <xf numFmtId="176" fontId="40" fillId="0" borderId="23" xfId="0" applyNumberFormat="1" applyFont="1" applyFill="1" applyBorder="1" applyAlignment="1" applyProtection="1">
      <alignment horizontal="right" vertical="center"/>
      <protection locked="0"/>
    </xf>
    <xf numFmtId="176" fontId="40" fillId="12" borderId="65" xfId="0" applyNumberFormat="1" applyFont="1" applyFill="1" applyBorder="1" applyAlignment="1" applyProtection="1">
      <alignment horizontal="right" vertical="center"/>
      <protection hidden="1"/>
    </xf>
    <xf numFmtId="176" fontId="40" fillId="0" borderId="54" xfId="0" applyNumberFormat="1" applyFont="1" applyFill="1" applyBorder="1" applyAlignment="1" applyProtection="1">
      <alignment horizontal="right" vertical="center"/>
      <protection hidden="1"/>
    </xf>
    <xf numFmtId="176" fontId="40" fillId="0" borderId="55" xfId="0" applyNumberFormat="1" applyFont="1" applyFill="1" applyBorder="1" applyAlignment="1" applyProtection="1">
      <alignment horizontal="right" vertical="center"/>
      <protection hidden="1"/>
    </xf>
    <xf numFmtId="176" fontId="40" fillId="0" borderId="86" xfId="0" applyNumberFormat="1" applyFont="1" applyFill="1" applyBorder="1" applyAlignment="1" applyProtection="1">
      <alignment horizontal="right" vertical="center"/>
      <protection hidden="1"/>
    </xf>
    <xf numFmtId="176" fontId="40" fillId="0" borderId="31" xfId="0" applyNumberFormat="1" applyFont="1" applyFill="1" applyBorder="1" applyAlignment="1" applyProtection="1">
      <alignment horizontal="center" vertical="center"/>
      <protection locked="0"/>
    </xf>
    <xf numFmtId="176" fontId="40" fillId="0" borderId="22" xfId="0" applyNumberFormat="1" applyFont="1" applyFill="1" applyBorder="1" applyAlignment="1" applyProtection="1">
      <alignment horizontal="right" vertical="center"/>
      <protection hidden="1"/>
    </xf>
    <xf numFmtId="176" fontId="40" fillId="12" borderId="34" xfId="0" applyNumberFormat="1" applyFont="1" applyFill="1" applyBorder="1" applyAlignment="1" applyProtection="1">
      <alignment horizontal="center" vertical="center"/>
      <protection hidden="1"/>
    </xf>
    <xf numFmtId="176" fontId="40" fillId="12" borderId="10" xfId="0" applyNumberFormat="1" applyFont="1" applyFill="1" applyBorder="1" applyAlignment="1" applyProtection="1">
      <alignment horizontal="center" vertical="center"/>
      <protection hidden="1"/>
    </xf>
    <xf numFmtId="176" fontId="40" fillId="12" borderId="53" xfId="0" applyNumberFormat="1" applyFont="1" applyFill="1" applyBorder="1" applyAlignment="1" applyProtection="1">
      <alignment horizontal="center" vertical="center"/>
      <protection hidden="1"/>
    </xf>
    <xf numFmtId="176" fontId="40" fillId="0" borderId="54" xfId="0" applyNumberFormat="1" applyFont="1" applyFill="1" applyBorder="1" applyAlignment="1" applyProtection="1">
      <alignment horizontal="center" vertical="center"/>
      <protection locked="0"/>
    </xf>
    <xf numFmtId="176" fontId="40" fillId="0" borderId="86" xfId="0" applyNumberFormat="1" applyFont="1" applyFill="1" applyBorder="1" applyAlignment="1" applyProtection="1">
      <alignment horizontal="center" vertical="center"/>
      <protection locked="0"/>
    </xf>
    <xf numFmtId="176" fontId="40" fillId="0" borderId="31" xfId="0" applyNumberFormat="1" applyFont="1" applyFill="1" applyBorder="1" applyAlignment="1" applyProtection="1">
      <alignment horizontal="right" vertical="center"/>
      <protection hidden="1"/>
    </xf>
    <xf numFmtId="176" fontId="40" fillId="0" borderId="113" xfId="0" applyNumberFormat="1" applyFont="1" applyFill="1" applyBorder="1" applyAlignment="1" applyProtection="1">
      <alignment horizontal="right" vertical="center"/>
      <protection hidden="1"/>
    </xf>
    <xf numFmtId="176" fontId="40" fillId="0" borderId="7" xfId="0" applyNumberFormat="1" applyFont="1" applyFill="1" applyBorder="1" applyAlignment="1" applyProtection="1">
      <alignment horizontal="right" vertical="center"/>
      <protection locked="0"/>
    </xf>
    <xf numFmtId="0" fontId="40" fillId="12" borderId="52" xfId="0" applyFont="1" applyFill="1" applyBorder="1" applyAlignment="1" applyProtection="1">
      <alignment horizontal="center" vertical="center"/>
      <protection hidden="1"/>
    </xf>
    <xf numFmtId="0" fontId="40" fillId="12" borderId="49" xfId="0" applyFont="1" applyFill="1" applyBorder="1" applyAlignment="1" applyProtection="1">
      <alignment horizontal="center" vertical="center"/>
      <protection hidden="1"/>
    </xf>
    <xf numFmtId="0" fontId="40" fillId="12" borderId="50" xfId="0" applyFont="1" applyFill="1" applyBorder="1" applyAlignment="1" applyProtection="1">
      <alignment horizontal="center" vertical="center"/>
      <protection hidden="1"/>
    </xf>
    <xf numFmtId="0" fontId="40" fillId="12" borderId="33" xfId="0" applyFont="1" applyFill="1" applyBorder="1" applyAlignment="1" applyProtection="1">
      <alignment horizontal="center" vertical="center"/>
      <protection hidden="1"/>
    </xf>
    <xf numFmtId="0" fontId="40" fillId="12" borderId="10" xfId="0" applyFont="1" applyFill="1" applyBorder="1" applyAlignment="1" applyProtection="1">
      <alignment horizontal="center" vertical="center"/>
      <protection hidden="1"/>
    </xf>
    <xf numFmtId="0" fontId="40" fillId="12" borderId="53" xfId="0" applyFont="1" applyFill="1" applyBorder="1" applyAlignment="1" applyProtection="1">
      <alignment horizontal="center" vertical="center"/>
      <protection hidden="1"/>
    </xf>
    <xf numFmtId="176" fontId="40" fillId="12" borderId="114" xfId="0" applyNumberFormat="1" applyFont="1" applyFill="1" applyBorder="1" applyAlignment="1" applyProtection="1">
      <alignment horizontal="center" vertical="center"/>
      <protection hidden="1"/>
    </xf>
    <xf numFmtId="176" fontId="40" fillId="12" borderId="49" xfId="0" applyNumberFormat="1" applyFont="1" applyFill="1" applyBorder="1" applyAlignment="1" applyProtection="1">
      <alignment horizontal="center" vertical="center"/>
      <protection hidden="1"/>
    </xf>
    <xf numFmtId="176" fontId="40" fillId="12" borderId="18" xfId="0" applyNumberFormat="1" applyFont="1" applyFill="1" applyBorder="1" applyAlignment="1" applyProtection="1">
      <alignment horizontal="center" vertical="center"/>
      <protection hidden="1"/>
    </xf>
    <xf numFmtId="176" fontId="40" fillId="0" borderId="29" xfId="0" applyNumberFormat="1" applyFont="1" applyFill="1" applyBorder="1" applyAlignment="1" applyProtection="1">
      <alignment horizontal="right" vertical="center"/>
      <protection hidden="1"/>
    </xf>
    <xf numFmtId="176" fontId="40" fillId="12" borderId="50" xfId="0" applyNumberFormat="1" applyFont="1" applyFill="1" applyBorder="1" applyAlignment="1" applyProtection="1">
      <alignment horizontal="center" vertical="center"/>
      <protection hidden="1"/>
    </xf>
    <xf numFmtId="176" fontId="40" fillId="12" borderId="12" xfId="0" applyNumberFormat="1" applyFont="1" applyFill="1" applyBorder="1" applyAlignment="1" applyProtection="1">
      <alignment horizontal="center" vertical="center"/>
      <protection hidden="1"/>
    </xf>
    <xf numFmtId="176" fontId="40" fillId="12" borderId="36" xfId="0" applyNumberFormat="1" applyFont="1" applyFill="1" applyBorder="1" applyAlignment="1" applyProtection="1">
      <alignment horizontal="center" vertical="center"/>
      <protection hidden="1"/>
    </xf>
    <xf numFmtId="176" fontId="40" fillId="12" borderId="17" xfId="0" applyNumberFormat="1" applyFont="1" applyFill="1" applyBorder="1" applyAlignment="1" applyProtection="1">
      <alignment horizontal="center" vertical="center"/>
      <protection hidden="1"/>
    </xf>
    <xf numFmtId="176" fontId="40" fillId="0" borderId="29" xfId="0" applyNumberFormat="1" applyFont="1" applyFill="1" applyBorder="1" applyAlignment="1" applyProtection="1">
      <alignment horizontal="right" vertical="center"/>
      <protection locked="0"/>
    </xf>
    <xf numFmtId="0" fontId="35" fillId="0" borderId="25" xfId="0" applyFont="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176" fontId="40" fillId="0" borderId="6" xfId="0" applyNumberFormat="1" applyFont="1" applyFill="1" applyBorder="1" applyAlignment="1" applyProtection="1">
      <alignment horizontal="right" vertical="center"/>
      <protection hidden="1"/>
    </xf>
    <xf numFmtId="176" fontId="40" fillId="0" borderId="3" xfId="0" applyNumberFormat="1" applyFont="1" applyFill="1" applyBorder="1" applyAlignment="1" applyProtection="1">
      <alignment horizontal="right" vertical="center"/>
      <protection hidden="1"/>
    </xf>
    <xf numFmtId="176" fontId="40" fillId="0" borderId="4" xfId="0" applyNumberFormat="1" applyFont="1" applyFill="1" applyBorder="1" applyAlignment="1" applyProtection="1">
      <alignment horizontal="right" vertical="center"/>
      <protection hidden="1"/>
    </xf>
    <xf numFmtId="176" fontId="40" fillId="0" borderId="37" xfId="0" applyNumberFormat="1" applyFont="1" applyFill="1" applyBorder="1" applyAlignment="1" applyProtection="1">
      <alignment horizontal="right" vertical="center"/>
      <protection hidden="1"/>
    </xf>
    <xf numFmtId="176" fontId="40" fillId="0" borderId="54" xfId="0" applyNumberFormat="1" applyFont="1" applyFill="1" applyBorder="1" applyAlignment="1" applyProtection="1">
      <alignment horizontal="right" vertical="center"/>
      <protection locked="0"/>
    </xf>
    <xf numFmtId="176" fontId="40" fillId="0" borderId="55" xfId="0" applyNumberFormat="1" applyFont="1" applyFill="1" applyBorder="1" applyAlignment="1" applyProtection="1">
      <alignment horizontal="right" vertical="center"/>
      <protection locked="0"/>
    </xf>
    <xf numFmtId="176" fontId="40" fillId="0" borderId="86" xfId="0" applyNumberFormat="1" applyFont="1" applyFill="1" applyBorder="1" applyAlignment="1" applyProtection="1">
      <alignment horizontal="right" vertical="center"/>
      <protection locked="0"/>
    </xf>
    <xf numFmtId="176" fontId="40" fillId="12" borderId="35" xfId="0" applyNumberFormat="1" applyFont="1" applyFill="1" applyBorder="1" applyAlignment="1" applyProtection="1">
      <alignment horizontal="right" vertical="center"/>
      <protection hidden="1"/>
    </xf>
    <xf numFmtId="176" fontId="40" fillId="12" borderId="87" xfId="0" applyNumberFormat="1" applyFont="1" applyFill="1" applyBorder="1" applyAlignment="1" applyProtection="1">
      <alignment horizontal="right" vertical="center"/>
      <protection hidden="1"/>
    </xf>
    <xf numFmtId="176" fontId="40" fillId="3" borderId="22" xfId="0" applyNumberFormat="1" applyFont="1" applyFill="1" applyBorder="1" applyAlignment="1" applyProtection="1">
      <alignment horizontal="center" vertical="center"/>
      <protection hidden="1"/>
    </xf>
    <xf numFmtId="0" fontId="43" fillId="0" borderId="5" xfId="0" applyFont="1" applyBorder="1" applyAlignment="1" applyProtection="1">
      <alignment horizontal="center" vertical="center" wrapText="1"/>
      <protection hidden="1"/>
    </xf>
    <xf numFmtId="0" fontId="43" fillId="0" borderId="0" xfId="0" applyFont="1" applyAlignment="1" applyProtection="1">
      <alignment horizontal="center" vertical="center" wrapText="1"/>
      <protection hidden="1"/>
    </xf>
    <xf numFmtId="0" fontId="43" fillId="0" borderId="0" xfId="0" applyFont="1" applyBorder="1" applyAlignment="1" applyProtection="1">
      <alignment horizontal="center" vertical="center" wrapText="1"/>
      <protection hidden="1"/>
    </xf>
    <xf numFmtId="0" fontId="40" fillId="0" borderId="67" xfId="0" applyFont="1" applyBorder="1" applyAlignment="1" applyProtection="1">
      <alignment horizontal="center" vertical="center"/>
      <protection hidden="1"/>
    </xf>
    <xf numFmtId="0" fontId="40" fillId="0" borderId="48" xfId="0" applyFont="1" applyBorder="1" applyAlignment="1" applyProtection="1">
      <alignment horizontal="center" vertical="center"/>
      <protection hidden="1"/>
    </xf>
    <xf numFmtId="0" fontId="40" fillId="0" borderId="68" xfId="0" applyFont="1" applyBorder="1" applyAlignment="1" applyProtection="1">
      <alignment horizontal="center" vertical="center"/>
      <protection hidden="1"/>
    </xf>
    <xf numFmtId="185" fontId="37" fillId="0" borderId="84" xfId="0" applyNumberFormat="1" applyFont="1" applyBorder="1" applyAlignment="1" applyProtection="1">
      <alignment horizontal="center" vertical="center"/>
      <protection hidden="1"/>
    </xf>
    <xf numFmtId="185" fontId="37" fillId="0" borderId="1" xfId="0" applyNumberFormat="1" applyFont="1" applyBorder="1" applyAlignment="1" applyProtection="1">
      <alignment horizontal="center" vertical="center"/>
      <protection hidden="1"/>
    </xf>
    <xf numFmtId="185" fontId="37" fillId="0" borderId="85" xfId="0" applyNumberFormat="1" applyFont="1" applyBorder="1" applyAlignment="1" applyProtection="1">
      <alignment horizontal="center" vertical="center"/>
      <protection hidden="1"/>
    </xf>
    <xf numFmtId="185" fontId="37" fillId="0" borderId="33" xfId="0" applyNumberFormat="1" applyFont="1" applyBorder="1" applyAlignment="1" applyProtection="1">
      <alignment horizontal="center" vertical="center"/>
      <protection hidden="1"/>
    </xf>
    <xf numFmtId="185" fontId="37" fillId="0" borderId="10" xfId="0" applyNumberFormat="1" applyFont="1" applyBorder="1" applyAlignment="1" applyProtection="1">
      <alignment horizontal="center" vertical="center"/>
      <protection hidden="1"/>
    </xf>
    <xf numFmtId="185" fontId="37" fillId="0" borderId="36" xfId="0" applyNumberFormat="1" applyFont="1" applyBorder="1" applyAlignment="1" applyProtection="1">
      <alignment horizontal="center" vertical="center"/>
      <protection hidden="1"/>
    </xf>
    <xf numFmtId="0" fontId="40" fillId="0" borderId="26" xfId="0" applyFont="1" applyBorder="1" applyAlignment="1" applyProtection="1">
      <alignment vertical="center"/>
      <protection hidden="1"/>
    </xf>
    <xf numFmtId="0" fontId="40" fillId="0" borderId="3" xfId="0" applyFont="1" applyBorder="1" applyAlignment="1" applyProtection="1">
      <alignment vertical="center"/>
      <protection hidden="1"/>
    </xf>
    <xf numFmtId="0" fontId="40" fillId="0" borderId="98" xfId="0" applyFont="1" applyBorder="1" applyAlignment="1" applyProtection="1">
      <alignment vertical="center"/>
      <protection hidden="1"/>
    </xf>
    <xf numFmtId="0" fontId="35" fillId="0" borderId="26"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115" xfId="0" applyFont="1" applyBorder="1" applyAlignment="1" applyProtection="1">
      <alignment horizontal="center" vertical="center"/>
      <protection locked="0"/>
    </xf>
    <xf numFmtId="0" fontId="35" fillId="0" borderId="55" xfId="0" applyFont="1" applyBorder="1" applyAlignment="1" applyProtection="1">
      <alignment horizontal="center" vertical="center"/>
      <protection locked="0"/>
    </xf>
    <xf numFmtId="0" fontId="35" fillId="0" borderId="86"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hidden="1"/>
    </xf>
    <xf numFmtId="0" fontId="35" fillId="12" borderId="33" xfId="0" applyFont="1" applyFill="1" applyBorder="1" applyAlignment="1" applyProtection="1">
      <alignment horizontal="center" vertical="center"/>
      <protection hidden="1"/>
    </xf>
    <xf numFmtId="0" fontId="35" fillId="12" borderId="10" xfId="0" applyFont="1" applyFill="1" applyBorder="1" applyAlignment="1" applyProtection="1">
      <alignment horizontal="center" vertical="center"/>
      <protection hidden="1"/>
    </xf>
    <xf numFmtId="0" fontId="35" fillId="12" borderId="53" xfId="0" applyFont="1" applyFill="1" applyBorder="1" applyAlignment="1" applyProtection="1">
      <alignment horizontal="center" vertical="center"/>
      <protection hidden="1"/>
    </xf>
    <xf numFmtId="0" fontId="35" fillId="0" borderId="23" xfId="0" applyFont="1" applyBorder="1" applyAlignment="1" applyProtection="1">
      <alignment horizontal="center" vertical="center"/>
      <protection hidden="1"/>
    </xf>
    <xf numFmtId="0" fontId="42" fillId="0" borderId="25" xfId="0" applyFont="1" applyBorder="1" applyAlignment="1" applyProtection="1">
      <alignment horizontal="center" vertical="center" wrapText="1" shrinkToFit="1"/>
      <protection hidden="1"/>
    </xf>
    <xf numFmtId="0" fontId="42" fillId="0" borderId="32" xfId="0" applyFont="1" applyBorder="1" applyAlignment="1" applyProtection="1">
      <alignment horizontal="center" vertical="center" wrapText="1" shrinkToFit="1"/>
      <protection hidden="1"/>
    </xf>
    <xf numFmtId="0" fontId="42" fillId="0" borderId="23" xfId="0" applyFont="1" applyBorder="1" applyAlignment="1" applyProtection="1">
      <alignment horizontal="center" vertical="center" wrapText="1" shrinkToFit="1"/>
      <protection hidden="1"/>
    </xf>
    <xf numFmtId="0" fontId="35" fillId="0" borderId="25" xfId="0" applyFont="1" applyBorder="1" applyAlignment="1" applyProtection="1">
      <alignment horizontal="center" vertical="center" shrinkToFit="1"/>
      <protection locked="0"/>
    </xf>
    <xf numFmtId="0" fontId="35" fillId="0" borderId="32" xfId="0" applyFont="1" applyBorder="1" applyAlignment="1" applyProtection="1">
      <alignment horizontal="center" vertical="center" shrinkToFit="1"/>
      <protection locked="0"/>
    </xf>
    <xf numFmtId="0" fontId="35" fillId="0" borderId="23" xfId="0" applyFont="1" applyBorder="1" applyAlignment="1" applyProtection="1">
      <alignment horizontal="center" vertical="center" shrinkToFit="1"/>
      <protection locked="0"/>
    </xf>
    <xf numFmtId="0" fontId="35" fillId="12" borderId="108" xfId="0" applyFont="1" applyFill="1" applyBorder="1" applyAlignment="1" applyProtection="1">
      <alignment horizontal="center" vertical="center"/>
      <protection hidden="1"/>
    </xf>
    <xf numFmtId="0" fontId="35" fillId="12" borderId="56" xfId="0" applyFont="1" applyFill="1" applyBorder="1" applyAlignment="1" applyProtection="1">
      <alignment horizontal="center" vertical="center"/>
      <protection hidden="1"/>
    </xf>
    <xf numFmtId="0" fontId="35" fillId="12" borderId="91" xfId="0" applyFont="1" applyFill="1" applyBorder="1" applyAlignment="1" applyProtection="1">
      <alignment horizontal="center" vertical="center"/>
      <protection hidden="1"/>
    </xf>
    <xf numFmtId="0" fontId="40" fillId="0" borderId="67" xfId="0" applyFont="1" applyBorder="1" applyAlignment="1" applyProtection="1">
      <alignment vertical="center"/>
      <protection hidden="1"/>
    </xf>
    <xf numFmtId="0" fontId="40" fillId="0" borderId="48" xfId="0" applyFont="1" applyBorder="1" applyAlignment="1" applyProtection="1">
      <alignment vertical="center"/>
      <protection hidden="1"/>
    </xf>
    <xf numFmtId="0" fontId="40" fillId="0" borderId="68" xfId="0" applyFont="1" applyBorder="1" applyAlignment="1" applyProtection="1">
      <alignment vertical="center"/>
      <protection hidden="1"/>
    </xf>
    <xf numFmtId="176" fontId="40" fillId="3" borderId="35" xfId="0" applyNumberFormat="1" applyFont="1" applyFill="1" applyBorder="1" applyAlignment="1" applyProtection="1">
      <alignment horizontal="center" vertical="center"/>
      <protection hidden="1"/>
    </xf>
    <xf numFmtId="176" fontId="40" fillId="12" borderId="19" xfId="0" applyNumberFormat="1" applyFont="1" applyFill="1" applyBorder="1" applyAlignment="1" applyProtection="1">
      <alignment horizontal="center" vertical="center"/>
      <protection hidden="1"/>
    </xf>
    <xf numFmtId="176" fontId="40" fillId="12" borderId="48" xfId="0" applyNumberFormat="1" applyFont="1" applyFill="1" applyBorder="1" applyAlignment="1" applyProtection="1">
      <alignment horizontal="center" vertical="center"/>
      <protection hidden="1"/>
    </xf>
    <xf numFmtId="176" fontId="40" fillId="12" borderId="20" xfId="0" applyNumberFormat="1" applyFont="1" applyFill="1" applyBorder="1" applyAlignment="1" applyProtection="1">
      <alignment horizontal="center" vertical="center"/>
      <protection hidden="1"/>
    </xf>
    <xf numFmtId="176" fontId="40" fillId="12" borderId="114" xfId="0" applyNumberFormat="1" applyFont="1" applyFill="1" applyBorder="1" applyAlignment="1" applyProtection="1">
      <alignment horizontal="center" vertical="center" wrapText="1"/>
      <protection hidden="1"/>
    </xf>
    <xf numFmtId="176" fontId="40" fillId="12" borderId="15" xfId="0" applyNumberFormat="1" applyFont="1" applyFill="1" applyBorder="1" applyAlignment="1" applyProtection="1">
      <alignment horizontal="center" vertical="center"/>
      <protection hidden="1"/>
    </xf>
    <xf numFmtId="176" fontId="40" fillId="12" borderId="16" xfId="0" applyNumberFormat="1" applyFont="1" applyFill="1" applyBorder="1" applyAlignment="1" applyProtection="1">
      <alignment horizontal="center" vertical="center"/>
      <protection hidden="1"/>
    </xf>
    <xf numFmtId="176" fontId="40" fillId="0" borderId="32" xfId="0" applyNumberFormat="1" applyFont="1" applyFill="1" applyBorder="1" applyAlignment="1" applyProtection="1">
      <alignment horizontal="right" vertical="center"/>
      <protection hidden="1"/>
    </xf>
    <xf numFmtId="176" fontId="40" fillId="0" borderId="23" xfId="0" applyNumberFormat="1" applyFont="1" applyFill="1" applyBorder="1" applyAlignment="1" applyProtection="1">
      <alignment horizontal="right" vertical="center"/>
      <protection hidden="1"/>
    </xf>
    <xf numFmtId="176" fontId="40" fillId="0" borderId="24" xfId="0" applyNumberFormat="1" applyFont="1" applyFill="1" applyBorder="1" applyAlignment="1" applyProtection="1">
      <alignment horizontal="right" vertical="center"/>
      <protection hidden="1"/>
    </xf>
    <xf numFmtId="176" fontId="40" fillId="0" borderId="66" xfId="0" applyNumberFormat="1" applyFont="1" applyFill="1" applyBorder="1" applyAlignment="1" applyProtection="1">
      <alignment horizontal="right" vertical="center"/>
      <protection hidden="1"/>
    </xf>
    <xf numFmtId="0" fontId="42" fillId="0" borderId="25" xfId="0" applyFont="1" applyBorder="1" applyAlignment="1" applyProtection="1">
      <alignment horizontal="center" vertical="center" wrapText="1" shrinkToFit="1"/>
      <protection locked="0"/>
    </xf>
    <xf numFmtId="0" fontId="42" fillId="0" borderId="32" xfId="0" applyFont="1" applyBorder="1" applyAlignment="1" applyProtection="1">
      <alignment horizontal="center" vertical="center" wrapText="1" shrinkToFit="1"/>
      <protection locked="0"/>
    </xf>
    <xf numFmtId="0" fontId="42" fillId="0" borderId="23" xfId="0" applyFont="1" applyBorder="1" applyAlignment="1" applyProtection="1">
      <alignment horizontal="center" vertical="center" wrapText="1" shrinkToFit="1"/>
      <protection locked="0"/>
    </xf>
    <xf numFmtId="176" fontId="40" fillId="3" borderId="45" xfId="0" applyNumberFormat="1" applyFont="1" applyFill="1" applyBorder="1" applyAlignment="1" applyProtection="1">
      <alignment horizontal="center" vertical="center"/>
      <protection hidden="1"/>
    </xf>
    <xf numFmtId="176" fontId="42" fillId="12" borderId="114" xfId="0" applyNumberFormat="1" applyFont="1" applyFill="1" applyBorder="1" applyAlignment="1" applyProtection="1">
      <alignment horizontal="center" vertical="center" wrapText="1"/>
      <protection hidden="1"/>
    </xf>
    <xf numFmtId="176" fontId="40" fillId="0" borderId="124" xfId="0" applyNumberFormat="1" applyFont="1" applyFill="1" applyBorder="1" applyAlignment="1" applyProtection="1">
      <alignment horizontal="right" vertical="center"/>
      <protection hidden="1"/>
    </xf>
    <xf numFmtId="176" fontId="40" fillId="0" borderId="139" xfId="0" applyNumberFormat="1" applyFont="1" applyFill="1" applyBorder="1" applyAlignment="1" applyProtection="1">
      <alignment horizontal="right" vertical="center"/>
      <protection hidden="1"/>
    </xf>
    <xf numFmtId="176" fontId="40" fillId="0" borderId="125" xfId="0" applyNumberFormat="1" applyFont="1" applyFill="1" applyBorder="1" applyAlignment="1" applyProtection="1">
      <alignment horizontal="right" vertical="center"/>
      <protection hidden="1"/>
    </xf>
    <xf numFmtId="176" fontId="40" fillId="0" borderId="124" xfId="0" applyNumberFormat="1" applyFont="1" applyFill="1" applyBorder="1" applyAlignment="1" applyProtection="1">
      <alignment horizontal="center" vertical="center"/>
      <protection hidden="1"/>
    </xf>
    <xf numFmtId="176" fontId="40" fillId="0" borderId="125" xfId="0" applyNumberFormat="1" applyFont="1" applyFill="1" applyBorder="1" applyAlignment="1" applyProtection="1">
      <alignment horizontal="center" vertical="center"/>
      <protection hidden="1"/>
    </xf>
    <xf numFmtId="176" fontId="40" fillId="0" borderId="127" xfId="0" applyNumberFormat="1" applyFont="1" applyFill="1" applyBorder="1" applyAlignment="1" applyProtection="1">
      <alignment horizontal="right" vertical="center"/>
      <protection hidden="1"/>
    </xf>
    <xf numFmtId="176" fontId="40" fillId="0" borderId="128" xfId="0" applyNumberFormat="1" applyFont="1" applyFill="1" applyBorder="1" applyAlignment="1" applyProtection="1">
      <alignment horizontal="right" vertical="center"/>
      <protection hidden="1"/>
    </xf>
    <xf numFmtId="176" fontId="40" fillId="0" borderId="101" xfId="0" applyNumberFormat="1" applyFont="1" applyFill="1" applyBorder="1" applyAlignment="1" applyProtection="1">
      <alignment horizontal="center" vertical="center"/>
      <protection hidden="1"/>
    </xf>
    <xf numFmtId="176" fontId="40" fillId="0" borderId="100" xfId="0" applyNumberFormat="1" applyFont="1" applyFill="1" applyBorder="1" applyAlignment="1" applyProtection="1">
      <alignment horizontal="center" vertical="center"/>
      <protection hidden="1"/>
    </xf>
    <xf numFmtId="0" fontId="0" fillId="0" borderId="7" xfId="0"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2" fontId="0" fillId="0" borderId="32" xfId="0" applyNumberFormat="1" applyBorder="1" applyAlignment="1" applyProtection="1">
      <alignment horizontal="center" vertical="center" shrinkToFit="1"/>
      <protection hidden="1"/>
    </xf>
    <xf numFmtId="2" fontId="0" fillId="0" borderId="23" xfId="0" applyNumberFormat="1" applyBorder="1" applyAlignment="1" applyProtection="1">
      <alignment horizontal="center" vertical="center" shrinkToFit="1"/>
      <protection hidden="1"/>
    </xf>
    <xf numFmtId="0" fontId="0" fillId="0" borderId="24" xfId="0" applyBorder="1" applyAlignment="1" applyProtection="1">
      <alignment horizontal="center" vertical="center" shrinkToFit="1"/>
      <protection hidden="1"/>
    </xf>
    <xf numFmtId="0" fontId="0" fillId="0" borderId="32" xfId="0" applyBorder="1" applyAlignment="1" applyProtection="1">
      <alignment horizontal="center" vertical="center" shrinkToFit="1"/>
      <protection hidden="1"/>
    </xf>
    <xf numFmtId="0" fontId="0" fillId="0" borderId="23"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0" borderId="1" xfId="0"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19" fillId="0" borderId="24" xfId="0" applyFont="1" applyBorder="1" applyAlignment="1" applyProtection="1">
      <alignment horizontal="center" vertical="center"/>
      <protection hidden="1"/>
    </xf>
    <xf numFmtId="0" fontId="19" fillId="0" borderId="32" xfId="0" applyFont="1" applyBorder="1" applyAlignment="1" applyProtection="1">
      <alignment horizontal="center" vertical="center"/>
      <protection hidden="1"/>
    </xf>
    <xf numFmtId="0" fontId="19" fillId="0" borderId="23" xfId="0" applyFont="1"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177" fontId="16" fillId="0" borderId="58" xfId="0" applyNumberFormat="1" applyFont="1" applyBorder="1" applyAlignment="1" applyProtection="1">
      <alignment horizontal="center" vertical="center"/>
      <protection hidden="1"/>
    </xf>
    <xf numFmtId="0" fontId="16" fillId="0" borderId="59" xfId="0" applyFont="1" applyBorder="1" applyAlignment="1" applyProtection="1">
      <alignment horizontal="center" vertical="center"/>
      <protection hidden="1"/>
    </xf>
    <xf numFmtId="0" fontId="16" fillId="0" borderId="60" xfId="0" applyFont="1" applyBorder="1" applyAlignment="1" applyProtection="1">
      <alignment horizontal="center" vertical="center"/>
      <protection hidden="1"/>
    </xf>
    <xf numFmtId="0" fontId="18"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1" xfId="0" applyBorder="1" applyAlignment="1" applyProtection="1">
      <alignment horizontal="left" vertical="center"/>
      <protection hidden="1"/>
    </xf>
    <xf numFmtId="0" fontId="0" fillId="0" borderId="60" xfId="0" applyBorder="1" applyAlignment="1" applyProtection="1">
      <alignment horizontal="left" vertical="center"/>
      <protection hidden="1"/>
    </xf>
    <xf numFmtId="0" fontId="0" fillId="0" borderId="62" xfId="0" applyBorder="1" applyAlignment="1" applyProtection="1">
      <alignment horizontal="left" vertical="center"/>
      <protection hidden="1"/>
    </xf>
    <xf numFmtId="0" fontId="0" fillId="0" borderId="24"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177" fontId="16" fillId="0" borderId="24" xfId="0" applyNumberFormat="1" applyFont="1" applyBorder="1" applyAlignment="1" applyProtection="1">
      <alignment horizontal="center" vertical="center"/>
      <protection hidden="1"/>
    </xf>
    <xf numFmtId="177" fontId="16" fillId="0" borderId="32" xfId="0" applyNumberFormat="1" applyFont="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177" fontId="16" fillId="0" borderId="8" xfId="0" applyNumberFormat="1" applyFont="1" applyBorder="1" applyAlignment="1" applyProtection="1">
      <alignment horizontal="center" vertical="center"/>
      <protection hidden="1"/>
    </xf>
    <xf numFmtId="177" fontId="16" fillId="0" borderId="1" xfId="0" applyNumberFormat="1" applyFont="1" applyBorder="1" applyAlignment="1" applyProtection="1">
      <alignment horizontal="center" vertical="center"/>
      <protection hidden="1"/>
    </xf>
    <xf numFmtId="177" fontId="16" fillId="0" borderId="6" xfId="0" applyNumberFormat="1" applyFont="1" applyBorder="1" applyAlignment="1" applyProtection="1">
      <alignment horizontal="center" vertical="center"/>
      <protection hidden="1"/>
    </xf>
    <xf numFmtId="177" fontId="16" fillId="0" borderId="3" xfId="0" applyNumberFormat="1"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14" fillId="0" borderId="24" xfId="0" applyFont="1" applyBorder="1" applyAlignment="1" applyProtection="1">
      <alignment horizontal="center" vertical="center"/>
      <protection hidden="1"/>
    </xf>
    <xf numFmtId="0" fontId="14" fillId="0" borderId="32"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9" fillId="0" borderId="0" xfId="0" applyFont="1" applyBorder="1" applyAlignment="1" applyProtection="1">
      <alignment horizontal="left" vertical="center" wrapText="1"/>
      <protection hidden="1"/>
    </xf>
    <xf numFmtId="0" fontId="19" fillId="0" borderId="2" xfId="0" applyFont="1" applyBorder="1" applyAlignment="1" applyProtection="1">
      <alignment horizontal="left" vertical="center" wrapText="1"/>
      <protection hidden="1"/>
    </xf>
    <xf numFmtId="0" fontId="19" fillId="0" borderId="3" xfId="0" applyFont="1" applyBorder="1" applyAlignment="1" applyProtection="1">
      <alignment horizontal="left" vertical="center" wrapText="1"/>
      <protection hidden="1"/>
    </xf>
    <xf numFmtId="0" fontId="19" fillId="0" borderId="4" xfId="0" applyFont="1" applyBorder="1" applyAlignment="1" applyProtection="1">
      <alignment horizontal="left" vertical="center" wrapText="1"/>
      <protection hidden="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2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9" fontId="0" fillId="0" borderId="24" xfId="1" applyFont="1" applyBorder="1" applyAlignment="1" applyProtection="1">
      <alignment horizontal="center" vertical="center"/>
      <protection locked="0"/>
    </xf>
    <xf numFmtId="9" fontId="0" fillId="0" borderId="23" xfId="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32" xfId="1" applyNumberFormat="1" applyFont="1" applyBorder="1" applyAlignment="1" applyProtection="1">
      <alignment horizontal="center" vertical="center"/>
      <protection locked="0"/>
    </xf>
    <xf numFmtId="0" fontId="0" fillId="0" borderId="23" xfId="1" applyNumberFormat="1"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9" fillId="0" borderId="0" xfId="3" applyFont="1" applyFill="1" applyBorder="1" applyAlignment="1" applyProtection="1">
      <alignment horizontal="center" vertical="center" shrinkToFit="1"/>
      <protection hidden="1"/>
    </xf>
    <xf numFmtId="0" fontId="19" fillId="0" borderId="8" xfId="0" applyFont="1" applyBorder="1" applyAlignment="1" applyProtection="1">
      <alignment horizontal="left" vertical="center" wrapText="1"/>
      <protection hidden="1"/>
    </xf>
    <xf numFmtId="0" fontId="19" fillId="0" borderId="1" xfId="0" applyFont="1" applyBorder="1" applyAlignment="1" applyProtection="1">
      <alignment horizontal="left" vertical="center" wrapText="1"/>
      <protection hidden="1"/>
    </xf>
    <xf numFmtId="0" fontId="19" fillId="0" borderId="5" xfId="0" applyFont="1" applyBorder="1" applyAlignment="1" applyProtection="1">
      <alignment horizontal="left" vertical="center" wrapText="1"/>
      <protection hidden="1"/>
    </xf>
    <xf numFmtId="38" fontId="0" fillId="0" borderId="24" xfId="2" applyFont="1" applyBorder="1" applyAlignment="1" applyProtection="1">
      <alignment horizontal="right" vertical="center"/>
      <protection hidden="1"/>
    </xf>
    <xf numFmtId="38" fontId="0" fillId="0" borderId="32" xfId="2" applyFont="1" applyBorder="1" applyAlignment="1" applyProtection="1">
      <alignment horizontal="right" vertical="center"/>
      <protection hidden="1"/>
    </xf>
    <xf numFmtId="38" fontId="14" fillId="0" borderId="24" xfId="2" applyFont="1" applyBorder="1" applyAlignment="1" applyProtection="1">
      <alignment horizontal="center" vertical="center"/>
      <protection hidden="1"/>
    </xf>
    <xf numFmtId="38" fontId="14" fillId="0" borderId="32" xfId="2" applyFont="1" applyBorder="1" applyAlignment="1" applyProtection="1">
      <alignment horizontal="center" vertical="center"/>
      <protection hidden="1"/>
    </xf>
    <xf numFmtId="38" fontId="14" fillId="0" borderId="23" xfId="2" applyFont="1" applyBorder="1" applyAlignment="1" applyProtection="1">
      <alignment horizontal="center" vertical="center"/>
      <protection hidden="1"/>
    </xf>
    <xf numFmtId="0" fontId="14" fillId="0" borderId="24" xfId="0" applyFont="1" applyBorder="1" applyAlignment="1" applyProtection="1">
      <alignment horizontal="left" vertical="center" shrinkToFit="1"/>
      <protection locked="0"/>
    </xf>
    <xf numFmtId="0" fontId="14" fillId="0" borderId="32" xfId="0" applyFont="1" applyBorder="1" applyAlignment="1" applyProtection="1">
      <alignment horizontal="left" vertical="center" shrinkToFit="1"/>
      <protection locked="0"/>
    </xf>
    <xf numFmtId="0" fontId="14" fillId="0" borderId="23" xfId="0" applyFont="1" applyBorder="1" applyAlignment="1" applyProtection="1">
      <alignment horizontal="left" vertical="center" shrinkToFit="1"/>
      <protection locked="0"/>
    </xf>
    <xf numFmtId="0" fontId="14" fillId="0" borderId="24" xfId="0" applyFont="1" applyFill="1" applyBorder="1" applyAlignment="1" applyProtection="1">
      <alignment horizontal="left" vertical="center"/>
      <protection locked="0"/>
    </xf>
    <xf numFmtId="0" fontId="14" fillId="0" borderId="32" xfId="0" applyFont="1" applyFill="1" applyBorder="1" applyAlignment="1" applyProtection="1">
      <alignment horizontal="left" vertical="center"/>
      <protection locked="0"/>
    </xf>
    <xf numFmtId="0" fontId="14" fillId="0" borderId="23" xfId="0" applyFont="1" applyFill="1" applyBorder="1" applyAlignment="1" applyProtection="1">
      <alignment horizontal="left" vertical="center"/>
      <protection locked="0"/>
    </xf>
    <xf numFmtId="0" fontId="14" fillId="0" borderId="24"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69" xfId="0" applyFont="1" applyBorder="1" applyAlignment="1" applyProtection="1">
      <alignment horizontal="center" vertical="center"/>
      <protection hidden="1"/>
    </xf>
    <xf numFmtId="0" fontId="14" fillId="0" borderId="70" xfId="0" applyFont="1" applyBorder="1" applyAlignment="1" applyProtection="1">
      <alignment horizontal="center" vertical="center"/>
      <protection hidden="1"/>
    </xf>
    <xf numFmtId="0" fontId="14" fillId="8" borderId="8" xfId="0" applyFont="1" applyFill="1" applyBorder="1" applyAlignment="1" applyProtection="1">
      <alignment horizontal="center" vertical="center"/>
      <protection hidden="1"/>
    </xf>
    <xf numFmtId="0" fontId="14" fillId="8" borderId="1" xfId="0" applyFont="1" applyFill="1" applyBorder="1" applyAlignment="1" applyProtection="1">
      <alignment horizontal="center" vertical="center"/>
      <protection hidden="1"/>
    </xf>
    <xf numFmtId="0" fontId="14" fillId="8" borderId="9" xfId="0" applyFont="1" applyFill="1" applyBorder="1" applyAlignment="1" applyProtection="1">
      <alignment horizontal="center" vertical="center"/>
      <protection hidden="1"/>
    </xf>
    <xf numFmtId="0" fontId="14" fillId="8" borderId="6" xfId="0" applyFont="1" applyFill="1" applyBorder="1" applyAlignment="1" applyProtection="1">
      <alignment horizontal="center" vertical="center"/>
      <protection hidden="1"/>
    </xf>
    <xf numFmtId="0" fontId="14" fillId="8" borderId="3" xfId="0" applyFont="1" applyFill="1" applyBorder="1" applyAlignment="1" applyProtection="1">
      <alignment horizontal="center" vertical="center"/>
      <protection hidden="1"/>
    </xf>
    <xf numFmtId="0" fontId="14" fillId="8" borderId="4" xfId="0" applyFont="1" applyFill="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14" fillId="0" borderId="8" xfId="0" applyFont="1" applyFill="1" applyBorder="1" applyAlignment="1" applyProtection="1">
      <alignment horizontal="center" vertical="center" wrapText="1" shrinkToFit="1"/>
      <protection hidden="1"/>
    </xf>
    <xf numFmtId="0" fontId="14" fillId="0" borderId="9" xfId="0" applyFont="1" applyFill="1" applyBorder="1" applyAlignment="1" applyProtection="1">
      <alignment horizontal="center" vertical="center" wrapText="1" shrinkToFit="1"/>
      <protection hidden="1"/>
    </xf>
    <xf numFmtId="0" fontId="14" fillId="0" borderId="6" xfId="0" applyFont="1" applyFill="1" applyBorder="1" applyAlignment="1" applyProtection="1">
      <alignment horizontal="center" vertical="center" wrapText="1" shrinkToFit="1"/>
      <protection hidden="1"/>
    </xf>
    <xf numFmtId="0" fontId="14" fillId="0" borderId="4" xfId="0" applyFont="1" applyFill="1" applyBorder="1" applyAlignment="1" applyProtection="1">
      <alignment horizontal="center" vertical="center" wrapText="1" shrinkToFit="1"/>
      <protection hidden="1"/>
    </xf>
    <xf numFmtId="0" fontId="14" fillId="0" borderId="8"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wrapText="1" shrinkToFit="1"/>
      <protection hidden="1"/>
    </xf>
    <xf numFmtId="0" fontId="14" fillId="0" borderId="1" xfId="0" applyFont="1" applyBorder="1" applyAlignment="1" applyProtection="1">
      <alignment horizontal="center" vertical="center" wrapText="1" shrinkToFit="1"/>
      <protection hidden="1"/>
    </xf>
    <xf numFmtId="0" fontId="14" fillId="0" borderId="9" xfId="0" applyFont="1" applyBorder="1" applyAlignment="1" applyProtection="1">
      <alignment horizontal="center" vertical="center" wrapText="1" shrinkToFit="1"/>
      <protection hidden="1"/>
    </xf>
    <xf numFmtId="0" fontId="14" fillId="0" borderId="6" xfId="0" applyFont="1" applyBorder="1" applyAlignment="1" applyProtection="1">
      <alignment horizontal="center" vertical="center" wrapText="1" shrinkToFit="1"/>
      <protection hidden="1"/>
    </xf>
    <xf numFmtId="0" fontId="14" fillId="0" borderId="3" xfId="0" applyFont="1" applyBorder="1" applyAlignment="1" applyProtection="1">
      <alignment horizontal="center" vertical="center" wrapText="1" shrinkToFit="1"/>
      <protection hidden="1"/>
    </xf>
    <xf numFmtId="0" fontId="14" fillId="0" borderId="4" xfId="0" applyFont="1" applyBorder="1" applyAlignment="1" applyProtection="1">
      <alignment horizontal="center" vertical="center" wrapText="1" shrinkToFit="1"/>
      <protection hidden="1"/>
    </xf>
    <xf numFmtId="0" fontId="14" fillId="0" borderId="7" xfId="0" applyFont="1" applyBorder="1" applyAlignment="1" applyProtection="1">
      <alignment horizontal="center" vertical="center" shrinkToFit="1"/>
      <protection hidden="1"/>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0" fontId="0" fillId="0" borderId="24"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4" fillId="0" borderId="24"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7" xfId="2" applyNumberFormat="1" applyFont="1" applyBorder="1" applyAlignment="1" applyProtection="1">
      <alignment horizontal="right" vertical="center"/>
      <protection locked="0"/>
    </xf>
    <xf numFmtId="0" fontId="14" fillId="0" borderId="24" xfId="2" applyNumberFormat="1" applyFont="1" applyBorder="1" applyAlignment="1" applyProtection="1">
      <alignment horizontal="right" vertical="center"/>
      <protection locked="0"/>
    </xf>
    <xf numFmtId="0" fontId="14" fillId="0" borderId="23" xfId="2" applyNumberFormat="1" applyFont="1" applyBorder="1" applyAlignment="1" applyProtection="1">
      <alignment horizontal="center" vertical="center" shrinkToFit="1"/>
      <protection hidden="1"/>
    </xf>
    <xf numFmtId="0" fontId="14" fillId="0" borderId="7" xfId="2" applyNumberFormat="1" applyFont="1" applyBorder="1" applyAlignment="1" applyProtection="1">
      <alignment horizontal="center" vertical="center" shrinkToFit="1"/>
      <protection hidden="1"/>
    </xf>
    <xf numFmtId="9" fontId="14" fillId="0" borderId="24" xfId="0" applyNumberFormat="1" applyFont="1" applyBorder="1" applyAlignment="1" applyProtection="1">
      <alignment horizontal="center" vertical="center"/>
      <protection locked="0"/>
    </xf>
    <xf numFmtId="9" fontId="14" fillId="0" borderId="23" xfId="0" applyNumberFormat="1" applyFont="1" applyBorder="1" applyAlignment="1" applyProtection="1">
      <alignment horizontal="center" vertical="center"/>
      <protection locked="0"/>
    </xf>
    <xf numFmtId="38" fontId="14" fillId="0" borderId="7" xfId="2" applyFont="1" applyBorder="1" applyAlignment="1" applyProtection="1">
      <alignment horizontal="right" vertical="center"/>
      <protection hidden="1"/>
    </xf>
    <xf numFmtId="0" fontId="27" fillId="0" borderId="6"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78" xfId="0" applyBorder="1" applyAlignment="1" applyProtection="1">
      <alignment horizontal="center" vertical="center"/>
      <protection locked="0"/>
    </xf>
    <xf numFmtId="0" fontId="9" fillId="2" borderId="0" xfId="3" applyFont="1" applyFill="1" applyBorder="1" applyAlignment="1" applyProtection="1">
      <alignment horizontal="center" vertical="center" shrinkToFit="1"/>
      <protection hidden="1"/>
    </xf>
    <xf numFmtId="0" fontId="14" fillId="0" borderId="72" xfId="0" applyFont="1" applyBorder="1" applyAlignment="1" applyProtection="1">
      <alignment horizontal="center" vertical="center" wrapText="1"/>
      <protection hidden="1"/>
    </xf>
    <xf numFmtId="0" fontId="14" fillId="0" borderId="73" xfId="0" applyFont="1" applyBorder="1" applyAlignment="1" applyProtection="1">
      <alignment horizontal="center" vertical="center" wrapText="1"/>
      <protection hidden="1"/>
    </xf>
    <xf numFmtId="0" fontId="14" fillId="0" borderId="75" xfId="0" applyFont="1" applyBorder="1" applyAlignment="1" applyProtection="1">
      <alignment horizontal="center" vertical="center" wrapText="1"/>
      <protection hidden="1"/>
    </xf>
    <xf numFmtId="0" fontId="14" fillId="0" borderId="76" xfId="0" applyFont="1" applyBorder="1" applyAlignment="1" applyProtection="1">
      <alignment horizontal="center" vertical="center" wrapText="1"/>
      <protection hidden="1"/>
    </xf>
    <xf numFmtId="0" fontId="14" fillId="0" borderId="73" xfId="0" applyFont="1" applyBorder="1" applyAlignment="1" applyProtection="1">
      <alignment horizontal="center" vertical="center"/>
      <protection hidden="1"/>
    </xf>
    <xf numFmtId="0" fontId="14" fillId="0" borderId="74" xfId="0" applyFont="1" applyBorder="1" applyAlignment="1" applyProtection="1">
      <alignment horizontal="center" vertical="center"/>
      <protection hidden="1"/>
    </xf>
    <xf numFmtId="0" fontId="14" fillId="0" borderId="76" xfId="0" applyFont="1" applyBorder="1" applyAlignment="1" applyProtection="1">
      <alignment horizontal="center" vertical="center"/>
      <protection hidden="1"/>
    </xf>
    <xf numFmtId="0" fontId="14" fillId="0" borderId="77" xfId="0" applyFont="1" applyBorder="1" applyAlignment="1" applyProtection="1">
      <alignment horizontal="center" vertical="center"/>
      <protection hidden="1"/>
    </xf>
    <xf numFmtId="0" fontId="18" fillId="0" borderId="1"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4" fillId="0" borderId="81" xfId="0" applyFont="1" applyBorder="1" applyAlignment="1" applyProtection="1">
      <alignment horizontal="center" vertical="center"/>
      <protection hidden="1"/>
    </xf>
    <xf numFmtId="0" fontId="14" fillId="0" borderId="82" xfId="0" applyFont="1" applyBorder="1" applyAlignment="1" applyProtection="1">
      <alignment horizontal="center" vertical="center"/>
      <protection hidden="1"/>
    </xf>
    <xf numFmtId="0" fontId="21" fillId="5" borderId="8" xfId="0"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5" borderId="9" xfId="0" applyFont="1" applyFill="1" applyBorder="1" applyAlignment="1" applyProtection="1">
      <alignment horizontal="center" vertical="center"/>
      <protection hidden="1"/>
    </xf>
    <xf numFmtId="0" fontId="21" fillId="5" borderId="6" xfId="0" applyFont="1" applyFill="1" applyBorder="1" applyAlignment="1" applyProtection="1">
      <alignment horizontal="center" vertical="center"/>
      <protection hidden="1"/>
    </xf>
    <xf numFmtId="0" fontId="21"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9" fillId="0" borderId="8" xfId="0" applyFont="1" applyBorder="1" applyAlignment="1" applyProtection="1">
      <alignment horizontal="center" vertical="center" textRotation="255" wrapText="1"/>
      <protection hidden="1"/>
    </xf>
    <xf numFmtId="0" fontId="19" fillId="0" borderId="9" xfId="0" applyFont="1" applyBorder="1" applyAlignment="1" applyProtection="1">
      <alignment horizontal="center" vertical="center" textRotation="255" wrapText="1"/>
      <protection hidden="1"/>
    </xf>
    <xf numFmtId="0" fontId="19" fillId="0" borderId="6" xfId="0" applyFont="1" applyBorder="1" applyAlignment="1" applyProtection="1">
      <alignment horizontal="center" vertical="center" textRotation="255" wrapText="1"/>
      <protection hidden="1"/>
    </xf>
    <xf numFmtId="0" fontId="19" fillId="0" borderId="4" xfId="0" applyFont="1" applyBorder="1" applyAlignment="1" applyProtection="1">
      <alignment horizontal="center" vertical="center" textRotation="255" wrapText="1"/>
      <protection hidden="1"/>
    </xf>
    <xf numFmtId="0" fontId="13" fillId="0" borderId="8" xfId="0" applyFont="1" applyBorder="1" applyAlignment="1" applyProtection="1">
      <alignment horizontal="center" vertical="center" shrinkToFit="1"/>
      <protection hidden="1"/>
    </xf>
    <xf numFmtId="0" fontId="13" fillId="0" borderId="1" xfId="0" applyFont="1" applyBorder="1" applyAlignment="1" applyProtection="1">
      <alignment horizontal="center" vertical="center" shrinkToFit="1"/>
      <protection hidden="1"/>
    </xf>
    <xf numFmtId="0" fontId="13" fillId="0" borderId="9" xfId="0" applyFont="1" applyBorder="1" applyAlignment="1" applyProtection="1">
      <alignment horizontal="center" vertical="center" shrinkToFit="1"/>
      <protection hidden="1"/>
    </xf>
    <xf numFmtId="0" fontId="13" fillId="0" borderId="6" xfId="0" applyFont="1" applyBorder="1" applyAlignment="1" applyProtection="1">
      <alignment horizontal="center" vertical="center" shrinkToFit="1"/>
      <protection hidden="1"/>
    </xf>
    <xf numFmtId="0" fontId="13" fillId="0" borderId="3" xfId="0" applyFont="1" applyBorder="1" applyAlignment="1" applyProtection="1">
      <alignment horizontal="center" vertical="center" shrinkToFit="1"/>
      <protection hidden="1"/>
    </xf>
    <xf numFmtId="0" fontId="13" fillId="0" borderId="4" xfId="0" applyFont="1" applyBorder="1" applyAlignment="1" applyProtection="1">
      <alignment horizontal="center" vertical="center" shrinkToFit="1"/>
      <protection hidden="1"/>
    </xf>
    <xf numFmtId="0" fontId="21" fillId="0" borderId="8"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protection hidden="1"/>
    </xf>
    <xf numFmtId="0" fontId="21" fillId="0" borderId="6"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7" xfId="0" applyFont="1" applyFill="1"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8" fillId="0" borderId="8"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0" fontId="0" fillId="0" borderId="69" xfId="0" applyBorder="1" applyAlignment="1" applyProtection="1">
      <alignment horizontal="center" vertical="center"/>
    </xf>
    <xf numFmtId="0" fontId="0" fillId="0" borderId="83" xfId="0" applyBorder="1" applyAlignment="1" applyProtection="1">
      <alignment horizontal="center" vertical="center"/>
    </xf>
    <xf numFmtId="0" fontId="0" fillId="0" borderId="70" xfId="0" applyBorder="1" applyAlignment="1" applyProtection="1">
      <alignment horizontal="center" vertical="center"/>
    </xf>
    <xf numFmtId="0" fontId="0" fillId="0" borderId="7" xfId="0" applyBorder="1" applyAlignment="1" applyProtection="1">
      <alignment horizontal="center" vertical="center"/>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0" borderId="32" xfId="0" applyBorder="1" applyAlignment="1" applyProtection="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177" fontId="35" fillId="12" borderId="7" xfId="0" applyNumberFormat="1" applyFont="1" applyFill="1" applyBorder="1" applyAlignment="1" applyProtection="1">
      <alignment horizontal="center" vertical="center" wrapText="1"/>
      <protection hidden="1"/>
    </xf>
    <xf numFmtId="194" fontId="49" fillId="0" borderId="7" xfId="0" applyNumberFormat="1" applyFont="1" applyFill="1" applyBorder="1" applyAlignment="1" applyProtection="1">
      <alignment horizontal="right" vertical="center" wrapText="1"/>
      <protection locked="0"/>
    </xf>
    <xf numFmtId="194" fontId="49" fillId="0" borderId="24" xfId="0" applyNumberFormat="1" applyFont="1" applyFill="1" applyBorder="1" applyAlignment="1" applyProtection="1">
      <alignment horizontal="right" vertical="center" wrapText="1"/>
      <protection locked="0"/>
    </xf>
    <xf numFmtId="0" fontId="40" fillId="0" borderId="7" xfId="0" applyFont="1" applyFill="1" applyBorder="1" applyAlignment="1" applyProtection="1">
      <alignment horizontal="center" vertical="center"/>
      <protection locked="0"/>
    </xf>
    <xf numFmtId="194" fontId="49" fillId="0" borderId="24" xfId="0" applyNumberFormat="1" applyFont="1" applyBorder="1" applyAlignment="1" applyProtection="1">
      <alignment horizontal="right" vertical="center"/>
      <protection hidden="1"/>
    </xf>
    <xf numFmtId="194" fontId="49" fillId="0" borderId="32" xfId="0" applyNumberFormat="1" applyFont="1" applyBorder="1" applyAlignment="1" applyProtection="1">
      <alignment horizontal="right" vertical="center"/>
      <protection hidden="1"/>
    </xf>
    <xf numFmtId="194" fontId="49" fillId="0" borderId="23" xfId="0" applyNumberFormat="1" applyFont="1" applyBorder="1" applyAlignment="1" applyProtection="1">
      <alignment horizontal="right" vertical="center"/>
      <protection hidden="1"/>
    </xf>
    <xf numFmtId="194" fontId="49" fillId="0" borderId="32" xfId="0" applyNumberFormat="1" applyFont="1" applyFill="1" applyBorder="1" applyAlignment="1" applyProtection="1">
      <alignment horizontal="right" vertical="center" wrapText="1"/>
      <protection locked="0"/>
    </xf>
    <xf numFmtId="194" fontId="49" fillId="0" borderId="23" xfId="0" applyNumberFormat="1" applyFont="1" applyFill="1" applyBorder="1" applyAlignment="1" applyProtection="1">
      <alignment horizontal="right" vertical="center" wrapText="1"/>
      <protection locked="0"/>
    </xf>
    <xf numFmtId="194" fontId="49" fillId="0" borderId="24" xfId="0" applyNumberFormat="1" applyFont="1" applyFill="1" applyBorder="1" applyAlignment="1" applyProtection="1">
      <alignment horizontal="right" vertical="center"/>
      <protection locked="0"/>
    </xf>
    <xf numFmtId="194" fontId="49" fillId="0" borderId="32" xfId="0" applyNumberFormat="1" applyFont="1" applyFill="1" applyBorder="1" applyAlignment="1" applyProtection="1">
      <alignment horizontal="right" vertical="center"/>
      <protection locked="0"/>
    </xf>
    <xf numFmtId="194" fontId="49" fillId="0" borderId="23" xfId="0" applyNumberFormat="1" applyFont="1" applyFill="1" applyBorder="1" applyAlignment="1" applyProtection="1">
      <alignment horizontal="right" vertical="center"/>
      <protection locked="0"/>
    </xf>
    <xf numFmtId="194" fontId="49" fillId="0" borderId="7" xfId="0" applyNumberFormat="1" applyFont="1" applyFill="1" applyBorder="1" applyAlignment="1" applyProtection="1">
      <alignment horizontal="right" vertical="center"/>
      <protection locked="0"/>
    </xf>
    <xf numFmtId="194" fontId="49" fillId="0" borderId="7" xfId="0" applyNumberFormat="1" applyFont="1" applyBorder="1" applyAlignment="1" applyProtection="1">
      <alignment horizontal="right" vertical="center"/>
      <protection hidden="1"/>
    </xf>
    <xf numFmtId="194" fontId="35" fillId="0" borderId="6" xfId="0" applyNumberFormat="1" applyFont="1" applyBorder="1" applyAlignment="1" applyProtection="1">
      <alignment horizontal="right" vertical="center" wrapText="1"/>
      <protection hidden="1"/>
    </xf>
    <xf numFmtId="194" fontId="35" fillId="0" borderId="3" xfId="0" applyNumberFormat="1" applyFont="1" applyBorder="1" applyAlignment="1" applyProtection="1">
      <alignment horizontal="right" vertical="center" wrapText="1"/>
      <protection hidden="1"/>
    </xf>
    <xf numFmtId="194" fontId="35" fillId="0" borderId="4" xfId="0" applyNumberFormat="1" applyFont="1" applyBorder="1" applyAlignment="1" applyProtection="1">
      <alignment horizontal="right" vertical="center" wrapText="1"/>
      <protection hidden="1"/>
    </xf>
    <xf numFmtId="194" fontId="49" fillId="0" borderId="54" xfId="0" applyNumberFormat="1" applyFont="1" applyBorder="1" applyAlignment="1" applyProtection="1">
      <alignment horizontal="right" vertical="center"/>
      <protection hidden="1"/>
    </xf>
    <xf numFmtId="194" fontId="49" fillId="0" borderId="55" xfId="0" applyNumberFormat="1" applyFont="1" applyBorder="1" applyAlignment="1" applyProtection="1">
      <alignment horizontal="right" vertical="center"/>
      <protection hidden="1"/>
    </xf>
    <xf numFmtId="194" fontId="49" fillId="0" borderId="86" xfId="0" applyNumberFormat="1" applyFont="1" applyBorder="1" applyAlignment="1" applyProtection="1">
      <alignment horizontal="right" vertical="center"/>
      <protection hidden="1"/>
    </xf>
    <xf numFmtId="177" fontId="44" fillId="12" borderId="8" xfId="0" applyNumberFormat="1" applyFont="1" applyFill="1" applyBorder="1" applyAlignment="1" applyProtection="1">
      <alignment horizontal="center" vertical="center" wrapText="1"/>
      <protection hidden="1"/>
    </xf>
    <xf numFmtId="177" fontId="44" fillId="12" borderId="1" xfId="0" applyNumberFormat="1" applyFont="1" applyFill="1" applyBorder="1" applyAlignment="1" applyProtection="1">
      <alignment horizontal="center" vertical="center" wrapText="1"/>
      <protection hidden="1"/>
    </xf>
    <xf numFmtId="177" fontId="44" fillId="12" borderId="9" xfId="0" applyNumberFormat="1" applyFont="1" applyFill="1" applyBorder="1" applyAlignment="1" applyProtection="1">
      <alignment horizontal="center" vertical="center" wrapText="1"/>
      <protection hidden="1"/>
    </xf>
    <xf numFmtId="0" fontId="49" fillId="12" borderId="7" xfId="0" applyFont="1" applyFill="1" applyBorder="1" applyAlignment="1" applyProtection="1">
      <alignment horizontal="center" vertical="center"/>
      <protection hidden="1"/>
    </xf>
    <xf numFmtId="194" fontId="49" fillId="0" borderId="54" xfId="0" applyNumberFormat="1" applyFont="1" applyFill="1" applyBorder="1" applyAlignment="1" applyProtection="1">
      <alignment horizontal="right" vertical="center" wrapText="1"/>
      <protection locked="0"/>
    </xf>
    <xf numFmtId="194" fontId="49" fillId="0" borderId="55" xfId="0" applyNumberFormat="1" applyFont="1" applyFill="1" applyBorder="1" applyAlignment="1" applyProtection="1">
      <alignment horizontal="right" vertical="center" wrapText="1"/>
      <protection locked="0"/>
    </xf>
    <xf numFmtId="194" fontId="49" fillId="0" borderId="86" xfId="0" applyNumberFormat="1" applyFont="1" applyFill="1" applyBorder="1" applyAlignment="1" applyProtection="1">
      <alignment horizontal="right" vertical="center" wrapText="1"/>
      <protection locked="0"/>
    </xf>
    <xf numFmtId="194" fontId="49" fillId="0" borderId="54" xfId="0" applyNumberFormat="1" applyFont="1" applyFill="1" applyBorder="1" applyAlignment="1" applyProtection="1">
      <alignment horizontal="right" vertical="center"/>
      <protection locked="0"/>
    </xf>
    <xf numFmtId="194" fontId="49" fillId="0" borderId="55" xfId="0" applyNumberFormat="1" applyFont="1" applyFill="1" applyBorder="1" applyAlignment="1" applyProtection="1">
      <alignment horizontal="right" vertical="center"/>
      <protection locked="0"/>
    </xf>
    <xf numFmtId="194" fontId="49" fillId="0" borderId="86" xfId="0" applyNumberFormat="1" applyFont="1" applyFill="1" applyBorder="1" applyAlignment="1" applyProtection="1">
      <alignment horizontal="right" vertical="center"/>
      <protection locked="0"/>
    </xf>
    <xf numFmtId="0" fontId="40" fillId="0" borderId="29" xfId="0" applyFont="1" applyFill="1" applyBorder="1" applyAlignment="1" applyProtection="1">
      <alignment horizontal="center" vertical="center"/>
      <protection locked="0"/>
    </xf>
    <xf numFmtId="0" fontId="40" fillId="12" borderId="24" xfId="0" applyFont="1" applyFill="1" applyBorder="1" applyAlignment="1" applyProtection="1">
      <alignment horizontal="left" vertical="center" indent="1"/>
      <protection hidden="1"/>
    </xf>
    <xf numFmtId="0" fontId="40" fillId="12" borderId="32" xfId="0" applyFont="1" applyFill="1" applyBorder="1" applyAlignment="1" applyProtection="1">
      <alignment horizontal="left" vertical="center" indent="1"/>
      <protection hidden="1"/>
    </xf>
    <xf numFmtId="0" fontId="40" fillId="12" borderId="23" xfId="0" applyFont="1" applyFill="1" applyBorder="1" applyAlignment="1" applyProtection="1">
      <alignment horizontal="left" vertical="center" indent="1"/>
      <protection hidden="1"/>
    </xf>
    <xf numFmtId="0" fontId="40" fillId="0" borderId="24" xfId="0" applyFont="1" applyFill="1" applyBorder="1" applyAlignment="1" applyProtection="1">
      <alignment horizontal="left" vertical="center"/>
      <protection hidden="1"/>
    </xf>
    <xf numFmtId="0" fontId="40" fillId="0" borderId="32" xfId="0" applyFont="1" applyFill="1" applyBorder="1" applyAlignment="1" applyProtection="1">
      <alignment horizontal="left" vertical="center"/>
      <protection hidden="1"/>
    </xf>
    <xf numFmtId="0" fontId="40" fillId="0" borderId="23" xfId="0" applyFont="1" applyFill="1" applyBorder="1" applyAlignment="1" applyProtection="1">
      <alignment horizontal="left" vertical="center"/>
      <protection hidden="1"/>
    </xf>
    <xf numFmtId="0" fontId="35" fillId="0" borderId="6" xfId="0" applyFont="1" applyBorder="1" applyAlignment="1" applyProtection="1">
      <alignment horizontal="left" vertical="center"/>
      <protection hidden="1"/>
    </xf>
    <xf numFmtId="0" fontId="35" fillId="0" borderId="3" xfId="0" applyFont="1" applyBorder="1" applyAlignment="1" applyProtection="1">
      <alignment horizontal="left" vertical="center"/>
      <protection hidden="1"/>
    </xf>
    <xf numFmtId="0" fontId="40" fillId="12" borderId="24" xfId="0" applyFont="1" applyFill="1" applyBorder="1" applyAlignment="1" applyProtection="1">
      <alignment horizontal="center" vertical="center"/>
      <protection hidden="1"/>
    </xf>
    <xf numFmtId="0" fontId="40" fillId="12" borderId="32" xfId="0" applyFont="1" applyFill="1" applyBorder="1" applyAlignment="1" applyProtection="1">
      <alignment horizontal="center" vertical="center"/>
      <protection hidden="1"/>
    </xf>
    <xf numFmtId="38" fontId="37" fillId="0" borderId="29" xfId="2" applyFont="1" applyFill="1" applyBorder="1" applyAlignment="1" applyProtection="1">
      <alignment horizontal="right" vertical="center"/>
      <protection hidden="1"/>
    </xf>
    <xf numFmtId="193" fontId="57" fillId="0" borderId="31" xfId="0" applyNumberFormat="1" applyFont="1" applyFill="1" applyBorder="1" applyAlignment="1" applyProtection="1">
      <alignment horizontal="right" vertical="center"/>
      <protection hidden="1"/>
    </xf>
    <xf numFmtId="0" fontId="40" fillId="12" borderId="54" xfId="0" applyFont="1" applyFill="1" applyBorder="1" applyAlignment="1" applyProtection="1">
      <alignment horizontal="center" vertical="center"/>
      <protection hidden="1"/>
    </xf>
    <xf numFmtId="0" fontId="40" fillId="12" borderId="55" xfId="0" applyFont="1" applyFill="1" applyBorder="1" applyAlignment="1" applyProtection="1">
      <alignment horizontal="center" vertical="center"/>
      <protection hidden="1"/>
    </xf>
    <xf numFmtId="0" fontId="40" fillId="12" borderId="6" xfId="0" applyFont="1" applyFill="1" applyBorder="1" applyAlignment="1" applyProtection="1">
      <alignment horizontal="center" vertical="center"/>
      <protection hidden="1"/>
    </xf>
    <xf numFmtId="0" fontId="40" fillId="12" borderId="3" xfId="0" applyFont="1" applyFill="1" applyBorder="1" applyAlignment="1" applyProtection="1">
      <alignment horizontal="center" vertical="center"/>
      <protection hidden="1"/>
    </xf>
    <xf numFmtId="195" fontId="37" fillId="0" borderId="7" xfId="0" applyNumberFormat="1" applyFont="1" applyFill="1" applyBorder="1" applyAlignment="1" applyProtection="1">
      <alignment horizontal="right" vertical="center"/>
      <protection hidden="1"/>
    </xf>
    <xf numFmtId="0" fontId="40" fillId="0" borderId="24" xfId="0" applyFont="1" applyBorder="1" applyAlignment="1" applyProtection="1">
      <alignment horizontal="left" vertical="center"/>
      <protection hidden="1"/>
    </xf>
    <xf numFmtId="0" fontId="40" fillId="0" borderId="32" xfId="0" applyFont="1" applyBorder="1" applyAlignment="1" applyProtection="1">
      <alignment horizontal="left" vertical="center"/>
      <protection hidden="1"/>
    </xf>
    <xf numFmtId="0" fontId="40" fillId="0" borderId="54" xfId="0" applyFont="1" applyBorder="1" applyAlignment="1" applyProtection="1">
      <alignment horizontal="left" vertical="center"/>
      <protection hidden="1"/>
    </xf>
    <xf numFmtId="0" fontId="40" fillId="0" borderId="55" xfId="0" applyFont="1" applyBorder="1" applyAlignment="1" applyProtection="1">
      <alignment horizontal="left" vertical="center"/>
      <protection hidden="1"/>
    </xf>
    <xf numFmtId="0" fontId="43" fillId="4" borderId="24" xfId="6" applyFont="1" applyFill="1" applyBorder="1" applyAlignment="1">
      <alignment horizontal="center" vertical="center" wrapText="1"/>
    </xf>
    <xf numFmtId="0" fontId="43" fillId="4" borderId="23" xfId="6" applyFont="1" applyFill="1" applyBorder="1" applyAlignment="1">
      <alignment horizontal="center" vertical="center"/>
    </xf>
    <xf numFmtId="0" fontId="35" fillId="7" borderId="24" xfId="6" applyFont="1" applyFill="1" applyBorder="1" applyAlignment="1" applyProtection="1">
      <alignment horizontal="left" vertical="center"/>
      <protection locked="0"/>
    </xf>
    <xf numFmtId="0" fontId="35" fillId="7" borderId="32" xfId="6" applyFont="1" applyFill="1" applyBorder="1" applyAlignment="1" applyProtection="1">
      <alignment horizontal="left" vertical="center"/>
      <protection locked="0"/>
    </xf>
    <xf numFmtId="0" fontId="35" fillId="7" borderId="23" xfId="6" applyFont="1" applyFill="1" applyBorder="1" applyAlignment="1" applyProtection="1">
      <alignment horizontal="left" vertical="center"/>
      <protection locked="0"/>
    </xf>
    <xf numFmtId="0" fontId="35" fillId="4" borderId="24" xfId="6" applyFont="1" applyFill="1" applyBorder="1" applyAlignment="1" applyProtection="1">
      <alignment horizontal="left" vertical="center" wrapText="1"/>
      <protection hidden="1"/>
    </xf>
    <xf numFmtId="0" fontId="35" fillId="4" borderId="32" xfId="6" applyFont="1" applyFill="1" applyBorder="1" applyAlignment="1" applyProtection="1">
      <alignment horizontal="left" vertical="center"/>
      <protection hidden="1"/>
    </xf>
    <xf numFmtId="0" fontId="35" fillId="4" borderId="23" xfId="6" applyFont="1" applyFill="1" applyBorder="1" applyAlignment="1" applyProtection="1">
      <alignment horizontal="left" vertical="center"/>
      <protection hidden="1"/>
    </xf>
    <xf numFmtId="0" fontId="35" fillId="0" borderId="24" xfId="6" applyFont="1" applyFill="1" applyBorder="1" applyAlignment="1" applyProtection="1">
      <alignment horizontal="left" vertical="top"/>
      <protection locked="0"/>
    </xf>
    <xf numFmtId="0" fontId="35" fillId="0" borderId="32" xfId="6" applyFont="1" applyFill="1" applyBorder="1" applyAlignment="1" applyProtection="1">
      <alignment horizontal="left" vertical="top"/>
      <protection locked="0"/>
    </xf>
    <xf numFmtId="0" fontId="35" fillId="0" borderId="23" xfId="6" applyFont="1" applyFill="1" applyBorder="1" applyAlignment="1" applyProtection="1">
      <alignment horizontal="left" vertical="top"/>
      <protection locked="0"/>
    </xf>
    <xf numFmtId="0" fontId="35" fillId="0" borderId="7" xfId="6" applyFont="1" applyFill="1" applyBorder="1" applyAlignment="1" applyProtection="1">
      <alignment horizontal="center" vertical="center"/>
      <protection locked="0"/>
    </xf>
    <xf numFmtId="0" fontId="35" fillId="0" borderId="7" xfId="6" applyFont="1" applyFill="1" applyBorder="1" applyAlignment="1" applyProtection="1">
      <alignment horizontal="center" vertical="center" wrapText="1"/>
      <protection locked="0"/>
    </xf>
    <xf numFmtId="0" fontId="35" fillId="4" borderId="8" xfId="6" applyFont="1" applyFill="1" applyBorder="1" applyAlignment="1" applyProtection="1">
      <alignment horizontal="center" vertical="center"/>
      <protection hidden="1"/>
    </xf>
    <xf numFmtId="0" fontId="35" fillId="4" borderId="9" xfId="6" applyFont="1" applyFill="1" applyBorder="1" applyAlignment="1" applyProtection="1">
      <alignment horizontal="center" vertical="center"/>
      <protection hidden="1"/>
    </xf>
    <xf numFmtId="0" fontId="35" fillId="4" borderId="6" xfId="6" applyFont="1" applyFill="1" applyBorder="1" applyAlignment="1" applyProtection="1">
      <alignment horizontal="center" vertical="center"/>
      <protection hidden="1"/>
    </xf>
    <xf numFmtId="0" fontId="35" fillId="4" borderId="4" xfId="6" applyFont="1" applyFill="1" applyBorder="1" applyAlignment="1" applyProtection="1">
      <alignment horizontal="center" vertical="center"/>
      <protection hidden="1"/>
    </xf>
    <xf numFmtId="0" fontId="35" fillId="4" borderId="24" xfId="6" applyFont="1" applyFill="1" applyBorder="1" applyAlignment="1" applyProtection="1">
      <alignment horizontal="center" vertical="center" wrapText="1"/>
      <protection hidden="1"/>
    </xf>
    <xf numFmtId="0" fontId="35" fillId="4" borderId="32" xfId="6" applyFont="1" applyFill="1" applyBorder="1" applyAlignment="1" applyProtection="1">
      <alignment horizontal="center" vertical="center" wrapText="1"/>
      <protection hidden="1"/>
    </xf>
    <xf numFmtId="9" fontId="35" fillId="7" borderId="24" xfId="7" applyFont="1" applyFill="1" applyBorder="1" applyAlignment="1" applyProtection="1">
      <alignment horizontal="center" vertical="center" shrinkToFit="1"/>
      <protection locked="0"/>
    </xf>
    <xf numFmtId="9" fontId="35" fillId="7" borderId="32" xfId="7" applyFont="1" applyFill="1" applyBorder="1" applyAlignment="1" applyProtection="1">
      <alignment horizontal="center" vertical="center" shrinkToFit="1"/>
      <protection locked="0"/>
    </xf>
    <xf numFmtId="9" fontId="35" fillId="7" borderId="23" xfId="7" applyFont="1" applyFill="1" applyBorder="1" applyAlignment="1" applyProtection="1">
      <alignment horizontal="center" vertical="center" shrinkToFit="1"/>
      <protection locked="0"/>
    </xf>
    <xf numFmtId="0" fontId="35" fillId="4" borderId="8" xfId="6" applyFont="1" applyFill="1" applyBorder="1" applyAlignment="1" applyProtection="1">
      <alignment horizontal="center" vertical="center" wrapText="1"/>
      <protection hidden="1"/>
    </xf>
    <xf numFmtId="0" fontId="35" fillId="4" borderId="9" xfId="6" applyFont="1" applyFill="1" applyBorder="1" applyAlignment="1" applyProtection="1">
      <alignment horizontal="center" vertical="center" wrapText="1"/>
      <protection hidden="1"/>
    </xf>
    <xf numFmtId="0" fontId="35" fillId="4" borderId="5" xfId="6" applyFont="1" applyFill="1" applyBorder="1" applyAlignment="1" applyProtection="1">
      <alignment horizontal="center" vertical="center" wrapText="1"/>
      <protection hidden="1"/>
    </xf>
    <xf numFmtId="0" fontId="35" fillId="4" borderId="2" xfId="6" applyFont="1" applyFill="1" applyBorder="1" applyAlignment="1" applyProtection="1">
      <alignment horizontal="center" vertical="center" wrapText="1"/>
      <protection hidden="1"/>
    </xf>
    <xf numFmtId="0" fontId="35" fillId="4" borderId="6" xfId="6" applyFont="1" applyFill="1" applyBorder="1" applyAlignment="1" applyProtection="1">
      <alignment horizontal="center" vertical="center" wrapText="1"/>
      <protection hidden="1"/>
    </xf>
    <xf numFmtId="0" fontId="35" fillId="4" borderId="4" xfId="6" applyFont="1" applyFill="1" applyBorder="1" applyAlignment="1" applyProtection="1">
      <alignment horizontal="center" vertical="center" wrapText="1"/>
      <protection hidden="1"/>
    </xf>
    <xf numFmtId="0" fontId="35" fillId="4" borderId="24" xfId="6" applyFont="1" applyFill="1" applyBorder="1" applyAlignment="1" applyProtection="1">
      <alignment horizontal="center" vertical="center"/>
      <protection hidden="1"/>
    </xf>
    <xf numFmtId="0" fontId="35" fillId="4" borderId="23" xfId="6" applyFont="1" applyFill="1" applyBorder="1" applyAlignment="1" applyProtection="1">
      <alignment horizontal="center" vertical="center"/>
      <protection hidden="1"/>
    </xf>
    <xf numFmtId="0" fontId="35" fillId="4" borderId="7" xfId="6" applyFont="1" applyFill="1" applyBorder="1" applyAlignment="1" applyProtection="1">
      <alignment horizontal="center" vertical="center"/>
      <protection hidden="1"/>
    </xf>
    <xf numFmtId="0" fontId="35" fillId="4" borderId="8" xfId="6" applyFont="1" applyFill="1" applyBorder="1" applyAlignment="1" applyProtection="1">
      <alignment horizontal="center" vertical="center" shrinkToFit="1"/>
      <protection hidden="1"/>
    </xf>
    <xf numFmtId="0" fontId="35" fillId="4" borderId="9" xfId="6" applyFont="1" applyFill="1" applyBorder="1" applyAlignment="1" applyProtection="1">
      <alignment horizontal="center" vertical="center" shrinkToFit="1"/>
      <protection hidden="1"/>
    </xf>
    <xf numFmtId="0" fontId="35" fillId="4" borderId="6" xfId="6" applyFont="1" applyFill="1" applyBorder="1" applyAlignment="1" applyProtection="1">
      <alignment horizontal="center" vertical="center" shrinkToFit="1"/>
      <protection hidden="1"/>
    </xf>
    <xf numFmtId="0" fontId="35" fillId="4" borderId="4" xfId="6" applyFont="1" applyFill="1" applyBorder="1" applyAlignment="1" applyProtection="1">
      <alignment horizontal="center" vertical="center" shrinkToFit="1"/>
      <protection hidden="1"/>
    </xf>
    <xf numFmtId="186" fontId="35" fillId="0" borderId="24" xfId="6" applyNumberFormat="1" applyFont="1" applyFill="1" applyBorder="1" applyAlignment="1" applyProtection="1">
      <alignment horizontal="center" vertical="center"/>
      <protection hidden="1"/>
    </xf>
    <xf numFmtId="186" fontId="35" fillId="0" borderId="23" xfId="6" applyNumberFormat="1" applyFont="1" applyFill="1" applyBorder="1" applyAlignment="1" applyProtection="1">
      <alignment horizontal="center" vertical="center"/>
      <protection hidden="1"/>
    </xf>
    <xf numFmtId="186" fontId="35" fillId="0" borderId="7" xfId="6" applyNumberFormat="1" applyFont="1" applyFill="1" applyBorder="1" applyAlignment="1" applyProtection="1">
      <alignment horizontal="center" vertical="center"/>
      <protection hidden="1"/>
    </xf>
    <xf numFmtId="0" fontId="35" fillId="0" borderId="24" xfId="6" applyFont="1" applyFill="1" applyBorder="1" applyAlignment="1" applyProtection="1">
      <alignment horizontal="center" vertical="center"/>
      <protection hidden="1"/>
    </xf>
    <xf numFmtId="0" fontId="35" fillId="0" borderId="23" xfId="6" applyFont="1" applyFill="1" applyBorder="1" applyAlignment="1" applyProtection="1">
      <alignment horizontal="center" vertical="center"/>
      <protection hidden="1"/>
    </xf>
    <xf numFmtId="9" fontId="35" fillId="0" borderId="7" xfId="7" applyFont="1" applyFill="1" applyBorder="1" applyAlignment="1" applyProtection="1">
      <alignment horizontal="center" vertical="center"/>
      <protection locked="0"/>
    </xf>
    <xf numFmtId="0" fontId="35" fillId="4" borderId="1" xfId="6" applyFont="1" applyFill="1" applyBorder="1" applyAlignment="1" applyProtection="1">
      <alignment horizontal="center" vertical="center"/>
      <protection hidden="1"/>
    </xf>
    <xf numFmtId="0" fontId="35" fillId="4" borderId="3" xfId="6" applyFont="1" applyFill="1" applyBorder="1" applyAlignment="1" applyProtection="1">
      <alignment horizontal="center" vertical="center"/>
      <protection hidden="1"/>
    </xf>
    <xf numFmtId="0" fontId="54" fillId="0" borderId="0" xfId="6" applyFont="1" applyAlignment="1" applyProtection="1">
      <alignment horizontal="center" vertical="center"/>
      <protection hidden="1"/>
    </xf>
    <xf numFmtId="0" fontId="35" fillId="0" borderId="8" xfId="6" applyFont="1" applyFill="1" applyBorder="1" applyAlignment="1" applyProtection="1">
      <alignment horizontal="center" vertical="center"/>
      <protection locked="0"/>
    </xf>
    <xf numFmtId="0" fontId="35" fillId="0" borderId="9" xfId="6" applyFont="1" applyFill="1" applyBorder="1" applyAlignment="1" applyProtection="1">
      <alignment horizontal="center" vertical="center"/>
      <protection locked="0"/>
    </xf>
    <xf numFmtId="0" fontId="35" fillId="0" borderId="6" xfId="6" applyFont="1" applyFill="1" applyBorder="1" applyAlignment="1" applyProtection="1">
      <alignment horizontal="center" vertical="center"/>
      <protection locked="0"/>
    </xf>
    <xf numFmtId="0" fontId="35" fillId="0" borderId="4" xfId="6" applyFont="1" applyFill="1" applyBorder="1" applyAlignment="1" applyProtection="1">
      <alignment horizontal="center" vertical="center"/>
      <protection locked="0"/>
    </xf>
    <xf numFmtId="0" fontId="35" fillId="0" borderId="1" xfId="6" applyFont="1" applyFill="1" applyBorder="1" applyAlignment="1" applyProtection="1">
      <alignment horizontal="center" vertical="center"/>
      <protection locked="0"/>
    </xf>
    <xf numFmtId="0" fontId="35" fillId="0" borderId="3" xfId="6" applyFont="1" applyFill="1" applyBorder="1" applyAlignment="1" applyProtection="1">
      <alignment horizontal="center" vertical="center"/>
      <protection locked="0"/>
    </xf>
    <xf numFmtId="0" fontId="35" fillId="0" borderId="52" xfId="6" applyFont="1" applyFill="1" applyBorder="1" applyAlignment="1" applyProtection="1">
      <alignment horizontal="center" vertical="center"/>
      <protection locked="0"/>
    </xf>
    <xf numFmtId="0" fontId="35" fillId="0" borderId="12" xfId="6" applyFont="1" applyFill="1" applyBorder="1" applyAlignment="1" applyProtection="1">
      <alignment horizontal="center" vertical="center"/>
      <protection locked="0"/>
    </xf>
    <xf numFmtId="0" fontId="35" fillId="0" borderId="33" xfId="6" applyFont="1" applyFill="1" applyBorder="1" applyAlignment="1" applyProtection="1">
      <alignment horizontal="center" vertical="center"/>
      <protection locked="0"/>
    </xf>
    <xf numFmtId="0" fontId="35" fillId="0" borderId="36" xfId="6" applyFont="1" applyFill="1" applyBorder="1" applyAlignment="1" applyProtection="1">
      <alignment horizontal="center" vertical="center"/>
      <protection locked="0"/>
    </xf>
    <xf numFmtId="178" fontId="35" fillId="0" borderId="1" xfId="6" applyNumberFormat="1" applyFont="1" applyFill="1" applyBorder="1" applyAlignment="1" applyProtection="1">
      <alignment horizontal="center" vertical="center"/>
      <protection hidden="1"/>
    </xf>
    <xf numFmtId="178" fontId="35" fillId="0" borderId="9" xfId="6" applyNumberFormat="1" applyFont="1" applyFill="1" applyBorder="1" applyAlignment="1" applyProtection="1">
      <alignment horizontal="center" vertical="center"/>
      <protection hidden="1"/>
    </xf>
    <xf numFmtId="178" fontId="35" fillId="0" borderId="3" xfId="6" applyNumberFormat="1" applyFont="1" applyFill="1" applyBorder="1" applyAlignment="1" applyProtection="1">
      <alignment horizontal="center" vertical="center"/>
      <protection hidden="1"/>
    </xf>
    <xf numFmtId="178" fontId="35" fillId="0" borderId="4" xfId="6" applyNumberFormat="1" applyFont="1" applyFill="1" applyBorder="1" applyAlignment="1" applyProtection="1">
      <alignment horizontal="center" vertical="center"/>
      <protection hidden="1"/>
    </xf>
    <xf numFmtId="0" fontId="35" fillId="0" borderId="24" xfId="6" applyFont="1" applyFill="1" applyBorder="1" applyAlignment="1" applyProtection="1">
      <alignment horizontal="left" vertical="center"/>
      <protection locked="0"/>
    </xf>
    <xf numFmtId="0" fontId="35" fillId="0" borderId="32" xfId="6" applyFont="1" applyFill="1" applyBorder="1" applyAlignment="1" applyProtection="1">
      <alignment horizontal="left" vertical="center"/>
      <protection locked="0"/>
    </xf>
    <xf numFmtId="0" fontId="35" fillId="0" borderId="23" xfId="6" applyFont="1" applyFill="1" applyBorder="1" applyAlignment="1" applyProtection="1">
      <alignment horizontal="left" vertical="center"/>
      <protection locked="0"/>
    </xf>
    <xf numFmtId="0" fontId="35" fillId="0" borderId="7" xfId="6" applyFont="1" applyFill="1" applyBorder="1" applyAlignment="1" applyProtection="1">
      <alignment horizontal="left" vertical="center"/>
      <protection locked="0"/>
    </xf>
    <xf numFmtId="0" fontId="35" fillId="0" borderId="0" xfId="6" applyFont="1" applyBorder="1" applyAlignment="1" applyProtection="1">
      <alignment horizontal="left" vertical="center" wrapText="1"/>
      <protection hidden="1"/>
    </xf>
    <xf numFmtId="178" fontId="35" fillId="0" borderId="8" xfId="6" applyNumberFormat="1" applyFont="1" applyFill="1" applyBorder="1" applyAlignment="1" applyProtection="1">
      <alignment horizontal="center" vertical="center"/>
      <protection hidden="1"/>
    </xf>
    <xf numFmtId="178" fontId="35" fillId="0" borderId="6" xfId="6" applyNumberFormat="1" applyFont="1" applyFill="1" applyBorder="1" applyAlignment="1" applyProtection="1">
      <alignment horizontal="center" vertical="center"/>
      <protection hidden="1"/>
    </xf>
    <xf numFmtId="0" fontId="35" fillId="0" borderId="5" xfId="6" applyFont="1" applyFill="1" applyBorder="1" applyAlignment="1" applyProtection="1">
      <alignment horizontal="center" vertical="center"/>
      <protection locked="0"/>
    </xf>
    <xf numFmtId="0" fontId="35" fillId="0" borderId="2" xfId="6" applyFont="1" applyFill="1" applyBorder="1" applyAlignment="1" applyProtection="1">
      <alignment horizontal="center" vertical="center"/>
      <protection locked="0"/>
    </xf>
    <xf numFmtId="0" fontId="67" fillId="2" borderId="11" xfId="0" applyFont="1" applyFill="1" applyBorder="1" applyAlignment="1" applyProtection="1">
      <alignment vertical="center" textRotation="255"/>
    </xf>
    <xf numFmtId="0" fontId="67" fillId="2" borderId="14" xfId="0" applyFont="1" applyFill="1" applyBorder="1" applyAlignment="1" applyProtection="1">
      <alignment vertical="center" textRotation="255"/>
    </xf>
    <xf numFmtId="14" fontId="68" fillId="2" borderId="13" xfId="3" applyNumberFormat="1" applyFont="1" applyFill="1" applyBorder="1" applyAlignment="1" applyProtection="1">
      <alignment horizontal="center" vertical="center" textRotation="255" wrapText="1"/>
    </xf>
    <xf numFmtId="14" fontId="68" fillId="2" borderId="22" xfId="3" applyNumberFormat="1" applyFont="1" applyFill="1" applyBorder="1" applyAlignment="1" applyProtection="1">
      <alignment horizontal="center" vertical="center" textRotation="255" wrapText="1"/>
    </xf>
    <xf numFmtId="0" fontId="68" fillId="2" borderId="19" xfId="3" applyFont="1" applyFill="1" applyBorder="1" applyAlignment="1" applyProtection="1">
      <alignment horizontal="distributed" vertical="center" indent="1"/>
    </xf>
    <xf numFmtId="0" fontId="68" fillId="2" borderId="48" xfId="3" applyFont="1" applyFill="1" applyBorder="1" applyAlignment="1" applyProtection="1">
      <alignment horizontal="distributed" vertical="center" indent="1"/>
    </xf>
    <xf numFmtId="0" fontId="68" fillId="2" borderId="68" xfId="3" applyFont="1" applyFill="1" applyBorder="1" applyAlignment="1" applyProtection="1">
      <alignment horizontal="distributed" vertical="center" indent="1"/>
    </xf>
    <xf numFmtId="0" fontId="68" fillId="2" borderId="13" xfId="3" applyFont="1" applyFill="1" applyBorder="1" applyAlignment="1" applyProtection="1">
      <alignment horizontal="center" vertical="center" shrinkToFit="1"/>
    </xf>
    <xf numFmtId="0" fontId="68" fillId="2" borderId="22" xfId="3" applyFont="1" applyFill="1" applyBorder="1" applyAlignment="1" applyProtection="1">
      <alignment horizontal="center" vertical="center" shrinkToFit="1"/>
    </xf>
    <xf numFmtId="0" fontId="68" fillId="2" borderId="7" xfId="3" applyFont="1" applyFill="1" applyBorder="1" applyAlignment="1" applyProtection="1">
      <alignment horizontal="center" vertical="center" shrinkToFit="1"/>
    </xf>
    <xf numFmtId="0" fontId="68" fillId="2" borderId="24" xfId="3" applyFont="1" applyFill="1" applyBorder="1" applyAlignment="1" applyProtection="1">
      <alignment horizontal="distributed" vertical="center" indent="1"/>
    </xf>
    <xf numFmtId="0" fontId="68" fillId="2" borderId="32" xfId="3" applyFont="1" applyFill="1" applyBorder="1" applyAlignment="1" applyProtection="1">
      <alignment horizontal="distributed" vertical="center" indent="1"/>
    </xf>
    <xf numFmtId="0" fontId="68" fillId="2" borderId="66" xfId="3" applyFont="1" applyFill="1" applyBorder="1" applyAlignment="1" applyProtection="1">
      <alignment horizontal="distributed" vertical="center" indent="1"/>
    </xf>
    <xf numFmtId="0" fontId="68" fillId="2" borderId="7" xfId="3" applyFont="1" applyFill="1" applyBorder="1" applyAlignment="1" applyProtection="1">
      <alignment horizontal="distributed" vertical="center" indent="1"/>
    </xf>
    <xf numFmtId="0" fontId="68" fillId="2" borderId="27" xfId="3" applyFont="1" applyFill="1" applyBorder="1" applyAlignment="1" applyProtection="1">
      <alignment horizontal="distributed" vertical="center" indent="1"/>
    </xf>
    <xf numFmtId="0" fontId="68" fillId="2" borderId="31" xfId="3" applyFont="1" applyFill="1" applyBorder="1" applyAlignment="1" applyProtection="1">
      <alignment horizontal="distributed" vertical="center" indent="1"/>
    </xf>
    <xf numFmtId="0" fontId="65" fillId="16" borderId="0" xfId="0" applyFont="1" applyFill="1" applyBorder="1" applyAlignment="1" applyProtection="1">
      <alignment horizontal="center" vertical="center" shrinkToFit="1"/>
    </xf>
    <xf numFmtId="0" fontId="68" fillId="2" borderId="114" xfId="3" applyFont="1" applyFill="1" applyBorder="1" applyAlignment="1" applyProtection="1">
      <alignment horizontal="center" vertical="center" wrapText="1"/>
    </xf>
    <xf numFmtId="0" fontId="68" fillId="2" borderId="49" xfId="3" applyFont="1" applyFill="1" applyBorder="1" applyAlignment="1" applyProtection="1">
      <alignment horizontal="center" vertical="center" wrapText="1"/>
    </xf>
    <xf numFmtId="0" fontId="68" fillId="2" borderId="12" xfId="3" applyFont="1" applyFill="1" applyBorder="1" applyAlignment="1" applyProtection="1">
      <alignment horizontal="center" vertical="center" wrapText="1"/>
    </xf>
    <xf numFmtId="0" fontId="68" fillId="2" borderId="5" xfId="3" applyFont="1" applyFill="1" applyBorder="1" applyAlignment="1" applyProtection="1">
      <alignment horizontal="center" vertical="center" wrapText="1"/>
    </xf>
    <xf numFmtId="0" fontId="68" fillId="2" borderId="0" xfId="3" applyFont="1" applyFill="1" applyBorder="1" applyAlignment="1" applyProtection="1">
      <alignment horizontal="center" vertical="center" wrapText="1"/>
    </xf>
    <xf numFmtId="0" fontId="68" fillId="2" borderId="51" xfId="3" applyFont="1" applyFill="1" applyBorder="1" applyAlignment="1" applyProtection="1">
      <alignment horizontal="center" vertical="center" wrapText="1"/>
    </xf>
    <xf numFmtId="0" fontId="68" fillId="2" borderId="34" xfId="3" applyFont="1" applyFill="1" applyBorder="1" applyAlignment="1" applyProtection="1">
      <alignment horizontal="center" vertical="center" wrapText="1"/>
    </xf>
    <xf numFmtId="0" fontId="68" fillId="2" borderId="10" xfId="3" applyFont="1" applyFill="1" applyBorder="1" applyAlignment="1" applyProtection="1">
      <alignment horizontal="center" vertical="center" wrapText="1"/>
    </xf>
    <xf numFmtId="0" fontId="68" fillId="2" borderId="36" xfId="3" applyFont="1" applyFill="1" applyBorder="1" applyAlignment="1" applyProtection="1">
      <alignment horizontal="center" vertical="center" wrapText="1"/>
    </xf>
    <xf numFmtId="0" fontId="68" fillId="2" borderId="92" xfId="3" applyFont="1" applyFill="1" applyBorder="1" applyAlignment="1" applyProtection="1">
      <alignment horizontal="center" vertical="center"/>
    </xf>
    <xf numFmtId="0" fontId="68" fillId="2" borderId="93" xfId="3" applyFont="1" applyFill="1" applyBorder="1" applyAlignment="1" applyProtection="1">
      <alignment horizontal="center" vertical="center"/>
    </xf>
    <xf numFmtId="0" fontId="68" fillId="0" borderId="94" xfId="3" applyFont="1" applyFill="1" applyBorder="1" applyAlignment="1" applyProtection="1">
      <alignment horizontal="center" vertical="center" wrapText="1"/>
    </xf>
    <xf numFmtId="0" fontId="68" fillId="0" borderId="93" xfId="3" applyFont="1" applyFill="1" applyBorder="1" applyAlignment="1" applyProtection="1">
      <alignment horizontal="center" vertical="center" wrapText="1"/>
    </xf>
    <xf numFmtId="0" fontId="68" fillId="2" borderId="50" xfId="3" applyFont="1" applyFill="1" applyBorder="1" applyAlignment="1" applyProtection="1">
      <alignment horizontal="center" vertical="center" wrapText="1"/>
    </xf>
    <xf numFmtId="0" fontId="68" fillId="2" borderId="27" xfId="3" applyFont="1" applyFill="1" applyBorder="1" applyAlignment="1" applyProtection="1">
      <alignment horizontal="distributed" vertical="center" wrapText="1" indent="1"/>
    </xf>
    <xf numFmtId="0" fontId="68" fillId="2" borderId="27" xfId="3" applyFont="1" applyFill="1" applyBorder="1" applyAlignment="1" applyProtection="1">
      <alignment horizontal="center" vertical="center"/>
    </xf>
    <xf numFmtId="0" fontId="67" fillId="2" borderId="22" xfId="0" applyFont="1" applyFill="1" applyBorder="1" applyAlignment="1" applyProtection="1">
      <alignment horizontal="center" vertical="center"/>
    </xf>
    <xf numFmtId="0" fontId="68" fillId="2" borderId="22" xfId="3" applyFont="1" applyFill="1" applyBorder="1" applyAlignment="1" applyProtection="1">
      <alignment horizontal="center" vertical="center"/>
    </xf>
    <xf numFmtId="0" fontId="68" fillId="2" borderId="31" xfId="3" applyFont="1" applyFill="1" applyBorder="1" applyAlignment="1" applyProtection="1">
      <alignment horizontal="center" vertical="center"/>
    </xf>
    <xf numFmtId="187" fontId="67" fillId="2" borderId="24" xfId="0" applyNumberFormat="1" applyFont="1" applyFill="1" applyBorder="1" applyAlignment="1" applyProtection="1">
      <alignment horizontal="left" vertical="center" shrinkToFit="1"/>
    </xf>
    <xf numFmtId="187" fontId="67" fillId="2" borderId="66" xfId="0" applyNumberFormat="1" applyFont="1" applyFill="1" applyBorder="1" applyAlignment="1" applyProtection="1">
      <alignment horizontal="left" vertical="center" shrinkToFit="1"/>
    </xf>
    <xf numFmtId="0" fontId="67" fillId="2" borderId="121" xfId="0" applyFont="1" applyFill="1" applyBorder="1" applyAlignment="1" applyProtection="1">
      <alignment horizontal="center" vertical="center" textRotation="255" wrapText="1"/>
    </xf>
    <xf numFmtId="0" fontId="67" fillId="2" borderId="22" xfId="0" applyFont="1" applyFill="1" applyBorder="1" applyAlignment="1" applyProtection="1">
      <alignment horizontal="center" vertical="center" textRotation="255" wrapText="1"/>
    </xf>
    <xf numFmtId="0" fontId="67" fillId="2" borderId="88" xfId="0" applyFont="1" applyFill="1" applyBorder="1" applyAlignment="1" applyProtection="1">
      <alignment horizontal="center" vertical="center" textRotation="255" wrapText="1"/>
    </xf>
    <xf numFmtId="0" fontId="68" fillId="2" borderId="31" xfId="3" applyFont="1" applyFill="1" applyBorder="1" applyAlignment="1" applyProtection="1">
      <alignment horizontal="center" vertical="center" shrinkToFit="1"/>
    </xf>
    <xf numFmtId="0" fontId="68" fillId="2" borderId="24" xfId="3" applyFont="1" applyFill="1" applyBorder="1" applyAlignment="1" applyProtection="1">
      <alignment horizontal="distributed" vertical="center" wrapText="1" indent="1"/>
    </xf>
    <xf numFmtId="0" fontId="68" fillId="2" borderId="32" xfId="3" applyFont="1" applyFill="1" applyBorder="1" applyAlignment="1" applyProtection="1">
      <alignment horizontal="distributed" vertical="center" wrapText="1" indent="1"/>
    </xf>
    <xf numFmtId="0" fontId="68" fillId="2" borderId="66" xfId="3" applyFont="1" applyFill="1" applyBorder="1" applyAlignment="1" applyProtection="1">
      <alignment horizontal="distributed" vertical="center" wrapText="1" indent="1"/>
    </xf>
    <xf numFmtId="192" fontId="68" fillId="2" borderId="101" xfId="3" applyNumberFormat="1" applyFont="1" applyFill="1" applyBorder="1" applyAlignment="1" applyProtection="1">
      <alignment horizontal="center" vertical="center" shrinkToFit="1"/>
    </xf>
    <xf numFmtId="192" fontId="68" fillId="2" borderId="100" xfId="3" applyNumberFormat="1" applyFont="1" applyFill="1" applyBorder="1" applyAlignment="1" applyProtection="1">
      <alignment horizontal="center" vertical="center" shrinkToFit="1"/>
    </xf>
    <xf numFmtId="0" fontId="68" fillId="2" borderId="8" xfId="3" applyFont="1" applyFill="1" applyBorder="1" applyAlignment="1" applyProtection="1">
      <alignment horizontal="distributed" vertical="center" indent="1"/>
    </xf>
    <xf numFmtId="0" fontId="68" fillId="2" borderId="1" xfId="3" applyFont="1" applyFill="1" applyBorder="1" applyAlignment="1" applyProtection="1">
      <alignment horizontal="distributed" vertical="center" indent="1"/>
    </xf>
    <xf numFmtId="0" fontId="68" fillId="2" borderId="85" xfId="3" applyFont="1" applyFill="1" applyBorder="1" applyAlignment="1" applyProtection="1">
      <alignment horizontal="distributed" vertical="center" indent="1"/>
    </xf>
    <xf numFmtId="191" fontId="68" fillId="2" borderId="119" xfId="15" applyNumberFormat="1" applyFont="1" applyFill="1" applyBorder="1" applyAlignment="1" applyProtection="1">
      <alignment horizontal="center" vertical="center" shrinkToFit="1"/>
    </xf>
    <xf numFmtId="191" fontId="68" fillId="2" borderId="100" xfId="15" applyNumberFormat="1" applyFont="1" applyFill="1" applyBorder="1" applyAlignment="1" applyProtection="1">
      <alignment horizontal="center" vertical="center" shrinkToFit="1"/>
    </xf>
    <xf numFmtId="0" fontId="68" fillId="2" borderId="101" xfId="3" applyFont="1" applyFill="1" applyBorder="1" applyAlignment="1" applyProtection="1">
      <alignment horizontal="center" vertical="center" shrinkToFit="1"/>
    </xf>
    <xf numFmtId="0" fontId="68" fillId="2" borderId="100" xfId="3" applyFont="1" applyFill="1" applyBorder="1" applyAlignment="1" applyProtection="1">
      <alignment horizontal="center" vertical="center" shrinkToFit="1"/>
    </xf>
    <xf numFmtId="0" fontId="67" fillId="2" borderId="24" xfId="0" applyFont="1" applyFill="1" applyBorder="1" applyAlignment="1" applyProtection="1">
      <alignment horizontal="distributed" vertical="center" wrapText="1" indent="1"/>
    </xf>
    <xf numFmtId="0" fontId="67" fillId="2" borderId="32" xfId="0" applyFont="1" applyFill="1" applyBorder="1" applyAlignment="1" applyProtection="1">
      <alignment horizontal="distributed" vertical="center" wrapText="1" indent="1"/>
    </xf>
    <xf numFmtId="0" fontId="67" fillId="2" borderId="66" xfId="0" applyFont="1" applyFill="1" applyBorder="1" applyAlignment="1" applyProtection="1">
      <alignment horizontal="distributed" vertical="center" wrapText="1" indent="1"/>
    </xf>
    <xf numFmtId="0" fontId="68" fillId="2" borderId="124" xfId="3" applyFont="1" applyFill="1" applyBorder="1" applyAlignment="1" applyProtection="1">
      <alignment horizontal="center" vertical="center" shrinkToFit="1"/>
    </xf>
    <xf numFmtId="0" fontId="68" fillId="2" borderId="125" xfId="3" applyFont="1" applyFill="1" applyBorder="1" applyAlignment="1" applyProtection="1">
      <alignment horizontal="center" vertical="center" shrinkToFit="1"/>
    </xf>
    <xf numFmtId="0" fontId="68" fillId="2" borderId="54" xfId="3" applyFont="1" applyFill="1" applyBorder="1" applyAlignment="1" applyProtection="1">
      <alignment horizontal="distributed" vertical="center" indent="1"/>
    </xf>
    <xf numFmtId="0" fontId="68" fillId="2" borderId="55" xfId="3" applyFont="1" applyFill="1" applyBorder="1" applyAlignment="1" applyProtection="1">
      <alignment horizontal="distributed" vertical="center" indent="1"/>
    </xf>
    <xf numFmtId="0" fontId="68" fillId="2" borderId="89" xfId="3" applyFont="1" applyFill="1" applyBorder="1" applyAlignment="1" applyProtection="1">
      <alignment horizontal="distributed" vertical="center" indent="1"/>
    </xf>
    <xf numFmtId="191" fontId="68" fillId="2" borderId="99" xfId="15" applyNumberFormat="1" applyFont="1" applyFill="1" applyBorder="1" applyAlignment="1" applyProtection="1">
      <alignment horizontal="center" vertical="center" shrinkToFit="1"/>
    </xf>
    <xf numFmtId="0" fontId="67" fillId="2" borderId="54" xfId="0" applyFont="1" applyFill="1" applyBorder="1" applyAlignment="1" applyProtection="1">
      <alignment horizontal="distributed" vertical="center" indent="1"/>
    </xf>
    <xf numFmtId="0" fontId="67" fillId="2" borderId="55" xfId="0" applyFont="1" applyFill="1" applyBorder="1" applyAlignment="1" applyProtection="1">
      <alignment horizontal="distributed" vertical="center" indent="1"/>
    </xf>
    <xf numFmtId="0" fontId="67" fillId="2" borderId="89" xfId="0" applyFont="1" applyFill="1" applyBorder="1" applyAlignment="1" applyProtection="1">
      <alignment horizontal="distributed" vertical="center" indent="1"/>
    </xf>
    <xf numFmtId="0" fontId="65" fillId="0" borderId="100" xfId="0" applyFont="1" applyBorder="1" applyAlignment="1" applyProtection="1">
      <alignment horizontal="center" vertical="center" shrinkToFit="1"/>
    </xf>
    <xf numFmtId="0" fontId="67" fillId="2" borderId="22" xfId="0" applyFont="1" applyFill="1" applyBorder="1" applyAlignment="1" applyProtection="1">
      <alignment vertical="center" textRotation="255"/>
    </xf>
    <xf numFmtId="0" fontId="67" fillId="2" borderId="104" xfId="0" applyFont="1" applyFill="1" applyBorder="1" applyAlignment="1" applyProtection="1">
      <alignment horizontal="distributed" vertical="center" indent="1"/>
    </xf>
    <xf numFmtId="0" fontId="67" fillId="2" borderId="30" xfId="0" applyFont="1" applyFill="1" applyBorder="1" applyAlignment="1" applyProtection="1">
      <alignment horizontal="distributed" vertical="center" indent="1"/>
    </xf>
    <xf numFmtId="0" fontId="67" fillId="2" borderId="122" xfId="0" applyFont="1" applyFill="1" applyBorder="1" applyAlignment="1" applyProtection="1">
      <alignment horizontal="distributed" vertical="center" indent="1"/>
    </xf>
    <xf numFmtId="0" fontId="68" fillId="2" borderId="129" xfId="3" applyFont="1" applyFill="1" applyBorder="1" applyAlignment="1" applyProtection="1">
      <alignment horizontal="center" vertical="center" shrinkToFit="1"/>
    </xf>
    <xf numFmtId="0" fontId="68" fillId="2" borderId="130" xfId="3" applyFont="1" applyFill="1" applyBorder="1" applyAlignment="1" applyProtection="1">
      <alignment horizontal="center" vertical="center" shrinkToFit="1"/>
    </xf>
    <xf numFmtId="0" fontId="67" fillId="2" borderId="24" xfId="0" applyFont="1" applyFill="1" applyBorder="1" applyAlignment="1" applyProtection="1">
      <alignment horizontal="distributed" vertical="center" indent="1"/>
    </xf>
    <xf numFmtId="0" fontId="67" fillId="2" borderId="32" xfId="0" applyFont="1" applyFill="1" applyBorder="1" applyAlignment="1" applyProtection="1">
      <alignment horizontal="distributed" vertical="center" indent="1"/>
    </xf>
    <xf numFmtId="0" fontId="67" fillId="2" borderId="66" xfId="0" applyFont="1" applyFill="1" applyBorder="1" applyAlignment="1" applyProtection="1">
      <alignment horizontal="distributed" vertical="center" indent="1"/>
    </xf>
    <xf numFmtId="0" fontId="65" fillId="0" borderId="121" xfId="0" applyFont="1" applyBorder="1" applyAlignment="1" applyProtection="1">
      <alignment vertical="center" textRotation="255"/>
    </xf>
    <xf numFmtId="0" fontId="65" fillId="0" borderId="22" xfId="0" applyFont="1" applyBorder="1" applyAlignment="1" applyProtection="1">
      <alignment vertical="center" textRotation="255"/>
    </xf>
    <xf numFmtId="0" fontId="65" fillId="0" borderId="88" xfId="0" applyFont="1" applyBorder="1" applyAlignment="1" applyProtection="1">
      <alignment vertical="center" textRotation="255"/>
    </xf>
    <xf numFmtId="0" fontId="68" fillId="2" borderId="121" xfId="3" applyFont="1" applyFill="1" applyBorder="1" applyAlignment="1" applyProtection="1">
      <alignment horizontal="distributed" vertical="center" wrapText="1" indent="1"/>
    </xf>
    <xf numFmtId="0" fontId="67" fillId="2" borderId="31" xfId="0" applyFont="1" applyFill="1" applyBorder="1" applyAlignment="1" applyProtection="1">
      <alignment horizontal="distributed" vertical="center" wrapText="1" indent="1"/>
    </xf>
    <xf numFmtId="0" fontId="68" fillId="2" borderId="104" xfId="3" applyFont="1" applyFill="1" applyBorder="1" applyAlignment="1" applyProtection="1">
      <alignment horizontal="distributed" vertical="center" indent="1"/>
    </xf>
    <xf numFmtId="0" fontId="68" fillId="2" borderId="122" xfId="3" applyFont="1" applyFill="1" applyBorder="1" applyAlignment="1" applyProtection="1">
      <alignment horizontal="distributed" vertical="center" indent="1"/>
    </xf>
    <xf numFmtId="0" fontId="68" fillId="2" borderId="27" xfId="3" applyFont="1" applyFill="1" applyBorder="1" applyAlignment="1" applyProtection="1">
      <alignment horizontal="center" vertical="center" shrinkToFit="1"/>
    </xf>
    <xf numFmtId="0" fontId="67" fillId="2" borderId="90" xfId="0" applyFont="1" applyFill="1" applyBorder="1" applyAlignment="1" applyProtection="1">
      <alignment horizontal="distributed" vertical="center" indent="1"/>
    </xf>
    <xf numFmtId="0" fontId="67" fillId="2" borderId="56" xfId="0" applyFont="1" applyFill="1" applyBorder="1" applyAlignment="1" applyProtection="1">
      <alignment horizontal="distributed" vertical="center" indent="1"/>
    </xf>
    <xf numFmtId="0" fontId="67" fillId="2" borderId="109" xfId="0" applyFont="1" applyFill="1" applyBorder="1" applyAlignment="1" applyProtection="1">
      <alignment horizontal="distributed" vertical="center" indent="1"/>
    </xf>
    <xf numFmtId="189" fontId="68" fillId="2" borderId="110" xfId="3" applyNumberFormat="1" applyFont="1" applyFill="1" applyBorder="1" applyAlignment="1" applyProtection="1">
      <alignment vertical="center" shrinkToFit="1"/>
    </xf>
    <xf numFmtId="189" fontId="65" fillId="0" borderId="111" xfId="0" applyNumberFormat="1" applyFont="1" applyBorder="1" applyAlignment="1" applyProtection="1">
      <alignment vertical="center" shrinkToFit="1"/>
    </xf>
    <xf numFmtId="189" fontId="67" fillId="2" borderId="112" xfId="0" applyNumberFormat="1" applyFont="1" applyFill="1" applyBorder="1" applyAlignment="1" applyProtection="1">
      <alignment horizontal="center" vertical="center" shrinkToFit="1"/>
    </xf>
    <xf numFmtId="189" fontId="67" fillId="2" borderId="111" xfId="0" applyNumberFormat="1" applyFont="1" applyFill="1" applyBorder="1" applyAlignment="1" applyProtection="1">
      <alignment horizontal="center" vertical="center" shrinkToFit="1"/>
    </xf>
    <xf numFmtId="189" fontId="68" fillId="2" borderId="112" xfId="3" applyNumberFormat="1" applyFont="1" applyFill="1" applyBorder="1" applyAlignment="1" applyProtection="1">
      <alignment horizontal="center" vertical="center" shrinkToFit="1"/>
    </xf>
    <xf numFmtId="189" fontId="68" fillId="2" borderId="111" xfId="3" applyNumberFormat="1" applyFont="1" applyFill="1" applyBorder="1" applyAlignment="1" applyProtection="1">
      <alignment horizontal="center" vertical="center" shrinkToFit="1"/>
    </xf>
    <xf numFmtId="189" fontId="68" fillId="2" borderId="101" xfId="3" applyNumberFormat="1" applyFont="1" applyFill="1" applyBorder="1" applyAlignment="1" applyProtection="1">
      <alignment horizontal="center" vertical="center" shrinkToFit="1"/>
    </xf>
    <xf numFmtId="189" fontId="65" fillId="0" borderId="100" xfId="0" applyNumberFormat="1" applyFont="1" applyBorder="1" applyAlignment="1" applyProtection="1">
      <alignment horizontal="center" vertical="center" shrinkToFit="1"/>
    </xf>
    <xf numFmtId="0" fontId="67" fillId="2" borderId="105" xfId="0" applyFont="1" applyFill="1" applyBorder="1" applyAlignment="1" applyProtection="1">
      <alignment horizontal="distributed" vertical="center" indent="1"/>
    </xf>
    <xf numFmtId="0" fontId="67" fillId="2" borderId="106" xfId="0" applyFont="1" applyFill="1" applyBorder="1" applyAlignment="1" applyProtection="1">
      <alignment horizontal="distributed" vertical="center" indent="1"/>
    </xf>
    <xf numFmtId="0" fontId="67" fillId="2" borderId="133" xfId="0" applyFont="1" applyFill="1" applyBorder="1" applyAlignment="1" applyProtection="1">
      <alignment horizontal="distributed" vertical="center" indent="1"/>
    </xf>
    <xf numFmtId="189" fontId="68" fillId="2" borderId="134" xfId="3" applyNumberFormat="1" applyFont="1" applyFill="1" applyBorder="1" applyAlignment="1" applyProtection="1">
      <alignment vertical="center" shrinkToFit="1"/>
    </xf>
    <xf numFmtId="189" fontId="65" fillId="0" borderId="135" xfId="0" applyNumberFormat="1" applyFont="1" applyBorder="1" applyAlignment="1" applyProtection="1">
      <alignment vertical="center" shrinkToFit="1"/>
    </xf>
    <xf numFmtId="189" fontId="68" fillId="2" borderId="136" xfId="3" applyNumberFormat="1" applyFont="1" applyFill="1" applyBorder="1" applyAlignment="1" applyProtection="1">
      <alignment horizontal="center" vertical="center" shrinkToFit="1"/>
    </xf>
    <xf numFmtId="189" fontId="68" fillId="2" borderId="135" xfId="3" applyNumberFormat="1" applyFont="1" applyFill="1" applyBorder="1" applyAlignment="1" applyProtection="1">
      <alignment horizontal="center" vertical="center" shrinkToFit="1"/>
    </xf>
    <xf numFmtId="0" fontId="53" fillId="12" borderId="8" xfId="0" applyFont="1" applyFill="1" applyBorder="1" applyAlignment="1" applyProtection="1">
      <alignment horizontal="center" vertical="center"/>
      <protection locked="0"/>
    </xf>
    <xf numFmtId="0" fontId="53" fillId="12" borderId="1" xfId="0" applyFont="1" applyFill="1" applyBorder="1" applyAlignment="1" applyProtection="1">
      <alignment horizontal="center" vertical="center"/>
      <protection locked="0"/>
    </xf>
    <xf numFmtId="0" fontId="53" fillId="12" borderId="9" xfId="0" applyFont="1" applyFill="1" applyBorder="1" applyAlignment="1" applyProtection="1">
      <alignment horizontal="center" vertical="center"/>
      <protection locked="0"/>
    </xf>
    <xf numFmtId="0" fontId="53" fillId="12" borderId="5" xfId="0" applyFont="1" applyFill="1" applyBorder="1" applyAlignment="1" applyProtection="1">
      <alignment horizontal="center" vertical="center"/>
      <protection locked="0"/>
    </xf>
    <xf numFmtId="0" fontId="53" fillId="12" borderId="0" xfId="0" applyFont="1" applyFill="1" applyBorder="1" applyAlignment="1" applyProtection="1">
      <alignment horizontal="center" vertical="center"/>
      <protection locked="0"/>
    </xf>
    <xf numFmtId="0" fontId="53" fillId="12" borderId="2" xfId="0" applyFont="1" applyFill="1" applyBorder="1" applyAlignment="1" applyProtection="1">
      <alignment horizontal="center" vertical="center"/>
      <protection locked="0"/>
    </xf>
    <xf numFmtId="0" fontId="38" fillId="5" borderId="1" xfId="0" applyFont="1" applyFill="1" applyBorder="1" applyAlignment="1" applyProtection="1">
      <alignment horizontal="left" vertical="center"/>
      <protection locked="0"/>
    </xf>
    <xf numFmtId="0" fontId="38" fillId="5" borderId="9" xfId="0" applyFont="1" applyFill="1" applyBorder="1" applyAlignment="1" applyProtection="1">
      <alignment horizontal="left" vertical="center"/>
      <protection locked="0"/>
    </xf>
    <xf numFmtId="0" fontId="35" fillId="0" borderId="8" xfId="0" applyFont="1" applyBorder="1" applyAlignment="1" applyProtection="1">
      <alignment horizontal="left" vertical="top"/>
      <protection locked="0"/>
    </xf>
    <xf numFmtId="0" fontId="35" fillId="0" borderId="1" xfId="0" applyFont="1" applyBorder="1" applyAlignment="1" applyProtection="1">
      <alignment horizontal="left" vertical="top"/>
      <protection locked="0"/>
    </xf>
    <xf numFmtId="0" fontId="35" fillId="0" borderId="9" xfId="0" applyFont="1" applyBorder="1" applyAlignment="1" applyProtection="1">
      <alignment horizontal="left" vertical="top"/>
      <protection locked="0"/>
    </xf>
    <xf numFmtId="0" fontId="35" fillId="0" borderId="5" xfId="0" applyFont="1" applyBorder="1" applyAlignment="1" applyProtection="1">
      <alignment horizontal="left" vertical="top"/>
      <protection locked="0"/>
    </xf>
    <xf numFmtId="0" fontId="35" fillId="0" borderId="0" xfId="0" applyFont="1" applyBorder="1" applyAlignment="1" applyProtection="1">
      <alignment horizontal="left" vertical="top"/>
      <protection locked="0"/>
    </xf>
    <xf numFmtId="0" fontId="35" fillId="0" borderId="2"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3" xfId="0" applyFont="1" applyBorder="1" applyAlignment="1" applyProtection="1">
      <alignment horizontal="left" vertical="top"/>
      <protection locked="0"/>
    </xf>
    <xf numFmtId="0" fontId="35" fillId="0" borderId="4" xfId="0" applyFont="1" applyBorder="1" applyAlignment="1" applyProtection="1">
      <alignment horizontal="left" vertical="top"/>
      <protection locked="0"/>
    </xf>
    <xf numFmtId="0" fontId="35" fillId="0" borderId="5" xfId="0" applyFont="1" applyBorder="1" applyAlignment="1" applyProtection="1">
      <alignment vertical="center"/>
      <protection locked="0"/>
    </xf>
    <xf numFmtId="0" fontId="35" fillId="0" borderId="0" xfId="0" applyFont="1" applyAlignment="1" applyProtection="1">
      <alignment vertical="center"/>
      <protection locked="0"/>
    </xf>
    <xf numFmtId="0" fontId="35" fillId="0" borderId="6" xfId="0" applyFont="1" applyBorder="1" applyAlignment="1" applyProtection="1">
      <alignment vertical="center"/>
      <protection locked="0"/>
    </xf>
    <xf numFmtId="0" fontId="35" fillId="0" borderId="3" xfId="0" applyFont="1" applyBorder="1" applyAlignment="1" applyProtection="1">
      <alignment vertical="center"/>
      <protection locked="0"/>
    </xf>
    <xf numFmtId="0" fontId="44" fillId="12" borderId="24" xfId="12" applyFont="1" applyFill="1" applyBorder="1" applyAlignment="1">
      <alignment horizontal="left" vertical="center"/>
    </xf>
    <xf numFmtId="0" fontId="44" fillId="12" borderId="32" xfId="12" applyFont="1" applyFill="1" applyBorder="1" applyAlignment="1">
      <alignment horizontal="left" vertical="center"/>
    </xf>
    <xf numFmtId="0" fontId="44" fillId="12" borderId="23" xfId="12" applyFont="1" applyFill="1" applyBorder="1" applyAlignment="1">
      <alignment horizontal="left" vertical="center"/>
    </xf>
    <xf numFmtId="0" fontId="36" fillId="0" borderId="0" xfId="12" applyFont="1" applyAlignment="1">
      <alignment horizontal="center" vertical="center"/>
    </xf>
    <xf numFmtId="0" fontId="44" fillId="0" borderId="0" xfId="12" applyFont="1" applyAlignment="1">
      <alignment horizontal="center"/>
    </xf>
    <xf numFmtId="0" fontId="44" fillId="12" borderId="24" xfId="12" applyFont="1" applyFill="1" applyBorder="1" applyAlignment="1">
      <alignment horizontal="left"/>
    </xf>
    <xf numFmtId="0" fontId="44" fillId="12" borderId="32" xfId="12" applyFont="1" applyFill="1" applyBorder="1" applyAlignment="1">
      <alignment horizontal="left"/>
    </xf>
    <xf numFmtId="0" fontId="44" fillId="12" borderId="23" xfId="12" applyFont="1" applyFill="1" applyBorder="1" applyAlignment="1">
      <alignment horizontal="left"/>
    </xf>
    <xf numFmtId="0" fontId="35" fillId="0" borderId="24" xfId="6" applyFont="1" applyFill="1" applyBorder="1" applyAlignment="1" applyProtection="1">
      <alignment horizontal="left" vertical="center"/>
      <protection hidden="1"/>
    </xf>
    <xf numFmtId="0" fontId="35" fillId="0" borderId="32" xfId="6" applyFont="1" applyFill="1" applyBorder="1" applyAlignment="1" applyProtection="1">
      <alignment horizontal="left" vertical="center"/>
      <protection hidden="1"/>
    </xf>
    <xf numFmtId="0" fontId="35" fillId="0" borderId="23" xfId="6" applyFont="1" applyFill="1" applyBorder="1" applyAlignment="1" applyProtection="1">
      <alignment horizontal="left" vertical="center"/>
      <protection hidden="1"/>
    </xf>
    <xf numFmtId="0" fontId="35" fillId="0" borderId="7" xfId="6" applyFont="1" applyFill="1" applyBorder="1" applyAlignment="1" applyProtection="1">
      <alignment horizontal="left" vertical="center"/>
      <protection hidden="1"/>
    </xf>
    <xf numFmtId="0" fontId="35" fillId="0" borderId="8" xfId="6" applyFont="1" applyFill="1" applyBorder="1" applyAlignment="1" applyProtection="1">
      <alignment horizontal="center" vertical="center"/>
      <protection hidden="1"/>
    </xf>
    <xf numFmtId="0" fontId="35" fillId="0" borderId="9" xfId="6" applyFont="1" applyFill="1" applyBorder="1" applyAlignment="1" applyProtection="1">
      <alignment horizontal="center" vertical="center"/>
      <protection hidden="1"/>
    </xf>
    <xf numFmtId="0" fontId="35" fillId="0" borderId="6" xfId="6" applyFont="1" applyFill="1" applyBorder="1" applyAlignment="1" applyProtection="1">
      <alignment horizontal="center" vertical="center"/>
      <protection hidden="1"/>
    </xf>
    <xf numFmtId="0" fontId="35" fillId="0" borderId="4" xfId="6" applyFont="1" applyFill="1" applyBorder="1" applyAlignment="1" applyProtection="1">
      <alignment horizontal="center" vertical="center"/>
      <protection hidden="1"/>
    </xf>
    <xf numFmtId="9" fontId="35" fillId="0" borderId="7" xfId="7" applyFont="1" applyFill="1" applyBorder="1" applyAlignment="1" applyProtection="1">
      <alignment horizontal="center" vertical="center"/>
      <protection hidden="1"/>
    </xf>
    <xf numFmtId="0" fontId="35" fillId="16" borderId="7" xfId="6" applyFont="1" applyFill="1" applyBorder="1" applyAlignment="1" applyProtection="1">
      <alignment horizontal="center" vertical="center"/>
      <protection hidden="1"/>
    </xf>
    <xf numFmtId="0" fontId="35" fillId="16" borderId="7" xfId="6" applyFont="1" applyFill="1" applyBorder="1" applyAlignment="1" applyProtection="1">
      <alignment horizontal="center" vertical="center" wrapText="1"/>
      <protection hidden="1"/>
    </xf>
    <xf numFmtId="0" fontId="35" fillId="16" borderId="7" xfId="13" applyFont="1" applyFill="1" applyBorder="1" applyAlignment="1" applyProtection="1">
      <alignment horizontal="left" vertical="center"/>
      <protection hidden="1"/>
    </xf>
    <xf numFmtId="0" fontId="35" fillId="0" borderId="24" xfId="6" applyFont="1" applyFill="1" applyBorder="1" applyAlignment="1" applyProtection="1">
      <alignment horizontal="left" vertical="top"/>
      <protection hidden="1"/>
    </xf>
    <xf numFmtId="0" fontId="35" fillId="0" borderId="32" xfId="6" applyFont="1" applyFill="1" applyBorder="1" applyAlignment="1" applyProtection="1">
      <alignment horizontal="left" vertical="top"/>
      <protection hidden="1"/>
    </xf>
    <xf numFmtId="0" fontId="35" fillId="0" borderId="23" xfId="6" applyFont="1" applyFill="1" applyBorder="1" applyAlignment="1" applyProtection="1">
      <alignment horizontal="left" vertical="top"/>
      <protection hidden="1"/>
    </xf>
    <xf numFmtId="9" fontId="35" fillId="0" borderId="24" xfId="7" applyFont="1" applyFill="1" applyBorder="1" applyAlignment="1" applyProtection="1">
      <alignment horizontal="center" vertical="center" shrinkToFit="1"/>
      <protection hidden="1"/>
    </xf>
    <xf numFmtId="9" fontId="35" fillId="0" borderId="32" xfId="7" applyFont="1" applyFill="1" applyBorder="1" applyAlignment="1" applyProtection="1">
      <alignment horizontal="center" vertical="center" shrinkToFit="1"/>
      <protection hidden="1"/>
    </xf>
    <xf numFmtId="9" fontId="35" fillId="0" borderId="23" xfId="7" applyFont="1" applyFill="1" applyBorder="1" applyAlignment="1" applyProtection="1">
      <alignment horizontal="center" vertical="center" shrinkToFit="1"/>
      <protection hidden="1"/>
    </xf>
    <xf numFmtId="195" fontId="35" fillId="0" borderId="24" xfId="0" applyNumberFormat="1" applyFont="1" applyFill="1" applyBorder="1" applyAlignment="1" applyProtection="1">
      <alignment horizontal="right" vertical="center"/>
      <protection locked="0"/>
    </xf>
    <xf numFmtId="195" fontId="35" fillId="0" borderId="32" xfId="0" applyNumberFormat="1" applyFont="1" applyFill="1" applyBorder="1" applyAlignment="1" applyProtection="1">
      <alignment horizontal="right" vertical="center"/>
      <protection locked="0"/>
    </xf>
  </cellXfs>
  <cellStyles count="16">
    <cellStyle name="パーセント" xfId="1" builtinId="5"/>
    <cellStyle name="パーセント 2" xfId="7" xr:uid="{19CD5F2F-7E75-482F-847E-E32E5EAA425B}"/>
    <cellStyle name="パーセント 2 2" xfId="14" xr:uid="{DF55DFF1-A5F9-4704-A516-4BBDA1A1580B}"/>
    <cellStyle name="パーセント 3" xfId="11" xr:uid="{F1263E58-99AF-4B92-A84A-CC26EA867A2A}"/>
    <cellStyle name="桁区切り" xfId="2" builtinId="6"/>
    <cellStyle name="桁区切り 2" xfId="5" xr:uid="{00000000-0005-0000-0000-000002000000}"/>
    <cellStyle name="桁区切り 2 2" xfId="8" xr:uid="{3CFCFA64-3A23-43DB-88B0-94B3E7A40BE4}"/>
    <cellStyle name="桁区切り 2 3" xfId="15" xr:uid="{51DE5F3A-19B5-4624-8426-649EF9B91F91}"/>
    <cellStyle name="標準" xfId="0" builtinId="0"/>
    <cellStyle name="標準 2" xfId="4" xr:uid="{00000000-0005-0000-0000-000004000000}"/>
    <cellStyle name="標準 2 2" xfId="9" xr:uid="{6FE5C3FA-1C93-406D-9CC3-93DCB65CCFC2}"/>
    <cellStyle name="標準 3" xfId="6" xr:uid="{E0C9AB9E-FC0A-4986-8BBC-B1D071A73C23}"/>
    <cellStyle name="標準 3 2" xfId="13" xr:uid="{8EB580D3-A100-471D-BEA3-6ECFDF168A22}"/>
    <cellStyle name="標準 4" xfId="10" xr:uid="{8BAE0538-707B-45ED-870E-FD2E15146238}"/>
    <cellStyle name="標準 5" xfId="12" xr:uid="{BB3880E8-809B-4E4A-9F88-F56D6EA35877}"/>
    <cellStyle name="標準_負荷チェックシート（水谷修正）" xfId="3" xr:uid="{00000000-0005-0000-0000-000005000000}"/>
  </cellStyles>
  <dxfs count="41">
    <dxf>
      <font>
        <b val="0"/>
        <i val="0"/>
      </font>
      <fill>
        <patternFill>
          <bgColor rgb="FFFFFF99"/>
        </patternFill>
      </fill>
    </dxf>
    <dxf>
      <font>
        <b val="0"/>
        <i val="0"/>
      </font>
      <fill>
        <patternFill>
          <bgColor rgb="FFFFFF99"/>
        </patternFill>
      </fill>
    </dxf>
    <dxf>
      <font>
        <b val="0"/>
        <i val="0"/>
      </font>
      <fill>
        <patternFill>
          <bgColor rgb="FFFFFF99"/>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theme="6" tint="0.59996337778862885"/>
        </patternFill>
      </fill>
    </dxf>
    <dxf>
      <fill>
        <patternFill>
          <bgColor rgb="FFFFFF99"/>
        </patternFill>
      </fill>
    </dxf>
    <dxf>
      <font>
        <b val="0"/>
        <i val="0"/>
      </font>
      <fill>
        <patternFill>
          <bgColor rgb="FFFFFF99"/>
        </patternFill>
      </fill>
    </dxf>
    <dxf>
      <font>
        <b val="0"/>
        <i val="0"/>
        <strike val="0"/>
      </font>
      <fill>
        <patternFill>
          <bgColor rgb="FFFFFF99"/>
        </patternFill>
      </fill>
    </dxf>
    <dxf>
      <font>
        <b val="0"/>
        <i val="0"/>
      </font>
      <fill>
        <patternFill>
          <bgColor theme="6" tint="0.59996337778862885"/>
        </patternFill>
      </fill>
    </dxf>
    <dxf>
      <font>
        <b val="0"/>
        <i val="0"/>
        <strike val="0"/>
      </font>
      <fill>
        <patternFill>
          <bgColor rgb="FFFFFF99"/>
        </patternFill>
      </fill>
    </dxf>
    <dxf>
      <fill>
        <patternFill>
          <bgColor rgb="FFFFFF99"/>
        </patternFill>
      </fill>
    </dxf>
    <dxf>
      <fill>
        <patternFill>
          <bgColor theme="6" tint="0.59996337778862885"/>
        </patternFill>
      </fill>
    </dxf>
    <dxf>
      <fill>
        <patternFill>
          <bgColor theme="6" tint="0.59996337778862885"/>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rgb="FFFFFF99"/>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checked="Checked" firstButton="1" fmlaLink="$AQ$7"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66675</xdr:colOff>
      <xdr:row>19</xdr:row>
      <xdr:rowOff>66675</xdr:rowOff>
    </xdr:from>
    <xdr:to>
      <xdr:col>39</xdr:col>
      <xdr:colOff>180975</xdr:colOff>
      <xdr:row>22</xdr:row>
      <xdr:rowOff>104776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743700" y="47720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金額は、「事業費内訳」シートを作成すると自動で入力されます。</a:t>
          </a:r>
        </a:p>
      </xdr:txBody>
    </xdr:sp>
    <xdr:clientData/>
  </xdr:twoCellAnchor>
  <xdr:twoCellAnchor>
    <xdr:from>
      <xdr:col>35</xdr:col>
      <xdr:colOff>111125</xdr:colOff>
      <xdr:row>3</xdr:row>
      <xdr:rowOff>120650</xdr:rowOff>
    </xdr:from>
    <xdr:to>
      <xdr:col>39</xdr:col>
      <xdr:colOff>228600</xdr:colOff>
      <xdr:row>6</xdr:row>
      <xdr:rowOff>57150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6121400" y="863600"/>
          <a:ext cx="190817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95250</xdr:colOff>
      <xdr:row>6</xdr:row>
      <xdr:rowOff>228600</xdr:rowOff>
    </xdr:from>
    <xdr:to>
      <xdr:col>39</xdr:col>
      <xdr:colOff>209550</xdr:colOff>
      <xdr:row>9</xdr:row>
      <xdr:rowOff>161925</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6105525" y="1714500"/>
          <a:ext cx="1905000" cy="676275"/>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twoCellAnchor>
    <xdr:from>
      <xdr:col>35</xdr:col>
      <xdr:colOff>104775</xdr:colOff>
      <xdr:row>23</xdr:row>
      <xdr:rowOff>228600</xdr:rowOff>
    </xdr:from>
    <xdr:to>
      <xdr:col>40</xdr:col>
      <xdr:colOff>19050</xdr:colOff>
      <xdr:row>25</xdr:row>
      <xdr:rowOff>85725</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6781800" y="5924550"/>
          <a:ext cx="3152775"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35</xdr:col>
      <xdr:colOff>152400</xdr:colOff>
      <xdr:row>27</xdr:row>
      <xdr:rowOff>209550</xdr:rowOff>
    </xdr:from>
    <xdr:to>
      <xdr:col>39</xdr:col>
      <xdr:colOff>457200</xdr:colOff>
      <xdr:row>29</xdr:row>
      <xdr:rowOff>66675</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6829425" y="6896100"/>
          <a:ext cx="2266950"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339724</xdr:colOff>
      <xdr:row>2</xdr:row>
      <xdr:rowOff>306091</xdr:rowOff>
    </xdr:from>
    <xdr:to>
      <xdr:col>6</xdr:col>
      <xdr:colOff>875489</xdr:colOff>
      <xdr:row>3</xdr:row>
      <xdr:rowOff>331467</xdr:rowOff>
    </xdr:to>
    <xdr:sp macro="" textlink="">
      <xdr:nvSpPr>
        <xdr:cNvPr id="2" name="四角形吹き出し 2">
          <a:extLst>
            <a:ext uri="{FF2B5EF4-FFF2-40B4-BE49-F238E27FC236}">
              <a16:creationId xmlns:a16="http://schemas.microsoft.com/office/drawing/2014/main" id="{00000000-0008-0000-0A00-000002000000}"/>
            </a:ext>
          </a:extLst>
        </xdr:cNvPr>
        <xdr:cNvSpPr/>
      </xdr:nvSpPr>
      <xdr:spPr>
        <a:xfrm>
          <a:off x="920749" y="772816"/>
          <a:ext cx="2859865" cy="711176"/>
        </a:xfrm>
        <a:prstGeom prst="wedgeRectCallout">
          <a:avLst>
            <a:gd name="adj1" fmla="val 52448"/>
            <a:gd name="adj2" fmla="val 7871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100"/>
            </a:lnSpc>
          </a:pPr>
          <a:r>
            <a:rPr kumimoji="1" lang="ja-JP" altLang="en-US" sz="1100">
              <a:solidFill>
                <a:schemeClr val="tx1"/>
              </a:solidFill>
            </a:rPr>
            <a:t>（注）単位にご注意ください。</a:t>
          </a:r>
        </a:p>
      </xdr:txBody>
    </xdr:sp>
    <xdr:clientData fPrintsWithSheet="0"/>
  </xdr:twoCellAnchor>
  <xdr:twoCellAnchor>
    <xdr:from>
      <xdr:col>6</xdr:col>
      <xdr:colOff>906145</xdr:colOff>
      <xdr:row>4</xdr:row>
      <xdr:rowOff>266700</xdr:rowOff>
    </xdr:from>
    <xdr:to>
      <xdr:col>8</xdr:col>
      <xdr:colOff>76147</xdr:colOff>
      <xdr:row>50</xdr:row>
      <xdr:rowOff>279399</xdr:rowOff>
    </xdr:to>
    <xdr:sp macro="" textlink="">
      <xdr:nvSpPr>
        <xdr:cNvPr id="3" name="角丸四角形 3">
          <a:extLst>
            <a:ext uri="{FF2B5EF4-FFF2-40B4-BE49-F238E27FC236}">
              <a16:creationId xmlns:a16="http://schemas.microsoft.com/office/drawing/2014/main" id="{00000000-0008-0000-0A00-000003000000}"/>
            </a:ext>
          </a:extLst>
        </xdr:cNvPr>
        <xdr:cNvSpPr/>
      </xdr:nvSpPr>
      <xdr:spPr>
        <a:xfrm>
          <a:off x="3811270" y="1800225"/>
          <a:ext cx="1436952" cy="164242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3</xdr:col>
      <xdr:colOff>339724</xdr:colOff>
      <xdr:row>2</xdr:row>
      <xdr:rowOff>306091</xdr:rowOff>
    </xdr:from>
    <xdr:to>
      <xdr:col>6</xdr:col>
      <xdr:colOff>875489</xdr:colOff>
      <xdr:row>3</xdr:row>
      <xdr:rowOff>331467</xdr:rowOff>
    </xdr:to>
    <xdr:sp macro="" textlink="">
      <xdr:nvSpPr>
        <xdr:cNvPr id="2" name="四角形吹き出し 2">
          <a:extLst>
            <a:ext uri="{FF2B5EF4-FFF2-40B4-BE49-F238E27FC236}">
              <a16:creationId xmlns:a16="http://schemas.microsoft.com/office/drawing/2014/main" id="{00000000-0008-0000-0B00-000002000000}"/>
            </a:ext>
          </a:extLst>
        </xdr:cNvPr>
        <xdr:cNvSpPr/>
      </xdr:nvSpPr>
      <xdr:spPr>
        <a:xfrm>
          <a:off x="920749" y="772816"/>
          <a:ext cx="2859865" cy="711176"/>
        </a:xfrm>
        <a:prstGeom prst="wedgeRectCallout">
          <a:avLst>
            <a:gd name="adj1" fmla="val 52448"/>
            <a:gd name="adj2" fmla="val 7871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100"/>
            </a:lnSpc>
          </a:pPr>
          <a:r>
            <a:rPr kumimoji="1" lang="ja-JP" altLang="en-US" sz="1100">
              <a:solidFill>
                <a:schemeClr val="tx1"/>
              </a:solidFill>
            </a:rPr>
            <a:t>（注）単位にご注意ください。</a:t>
          </a:r>
        </a:p>
      </xdr:txBody>
    </xdr:sp>
    <xdr:clientData fPrintsWithSheet="0"/>
  </xdr:twoCellAnchor>
  <xdr:twoCellAnchor>
    <xdr:from>
      <xdr:col>6</xdr:col>
      <xdr:colOff>906145</xdr:colOff>
      <xdr:row>4</xdr:row>
      <xdr:rowOff>266700</xdr:rowOff>
    </xdr:from>
    <xdr:to>
      <xdr:col>8</xdr:col>
      <xdr:colOff>76147</xdr:colOff>
      <xdr:row>50</xdr:row>
      <xdr:rowOff>279399</xdr:rowOff>
    </xdr:to>
    <xdr:sp macro="" textlink="">
      <xdr:nvSpPr>
        <xdr:cNvPr id="3" name="角丸四角形 3">
          <a:extLst>
            <a:ext uri="{FF2B5EF4-FFF2-40B4-BE49-F238E27FC236}">
              <a16:creationId xmlns:a16="http://schemas.microsoft.com/office/drawing/2014/main" id="{00000000-0008-0000-0B00-000003000000}"/>
            </a:ext>
          </a:extLst>
        </xdr:cNvPr>
        <xdr:cNvSpPr/>
      </xdr:nvSpPr>
      <xdr:spPr>
        <a:xfrm>
          <a:off x="3811270" y="1800225"/>
          <a:ext cx="1436952" cy="164242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8</xdr:row>
          <xdr:rowOff>180975</xdr:rowOff>
        </xdr:from>
        <xdr:to>
          <xdr:col>3</xdr:col>
          <xdr:colOff>180975</xdr:colOff>
          <xdr:row>8</xdr:row>
          <xdr:rowOff>419100</xdr:rowOff>
        </xdr:to>
        <xdr:sp macro="" textlink="">
          <xdr:nvSpPr>
            <xdr:cNvPr id="149505" name="Check Box 1" hidden="1">
              <a:extLst>
                <a:ext uri="{63B3BB69-23CF-44E3-9099-C40C66FF867C}">
                  <a14:compatExt spid="_x0000_s149505"/>
                </a:ext>
                <a:ext uri="{FF2B5EF4-FFF2-40B4-BE49-F238E27FC236}">
                  <a16:creationId xmlns:a16="http://schemas.microsoft.com/office/drawing/2014/main" id="{00000000-0008-0000-0D00-000001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180975</xdr:rowOff>
        </xdr:from>
        <xdr:to>
          <xdr:col>4</xdr:col>
          <xdr:colOff>180975</xdr:colOff>
          <xdr:row>8</xdr:row>
          <xdr:rowOff>419100</xdr:rowOff>
        </xdr:to>
        <xdr:sp macro="" textlink="">
          <xdr:nvSpPr>
            <xdr:cNvPr id="149506" name="Check Box 2" hidden="1">
              <a:extLst>
                <a:ext uri="{63B3BB69-23CF-44E3-9099-C40C66FF867C}">
                  <a14:compatExt spid="_x0000_s149506"/>
                </a:ext>
                <a:ext uri="{FF2B5EF4-FFF2-40B4-BE49-F238E27FC236}">
                  <a16:creationId xmlns:a16="http://schemas.microsoft.com/office/drawing/2014/main" id="{00000000-0008-0000-0D00-000002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190500</xdr:rowOff>
        </xdr:from>
        <xdr:to>
          <xdr:col>3</xdr:col>
          <xdr:colOff>180975</xdr:colOff>
          <xdr:row>9</xdr:row>
          <xdr:rowOff>428625</xdr:rowOff>
        </xdr:to>
        <xdr:sp macro="" textlink="">
          <xdr:nvSpPr>
            <xdr:cNvPr id="149507" name="Check Box 3" hidden="1">
              <a:extLst>
                <a:ext uri="{63B3BB69-23CF-44E3-9099-C40C66FF867C}">
                  <a14:compatExt spid="_x0000_s149507"/>
                </a:ext>
                <a:ext uri="{FF2B5EF4-FFF2-40B4-BE49-F238E27FC236}">
                  <a16:creationId xmlns:a16="http://schemas.microsoft.com/office/drawing/2014/main" id="{00000000-0008-0000-0D00-00000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190500</xdr:rowOff>
        </xdr:from>
        <xdr:to>
          <xdr:col>4</xdr:col>
          <xdr:colOff>180975</xdr:colOff>
          <xdr:row>9</xdr:row>
          <xdr:rowOff>428625</xdr:rowOff>
        </xdr:to>
        <xdr:sp macro="" textlink="">
          <xdr:nvSpPr>
            <xdr:cNvPr id="149508" name="Check Box 4" hidden="1">
              <a:extLst>
                <a:ext uri="{63B3BB69-23CF-44E3-9099-C40C66FF867C}">
                  <a14:compatExt spid="_x0000_s149508"/>
                </a:ext>
                <a:ext uri="{FF2B5EF4-FFF2-40B4-BE49-F238E27FC236}">
                  <a16:creationId xmlns:a16="http://schemas.microsoft.com/office/drawing/2014/main" id="{00000000-0008-0000-0D00-00000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10</xdr:row>
          <xdr:rowOff>200025</xdr:rowOff>
        </xdr:from>
        <xdr:to>
          <xdr:col>3</xdr:col>
          <xdr:colOff>180975</xdr:colOff>
          <xdr:row>10</xdr:row>
          <xdr:rowOff>438150</xdr:rowOff>
        </xdr:to>
        <xdr:sp macro="" textlink="">
          <xdr:nvSpPr>
            <xdr:cNvPr id="149509" name="Check Box 5" hidden="1">
              <a:extLst>
                <a:ext uri="{63B3BB69-23CF-44E3-9099-C40C66FF867C}">
                  <a14:compatExt spid="_x0000_s149509"/>
                </a:ext>
                <a:ext uri="{FF2B5EF4-FFF2-40B4-BE49-F238E27FC236}">
                  <a16:creationId xmlns:a16="http://schemas.microsoft.com/office/drawing/2014/main" id="{00000000-0008-0000-0D00-00000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10</xdr:row>
          <xdr:rowOff>200025</xdr:rowOff>
        </xdr:from>
        <xdr:to>
          <xdr:col>4</xdr:col>
          <xdr:colOff>180975</xdr:colOff>
          <xdr:row>10</xdr:row>
          <xdr:rowOff>438150</xdr:rowOff>
        </xdr:to>
        <xdr:sp macro="" textlink="">
          <xdr:nvSpPr>
            <xdr:cNvPr id="149510" name="Check Box 6" hidden="1">
              <a:extLst>
                <a:ext uri="{63B3BB69-23CF-44E3-9099-C40C66FF867C}">
                  <a14:compatExt spid="_x0000_s149510"/>
                </a:ext>
                <a:ext uri="{FF2B5EF4-FFF2-40B4-BE49-F238E27FC236}">
                  <a16:creationId xmlns:a16="http://schemas.microsoft.com/office/drawing/2014/main" id="{00000000-0008-0000-0D00-00000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190500</xdr:rowOff>
        </xdr:from>
        <xdr:to>
          <xdr:col>3</xdr:col>
          <xdr:colOff>180975</xdr:colOff>
          <xdr:row>12</xdr:row>
          <xdr:rowOff>428625</xdr:rowOff>
        </xdr:to>
        <xdr:sp macro="" textlink="">
          <xdr:nvSpPr>
            <xdr:cNvPr id="149511" name="Check Box 7" hidden="1">
              <a:extLst>
                <a:ext uri="{63B3BB69-23CF-44E3-9099-C40C66FF867C}">
                  <a14:compatExt spid="_x0000_s149511"/>
                </a:ext>
                <a:ext uri="{FF2B5EF4-FFF2-40B4-BE49-F238E27FC236}">
                  <a16:creationId xmlns:a16="http://schemas.microsoft.com/office/drawing/2014/main" id="{00000000-0008-0000-0D00-00000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190500</xdr:rowOff>
        </xdr:from>
        <xdr:to>
          <xdr:col>4</xdr:col>
          <xdr:colOff>180975</xdr:colOff>
          <xdr:row>12</xdr:row>
          <xdr:rowOff>428625</xdr:rowOff>
        </xdr:to>
        <xdr:sp macro="" textlink="">
          <xdr:nvSpPr>
            <xdr:cNvPr id="149512" name="Check Box 8" hidden="1">
              <a:extLst>
                <a:ext uri="{63B3BB69-23CF-44E3-9099-C40C66FF867C}">
                  <a14:compatExt spid="_x0000_s149512"/>
                </a:ext>
                <a:ext uri="{FF2B5EF4-FFF2-40B4-BE49-F238E27FC236}">
                  <a16:creationId xmlns:a16="http://schemas.microsoft.com/office/drawing/2014/main" id="{00000000-0008-0000-0D00-00000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200025</xdr:rowOff>
        </xdr:from>
        <xdr:to>
          <xdr:col>3</xdr:col>
          <xdr:colOff>161925</xdr:colOff>
          <xdr:row>13</xdr:row>
          <xdr:rowOff>438150</xdr:rowOff>
        </xdr:to>
        <xdr:sp macro="" textlink="">
          <xdr:nvSpPr>
            <xdr:cNvPr id="149513" name="Check Box 9" hidden="1">
              <a:extLst>
                <a:ext uri="{63B3BB69-23CF-44E3-9099-C40C66FF867C}">
                  <a14:compatExt spid="_x0000_s149513"/>
                </a:ext>
                <a:ext uri="{FF2B5EF4-FFF2-40B4-BE49-F238E27FC236}">
                  <a16:creationId xmlns:a16="http://schemas.microsoft.com/office/drawing/2014/main" id="{00000000-0008-0000-0D00-000009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13</xdr:row>
          <xdr:rowOff>200025</xdr:rowOff>
        </xdr:from>
        <xdr:to>
          <xdr:col>4</xdr:col>
          <xdr:colOff>161925</xdr:colOff>
          <xdr:row>13</xdr:row>
          <xdr:rowOff>438150</xdr:rowOff>
        </xdr:to>
        <xdr:sp macro="" textlink="">
          <xdr:nvSpPr>
            <xdr:cNvPr id="149514" name="Check Box 10" hidden="1">
              <a:extLst>
                <a:ext uri="{63B3BB69-23CF-44E3-9099-C40C66FF867C}">
                  <a14:compatExt spid="_x0000_s149514"/>
                </a:ext>
                <a:ext uri="{FF2B5EF4-FFF2-40B4-BE49-F238E27FC236}">
                  <a16:creationId xmlns:a16="http://schemas.microsoft.com/office/drawing/2014/main" id="{00000000-0008-0000-0D00-00000A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31</xdr:row>
          <xdr:rowOff>619125</xdr:rowOff>
        </xdr:from>
        <xdr:to>
          <xdr:col>3</xdr:col>
          <xdr:colOff>180975</xdr:colOff>
          <xdr:row>33</xdr:row>
          <xdr:rowOff>47625</xdr:rowOff>
        </xdr:to>
        <xdr:sp macro="" textlink="">
          <xdr:nvSpPr>
            <xdr:cNvPr id="149515" name="Check Box 11" hidden="1">
              <a:extLst>
                <a:ext uri="{63B3BB69-23CF-44E3-9099-C40C66FF867C}">
                  <a14:compatExt spid="_x0000_s149515"/>
                </a:ext>
                <a:ext uri="{FF2B5EF4-FFF2-40B4-BE49-F238E27FC236}">
                  <a16:creationId xmlns:a16="http://schemas.microsoft.com/office/drawing/2014/main" id="{00000000-0008-0000-0D00-00000B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31</xdr:row>
          <xdr:rowOff>619125</xdr:rowOff>
        </xdr:from>
        <xdr:to>
          <xdr:col>4</xdr:col>
          <xdr:colOff>180975</xdr:colOff>
          <xdr:row>33</xdr:row>
          <xdr:rowOff>47625</xdr:rowOff>
        </xdr:to>
        <xdr:sp macro="" textlink="">
          <xdr:nvSpPr>
            <xdr:cNvPr id="149516" name="Check Box 12" hidden="1">
              <a:extLst>
                <a:ext uri="{63B3BB69-23CF-44E3-9099-C40C66FF867C}">
                  <a14:compatExt spid="_x0000_s149516"/>
                </a:ext>
                <a:ext uri="{FF2B5EF4-FFF2-40B4-BE49-F238E27FC236}">
                  <a16:creationId xmlns:a16="http://schemas.microsoft.com/office/drawing/2014/main" id="{00000000-0008-0000-0D00-00000C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40</xdr:row>
          <xdr:rowOff>9525</xdr:rowOff>
        </xdr:from>
        <xdr:to>
          <xdr:col>3</xdr:col>
          <xdr:colOff>180975</xdr:colOff>
          <xdr:row>41</xdr:row>
          <xdr:rowOff>0</xdr:rowOff>
        </xdr:to>
        <xdr:sp macro="" textlink="">
          <xdr:nvSpPr>
            <xdr:cNvPr id="149517" name="Check Box 13" hidden="1">
              <a:extLst>
                <a:ext uri="{63B3BB69-23CF-44E3-9099-C40C66FF867C}">
                  <a14:compatExt spid="_x0000_s149517"/>
                </a:ext>
                <a:ext uri="{FF2B5EF4-FFF2-40B4-BE49-F238E27FC236}">
                  <a16:creationId xmlns:a16="http://schemas.microsoft.com/office/drawing/2014/main" id="{00000000-0008-0000-0D00-00000D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40</xdr:row>
          <xdr:rowOff>9525</xdr:rowOff>
        </xdr:from>
        <xdr:to>
          <xdr:col>4</xdr:col>
          <xdr:colOff>180975</xdr:colOff>
          <xdr:row>41</xdr:row>
          <xdr:rowOff>0</xdr:rowOff>
        </xdr:to>
        <xdr:sp macro="" textlink="">
          <xdr:nvSpPr>
            <xdr:cNvPr id="149518" name="Check Box 14" hidden="1">
              <a:extLst>
                <a:ext uri="{63B3BB69-23CF-44E3-9099-C40C66FF867C}">
                  <a14:compatExt spid="_x0000_s149518"/>
                </a:ext>
                <a:ext uri="{FF2B5EF4-FFF2-40B4-BE49-F238E27FC236}">
                  <a16:creationId xmlns:a16="http://schemas.microsoft.com/office/drawing/2014/main" id="{00000000-0008-0000-0D00-00000E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42</xdr:row>
          <xdr:rowOff>190500</xdr:rowOff>
        </xdr:from>
        <xdr:to>
          <xdr:col>3</xdr:col>
          <xdr:colOff>180975</xdr:colOff>
          <xdr:row>42</xdr:row>
          <xdr:rowOff>428625</xdr:rowOff>
        </xdr:to>
        <xdr:sp macro="" textlink="">
          <xdr:nvSpPr>
            <xdr:cNvPr id="149519" name="Check Box 15" hidden="1">
              <a:extLst>
                <a:ext uri="{63B3BB69-23CF-44E3-9099-C40C66FF867C}">
                  <a14:compatExt spid="_x0000_s149519"/>
                </a:ext>
                <a:ext uri="{FF2B5EF4-FFF2-40B4-BE49-F238E27FC236}">
                  <a16:creationId xmlns:a16="http://schemas.microsoft.com/office/drawing/2014/main" id="{00000000-0008-0000-0D00-00000F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42</xdr:row>
          <xdr:rowOff>190500</xdr:rowOff>
        </xdr:from>
        <xdr:to>
          <xdr:col>4</xdr:col>
          <xdr:colOff>180975</xdr:colOff>
          <xdr:row>42</xdr:row>
          <xdr:rowOff>428625</xdr:rowOff>
        </xdr:to>
        <xdr:sp macro="" textlink="">
          <xdr:nvSpPr>
            <xdr:cNvPr id="149520" name="Check Box 16" hidden="1">
              <a:extLst>
                <a:ext uri="{63B3BB69-23CF-44E3-9099-C40C66FF867C}">
                  <a14:compatExt spid="_x0000_s149520"/>
                </a:ext>
                <a:ext uri="{FF2B5EF4-FFF2-40B4-BE49-F238E27FC236}">
                  <a16:creationId xmlns:a16="http://schemas.microsoft.com/office/drawing/2014/main" id="{00000000-0008-0000-0D00-000010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43</xdr:row>
          <xdr:rowOff>190500</xdr:rowOff>
        </xdr:from>
        <xdr:to>
          <xdr:col>3</xdr:col>
          <xdr:colOff>190500</xdr:colOff>
          <xdr:row>43</xdr:row>
          <xdr:rowOff>428625</xdr:rowOff>
        </xdr:to>
        <xdr:sp macro="" textlink="">
          <xdr:nvSpPr>
            <xdr:cNvPr id="149521" name="Check Box 17" hidden="1">
              <a:extLst>
                <a:ext uri="{63B3BB69-23CF-44E3-9099-C40C66FF867C}">
                  <a14:compatExt spid="_x0000_s149521"/>
                </a:ext>
                <a:ext uri="{FF2B5EF4-FFF2-40B4-BE49-F238E27FC236}">
                  <a16:creationId xmlns:a16="http://schemas.microsoft.com/office/drawing/2014/main" id="{00000000-0008-0000-0D00-000011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43</xdr:row>
          <xdr:rowOff>190500</xdr:rowOff>
        </xdr:from>
        <xdr:to>
          <xdr:col>4</xdr:col>
          <xdr:colOff>190500</xdr:colOff>
          <xdr:row>43</xdr:row>
          <xdr:rowOff>428625</xdr:rowOff>
        </xdr:to>
        <xdr:sp macro="" textlink="">
          <xdr:nvSpPr>
            <xdr:cNvPr id="149522" name="Check Box 18" hidden="1">
              <a:extLst>
                <a:ext uri="{63B3BB69-23CF-44E3-9099-C40C66FF867C}">
                  <a14:compatExt spid="_x0000_s149522"/>
                </a:ext>
                <a:ext uri="{FF2B5EF4-FFF2-40B4-BE49-F238E27FC236}">
                  <a16:creationId xmlns:a16="http://schemas.microsoft.com/office/drawing/2014/main" id="{00000000-0008-0000-0D00-000012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44</xdr:row>
          <xdr:rowOff>200025</xdr:rowOff>
        </xdr:from>
        <xdr:to>
          <xdr:col>3</xdr:col>
          <xdr:colOff>171450</xdr:colOff>
          <xdr:row>44</xdr:row>
          <xdr:rowOff>438150</xdr:rowOff>
        </xdr:to>
        <xdr:sp macro="" textlink="">
          <xdr:nvSpPr>
            <xdr:cNvPr id="149523" name="Check Box 19" hidden="1">
              <a:extLst>
                <a:ext uri="{63B3BB69-23CF-44E3-9099-C40C66FF867C}">
                  <a14:compatExt spid="_x0000_s149523"/>
                </a:ext>
                <a:ext uri="{FF2B5EF4-FFF2-40B4-BE49-F238E27FC236}">
                  <a16:creationId xmlns:a16="http://schemas.microsoft.com/office/drawing/2014/main" id="{00000000-0008-0000-0D00-00001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44</xdr:row>
          <xdr:rowOff>200025</xdr:rowOff>
        </xdr:from>
        <xdr:to>
          <xdr:col>4</xdr:col>
          <xdr:colOff>171450</xdr:colOff>
          <xdr:row>44</xdr:row>
          <xdr:rowOff>438150</xdr:rowOff>
        </xdr:to>
        <xdr:sp macro="" textlink="">
          <xdr:nvSpPr>
            <xdr:cNvPr id="149524" name="Check Box 20" hidden="1">
              <a:extLst>
                <a:ext uri="{63B3BB69-23CF-44E3-9099-C40C66FF867C}">
                  <a14:compatExt spid="_x0000_s149524"/>
                </a:ext>
                <a:ext uri="{FF2B5EF4-FFF2-40B4-BE49-F238E27FC236}">
                  <a16:creationId xmlns:a16="http://schemas.microsoft.com/office/drawing/2014/main" id="{00000000-0008-0000-0D00-00001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45</xdr:row>
          <xdr:rowOff>400050</xdr:rowOff>
        </xdr:from>
        <xdr:to>
          <xdr:col>3</xdr:col>
          <xdr:colOff>171450</xdr:colOff>
          <xdr:row>45</xdr:row>
          <xdr:rowOff>1038225</xdr:rowOff>
        </xdr:to>
        <xdr:sp macro="" textlink="">
          <xdr:nvSpPr>
            <xdr:cNvPr id="149525" name="Check Box 21" hidden="1">
              <a:extLst>
                <a:ext uri="{63B3BB69-23CF-44E3-9099-C40C66FF867C}">
                  <a14:compatExt spid="_x0000_s149525"/>
                </a:ext>
                <a:ext uri="{FF2B5EF4-FFF2-40B4-BE49-F238E27FC236}">
                  <a16:creationId xmlns:a16="http://schemas.microsoft.com/office/drawing/2014/main" id="{00000000-0008-0000-0D00-00001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45</xdr:row>
          <xdr:rowOff>400050</xdr:rowOff>
        </xdr:from>
        <xdr:to>
          <xdr:col>4</xdr:col>
          <xdr:colOff>171450</xdr:colOff>
          <xdr:row>45</xdr:row>
          <xdr:rowOff>1038225</xdr:rowOff>
        </xdr:to>
        <xdr:sp macro="" textlink="">
          <xdr:nvSpPr>
            <xdr:cNvPr id="149526" name="Check Box 22" hidden="1">
              <a:extLst>
                <a:ext uri="{63B3BB69-23CF-44E3-9099-C40C66FF867C}">
                  <a14:compatExt spid="_x0000_s149526"/>
                </a:ext>
                <a:ext uri="{FF2B5EF4-FFF2-40B4-BE49-F238E27FC236}">
                  <a16:creationId xmlns:a16="http://schemas.microsoft.com/office/drawing/2014/main" id="{00000000-0008-0000-0D00-00001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46</xdr:row>
          <xdr:rowOff>9525</xdr:rowOff>
        </xdr:from>
        <xdr:to>
          <xdr:col>3</xdr:col>
          <xdr:colOff>180975</xdr:colOff>
          <xdr:row>47</xdr:row>
          <xdr:rowOff>0</xdr:rowOff>
        </xdr:to>
        <xdr:sp macro="" textlink="">
          <xdr:nvSpPr>
            <xdr:cNvPr id="149527" name="Check Box 23" hidden="1">
              <a:extLst>
                <a:ext uri="{63B3BB69-23CF-44E3-9099-C40C66FF867C}">
                  <a14:compatExt spid="_x0000_s149527"/>
                </a:ext>
                <a:ext uri="{FF2B5EF4-FFF2-40B4-BE49-F238E27FC236}">
                  <a16:creationId xmlns:a16="http://schemas.microsoft.com/office/drawing/2014/main" id="{00000000-0008-0000-0D00-00001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46</xdr:row>
          <xdr:rowOff>9525</xdr:rowOff>
        </xdr:from>
        <xdr:to>
          <xdr:col>4</xdr:col>
          <xdr:colOff>180975</xdr:colOff>
          <xdr:row>47</xdr:row>
          <xdr:rowOff>0</xdr:rowOff>
        </xdr:to>
        <xdr:sp macro="" textlink="">
          <xdr:nvSpPr>
            <xdr:cNvPr id="149528" name="Check Box 24" hidden="1">
              <a:extLst>
                <a:ext uri="{63B3BB69-23CF-44E3-9099-C40C66FF867C}">
                  <a14:compatExt spid="_x0000_s149528"/>
                </a:ext>
                <a:ext uri="{FF2B5EF4-FFF2-40B4-BE49-F238E27FC236}">
                  <a16:creationId xmlns:a16="http://schemas.microsoft.com/office/drawing/2014/main" id="{00000000-0008-0000-0D00-00001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47</xdr:row>
          <xdr:rowOff>0</xdr:rowOff>
        </xdr:from>
        <xdr:to>
          <xdr:col>3</xdr:col>
          <xdr:colOff>180975</xdr:colOff>
          <xdr:row>48</xdr:row>
          <xdr:rowOff>0</xdr:rowOff>
        </xdr:to>
        <xdr:sp macro="" textlink="">
          <xdr:nvSpPr>
            <xdr:cNvPr id="149529" name="Check Box 25" hidden="1">
              <a:extLst>
                <a:ext uri="{63B3BB69-23CF-44E3-9099-C40C66FF867C}">
                  <a14:compatExt spid="_x0000_s149529"/>
                </a:ext>
                <a:ext uri="{FF2B5EF4-FFF2-40B4-BE49-F238E27FC236}">
                  <a16:creationId xmlns:a16="http://schemas.microsoft.com/office/drawing/2014/main" id="{00000000-0008-0000-0D00-000019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47</xdr:row>
          <xdr:rowOff>0</xdr:rowOff>
        </xdr:from>
        <xdr:to>
          <xdr:col>4</xdr:col>
          <xdr:colOff>180975</xdr:colOff>
          <xdr:row>48</xdr:row>
          <xdr:rowOff>0</xdr:rowOff>
        </xdr:to>
        <xdr:sp macro="" textlink="">
          <xdr:nvSpPr>
            <xdr:cNvPr id="149530" name="Check Box 26" hidden="1">
              <a:extLst>
                <a:ext uri="{63B3BB69-23CF-44E3-9099-C40C66FF867C}">
                  <a14:compatExt spid="_x0000_s149530"/>
                </a:ext>
                <a:ext uri="{FF2B5EF4-FFF2-40B4-BE49-F238E27FC236}">
                  <a16:creationId xmlns:a16="http://schemas.microsoft.com/office/drawing/2014/main" id="{00000000-0008-0000-0D00-00001A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47</xdr:row>
          <xdr:rowOff>9525</xdr:rowOff>
        </xdr:from>
        <xdr:to>
          <xdr:col>3</xdr:col>
          <xdr:colOff>180975</xdr:colOff>
          <xdr:row>48</xdr:row>
          <xdr:rowOff>0</xdr:rowOff>
        </xdr:to>
        <xdr:sp macro="" textlink="">
          <xdr:nvSpPr>
            <xdr:cNvPr id="149531" name="Check Box 27" hidden="1">
              <a:extLst>
                <a:ext uri="{63B3BB69-23CF-44E3-9099-C40C66FF867C}">
                  <a14:compatExt spid="_x0000_s149531"/>
                </a:ext>
                <a:ext uri="{FF2B5EF4-FFF2-40B4-BE49-F238E27FC236}">
                  <a16:creationId xmlns:a16="http://schemas.microsoft.com/office/drawing/2014/main" id="{00000000-0008-0000-0D00-00001B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47</xdr:row>
          <xdr:rowOff>9525</xdr:rowOff>
        </xdr:from>
        <xdr:to>
          <xdr:col>4</xdr:col>
          <xdr:colOff>180975</xdr:colOff>
          <xdr:row>48</xdr:row>
          <xdr:rowOff>0</xdr:rowOff>
        </xdr:to>
        <xdr:sp macro="" textlink="">
          <xdr:nvSpPr>
            <xdr:cNvPr id="149532" name="Check Box 28" hidden="1">
              <a:extLst>
                <a:ext uri="{63B3BB69-23CF-44E3-9099-C40C66FF867C}">
                  <a14:compatExt spid="_x0000_s149532"/>
                </a:ext>
                <a:ext uri="{FF2B5EF4-FFF2-40B4-BE49-F238E27FC236}">
                  <a16:creationId xmlns:a16="http://schemas.microsoft.com/office/drawing/2014/main" id="{00000000-0008-0000-0D00-00001C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30</xdr:row>
          <xdr:rowOff>209550</xdr:rowOff>
        </xdr:from>
        <xdr:to>
          <xdr:col>3</xdr:col>
          <xdr:colOff>161925</xdr:colOff>
          <xdr:row>30</xdr:row>
          <xdr:rowOff>447675</xdr:rowOff>
        </xdr:to>
        <xdr:sp macro="" textlink="">
          <xdr:nvSpPr>
            <xdr:cNvPr id="149533" name="Check Box 29" hidden="1">
              <a:extLst>
                <a:ext uri="{63B3BB69-23CF-44E3-9099-C40C66FF867C}">
                  <a14:compatExt spid="_x0000_s149533"/>
                </a:ext>
                <a:ext uri="{FF2B5EF4-FFF2-40B4-BE49-F238E27FC236}">
                  <a16:creationId xmlns:a16="http://schemas.microsoft.com/office/drawing/2014/main" id="{00000000-0008-0000-0D00-00001D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30</xdr:row>
          <xdr:rowOff>209550</xdr:rowOff>
        </xdr:from>
        <xdr:to>
          <xdr:col>4</xdr:col>
          <xdr:colOff>161925</xdr:colOff>
          <xdr:row>30</xdr:row>
          <xdr:rowOff>447675</xdr:rowOff>
        </xdr:to>
        <xdr:sp macro="" textlink="">
          <xdr:nvSpPr>
            <xdr:cNvPr id="149534" name="Check Box 30" hidden="1">
              <a:extLst>
                <a:ext uri="{63B3BB69-23CF-44E3-9099-C40C66FF867C}">
                  <a14:compatExt spid="_x0000_s149534"/>
                </a:ext>
                <a:ext uri="{FF2B5EF4-FFF2-40B4-BE49-F238E27FC236}">
                  <a16:creationId xmlns:a16="http://schemas.microsoft.com/office/drawing/2014/main" id="{00000000-0008-0000-0D00-00001E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20</xdr:row>
          <xdr:rowOff>180975</xdr:rowOff>
        </xdr:from>
        <xdr:to>
          <xdr:col>3</xdr:col>
          <xdr:colOff>180975</xdr:colOff>
          <xdr:row>20</xdr:row>
          <xdr:rowOff>428625</xdr:rowOff>
        </xdr:to>
        <xdr:sp macro="" textlink="">
          <xdr:nvSpPr>
            <xdr:cNvPr id="149535" name="Check Box 31" hidden="1">
              <a:extLst>
                <a:ext uri="{63B3BB69-23CF-44E3-9099-C40C66FF867C}">
                  <a14:compatExt spid="_x0000_s149535"/>
                </a:ext>
                <a:ext uri="{FF2B5EF4-FFF2-40B4-BE49-F238E27FC236}">
                  <a16:creationId xmlns:a16="http://schemas.microsoft.com/office/drawing/2014/main" id="{00000000-0008-0000-0D00-00001F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20</xdr:row>
          <xdr:rowOff>180975</xdr:rowOff>
        </xdr:from>
        <xdr:to>
          <xdr:col>4</xdr:col>
          <xdr:colOff>180975</xdr:colOff>
          <xdr:row>20</xdr:row>
          <xdr:rowOff>428625</xdr:rowOff>
        </xdr:to>
        <xdr:sp macro="" textlink="">
          <xdr:nvSpPr>
            <xdr:cNvPr id="149536" name="Check Box 32" hidden="1">
              <a:extLst>
                <a:ext uri="{63B3BB69-23CF-44E3-9099-C40C66FF867C}">
                  <a14:compatExt spid="_x0000_s149536"/>
                </a:ext>
                <a:ext uri="{FF2B5EF4-FFF2-40B4-BE49-F238E27FC236}">
                  <a16:creationId xmlns:a16="http://schemas.microsoft.com/office/drawing/2014/main" id="{00000000-0008-0000-0D00-000020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238125</xdr:rowOff>
        </xdr:from>
        <xdr:to>
          <xdr:col>3</xdr:col>
          <xdr:colOff>171450</xdr:colOff>
          <xdr:row>21</xdr:row>
          <xdr:rowOff>476250</xdr:rowOff>
        </xdr:to>
        <xdr:sp macro="" textlink="">
          <xdr:nvSpPr>
            <xdr:cNvPr id="149537" name="Check Box 33" hidden="1">
              <a:extLst>
                <a:ext uri="{63B3BB69-23CF-44E3-9099-C40C66FF867C}">
                  <a14:compatExt spid="_x0000_s149537"/>
                </a:ext>
                <a:ext uri="{FF2B5EF4-FFF2-40B4-BE49-F238E27FC236}">
                  <a16:creationId xmlns:a16="http://schemas.microsoft.com/office/drawing/2014/main" id="{00000000-0008-0000-0D00-000021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238125</xdr:rowOff>
        </xdr:from>
        <xdr:to>
          <xdr:col>4</xdr:col>
          <xdr:colOff>171450</xdr:colOff>
          <xdr:row>21</xdr:row>
          <xdr:rowOff>476250</xdr:rowOff>
        </xdr:to>
        <xdr:sp macro="" textlink="">
          <xdr:nvSpPr>
            <xdr:cNvPr id="149538" name="Check Box 34" hidden="1">
              <a:extLst>
                <a:ext uri="{63B3BB69-23CF-44E3-9099-C40C66FF867C}">
                  <a14:compatExt spid="_x0000_s149538"/>
                </a:ext>
                <a:ext uri="{FF2B5EF4-FFF2-40B4-BE49-F238E27FC236}">
                  <a16:creationId xmlns:a16="http://schemas.microsoft.com/office/drawing/2014/main" id="{00000000-0008-0000-0D00-000022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190500</xdr:rowOff>
        </xdr:from>
        <xdr:to>
          <xdr:col>3</xdr:col>
          <xdr:colOff>152400</xdr:colOff>
          <xdr:row>26</xdr:row>
          <xdr:rowOff>428625</xdr:rowOff>
        </xdr:to>
        <xdr:sp macro="" textlink="">
          <xdr:nvSpPr>
            <xdr:cNvPr id="149539" name="Check Box 35" hidden="1">
              <a:extLst>
                <a:ext uri="{63B3BB69-23CF-44E3-9099-C40C66FF867C}">
                  <a14:compatExt spid="_x0000_s149539"/>
                </a:ext>
                <a:ext uri="{FF2B5EF4-FFF2-40B4-BE49-F238E27FC236}">
                  <a16:creationId xmlns:a16="http://schemas.microsoft.com/office/drawing/2014/main" id="{00000000-0008-0000-0D00-00002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26</xdr:row>
          <xdr:rowOff>180975</xdr:rowOff>
        </xdr:from>
        <xdr:to>
          <xdr:col>4</xdr:col>
          <xdr:colOff>171450</xdr:colOff>
          <xdr:row>26</xdr:row>
          <xdr:rowOff>419100</xdr:rowOff>
        </xdr:to>
        <xdr:sp macro="" textlink="">
          <xdr:nvSpPr>
            <xdr:cNvPr id="149540" name="Check Box 36" hidden="1">
              <a:extLst>
                <a:ext uri="{63B3BB69-23CF-44E3-9099-C40C66FF867C}">
                  <a14:compatExt spid="_x0000_s149540"/>
                </a:ext>
                <a:ext uri="{FF2B5EF4-FFF2-40B4-BE49-F238E27FC236}">
                  <a16:creationId xmlns:a16="http://schemas.microsoft.com/office/drawing/2014/main" id="{00000000-0008-0000-0D00-00002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28</xdr:row>
          <xdr:rowOff>180975</xdr:rowOff>
        </xdr:from>
        <xdr:to>
          <xdr:col>3</xdr:col>
          <xdr:colOff>171450</xdr:colOff>
          <xdr:row>28</xdr:row>
          <xdr:rowOff>419100</xdr:rowOff>
        </xdr:to>
        <xdr:sp macro="" textlink="">
          <xdr:nvSpPr>
            <xdr:cNvPr id="149541" name="Check Box 37" hidden="1">
              <a:extLst>
                <a:ext uri="{63B3BB69-23CF-44E3-9099-C40C66FF867C}">
                  <a14:compatExt spid="_x0000_s149541"/>
                </a:ext>
                <a:ext uri="{FF2B5EF4-FFF2-40B4-BE49-F238E27FC236}">
                  <a16:creationId xmlns:a16="http://schemas.microsoft.com/office/drawing/2014/main" id="{00000000-0008-0000-0D00-00002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28</xdr:row>
          <xdr:rowOff>180975</xdr:rowOff>
        </xdr:from>
        <xdr:to>
          <xdr:col>4</xdr:col>
          <xdr:colOff>171450</xdr:colOff>
          <xdr:row>28</xdr:row>
          <xdr:rowOff>419100</xdr:rowOff>
        </xdr:to>
        <xdr:sp macro="" textlink="">
          <xdr:nvSpPr>
            <xdr:cNvPr id="149542" name="Check Box 38" hidden="1">
              <a:extLst>
                <a:ext uri="{63B3BB69-23CF-44E3-9099-C40C66FF867C}">
                  <a14:compatExt spid="_x0000_s149542"/>
                </a:ext>
                <a:ext uri="{FF2B5EF4-FFF2-40B4-BE49-F238E27FC236}">
                  <a16:creationId xmlns:a16="http://schemas.microsoft.com/office/drawing/2014/main" id="{00000000-0008-0000-0D00-00002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41</xdr:row>
          <xdr:rowOff>228600</xdr:rowOff>
        </xdr:from>
        <xdr:to>
          <xdr:col>3</xdr:col>
          <xdr:colOff>180975</xdr:colOff>
          <xdr:row>41</xdr:row>
          <xdr:rowOff>466725</xdr:rowOff>
        </xdr:to>
        <xdr:sp macro="" textlink="">
          <xdr:nvSpPr>
            <xdr:cNvPr id="149543" name="Check Box 39" hidden="1">
              <a:extLst>
                <a:ext uri="{63B3BB69-23CF-44E3-9099-C40C66FF867C}">
                  <a14:compatExt spid="_x0000_s149543"/>
                </a:ext>
                <a:ext uri="{FF2B5EF4-FFF2-40B4-BE49-F238E27FC236}">
                  <a16:creationId xmlns:a16="http://schemas.microsoft.com/office/drawing/2014/main" id="{00000000-0008-0000-0D00-00002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41</xdr:row>
          <xdr:rowOff>228600</xdr:rowOff>
        </xdr:from>
        <xdr:to>
          <xdr:col>4</xdr:col>
          <xdr:colOff>180975</xdr:colOff>
          <xdr:row>41</xdr:row>
          <xdr:rowOff>466725</xdr:rowOff>
        </xdr:to>
        <xdr:sp macro="" textlink="">
          <xdr:nvSpPr>
            <xdr:cNvPr id="149544" name="Check Box 40" hidden="1">
              <a:extLst>
                <a:ext uri="{63B3BB69-23CF-44E3-9099-C40C66FF867C}">
                  <a14:compatExt spid="_x0000_s149544"/>
                </a:ext>
                <a:ext uri="{FF2B5EF4-FFF2-40B4-BE49-F238E27FC236}">
                  <a16:creationId xmlns:a16="http://schemas.microsoft.com/office/drawing/2014/main" id="{00000000-0008-0000-0D00-00002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48</xdr:row>
          <xdr:rowOff>200025</xdr:rowOff>
        </xdr:from>
        <xdr:to>
          <xdr:col>3</xdr:col>
          <xdr:colOff>180975</xdr:colOff>
          <xdr:row>48</xdr:row>
          <xdr:rowOff>438150</xdr:rowOff>
        </xdr:to>
        <xdr:sp macro="" textlink="">
          <xdr:nvSpPr>
            <xdr:cNvPr id="149545" name="Check Box 41" hidden="1">
              <a:extLst>
                <a:ext uri="{63B3BB69-23CF-44E3-9099-C40C66FF867C}">
                  <a14:compatExt spid="_x0000_s149545"/>
                </a:ext>
                <a:ext uri="{FF2B5EF4-FFF2-40B4-BE49-F238E27FC236}">
                  <a16:creationId xmlns:a16="http://schemas.microsoft.com/office/drawing/2014/main" id="{00000000-0008-0000-0D00-000029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48</xdr:row>
          <xdr:rowOff>200025</xdr:rowOff>
        </xdr:from>
        <xdr:to>
          <xdr:col>4</xdr:col>
          <xdr:colOff>180975</xdr:colOff>
          <xdr:row>48</xdr:row>
          <xdr:rowOff>438150</xdr:rowOff>
        </xdr:to>
        <xdr:sp macro="" textlink="">
          <xdr:nvSpPr>
            <xdr:cNvPr id="149546" name="Check Box 42" hidden="1">
              <a:extLst>
                <a:ext uri="{63B3BB69-23CF-44E3-9099-C40C66FF867C}">
                  <a14:compatExt spid="_x0000_s149546"/>
                </a:ext>
                <a:ext uri="{FF2B5EF4-FFF2-40B4-BE49-F238E27FC236}">
                  <a16:creationId xmlns:a16="http://schemas.microsoft.com/office/drawing/2014/main" id="{00000000-0008-0000-0D00-00002A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31</xdr:row>
          <xdr:rowOff>200025</xdr:rowOff>
        </xdr:from>
        <xdr:to>
          <xdr:col>3</xdr:col>
          <xdr:colOff>180975</xdr:colOff>
          <xdr:row>31</xdr:row>
          <xdr:rowOff>438150</xdr:rowOff>
        </xdr:to>
        <xdr:sp macro="" textlink="">
          <xdr:nvSpPr>
            <xdr:cNvPr id="149547" name="Check Box 43" hidden="1">
              <a:extLst>
                <a:ext uri="{63B3BB69-23CF-44E3-9099-C40C66FF867C}">
                  <a14:compatExt spid="_x0000_s149547"/>
                </a:ext>
                <a:ext uri="{FF2B5EF4-FFF2-40B4-BE49-F238E27FC236}">
                  <a16:creationId xmlns:a16="http://schemas.microsoft.com/office/drawing/2014/main" id="{00000000-0008-0000-0D00-00002B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31</xdr:row>
          <xdr:rowOff>200025</xdr:rowOff>
        </xdr:from>
        <xdr:to>
          <xdr:col>4</xdr:col>
          <xdr:colOff>180975</xdr:colOff>
          <xdr:row>31</xdr:row>
          <xdr:rowOff>438150</xdr:rowOff>
        </xdr:to>
        <xdr:sp macro="" textlink="">
          <xdr:nvSpPr>
            <xdr:cNvPr id="149548" name="Check Box 44" hidden="1">
              <a:extLst>
                <a:ext uri="{63B3BB69-23CF-44E3-9099-C40C66FF867C}">
                  <a14:compatExt spid="_x0000_s149548"/>
                </a:ext>
                <a:ext uri="{FF2B5EF4-FFF2-40B4-BE49-F238E27FC236}">
                  <a16:creationId xmlns:a16="http://schemas.microsoft.com/office/drawing/2014/main" id="{00000000-0008-0000-0D00-00002C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200025</xdr:rowOff>
        </xdr:from>
        <xdr:to>
          <xdr:col>3</xdr:col>
          <xdr:colOff>180975</xdr:colOff>
          <xdr:row>14</xdr:row>
          <xdr:rowOff>438150</xdr:rowOff>
        </xdr:to>
        <xdr:sp macro="" textlink="">
          <xdr:nvSpPr>
            <xdr:cNvPr id="149549" name="Check Box 45" hidden="1">
              <a:extLst>
                <a:ext uri="{63B3BB69-23CF-44E3-9099-C40C66FF867C}">
                  <a14:compatExt spid="_x0000_s149549"/>
                </a:ext>
                <a:ext uri="{FF2B5EF4-FFF2-40B4-BE49-F238E27FC236}">
                  <a16:creationId xmlns:a16="http://schemas.microsoft.com/office/drawing/2014/main" id="{00000000-0008-0000-0D00-00002D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200025</xdr:rowOff>
        </xdr:from>
        <xdr:to>
          <xdr:col>4</xdr:col>
          <xdr:colOff>180975</xdr:colOff>
          <xdr:row>14</xdr:row>
          <xdr:rowOff>438150</xdr:rowOff>
        </xdr:to>
        <xdr:sp macro="" textlink="">
          <xdr:nvSpPr>
            <xdr:cNvPr id="149550" name="Check Box 46" hidden="1">
              <a:extLst>
                <a:ext uri="{63B3BB69-23CF-44E3-9099-C40C66FF867C}">
                  <a14:compatExt spid="_x0000_s149550"/>
                </a:ext>
                <a:ext uri="{FF2B5EF4-FFF2-40B4-BE49-F238E27FC236}">
                  <a16:creationId xmlns:a16="http://schemas.microsoft.com/office/drawing/2014/main" id="{00000000-0008-0000-0D00-00002E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171450</xdr:rowOff>
        </xdr:from>
        <xdr:to>
          <xdr:col>3</xdr:col>
          <xdr:colOff>180975</xdr:colOff>
          <xdr:row>15</xdr:row>
          <xdr:rowOff>409575</xdr:rowOff>
        </xdr:to>
        <xdr:sp macro="" textlink="">
          <xdr:nvSpPr>
            <xdr:cNvPr id="149551" name="Check Box 47" hidden="1">
              <a:extLst>
                <a:ext uri="{63B3BB69-23CF-44E3-9099-C40C66FF867C}">
                  <a14:compatExt spid="_x0000_s149551"/>
                </a:ext>
                <a:ext uri="{FF2B5EF4-FFF2-40B4-BE49-F238E27FC236}">
                  <a16:creationId xmlns:a16="http://schemas.microsoft.com/office/drawing/2014/main" id="{00000000-0008-0000-0D00-00002F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15</xdr:row>
          <xdr:rowOff>171450</xdr:rowOff>
        </xdr:from>
        <xdr:to>
          <xdr:col>4</xdr:col>
          <xdr:colOff>180975</xdr:colOff>
          <xdr:row>15</xdr:row>
          <xdr:rowOff>409575</xdr:rowOff>
        </xdr:to>
        <xdr:sp macro="" textlink="">
          <xdr:nvSpPr>
            <xdr:cNvPr id="149552" name="Check Box 48" hidden="1">
              <a:extLst>
                <a:ext uri="{63B3BB69-23CF-44E3-9099-C40C66FF867C}">
                  <a14:compatExt spid="_x0000_s149552"/>
                </a:ext>
                <a:ext uri="{FF2B5EF4-FFF2-40B4-BE49-F238E27FC236}">
                  <a16:creationId xmlns:a16="http://schemas.microsoft.com/office/drawing/2014/main" id="{00000000-0008-0000-0D00-000030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200025</xdr:rowOff>
        </xdr:from>
        <xdr:to>
          <xdr:col>3</xdr:col>
          <xdr:colOff>180975</xdr:colOff>
          <xdr:row>16</xdr:row>
          <xdr:rowOff>428625</xdr:rowOff>
        </xdr:to>
        <xdr:sp macro="" textlink="">
          <xdr:nvSpPr>
            <xdr:cNvPr id="149553" name="Check Box 49" hidden="1">
              <a:extLst>
                <a:ext uri="{63B3BB69-23CF-44E3-9099-C40C66FF867C}">
                  <a14:compatExt spid="_x0000_s149553"/>
                </a:ext>
                <a:ext uri="{FF2B5EF4-FFF2-40B4-BE49-F238E27FC236}">
                  <a16:creationId xmlns:a16="http://schemas.microsoft.com/office/drawing/2014/main" id="{00000000-0008-0000-0D00-000031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16</xdr:row>
          <xdr:rowOff>200025</xdr:rowOff>
        </xdr:from>
        <xdr:to>
          <xdr:col>4</xdr:col>
          <xdr:colOff>180975</xdr:colOff>
          <xdr:row>16</xdr:row>
          <xdr:rowOff>428625</xdr:rowOff>
        </xdr:to>
        <xdr:sp macro="" textlink="">
          <xdr:nvSpPr>
            <xdr:cNvPr id="149554" name="Check Box 50" hidden="1">
              <a:extLst>
                <a:ext uri="{63B3BB69-23CF-44E3-9099-C40C66FF867C}">
                  <a14:compatExt spid="_x0000_s149554"/>
                </a:ext>
                <a:ext uri="{FF2B5EF4-FFF2-40B4-BE49-F238E27FC236}">
                  <a16:creationId xmlns:a16="http://schemas.microsoft.com/office/drawing/2014/main" id="{00000000-0008-0000-0D00-000032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17</xdr:row>
          <xdr:rowOff>200025</xdr:rowOff>
        </xdr:from>
        <xdr:to>
          <xdr:col>3</xdr:col>
          <xdr:colOff>180975</xdr:colOff>
          <xdr:row>17</xdr:row>
          <xdr:rowOff>428625</xdr:rowOff>
        </xdr:to>
        <xdr:sp macro="" textlink="">
          <xdr:nvSpPr>
            <xdr:cNvPr id="149555" name="Check Box 51" hidden="1">
              <a:extLst>
                <a:ext uri="{63B3BB69-23CF-44E3-9099-C40C66FF867C}">
                  <a14:compatExt spid="_x0000_s149555"/>
                </a:ext>
                <a:ext uri="{FF2B5EF4-FFF2-40B4-BE49-F238E27FC236}">
                  <a16:creationId xmlns:a16="http://schemas.microsoft.com/office/drawing/2014/main" id="{00000000-0008-0000-0D00-00003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200025</xdr:rowOff>
        </xdr:from>
        <xdr:to>
          <xdr:col>4</xdr:col>
          <xdr:colOff>180975</xdr:colOff>
          <xdr:row>17</xdr:row>
          <xdr:rowOff>428625</xdr:rowOff>
        </xdr:to>
        <xdr:sp macro="" textlink="">
          <xdr:nvSpPr>
            <xdr:cNvPr id="149556" name="Check Box 52" hidden="1">
              <a:extLst>
                <a:ext uri="{63B3BB69-23CF-44E3-9099-C40C66FF867C}">
                  <a14:compatExt spid="_x0000_s149556"/>
                </a:ext>
                <a:ext uri="{FF2B5EF4-FFF2-40B4-BE49-F238E27FC236}">
                  <a16:creationId xmlns:a16="http://schemas.microsoft.com/office/drawing/2014/main" id="{00000000-0008-0000-0D00-00003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18</xdr:row>
          <xdr:rowOff>200025</xdr:rowOff>
        </xdr:from>
        <xdr:to>
          <xdr:col>3</xdr:col>
          <xdr:colOff>171450</xdr:colOff>
          <xdr:row>18</xdr:row>
          <xdr:rowOff>428625</xdr:rowOff>
        </xdr:to>
        <xdr:sp macro="" textlink="">
          <xdr:nvSpPr>
            <xdr:cNvPr id="149557" name="Check Box 53" hidden="1">
              <a:extLst>
                <a:ext uri="{63B3BB69-23CF-44E3-9099-C40C66FF867C}">
                  <a14:compatExt spid="_x0000_s149557"/>
                </a:ext>
                <a:ext uri="{FF2B5EF4-FFF2-40B4-BE49-F238E27FC236}">
                  <a16:creationId xmlns:a16="http://schemas.microsoft.com/office/drawing/2014/main" id="{00000000-0008-0000-0D00-00003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18</xdr:row>
          <xdr:rowOff>200025</xdr:rowOff>
        </xdr:from>
        <xdr:to>
          <xdr:col>4</xdr:col>
          <xdr:colOff>171450</xdr:colOff>
          <xdr:row>18</xdr:row>
          <xdr:rowOff>428625</xdr:rowOff>
        </xdr:to>
        <xdr:sp macro="" textlink="">
          <xdr:nvSpPr>
            <xdr:cNvPr id="149558" name="Check Box 54" hidden="1">
              <a:extLst>
                <a:ext uri="{63B3BB69-23CF-44E3-9099-C40C66FF867C}">
                  <a14:compatExt spid="_x0000_s149558"/>
                </a:ext>
                <a:ext uri="{FF2B5EF4-FFF2-40B4-BE49-F238E27FC236}">
                  <a16:creationId xmlns:a16="http://schemas.microsoft.com/office/drawing/2014/main" id="{00000000-0008-0000-0D00-00003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22</xdr:row>
          <xdr:rowOff>219075</xdr:rowOff>
        </xdr:from>
        <xdr:to>
          <xdr:col>3</xdr:col>
          <xdr:colOff>180975</xdr:colOff>
          <xdr:row>22</xdr:row>
          <xdr:rowOff>466725</xdr:rowOff>
        </xdr:to>
        <xdr:sp macro="" textlink="">
          <xdr:nvSpPr>
            <xdr:cNvPr id="149559" name="Check Box 55" hidden="1">
              <a:extLst>
                <a:ext uri="{63B3BB69-23CF-44E3-9099-C40C66FF867C}">
                  <a14:compatExt spid="_x0000_s149559"/>
                </a:ext>
                <a:ext uri="{FF2B5EF4-FFF2-40B4-BE49-F238E27FC236}">
                  <a16:creationId xmlns:a16="http://schemas.microsoft.com/office/drawing/2014/main" id="{00000000-0008-0000-0D00-00003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22</xdr:row>
          <xdr:rowOff>219075</xdr:rowOff>
        </xdr:from>
        <xdr:to>
          <xdr:col>4</xdr:col>
          <xdr:colOff>180975</xdr:colOff>
          <xdr:row>22</xdr:row>
          <xdr:rowOff>466725</xdr:rowOff>
        </xdr:to>
        <xdr:sp macro="" textlink="">
          <xdr:nvSpPr>
            <xdr:cNvPr id="149560" name="Check Box 56" hidden="1">
              <a:extLst>
                <a:ext uri="{63B3BB69-23CF-44E3-9099-C40C66FF867C}">
                  <a14:compatExt spid="_x0000_s149560"/>
                </a:ext>
                <a:ext uri="{FF2B5EF4-FFF2-40B4-BE49-F238E27FC236}">
                  <a16:creationId xmlns:a16="http://schemas.microsoft.com/office/drawing/2014/main" id="{00000000-0008-0000-0D00-00003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219075</xdr:rowOff>
        </xdr:from>
        <xdr:to>
          <xdr:col>3</xdr:col>
          <xdr:colOff>180975</xdr:colOff>
          <xdr:row>23</xdr:row>
          <xdr:rowOff>466725</xdr:rowOff>
        </xdr:to>
        <xdr:sp macro="" textlink="">
          <xdr:nvSpPr>
            <xdr:cNvPr id="149561" name="Check Box 57" hidden="1">
              <a:extLst>
                <a:ext uri="{63B3BB69-23CF-44E3-9099-C40C66FF867C}">
                  <a14:compatExt spid="_x0000_s149561"/>
                </a:ext>
                <a:ext uri="{FF2B5EF4-FFF2-40B4-BE49-F238E27FC236}">
                  <a16:creationId xmlns:a16="http://schemas.microsoft.com/office/drawing/2014/main" id="{00000000-0008-0000-0D00-000039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23</xdr:row>
          <xdr:rowOff>219075</xdr:rowOff>
        </xdr:from>
        <xdr:to>
          <xdr:col>4</xdr:col>
          <xdr:colOff>180975</xdr:colOff>
          <xdr:row>23</xdr:row>
          <xdr:rowOff>466725</xdr:rowOff>
        </xdr:to>
        <xdr:sp macro="" textlink="">
          <xdr:nvSpPr>
            <xdr:cNvPr id="149562" name="Check Box 58" hidden="1">
              <a:extLst>
                <a:ext uri="{63B3BB69-23CF-44E3-9099-C40C66FF867C}">
                  <a14:compatExt spid="_x0000_s149562"/>
                </a:ext>
                <a:ext uri="{FF2B5EF4-FFF2-40B4-BE49-F238E27FC236}">
                  <a16:creationId xmlns:a16="http://schemas.microsoft.com/office/drawing/2014/main" id="{00000000-0008-0000-0D00-00003A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52</xdr:row>
          <xdr:rowOff>9525</xdr:rowOff>
        </xdr:from>
        <xdr:to>
          <xdr:col>3</xdr:col>
          <xdr:colOff>180975</xdr:colOff>
          <xdr:row>53</xdr:row>
          <xdr:rowOff>0</xdr:rowOff>
        </xdr:to>
        <xdr:sp macro="" textlink="">
          <xdr:nvSpPr>
            <xdr:cNvPr id="149563" name="Check Box 59" hidden="1">
              <a:extLst>
                <a:ext uri="{63B3BB69-23CF-44E3-9099-C40C66FF867C}">
                  <a14:compatExt spid="_x0000_s149563"/>
                </a:ext>
                <a:ext uri="{FF2B5EF4-FFF2-40B4-BE49-F238E27FC236}">
                  <a16:creationId xmlns:a16="http://schemas.microsoft.com/office/drawing/2014/main" id="{00000000-0008-0000-0D00-00003B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52</xdr:row>
          <xdr:rowOff>9525</xdr:rowOff>
        </xdr:from>
        <xdr:to>
          <xdr:col>4</xdr:col>
          <xdr:colOff>180975</xdr:colOff>
          <xdr:row>53</xdr:row>
          <xdr:rowOff>0</xdr:rowOff>
        </xdr:to>
        <xdr:sp macro="" textlink="">
          <xdr:nvSpPr>
            <xdr:cNvPr id="149564" name="Check Box 60" hidden="1">
              <a:extLst>
                <a:ext uri="{63B3BB69-23CF-44E3-9099-C40C66FF867C}">
                  <a14:compatExt spid="_x0000_s149564"/>
                </a:ext>
                <a:ext uri="{FF2B5EF4-FFF2-40B4-BE49-F238E27FC236}">
                  <a16:creationId xmlns:a16="http://schemas.microsoft.com/office/drawing/2014/main" id="{00000000-0008-0000-0D00-00003C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54</xdr:row>
          <xdr:rowOff>200025</xdr:rowOff>
        </xdr:from>
        <xdr:to>
          <xdr:col>3</xdr:col>
          <xdr:colOff>190500</xdr:colOff>
          <xdr:row>54</xdr:row>
          <xdr:rowOff>438150</xdr:rowOff>
        </xdr:to>
        <xdr:sp macro="" textlink="">
          <xdr:nvSpPr>
            <xdr:cNvPr id="149565" name="Check Box 61" hidden="1">
              <a:extLst>
                <a:ext uri="{63B3BB69-23CF-44E3-9099-C40C66FF867C}">
                  <a14:compatExt spid="_x0000_s149565"/>
                </a:ext>
                <a:ext uri="{FF2B5EF4-FFF2-40B4-BE49-F238E27FC236}">
                  <a16:creationId xmlns:a16="http://schemas.microsoft.com/office/drawing/2014/main" id="{00000000-0008-0000-0D00-00003D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54</xdr:row>
          <xdr:rowOff>200025</xdr:rowOff>
        </xdr:from>
        <xdr:to>
          <xdr:col>4</xdr:col>
          <xdr:colOff>190500</xdr:colOff>
          <xdr:row>54</xdr:row>
          <xdr:rowOff>438150</xdr:rowOff>
        </xdr:to>
        <xdr:sp macro="" textlink="">
          <xdr:nvSpPr>
            <xdr:cNvPr id="149566" name="Check Box 62" hidden="1">
              <a:extLst>
                <a:ext uri="{63B3BB69-23CF-44E3-9099-C40C66FF867C}">
                  <a14:compatExt spid="_x0000_s149566"/>
                </a:ext>
                <a:ext uri="{FF2B5EF4-FFF2-40B4-BE49-F238E27FC236}">
                  <a16:creationId xmlns:a16="http://schemas.microsoft.com/office/drawing/2014/main" id="{00000000-0008-0000-0D00-00003E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55</xdr:row>
          <xdr:rowOff>161925</xdr:rowOff>
        </xdr:from>
        <xdr:to>
          <xdr:col>3</xdr:col>
          <xdr:colOff>171450</xdr:colOff>
          <xdr:row>55</xdr:row>
          <xdr:rowOff>400050</xdr:rowOff>
        </xdr:to>
        <xdr:sp macro="" textlink="">
          <xdr:nvSpPr>
            <xdr:cNvPr id="149567" name="Check Box 63" hidden="1">
              <a:extLst>
                <a:ext uri="{63B3BB69-23CF-44E3-9099-C40C66FF867C}">
                  <a14:compatExt spid="_x0000_s149567"/>
                </a:ext>
                <a:ext uri="{FF2B5EF4-FFF2-40B4-BE49-F238E27FC236}">
                  <a16:creationId xmlns:a16="http://schemas.microsoft.com/office/drawing/2014/main" id="{00000000-0008-0000-0D00-00003F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55</xdr:row>
          <xdr:rowOff>161925</xdr:rowOff>
        </xdr:from>
        <xdr:to>
          <xdr:col>4</xdr:col>
          <xdr:colOff>171450</xdr:colOff>
          <xdr:row>55</xdr:row>
          <xdr:rowOff>400050</xdr:rowOff>
        </xdr:to>
        <xdr:sp macro="" textlink="">
          <xdr:nvSpPr>
            <xdr:cNvPr id="149568" name="Check Box 64" hidden="1">
              <a:extLst>
                <a:ext uri="{63B3BB69-23CF-44E3-9099-C40C66FF867C}">
                  <a14:compatExt spid="_x0000_s149568"/>
                </a:ext>
                <a:ext uri="{FF2B5EF4-FFF2-40B4-BE49-F238E27FC236}">
                  <a16:creationId xmlns:a16="http://schemas.microsoft.com/office/drawing/2014/main" id="{00000000-0008-0000-0D00-000040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53</xdr:row>
          <xdr:rowOff>190500</xdr:rowOff>
        </xdr:from>
        <xdr:to>
          <xdr:col>3</xdr:col>
          <xdr:colOff>200025</xdr:colOff>
          <xdr:row>53</xdr:row>
          <xdr:rowOff>428625</xdr:rowOff>
        </xdr:to>
        <xdr:sp macro="" textlink="">
          <xdr:nvSpPr>
            <xdr:cNvPr id="149569" name="Check Box 65" hidden="1">
              <a:extLst>
                <a:ext uri="{63B3BB69-23CF-44E3-9099-C40C66FF867C}">
                  <a14:compatExt spid="_x0000_s149569"/>
                </a:ext>
                <a:ext uri="{FF2B5EF4-FFF2-40B4-BE49-F238E27FC236}">
                  <a16:creationId xmlns:a16="http://schemas.microsoft.com/office/drawing/2014/main" id="{00000000-0008-0000-0D00-000041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53</xdr:row>
          <xdr:rowOff>190500</xdr:rowOff>
        </xdr:from>
        <xdr:to>
          <xdr:col>4</xdr:col>
          <xdr:colOff>200025</xdr:colOff>
          <xdr:row>53</xdr:row>
          <xdr:rowOff>428625</xdr:rowOff>
        </xdr:to>
        <xdr:sp macro="" textlink="">
          <xdr:nvSpPr>
            <xdr:cNvPr id="149570" name="Check Box 66" hidden="1">
              <a:extLst>
                <a:ext uri="{63B3BB69-23CF-44E3-9099-C40C66FF867C}">
                  <a14:compatExt spid="_x0000_s149570"/>
                </a:ext>
                <a:ext uri="{FF2B5EF4-FFF2-40B4-BE49-F238E27FC236}">
                  <a16:creationId xmlns:a16="http://schemas.microsoft.com/office/drawing/2014/main" id="{00000000-0008-0000-0D00-000042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35</xdr:row>
          <xdr:rowOff>581025</xdr:rowOff>
        </xdr:from>
        <xdr:to>
          <xdr:col>3</xdr:col>
          <xdr:colOff>171450</xdr:colOff>
          <xdr:row>37</xdr:row>
          <xdr:rowOff>9525</xdr:rowOff>
        </xdr:to>
        <xdr:sp macro="" textlink="">
          <xdr:nvSpPr>
            <xdr:cNvPr id="149571" name="Check Box 67" hidden="1">
              <a:extLst>
                <a:ext uri="{63B3BB69-23CF-44E3-9099-C40C66FF867C}">
                  <a14:compatExt spid="_x0000_s149571"/>
                </a:ext>
                <a:ext uri="{FF2B5EF4-FFF2-40B4-BE49-F238E27FC236}">
                  <a16:creationId xmlns:a16="http://schemas.microsoft.com/office/drawing/2014/main" id="{00000000-0008-0000-0D00-000043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35</xdr:row>
          <xdr:rowOff>581025</xdr:rowOff>
        </xdr:from>
        <xdr:to>
          <xdr:col>4</xdr:col>
          <xdr:colOff>171450</xdr:colOff>
          <xdr:row>37</xdr:row>
          <xdr:rowOff>9525</xdr:rowOff>
        </xdr:to>
        <xdr:sp macro="" textlink="">
          <xdr:nvSpPr>
            <xdr:cNvPr id="149572" name="Check Box 68" hidden="1">
              <a:extLst>
                <a:ext uri="{63B3BB69-23CF-44E3-9099-C40C66FF867C}">
                  <a14:compatExt spid="_x0000_s149572"/>
                </a:ext>
                <a:ext uri="{FF2B5EF4-FFF2-40B4-BE49-F238E27FC236}">
                  <a16:creationId xmlns:a16="http://schemas.microsoft.com/office/drawing/2014/main" id="{00000000-0008-0000-0D00-000044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34</xdr:row>
          <xdr:rowOff>190500</xdr:rowOff>
        </xdr:from>
        <xdr:to>
          <xdr:col>3</xdr:col>
          <xdr:colOff>171450</xdr:colOff>
          <xdr:row>34</xdr:row>
          <xdr:rowOff>428625</xdr:rowOff>
        </xdr:to>
        <xdr:sp macro="" textlink="">
          <xdr:nvSpPr>
            <xdr:cNvPr id="149573" name="Check Box 69" hidden="1">
              <a:extLst>
                <a:ext uri="{63B3BB69-23CF-44E3-9099-C40C66FF867C}">
                  <a14:compatExt spid="_x0000_s149573"/>
                </a:ext>
                <a:ext uri="{FF2B5EF4-FFF2-40B4-BE49-F238E27FC236}">
                  <a16:creationId xmlns:a16="http://schemas.microsoft.com/office/drawing/2014/main" id="{00000000-0008-0000-0D00-000045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34</xdr:row>
          <xdr:rowOff>190500</xdr:rowOff>
        </xdr:from>
        <xdr:to>
          <xdr:col>4</xdr:col>
          <xdr:colOff>171450</xdr:colOff>
          <xdr:row>34</xdr:row>
          <xdr:rowOff>428625</xdr:rowOff>
        </xdr:to>
        <xdr:sp macro="" textlink="">
          <xdr:nvSpPr>
            <xdr:cNvPr id="149574" name="Check Box 70" hidden="1">
              <a:extLst>
                <a:ext uri="{63B3BB69-23CF-44E3-9099-C40C66FF867C}">
                  <a14:compatExt spid="_x0000_s149574"/>
                </a:ext>
                <a:ext uri="{FF2B5EF4-FFF2-40B4-BE49-F238E27FC236}">
                  <a16:creationId xmlns:a16="http://schemas.microsoft.com/office/drawing/2014/main" id="{00000000-0008-0000-0D00-000046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35</xdr:row>
          <xdr:rowOff>219075</xdr:rowOff>
        </xdr:from>
        <xdr:to>
          <xdr:col>3</xdr:col>
          <xdr:colOff>180975</xdr:colOff>
          <xdr:row>35</xdr:row>
          <xdr:rowOff>457200</xdr:rowOff>
        </xdr:to>
        <xdr:sp macro="" textlink="">
          <xdr:nvSpPr>
            <xdr:cNvPr id="149575" name="Check Box 71" hidden="1">
              <a:extLst>
                <a:ext uri="{63B3BB69-23CF-44E3-9099-C40C66FF867C}">
                  <a14:compatExt spid="_x0000_s149575"/>
                </a:ext>
                <a:ext uri="{FF2B5EF4-FFF2-40B4-BE49-F238E27FC236}">
                  <a16:creationId xmlns:a16="http://schemas.microsoft.com/office/drawing/2014/main" id="{00000000-0008-0000-0D00-000047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35</xdr:row>
          <xdr:rowOff>219075</xdr:rowOff>
        </xdr:from>
        <xdr:to>
          <xdr:col>4</xdr:col>
          <xdr:colOff>180975</xdr:colOff>
          <xdr:row>35</xdr:row>
          <xdr:rowOff>457200</xdr:rowOff>
        </xdr:to>
        <xdr:sp macro="" textlink="">
          <xdr:nvSpPr>
            <xdr:cNvPr id="149576" name="Check Box 72" hidden="1">
              <a:extLst>
                <a:ext uri="{63B3BB69-23CF-44E3-9099-C40C66FF867C}">
                  <a14:compatExt spid="_x0000_s149576"/>
                </a:ext>
                <a:ext uri="{FF2B5EF4-FFF2-40B4-BE49-F238E27FC236}">
                  <a16:creationId xmlns:a16="http://schemas.microsoft.com/office/drawing/2014/main" id="{00000000-0008-0000-0D00-000048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25</xdr:row>
          <xdr:rowOff>180975</xdr:rowOff>
        </xdr:from>
        <xdr:to>
          <xdr:col>3</xdr:col>
          <xdr:colOff>180975</xdr:colOff>
          <xdr:row>25</xdr:row>
          <xdr:rowOff>419100</xdr:rowOff>
        </xdr:to>
        <xdr:sp macro="" textlink="">
          <xdr:nvSpPr>
            <xdr:cNvPr id="149577" name="Check Box 73" hidden="1">
              <a:extLst>
                <a:ext uri="{63B3BB69-23CF-44E3-9099-C40C66FF867C}">
                  <a14:compatExt spid="_x0000_s149577"/>
                </a:ext>
                <a:ext uri="{FF2B5EF4-FFF2-40B4-BE49-F238E27FC236}">
                  <a16:creationId xmlns:a16="http://schemas.microsoft.com/office/drawing/2014/main" id="{00000000-0008-0000-0D00-000049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25</xdr:row>
          <xdr:rowOff>180975</xdr:rowOff>
        </xdr:from>
        <xdr:to>
          <xdr:col>4</xdr:col>
          <xdr:colOff>161925</xdr:colOff>
          <xdr:row>25</xdr:row>
          <xdr:rowOff>419100</xdr:rowOff>
        </xdr:to>
        <xdr:sp macro="" textlink="">
          <xdr:nvSpPr>
            <xdr:cNvPr id="149578" name="Check Box 74" hidden="1">
              <a:extLst>
                <a:ext uri="{63B3BB69-23CF-44E3-9099-C40C66FF867C}">
                  <a14:compatExt spid="_x0000_s149578"/>
                </a:ext>
                <a:ext uri="{FF2B5EF4-FFF2-40B4-BE49-F238E27FC236}">
                  <a16:creationId xmlns:a16="http://schemas.microsoft.com/office/drawing/2014/main" id="{00000000-0008-0000-0D00-00004A4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238126</xdr:colOff>
      <xdr:row>28</xdr:row>
      <xdr:rowOff>35718</xdr:rowOff>
    </xdr:from>
    <xdr:to>
      <xdr:col>16</xdr:col>
      <xdr:colOff>381000</xdr:colOff>
      <xdr:row>30</xdr:row>
      <xdr:rowOff>154781</xdr:rowOff>
    </xdr:to>
    <xdr:sp macro="" textlink="">
      <xdr:nvSpPr>
        <xdr:cNvPr id="2" name="吹き出し: 角を丸めた四角形 1">
          <a:extLst>
            <a:ext uri="{FF2B5EF4-FFF2-40B4-BE49-F238E27FC236}">
              <a16:creationId xmlns:a16="http://schemas.microsoft.com/office/drawing/2014/main" id="{00000000-0008-0000-0E00-000002000000}"/>
            </a:ext>
          </a:extLst>
        </xdr:cNvPr>
        <xdr:cNvSpPr/>
      </xdr:nvSpPr>
      <xdr:spPr>
        <a:xfrm>
          <a:off x="7086601" y="6912768"/>
          <a:ext cx="4257674" cy="50006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10</xdr:col>
      <xdr:colOff>261937</xdr:colOff>
      <xdr:row>19</xdr:row>
      <xdr:rowOff>95252</xdr:rowOff>
    </xdr:from>
    <xdr:to>
      <xdr:col>15</xdr:col>
      <xdr:colOff>154781</xdr:colOff>
      <xdr:row>22</xdr:row>
      <xdr:rowOff>0</xdr:rowOff>
    </xdr:to>
    <xdr:sp macro="" textlink="">
      <xdr:nvSpPr>
        <xdr:cNvPr id="3" name="吹き出し: 角を丸めた四角形 2">
          <a:extLst>
            <a:ext uri="{FF2B5EF4-FFF2-40B4-BE49-F238E27FC236}">
              <a16:creationId xmlns:a16="http://schemas.microsoft.com/office/drawing/2014/main" id="{00000000-0008-0000-0E00-000003000000}"/>
            </a:ext>
          </a:extLst>
        </xdr:cNvPr>
        <xdr:cNvSpPr/>
      </xdr:nvSpPr>
      <xdr:spPr>
        <a:xfrm>
          <a:off x="7110412" y="4819652"/>
          <a:ext cx="3321844" cy="65722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xdr:twoCellAnchor>
    <xdr:from>
      <xdr:col>10</xdr:col>
      <xdr:colOff>309563</xdr:colOff>
      <xdr:row>2</xdr:row>
      <xdr:rowOff>95250</xdr:rowOff>
    </xdr:from>
    <xdr:to>
      <xdr:col>13</xdr:col>
      <xdr:colOff>314325</xdr:colOff>
      <xdr:row>6</xdr:row>
      <xdr:rowOff>142875</xdr:rowOff>
    </xdr:to>
    <xdr:sp macro="" textlink="">
      <xdr:nvSpPr>
        <xdr:cNvPr id="4" name="吹き出し: 角を丸めた四角形 3">
          <a:extLst>
            <a:ext uri="{FF2B5EF4-FFF2-40B4-BE49-F238E27FC236}">
              <a16:creationId xmlns:a16="http://schemas.microsoft.com/office/drawing/2014/main" id="{00000000-0008-0000-0E00-000004000000}"/>
            </a:ext>
          </a:extLst>
        </xdr:cNvPr>
        <xdr:cNvSpPr/>
      </xdr:nvSpPr>
      <xdr:spPr>
        <a:xfrm>
          <a:off x="7158038" y="638175"/>
          <a:ext cx="2062162" cy="7334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43</xdr:row>
          <xdr:rowOff>180975</xdr:rowOff>
        </xdr:from>
        <xdr:to>
          <xdr:col>3</xdr:col>
          <xdr:colOff>161925</xdr:colOff>
          <xdr:row>43</xdr:row>
          <xdr:rowOff>419100</xdr:rowOff>
        </xdr:to>
        <xdr:sp macro="" textlink="">
          <xdr:nvSpPr>
            <xdr:cNvPr id="145409" name="Check Box 1" hidden="1">
              <a:extLst>
                <a:ext uri="{63B3BB69-23CF-44E3-9099-C40C66FF867C}">
                  <a14:compatExt spid="_x0000_s145409"/>
                </a:ext>
                <a:ext uri="{FF2B5EF4-FFF2-40B4-BE49-F238E27FC236}">
                  <a16:creationId xmlns:a16="http://schemas.microsoft.com/office/drawing/2014/main" id="{00000000-0008-0000-0E00-0000013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43</xdr:row>
          <xdr:rowOff>180975</xdr:rowOff>
        </xdr:from>
        <xdr:to>
          <xdr:col>6</xdr:col>
          <xdr:colOff>209550</xdr:colOff>
          <xdr:row>43</xdr:row>
          <xdr:rowOff>419100</xdr:rowOff>
        </xdr:to>
        <xdr:sp macro="" textlink="">
          <xdr:nvSpPr>
            <xdr:cNvPr id="145410" name="Check Box 2" hidden="1">
              <a:extLst>
                <a:ext uri="{63B3BB69-23CF-44E3-9099-C40C66FF867C}">
                  <a14:compatExt spid="_x0000_s145410"/>
                </a:ext>
                <a:ext uri="{FF2B5EF4-FFF2-40B4-BE49-F238E27FC236}">
                  <a16:creationId xmlns:a16="http://schemas.microsoft.com/office/drawing/2014/main" id="{00000000-0008-0000-0E00-0000023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11</xdr:row>
          <xdr:rowOff>66675</xdr:rowOff>
        </xdr:from>
        <xdr:to>
          <xdr:col>3</xdr:col>
          <xdr:colOff>238125</xdr:colOff>
          <xdr:row>11</xdr:row>
          <xdr:rowOff>400050</xdr:rowOff>
        </xdr:to>
        <xdr:sp macro="" textlink="">
          <xdr:nvSpPr>
            <xdr:cNvPr id="146433" name="Check Box 1" hidden="1">
              <a:extLst>
                <a:ext uri="{63B3BB69-23CF-44E3-9099-C40C66FF867C}">
                  <a14:compatExt spid="_x0000_s146433"/>
                </a:ext>
                <a:ext uri="{FF2B5EF4-FFF2-40B4-BE49-F238E27FC236}">
                  <a16:creationId xmlns:a16="http://schemas.microsoft.com/office/drawing/2014/main" id="{00000000-0008-0000-0100-00000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66675</xdr:rowOff>
        </xdr:from>
        <xdr:to>
          <xdr:col>3</xdr:col>
          <xdr:colOff>238125</xdr:colOff>
          <xdr:row>12</xdr:row>
          <xdr:rowOff>400050</xdr:rowOff>
        </xdr:to>
        <xdr:sp macro="" textlink="">
          <xdr:nvSpPr>
            <xdr:cNvPr id="146434" name="Check Box 2" hidden="1">
              <a:extLst>
                <a:ext uri="{63B3BB69-23CF-44E3-9099-C40C66FF867C}">
                  <a14:compatExt spid="_x0000_s146434"/>
                </a:ext>
                <a:ext uri="{FF2B5EF4-FFF2-40B4-BE49-F238E27FC236}">
                  <a16:creationId xmlns:a16="http://schemas.microsoft.com/office/drawing/2014/main" id="{00000000-0008-0000-0100-00000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13</xdr:row>
          <xdr:rowOff>9525</xdr:rowOff>
        </xdr:from>
        <xdr:to>
          <xdr:col>3</xdr:col>
          <xdr:colOff>228600</xdr:colOff>
          <xdr:row>14</xdr:row>
          <xdr:rowOff>9525</xdr:rowOff>
        </xdr:to>
        <xdr:sp macro="" textlink="">
          <xdr:nvSpPr>
            <xdr:cNvPr id="146435" name="Check Box 3" hidden="1">
              <a:extLst>
                <a:ext uri="{63B3BB69-23CF-44E3-9099-C40C66FF867C}">
                  <a14:compatExt spid="_x0000_s146435"/>
                </a:ext>
                <a:ext uri="{FF2B5EF4-FFF2-40B4-BE49-F238E27FC236}">
                  <a16:creationId xmlns:a16="http://schemas.microsoft.com/office/drawing/2014/main" id="{00000000-0008-0000-0100-000003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14</xdr:row>
          <xdr:rowOff>180975</xdr:rowOff>
        </xdr:from>
        <xdr:to>
          <xdr:col>3</xdr:col>
          <xdr:colOff>228600</xdr:colOff>
          <xdr:row>14</xdr:row>
          <xdr:rowOff>514350</xdr:rowOff>
        </xdr:to>
        <xdr:sp macro="" textlink="">
          <xdr:nvSpPr>
            <xdr:cNvPr id="146436" name="Check Box 4" hidden="1">
              <a:extLst>
                <a:ext uri="{63B3BB69-23CF-44E3-9099-C40C66FF867C}">
                  <a14:compatExt spid="_x0000_s146436"/>
                </a:ext>
                <a:ext uri="{FF2B5EF4-FFF2-40B4-BE49-F238E27FC236}">
                  <a16:creationId xmlns:a16="http://schemas.microsoft.com/office/drawing/2014/main" id="{00000000-0008-0000-0100-000004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16</xdr:row>
          <xdr:rowOff>66675</xdr:rowOff>
        </xdr:from>
        <xdr:to>
          <xdr:col>3</xdr:col>
          <xdr:colOff>238125</xdr:colOff>
          <xdr:row>16</xdr:row>
          <xdr:rowOff>400050</xdr:rowOff>
        </xdr:to>
        <xdr:sp macro="" textlink="">
          <xdr:nvSpPr>
            <xdr:cNvPr id="146437" name="Check Box 5" hidden="1">
              <a:extLst>
                <a:ext uri="{63B3BB69-23CF-44E3-9099-C40C66FF867C}">
                  <a14:compatExt spid="_x0000_s146437"/>
                </a:ext>
                <a:ext uri="{FF2B5EF4-FFF2-40B4-BE49-F238E27FC236}">
                  <a16:creationId xmlns:a16="http://schemas.microsoft.com/office/drawing/2014/main" id="{00000000-0008-0000-0100-000005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18</xdr:row>
          <xdr:rowOff>0</xdr:rowOff>
        </xdr:from>
        <xdr:to>
          <xdr:col>3</xdr:col>
          <xdr:colOff>238125</xdr:colOff>
          <xdr:row>19</xdr:row>
          <xdr:rowOff>0</xdr:rowOff>
        </xdr:to>
        <xdr:sp macro="" textlink="">
          <xdr:nvSpPr>
            <xdr:cNvPr id="146438" name="Check Box 6" hidden="1">
              <a:extLst>
                <a:ext uri="{63B3BB69-23CF-44E3-9099-C40C66FF867C}">
                  <a14:compatExt spid="_x0000_s146438"/>
                </a:ext>
                <a:ext uri="{FF2B5EF4-FFF2-40B4-BE49-F238E27FC236}">
                  <a16:creationId xmlns:a16="http://schemas.microsoft.com/office/drawing/2014/main" id="{00000000-0008-0000-0100-000006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xdr:row>
          <xdr:rowOff>66675</xdr:rowOff>
        </xdr:from>
        <xdr:to>
          <xdr:col>3</xdr:col>
          <xdr:colOff>238125</xdr:colOff>
          <xdr:row>20</xdr:row>
          <xdr:rowOff>400050</xdr:rowOff>
        </xdr:to>
        <xdr:sp macro="" textlink="">
          <xdr:nvSpPr>
            <xdr:cNvPr id="146439" name="Check Box 7" hidden="1">
              <a:extLst>
                <a:ext uri="{63B3BB69-23CF-44E3-9099-C40C66FF867C}">
                  <a14:compatExt spid="_x0000_s146439"/>
                </a:ext>
                <a:ext uri="{FF2B5EF4-FFF2-40B4-BE49-F238E27FC236}">
                  <a16:creationId xmlns:a16="http://schemas.microsoft.com/office/drawing/2014/main" id="{00000000-0008-0000-0100-000007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21</xdr:row>
          <xdr:rowOff>66675</xdr:rowOff>
        </xdr:from>
        <xdr:to>
          <xdr:col>3</xdr:col>
          <xdr:colOff>238125</xdr:colOff>
          <xdr:row>21</xdr:row>
          <xdr:rowOff>400050</xdr:rowOff>
        </xdr:to>
        <xdr:sp macro="" textlink="">
          <xdr:nvSpPr>
            <xdr:cNvPr id="146440" name="Check Box 8" hidden="1">
              <a:extLst>
                <a:ext uri="{63B3BB69-23CF-44E3-9099-C40C66FF867C}">
                  <a14:compatExt spid="_x0000_s146440"/>
                </a:ext>
                <a:ext uri="{FF2B5EF4-FFF2-40B4-BE49-F238E27FC236}">
                  <a16:creationId xmlns:a16="http://schemas.microsoft.com/office/drawing/2014/main" id="{00000000-0008-0000-0100-000008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22</xdr:row>
          <xdr:rowOff>66675</xdr:rowOff>
        </xdr:from>
        <xdr:to>
          <xdr:col>3</xdr:col>
          <xdr:colOff>238125</xdr:colOff>
          <xdr:row>22</xdr:row>
          <xdr:rowOff>400050</xdr:rowOff>
        </xdr:to>
        <xdr:sp macro="" textlink="">
          <xdr:nvSpPr>
            <xdr:cNvPr id="146441" name="Check Box 9" hidden="1">
              <a:extLst>
                <a:ext uri="{63B3BB69-23CF-44E3-9099-C40C66FF867C}">
                  <a14:compatExt spid="_x0000_s146441"/>
                </a:ext>
                <a:ext uri="{FF2B5EF4-FFF2-40B4-BE49-F238E27FC236}">
                  <a16:creationId xmlns:a16="http://schemas.microsoft.com/office/drawing/2014/main" id="{00000000-0008-0000-0100-000009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66675</xdr:rowOff>
        </xdr:from>
        <xdr:to>
          <xdr:col>3</xdr:col>
          <xdr:colOff>238125</xdr:colOff>
          <xdr:row>12</xdr:row>
          <xdr:rowOff>400050</xdr:rowOff>
        </xdr:to>
        <xdr:sp macro="" textlink="">
          <xdr:nvSpPr>
            <xdr:cNvPr id="146442" name="Check Box 10" hidden="1">
              <a:extLst>
                <a:ext uri="{63B3BB69-23CF-44E3-9099-C40C66FF867C}">
                  <a14:compatExt spid="_x0000_s146442"/>
                </a:ext>
                <a:ext uri="{FF2B5EF4-FFF2-40B4-BE49-F238E27FC236}">
                  <a16:creationId xmlns:a16="http://schemas.microsoft.com/office/drawing/2014/main" id="{00000000-0008-0000-0100-00000A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16</xdr:row>
          <xdr:rowOff>66675</xdr:rowOff>
        </xdr:from>
        <xdr:to>
          <xdr:col>3</xdr:col>
          <xdr:colOff>238125</xdr:colOff>
          <xdr:row>16</xdr:row>
          <xdr:rowOff>400050</xdr:rowOff>
        </xdr:to>
        <xdr:sp macro="" textlink="">
          <xdr:nvSpPr>
            <xdr:cNvPr id="146443" name="Check Box 11" hidden="1">
              <a:extLst>
                <a:ext uri="{63B3BB69-23CF-44E3-9099-C40C66FF867C}">
                  <a14:compatExt spid="_x0000_s146443"/>
                </a:ext>
                <a:ext uri="{FF2B5EF4-FFF2-40B4-BE49-F238E27FC236}">
                  <a16:creationId xmlns:a16="http://schemas.microsoft.com/office/drawing/2014/main" id="{00000000-0008-0000-0100-00000B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20</xdr:row>
          <xdr:rowOff>66675</xdr:rowOff>
        </xdr:from>
        <xdr:to>
          <xdr:col>3</xdr:col>
          <xdr:colOff>238125</xdr:colOff>
          <xdr:row>20</xdr:row>
          <xdr:rowOff>400050</xdr:rowOff>
        </xdr:to>
        <xdr:sp macro="" textlink="">
          <xdr:nvSpPr>
            <xdr:cNvPr id="146444" name="Check Box 12" hidden="1">
              <a:extLst>
                <a:ext uri="{63B3BB69-23CF-44E3-9099-C40C66FF867C}">
                  <a14:compatExt spid="_x0000_s146444"/>
                </a:ext>
                <a:ext uri="{FF2B5EF4-FFF2-40B4-BE49-F238E27FC236}">
                  <a16:creationId xmlns:a16="http://schemas.microsoft.com/office/drawing/2014/main" id="{00000000-0008-0000-0100-00000C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21</xdr:row>
          <xdr:rowOff>66675</xdr:rowOff>
        </xdr:from>
        <xdr:to>
          <xdr:col>3</xdr:col>
          <xdr:colOff>238125</xdr:colOff>
          <xdr:row>21</xdr:row>
          <xdr:rowOff>400050</xdr:rowOff>
        </xdr:to>
        <xdr:sp macro="" textlink="">
          <xdr:nvSpPr>
            <xdr:cNvPr id="146445" name="Check Box 13" hidden="1">
              <a:extLst>
                <a:ext uri="{63B3BB69-23CF-44E3-9099-C40C66FF867C}">
                  <a14:compatExt spid="_x0000_s146445"/>
                </a:ext>
                <a:ext uri="{FF2B5EF4-FFF2-40B4-BE49-F238E27FC236}">
                  <a16:creationId xmlns:a16="http://schemas.microsoft.com/office/drawing/2014/main" id="{00000000-0008-0000-0100-00000D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22</xdr:row>
          <xdr:rowOff>66675</xdr:rowOff>
        </xdr:from>
        <xdr:to>
          <xdr:col>3</xdr:col>
          <xdr:colOff>238125</xdr:colOff>
          <xdr:row>22</xdr:row>
          <xdr:rowOff>400050</xdr:rowOff>
        </xdr:to>
        <xdr:sp macro="" textlink="">
          <xdr:nvSpPr>
            <xdr:cNvPr id="146446" name="Check Box 14" hidden="1">
              <a:extLst>
                <a:ext uri="{63B3BB69-23CF-44E3-9099-C40C66FF867C}">
                  <a14:compatExt spid="_x0000_s146446"/>
                </a:ext>
                <a:ext uri="{FF2B5EF4-FFF2-40B4-BE49-F238E27FC236}">
                  <a16:creationId xmlns:a16="http://schemas.microsoft.com/office/drawing/2014/main" id="{00000000-0008-0000-0100-00000E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23</xdr:row>
          <xdr:rowOff>171450</xdr:rowOff>
        </xdr:from>
        <xdr:to>
          <xdr:col>3</xdr:col>
          <xdr:colOff>238125</xdr:colOff>
          <xdr:row>24</xdr:row>
          <xdr:rowOff>0</xdr:rowOff>
        </xdr:to>
        <xdr:sp macro="" textlink="">
          <xdr:nvSpPr>
            <xdr:cNvPr id="146447" name="Check Box 15" hidden="1">
              <a:extLst>
                <a:ext uri="{63B3BB69-23CF-44E3-9099-C40C66FF867C}">
                  <a14:compatExt spid="_x0000_s146447"/>
                </a:ext>
                <a:ext uri="{FF2B5EF4-FFF2-40B4-BE49-F238E27FC236}">
                  <a16:creationId xmlns:a16="http://schemas.microsoft.com/office/drawing/2014/main" id="{00000000-0008-0000-0100-00000F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17</xdr:row>
          <xdr:rowOff>171450</xdr:rowOff>
        </xdr:from>
        <xdr:to>
          <xdr:col>3</xdr:col>
          <xdr:colOff>238125</xdr:colOff>
          <xdr:row>17</xdr:row>
          <xdr:rowOff>504825</xdr:rowOff>
        </xdr:to>
        <xdr:sp macro="" textlink="">
          <xdr:nvSpPr>
            <xdr:cNvPr id="146448" name="Check Box 16" hidden="1">
              <a:extLst>
                <a:ext uri="{63B3BB69-23CF-44E3-9099-C40C66FF867C}">
                  <a14:compatExt spid="_x0000_s146448"/>
                </a:ext>
                <a:ext uri="{FF2B5EF4-FFF2-40B4-BE49-F238E27FC236}">
                  <a16:creationId xmlns:a16="http://schemas.microsoft.com/office/drawing/2014/main" id="{00000000-0008-0000-0100-000010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57150</xdr:rowOff>
        </xdr:from>
        <xdr:to>
          <xdr:col>3</xdr:col>
          <xdr:colOff>219075</xdr:colOff>
          <xdr:row>15</xdr:row>
          <xdr:rowOff>390525</xdr:rowOff>
        </xdr:to>
        <xdr:sp macro="" textlink="">
          <xdr:nvSpPr>
            <xdr:cNvPr id="146449" name="Check Box 17" hidden="1">
              <a:extLst>
                <a:ext uri="{63B3BB69-23CF-44E3-9099-C40C66FF867C}">
                  <a14:compatExt spid="_x0000_s146449"/>
                </a:ext>
                <a:ext uri="{FF2B5EF4-FFF2-40B4-BE49-F238E27FC236}">
                  <a16:creationId xmlns:a16="http://schemas.microsoft.com/office/drawing/2014/main" id="{00000000-0008-0000-0100-000011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19</xdr:row>
          <xdr:rowOff>285750</xdr:rowOff>
        </xdr:from>
        <xdr:to>
          <xdr:col>3</xdr:col>
          <xdr:colOff>228600</xdr:colOff>
          <xdr:row>19</xdr:row>
          <xdr:rowOff>619125</xdr:rowOff>
        </xdr:to>
        <xdr:sp macro="" textlink="">
          <xdr:nvSpPr>
            <xdr:cNvPr id="146450" name="Check Box 18" hidden="1">
              <a:extLst>
                <a:ext uri="{63B3BB69-23CF-44E3-9099-C40C66FF867C}">
                  <a14:compatExt spid="_x0000_s146450"/>
                </a:ext>
                <a:ext uri="{FF2B5EF4-FFF2-40B4-BE49-F238E27FC236}">
                  <a16:creationId xmlns:a16="http://schemas.microsoft.com/office/drawing/2014/main" id="{00000000-0008-0000-0100-0000123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104294</xdr:colOff>
      <xdr:row>1</xdr:row>
      <xdr:rowOff>19050</xdr:rowOff>
    </xdr:from>
    <xdr:to>
      <xdr:col>39</xdr:col>
      <xdr:colOff>177319</xdr:colOff>
      <xdr:row>3</xdr:row>
      <xdr:rowOff>209550</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7105169" y="257175"/>
          <a:ext cx="2073275" cy="657225"/>
        </a:xfrm>
        <a:prstGeom prst="wedgeRoundRectCallout">
          <a:avLst>
            <a:gd name="adj1" fmla="val -63481"/>
            <a:gd name="adj2" fmla="val -1035"/>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97944</xdr:colOff>
      <xdr:row>4</xdr:row>
      <xdr:rowOff>34925</xdr:rowOff>
    </xdr:from>
    <xdr:to>
      <xdr:col>39</xdr:col>
      <xdr:colOff>170969</xdr:colOff>
      <xdr:row>6</xdr:row>
      <xdr:rowOff>120650</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7098819" y="968375"/>
          <a:ext cx="2073275" cy="638175"/>
        </a:xfrm>
        <a:prstGeom prst="wedgeRoundRectCallout">
          <a:avLst>
            <a:gd name="adj1" fmla="val -63148"/>
            <a:gd name="adj2" fmla="val -5775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a:solidFill>
                <a:sysClr val="windowText" lastClr="000000"/>
              </a:solidFill>
            </a:rPr>
            <a:t>役職名は、登記事項証明書上の代表取締役、取締役、理事長などです。</a:t>
          </a:r>
        </a:p>
        <a:p>
          <a:pPr algn="l"/>
          <a:endParaRPr kumimoji="1" lang="ja-JP" altLang="en-US" sz="1100">
            <a:solidFill>
              <a:sysClr val="windowText" lastClr="000000"/>
            </a:solidFill>
          </a:endParaRPr>
        </a:p>
      </xdr:txBody>
    </xdr:sp>
    <xdr:clientData/>
  </xdr:twoCellAnchor>
  <xdr:twoCellAnchor>
    <xdr:from>
      <xdr:col>34</xdr:col>
      <xdr:colOff>104775</xdr:colOff>
      <xdr:row>2</xdr:row>
      <xdr:rowOff>171655</xdr:rowOff>
    </xdr:from>
    <xdr:to>
      <xdr:col>35</xdr:col>
      <xdr:colOff>71992</xdr:colOff>
      <xdr:row>5</xdr:row>
      <xdr:rowOff>164210</xdr:rowOff>
    </xdr:to>
    <xdr:sp macro="" textlink="">
      <xdr:nvSpPr>
        <xdr:cNvPr id="11" name="二等辺三角形 10">
          <a:extLst>
            <a:ext uri="{FF2B5EF4-FFF2-40B4-BE49-F238E27FC236}">
              <a16:creationId xmlns:a16="http://schemas.microsoft.com/office/drawing/2014/main" id="{00000000-0008-0000-0200-00000B000000}"/>
            </a:ext>
          </a:extLst>
        </xdr:cNvPr>
        <xdr:cNvSpPr/>
      </xdr:nvSpPr>
      <xdr:spPr>
        <a:xfrm rot="18582271">
          <a:off x="6659593" y="893937"/>
          <a:ext cx="659305" cy="167242"/>
        </a:xfrm>
        <a:prstGeom prst="triangle">
          <a:avLst>
            <a:gd name="adj" fmla="val 100000"/>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95250</xdr:colOff>
      <xdr:row>17</xdr:row>
      <xdr:rowOff>190500</xdr:rowOff>
    </xdr:from>
    <xdr:to>
      <xdr:col>39</xdr:col>
      <xdr:colOff>1247775</xdr:colOff>
      <xdr:row>19</xdr:row>
      <xdr:rowOff>58016</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7065818" y="4485409"/>
          <a:ext cx="3152775"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35</xdr:col>
      <xdr:colOff>90920</xdr:colOff>
      <xdr:row>29</xdr:row>
      <xdr:rowOff>1732</xdr:rowOff>
    </xdr:from>
    <xdr:to>
      <xdr:col>39</xdr:col>
      <xdr:colOff>357620</xdr:colOff>
      <xdr:row>30</xdr:row>
      <xdr:rowOff>111703</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7061488" y="7041573"/>
          <a:ext cx="2266950"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314325</xdr:colOff>
      <xdr:row>3</xdr:row>
      <xdr:rowOff>247650</xdr:rowOff>
    </xdr:from>
    <xdr:to>
      <xdr:col>41</xdr:col>
      <xdr:colOff>381000</xdr:colOff>
      <xdr:row>5</xdr:row>
      <xdr:rowOff>28575</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7086600" y="971550"/>
          <a:ext cx="4181475" cy="561975"/>
        </a:xfrm>
        <a:prstGeom prst="wedgeRoundRectCallout">
          <a:avLst>
            <a:gd name="adj1" fmla="val -56010"/>
            <a:gd name="adj2" fmla="val -3637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・事業期間欄には、工事の予定期間を記載してください。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・事業概要欄には、今回の申請事業にチェックをしてください。</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2</xdr:row>
          <xdr:rowOff>238125</xdr:rowOff>
        </xdr:from>
        <xdr:to>
          <xdr:col>7</xdr:col>
          <xdr:colOff>123825</xdr:colOff>
          <xdr:row>4</xdr:row>
          <xdr:rowOff>9525</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300-00000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xdr:row>
          <xdr:rowOff>381000</xdr:rowOff>
        </xdr:from>
        <xdr:to>
          <xdr:col>7</xdr:col>
          <xdr:colOff>114300</xdr:colOff>
          <xdr:row>5</xdr:row>
          <xdr:rowOff>19050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3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xdr:row>
          <xdr:rowOff>352425</xdr:rowOff>
        </xdr:from>
        <xdr:to>
          <xdr:col>7</xdr:col>
          <xdr:colOff>114300</xdr:colOff>
          <xdr:row>5</xdr:row>
          <xdr:rowOff>381000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3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328180</xdr:colOff>
      <xdr:row>1</xdr:row>
      <xdr:rowOff>228600</xdr:rowOff>
    </xdr:from>
    <xdr:to>
      <xdr:col>40</xdr:col>
      <xdr:colOff>51955</xdr:colOff>
      <xdr:row>3</xdr:row>
      <xdr:rowOff>85725</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7100455" y="457200"/>
          <a:ext cx="3152775"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34</xdr:col>
      <xdr:colOff>352425</xdr:colOff>
      <xdr:row>7</xdr:row>
      <xdr:rowOff>41564</xdr:rowOff>
    </xdr:from>
    <xdr:to>
      <xdr:col>38</xdr:col>
      <xdr:colOff>561975</xdr:colOff>
      <xdr:row>8</xdr:row>
      <xdr:rowOff>155864</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7124700" y="2146589"/>
          <a:ext cx="2266950"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p>
      </xdr:txBody>
    </xdr:sp>
    <xdr:clientData/>
  </xdr:twoCellAnchor>
  <xdr:twoCellAnchor>
    <xdr:from>
      <xdr:col>34</xdr:col>
      <xdr:colOff>352425</xdr:colOff>
      <xdr:row>10</xdr:row>
      <xdr:rowOff>219075</xdr:rowOff>
    </xdr:from>
    <xdr:to>
      <xdr:col>43</xdr:col>
      <xdr:colOff>200025</xdr:colOff>
      <xdr:row>13</xdr:row>
      <xdr:rowOff>95250</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7124700" y="2990850"/>
          <a:ext cx="5334000" cy="561975"/>
        </a:xfrm>
        <a:prstGeom prst="wedgeRoundRectCallout">
          <a:avLst>
            <a:gd name="adj1" fmla="val -56010"/>
            <a:gd name="adj2" fmla="val -3637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・事業期間欄には、工事の予定期間を記載してください。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・事業概要欄には、</a:t>
          </a:r>
          <a:r>
            <a:rPr kumimoji="1" lang="en-US" altLang="ja-JP" sz="1100">
              <a:solidFill>
                <a:sysClr val="windowText" lastClr="000000"/>
              </a:solidFill>
            </a:rPr>
            <a:t>EMS</a:t>
          </a:r>
          <a:r>
            <a:rPr kumimoji="1" lang="ja-JP" altLang="en-US" sz="1100">
              <a:solidFill>
                <a:sysClr val="windowText" lastClr="000000"/>
              </a:solidFill>
            </a:rPr>
            <a:t>の対象設備、計測・制御の方法などを記載してください。</a:t>
          </a:r>
          <a:endParaRPr kumimoji="1" lang="en-US" altLang="ja-JP" sz="1100">
            <a:solidFill>
              <a:sysClr val="windowText" lastClr="000000"/>
            </a:solidFill>
          </a:endParaRPr>
        </a:p>
      </xdr:txBody>
    </xdr:sp>
    <xdr:clientData/>
  </xdr:twoCellAnchor>
  <xdr:twoCellAnchor>
    <xdr:from>
      <xdr:col>34</xdr:col>
      <xdr:colOff>409575</xdr:colOff>
      <xdr:row>22</xdr:row>
      <xdr:rowOff>190500</xdr:rowOff>
    </xdr:from>
    <xdr:to>
      <xdr:col>41</xdr:col>
      <xdr:colOff>381000</xdr:colOff>
      <xdr:row>24</xdr:row>
      <xdr:rowOff>85725</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7181850" y="5648325"/>
          <a:ext cx="4086225" cy="333375"/>
        </a:xfrm>
        <a:prstGeom prst="wedgeRoundRectCallout">
          <a:avLst>
            <a:gd name="adj1" fmla="val -56010"/>
            <a:gd name="adj2" fmla="val -3637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・補助対象経費にサポート費を含む場合のみ記載してください。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78875</xdr:colOff>
      <xdr:row>84</xdr:row>
      <xdr:rowOff>0</xdr:rowOff>
    </xdr:from>
    <xdr:to>
      <xdr:col>58</xdr:col>
      <xdr:colOff>26957</xdr:colOff>
      <xdr:row>86</xdr:row>
      <xdr:rowOff>71887</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7195667" y="13442830"/>
          <a:ext cx="4297233" cy="57509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twoCellAnchor>
    <xdr:from>
      <xdr:col>35</xdr:col>
      <xdr:colOff>143773</xdr:colOff>
      <xdr:row>1</xdr:row>
      <xdr:rowOff>26957</xdr:rowOff>
    </xdr:from>
    <xdr:to>
      <xdr:col>51</xdr:col>
      <xdr:colOff>133529</xdr:colOff>
      <xdr:row>2</xdr:row>
      <xdr:rowOff>127778</xdr:rowOff>
    </xdr:to>
    <xdr:sp macro="" textlink="">
      <xdr:nvSpPr>
        <xdr:cNvPr id="5" name="吹き出し: 角を丸めた四角形 4">
          <a:extLst>
            <a:ext uri="{FF2B5EF4-FFF2-40B4-BE49-F238E27FC236}">
              <a16:creationId xmlns:a16="http://schemas.microsoft.com/office/drawing/2014/main" id="{00000000-0008-0000-0400-000005000000}"/>
            </a:ext>
          </a:extLst>
        </xdr:cNvPr>
        <xdr:cNvSpPr/>
      </xdr:nvSpPr>
      <xdr:spPr>
        <a:xfrm>
          <a:off x="7062877" y="278561"/>
          <a:ext cx="3152775" cy="352425"/>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35</xdr:col>
      <xdr:colOff>180177</xdr:colOff>
      <xdr:row>25</xdr:row>
      <xdr:rowOff>53964</xdr:rowOff>
    </xdr:from>
    <xdr:to>
      <xdr:col>50</xdr:col>
      <xdr:colOff>89858</xdr:colOff>
      <xdr:row>27</xdr:row>
      <xdr:rowOff>155755</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a:xfrm>
          <a:off x="7308951" y="5367596"/>
          <a:ext cx="2964869" cy="557074"/>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サポート費に係る経費は下の表に記載</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9525</xdr:colOff>
          <xdr:row>2</xdr:row>
          <xdr:rowOff>47625</xdr:rowOff>
        </xdr:from>
        <xdr:to>
          <xdr:col>23</xdr:col>
          <xdr:colOff>114300</xdr:colOff>
          <xdr:row>3</xdr:row>
          <xdr:rowOff>123825</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5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5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5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xdr:from>
      <xdr:col>35</xdr:col>
      <xdr:colOff>57150</xdr:colOff>
      <xdr:row>20</xdr:row>
      <xdr:rowOff>19050</xdr:rowOff>
    </xdr:from>
    <xdr:to>
      <xdr:col>43</xdr:col>
      <xdr:colOff>9525</xdr:colOff>
      <xdr:row>21</xdr:row>
      <xdr:rowOff>95250</xdr:rowOff>
    </xdr:to>
    <xdr:sp macro="" textlink="">
      <xdr:nvSpPr>
        <xdr:cNvPr id="2" name="吹き出し: 角を丸めた四角形 1">
          <a:extLst>
            <a:ext uri="{FF2B5EF4-FFF2-40B4-BE49-F238E27FC236}">
              <a16:creationId xmlns:a16="http://schemas.microsoft.com/office/drawing/2014/main" id="{00000000-0008-0000-0700-000002000000}"/>
            </a:ext>
          </a:extLst>
        </xdr:cNvPr>
        <xdr:cNvSpPr/>
      </xdr:nvSpPr>
      <xdr:spPr>
        <a:xfrm>
          <a:off x="7058025" y="4210050"/>
          <a:ext cx="1552575" cy="457200"/>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自動で計算されます。</a:t>
          </a:r>
          <a:endParaRPr kumimoji="1" lang="en-US" altLang="ja-JP" sz="1100">
            <a:solidFill>
              <a:sysClr val="windowText" lastClr="000000"/>
            </a:solidFill>
          </a:endParaRPr>
        </a:p>
      </xdr:txBody>
    </xdr:sp>
    <xdr:clientData/>
  </xdr:twoCellAnchor>
  <xdr:twoCellAnchor>
    <xdr:from>
      <xdr:col>36</xdr:col>
      <xdr:colOff>84666</xdr:colOff>
      <xdr:row>4</xdr:row>
      <xdr:rowOff>233891</xdr:rowOff>
    </xdr:from>
    <xdr:to>
      <xdr:col>59</xdr:col>
      <xdr:colOff>508000</xdr:colOff>
      <xdr:row>6</xdr:row>
      <xdr:rowOff>201082</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7323666" y="1366308"/>
          <a:ext cx="5048251" cy="60219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・「（別紙１）ＣＯ２削減量算定シート 」の結果を転記してください。</a:t>
          </a:r>
          <a:endParaRPr kumimoji="1" lang="en-US" altLang="ja-JP" sz="1100">
            <a:solidFill>
              <a:sysClr val="windowText" lastClr="000000"/>
            </a:solidFill>
          </a:endParaRPr>
        </a:p>
        <a:p>
          <a:pPr algn="l"/>
          <a:r>
            <a:rPr kumimoji="1" lang="ja-JP" altLang="en-US" sz="1100">
              <a:solidFill>
                <a:sysClr val="windowText" lastClr="000000"/>
              </a:solidFill>
            </a:rPr>
            <a:t>・「設備」欄に記載のない設備は手入力してください。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35</xdr:col>
      <xdr:colOff>190500</xdr:colOff>
      <xdr:row>1</xdr:row>
      <xdr:rowOff>42333</xdr:rowOff>
    </xdr:from>
    <xdr:to>
      <xdr:col>51</xdr:col>
      <xdr:colOff>125942</xdr:colOff>
      <xdr:row>2</xdr:row>
      <xdr:rowOff>127000</xdr:rowOff>
    </xdr:to>
    <xdr:sp macro="" textlink="">
      <xdr:nvSpPr>
        <xdr:cNvPr id="6" name="吹き出し: 角を丸めた四角形 5">
          <a:extLst>
            <a:ext uri="{FF2B5EF4-FFF2-40B4-BE49-F238E27FC236}">
              <a16:creationId xmlns:a16="http://schemas.microsoft.com/office/drawing/2014/main" id="{00000000-0008-0000-0700-000006000000}"/>
            </a:ext>
          </a:extLst>
        </xdr:cNvPr>
        <xdr:cNvSpPr/>
      </xdr:nvSpPr>
      <xdr:spPr>
        <a:xfrm>
          <a:off x="7228417" y="285750"/>
          <a:ext cx="3152775" cy="328083"/>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高効率設備への更新、再エネ・蓄電池の導入等</a:t>
          </a:r>
        </a:p>
      </xdr:txBody>
    </xdr:sp>
    <xdr:clientData/>
  </xdr:twoCellAnchor>
  <xdr:twoCellAnchor>
    <xdr:from>
      <xdr:col>35</xdr:col>
      <xdr:colOff>81396</xdr:colOff>
      <xdr:row>14</xdr:row>
      <xdr:rowOff>111414</xdr:rowOff>
    </xdr:from>
    <xdr:to>
      <xdr:col>46</xdr:col>
      <xdr:colOff>136430</xdr:colOff>
      <xdr:row>16</xdr:row>
      <xdr:rowOff>58497</xdr:rowOff>
    </xdr:to>
    <xdr:sp macro="" textlink="">
      <xdr:nvSpPr>
        <xdr:cNvPr id="7" name="吹き出し: 角を丸めた四角形 6">
          <a:extLst>
            <a:ext uri="{FF2B5EF4-FFF2-40B4-BE49-F238E27FC236}">
              <a16:creationId xmlns:a16="http://schemas.microsoft.com/office/drawing/2014/main" id="{00000000-0008-0000-0700-000007000000}"/>
            </a:ext>
          </a:extLst>
        </xdr:cNvPr>
        <xdr:cNvSpPr/>
      </xdr:nvSpPr>
      <xdr:spPr>
        <a:xfrm>
          <a:off x="7082271" y="4130964"/>
          <a:ext cx="2255309" cy="347133"/>
        </a:xfrm>
        <a:prstGeom prst="wedgeRoundRectCallout">
          <a:avLst>
            <a:gd name="adj1" fmla="val -57613"/>
            <a:gd name="adj2" fmla="val -1669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エネルギー管理システム（</a:t>
          </a:r>
          <a:r>
            <a:rPr kumimoji="1" lang="en-US" altLang="ja-JP" sz="1100">
              <a:solidFill>
                <a:sysClr val="windowText" lastClr="000000"/>
              </a:solidFill>
            </a:rPr>
            <a:t>EMS</a:t>
          </a:r>
          <a:r>
            <a:rPr kumimoji="1" lang="ja-JP" altLang="en-US" sz="1100">
              <a:solidFill>
                <a:sysClr val="windowText" lastClr="000000"/>
              </a:solidFill>
            </a:rPr>
            <a:t>）</a:t>
          </a:r>
        </a:p>
      </xdr:txBody>
    </xdr:sp>
    <xdr:clientData/>
  </xdr:twoCellAnchor>
  <xdr:twoCellAnchor>
    <xdr:from>
      <xdr:col>36</xdr:col>
      <xdr:colOff>95250</xdr:colOff>
      <xdr:row>16</xdr:row>
      <xdr:rowOff>190501</xdr:rowOff>
    </xdr:from>
    <xdr:to>
      <xdr:col>59</xdr:col>
      <xdr:colOff>518584</xdr:colOff>
      <xdr:row>17</xdr:row>
      <xdr:rowOff>180976</xdr:rowOff>
    </xdr:to>
    <xdr:sp macro="" textlink="">
      <xdr:nvSpPr>
        <xdr:cNvPr id="8" name="吹き出し: 角を丸めた四角形 7">
          <a:extLst>
            <a:ext uri="{FF2B5EF4-FFF2-40B4-BE49-F238E27FC236}">
              <a16:creationId xmlns:a16="http://schemas.microsoft.com/office/drawing/2014/main" id="{00000000-0008-0000-0700-000008000000}"/>
            </a:ext>
          </a:extLst>
        </xdr:cNvPr>
        <xdr:cNvSpPr/>
      </xdr:nvSpPr>
      <xdr:spPr>
        <a:xfrm>
          <a:off x="7296150" y="4610101"/>
          <a:ext cx="5023909" cy="419100"/>
        </a:xfrm>
        <a:prstGeom prst="wedgeRoundRectCallout">
          <a:avLst>
            <a:gd name="adj1" fmla="val -59099"/>
            <a:gd name="adj2" fmla="val -35472"/>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・「（別紙２）ＣＯ２削減量算定シート（ＥＭＳ） 」の結果を転記してください。</a:t>
          </a: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238126</xdr:colOff>
      <xdr:row>28</xdr:row>
      <xdr:rowOff>35718</xdr:rowOff>
    </xdr:from>
    <xdr:to>
      <xdr:col>16</xdr:col>
      <xdr:colOff>381000</xdr:colOff>
      <xdr:row>30</xdr:row>
      <xdr:rowOff>154781</xdr:rowOff>
    </xdr:to>
    <xdr:sp macro="" textlink="">
      <xdr:nvSpPr>
        <xdr:cNvPr id="2" name="吹き出し: 角を丸めた四角形 1">
          <a:extLst>
            <a:ext uri="{FF2B5EF4-FFF2-40B4-BE49-F238E27FC236}">
              <a16:creationId xmlns:a16="http://schemas.microsoft.com/office/drawing/2014/main" id="{00000000-0008-0000-0800-000002000000}"/>
            </a:ext>
          </a:extLst>
        </xdr:cNvPr>
        <xdr:cNvSpPr/>
      </xdr:nvSpPr>
      <xdr:spPr>
        <a:xfrm>
          <a:off x="7084220" y="6917531"/>
          <a:ext cx="4286249" cy="500063"/>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10</xdr:col>
      <xdr:colOff>261937</xdr:colOff>
      <xdr:row>19</xdr:row>
      <xdr:rowOff>95252</xdr:rowOff>
    </xdr:from>
    <xdr:to>
      <xdr:col>15</xdr:col>
      <xdr:colOff>154781</xdr:colOff>
      <xdr:row>22</xdr:row>
      <xdr:rowOff>0</xdr:rowOff>
    </xdr:to>
    <xdr:sp macro="" textlink="">
      <xdr:nvSpPr>
        <xdr:cNvPr id="3" name="吹き出し: 角を丸めた四角形 2">
          <a:extLst>
            <a:ext uri="{FF2B5EF4-FFF2-40B4-BE49-F238E27FC236}">
              <a16:creationId xmlns:a16="http://schemas.microsoft.com/office/drawing/2014/main" id="{00000000-0008-0000-0800-000003000000}"/>
            </a:ext>
          </a:extLst>
        </xdr:cNvPr>
        <xdr:cNvSpPr/>
      </xdr:nvSpPr>
      <xdr:spPr>
        <a:xfrm>
          <a:off x="7108031" y="4810127"/>
          <a:ext cx="3345656" cy="666748"/>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xdr:twoCellAnchor>
    <xdr:from>
      <xdr:col>10</xdr:col>
      <xdr:colOff>309563</xdr:colOff>
      <xdr:row>2</xdr:row>
      <xdr:rowOff>95250</xdr:rowOff>
    </xdr:from>
    <xdr:to>
      <xdr:col>13</xdr:col>
      <xdr:colOff>314325</xdr:colOff>
      <xdr:row>6</xdr:row>
      <xdr:rowOff>142875</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6465094" y="642938"/>
          <a:ext cx="2076450" cy="72628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43</xdr:row>
          <xdr:rowOff>180975</xdr:rowOff>
        </xdr:from>
        <xdr:to>
          <xdr:col>3</xdr:col>
          <xdr:colOff>161925</xdr:colOff>
          <xdr:row>43</xdr:row>
          <xdr:rowOff>419100</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800-00000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43</xdr:row>
          <xdr:rowOff>180975</xdr:rowOff>
        </xdr:from>
        <xdr:to>
          <xdr:col>6</xdr:col>
          <xdr:colOff>209550</xdr:colOff>
          <xdr:row>43</xdr:row>
          <xdr:rowOff>419100</xdr:rowOff>
        </xdr:to>
        <xdr:sp macro="" textlink="">
          <xdr:nvSpPr>
            <xdr:cNvPr id="115715" name="Check Box 3" hidden="1">
              <a:extLst>
                <a:ext uri="{63B3BB69-23CF-44E3-9099-C40C66FF867C}">
                  <a14:compatExt spid="_x0000_s115715"/>
                </a:ext>
                <a:ext uri="{FF2B5EF4-FFF2-40B4-BE49-F238E27FC236}">
                  <a16:creationId xmlns:a16="http://schemas.microsoft.com/office/drawing/2014/main" id="{00000000-0008-0000-0800-00000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384174</xdr:colOff>
      <xdr:row>11</xdr:row>
      <xdr:rowOff>200025</xdr:rowOff>
    </xdr:from>
    <xdr:to>
      <xdr:col>15</xdr:col>
      <xdr:colOff>479425</xdr:colOff>
      <xdr:row>13</xdr:row>
      <xdr:rowOff>165100</xdr:rowOff>
    </xdr:to>
    <xdr:sp macro="" textlink="">
      <xdr:nvSpPr>
        <xdr:cNvPr id="7" name="吹き出し: 角を丸めた四角形 6">
          <a:extLst>
            <a:ext uri="{FF2B5EF4-FFF2-40B4-BE49-F238E27FC236}">
              <a16:creationId xmlns:a16="http://schemas.microsoft.com/office/drawing/2014/main" id="{00000000-0008-0000-0800-000007000000}"/>
            </a:ext>
          </a:extLst>
        </xdr:cNvPr>
        <xdr:cNvSpPr/>
      </xdr:nvSpPr>
      <xdr:spPr>
        <a:xfrm>
          <a:off x="7248524" y="2689225"/>
          <a:ext cx="3524251" cy="53657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ysClr val="windowText" lastClr="000000"/>
              </a:solidFill>
              <a:effectLst/>
              <a:latin typeface="+mn-lt"/>
              <a:ea typeface="+mn-ea"/>
              <a:cs typeface="+mn-cs"/>
            </a:rPr>
            <a:t>過去１年間の原油換算エネルギー使用量が</a:t>
          </a:r>
          <a:endParaRPr lang="en-US" altLang="ja-JP" sz="1100" b="0" i="0">
            <a:solidFill>
              <a:sysClr val="windowText" lastClr="000000"/>
            </a:solidFill>
            <a:effectLst/>
            <a:latin typeface="+mn-lt"/>
            <a:ea typeface="+mn-ea"/>
            <a:cs typeface="+mn-cs"/>
          </a:endParaRPr>
        </a:p>
        <a:p>
          <a:pPr algn="l"/>
          <a:r>
            <a:rPr lang="ja-JP" altLang="en-US" sz="1100" b="0" i="0">
              <a:solidFill>
                <a:sysClr val="windowText" lastClr="000000"/>
              </a:solidFill>
              <a:effectLst/>
              <a:latin typeface="+mn-lt"/>
              <a:ea typeface="+mn-ea"/>
              <a:cs typeface="+mn-cs"/>
            </a:rPr>
            <a:t>年間</a:t>
          </a:r>
          <a:r>
            <a:rPr lang="en-US" altLang="ja-JP" sz="1100" b="0" i="0">
              <a:solidFill>
                <a:sysClr val="windowText" lastClr="000000"/>
              </a:solidFill>
              <a:effectLst/>
              <a:latin typeface="+mn-lt"/>
              <a:ea typeface="+mn-ea"/>
              <a:cs typeface="+mn-cs"/>
            </a:rPr>
            <a:t>50KL</a:t>
          </a:r>
          <a:r>
            <a:rPr lang="ja-JP" altLang="en-US" sz="1100" b="0" i="0">
              <a:solidFill>
                <a:sysClr val="windowText" lastClr="000000"/>
              </a:solidFill>
              <a:effectLst/>
              <a:latin typeface="+mn-lt"/>
              <a:ea typeface="+mn-ea"/>
              <a:cs typeface="+mn-cs"/>
            </a:rPr>
            <a:t>以上の事業所が本補助金の対象になります</a:t>
          </a:r>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339724</xdr:colOff>
      <xdr:row>2</xdr:row>
      <xdr:rowOff>306091</xdr:rowOff>
    </xdr:from>
    <xdr:to>
      <xdr:col>6</xdr:col>
      <xdr:colOff>875489</xdr:colOff>
      <xdr:row>3</xdr:row>
      <xdr:rowOff>331467</xdr:rowOff>
    </xdr:to>
    <xdr:sp macro="" textlink="">
      <xdr:nvSpPr>
        <xdr:cNvPr id="2" name="四角形吹き出し 2">
          <a:extLst>
            <a:ext uri="{FF2B5EF4-FFF2-40B4-BE49-F238E27FC236}">
              <a16:creationId xmlns:a16="http://schemas.microsoft.com/office/drawing/2014/main" id="{00000000-0008-0000-0900-000002000000}"/>
            </a:ext>
          </a:extLst>
        </xdr:cNvPr>
        <xdr:cNvSpPr/>
      </xdr:nvSpPr>
      <xdr:spPr>
        <a:xfrm>
          <a:off x="930274" y="775991"/>
          <a:ext cx="2859865" cy="714351"/>
        </a:xfrm>
        <a:prstGeom prst="wedgeRectCallout">
          <a:avLst>
            <a:gd name="adj1" fmla="val 52448"/>
            <a:gd name="adj2" fmla="val 7871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chemeClr val="tx1"/>
              </a:solidFill>
            </a:rPr>
            <a:t>対象事業所で使用しているエネルギー種類別に、該当する項目に数値を入力ください。</a:t>
          </a:r>
          <a:endParaRPr kumimoji="1" lang="en-US" altLang="ja-JP" sz="1100">
            <a:solidFill>
              <a:schemeClr val="tx1"/>
            </a:solidFill>
          </a:endParaRPr>
        </a:p>
        <a:p>
          <a:pPr algn="ctr">
            <a:lnSpc>
              <a:spcPts val="1100"/>
            </a:lnSpc>
          </a:pPr>
          <a:r>
            <a:rPr kumimoji="1" lang="ja-JP" altLang="en-US" sz="1100">
              <a:solidFill>
                <a:schemeClr val="tx1"/>
              </a:solidFill>
            </a:rPr>
            <a:t>（注）単位にご注意ください。</a:t>
          </a:r>
        </a:p>
      </xdr:txBody>
    </xdr:sp>
    <xdr:clientData fPrintsWithSheet="0"/>
  </xdr:twoCellAnchor>
  <xdr:twoCellAnchor>
    <xdr:from>
      <xdr:col>6</xdr:col>
      <xdr:colOff>906145</xdr:colOff>
      <xdr:row>4</xdr:row>
      <xdr:rowOff>266700</xdr:rowOff>
    </xdr:from>
    <xdr:to>
      <xdr:col>8</xdr:col>
      <xdr:colOff>76147</xdr:colOff>
      <xdr:row>50</xdr:row>
      <xdr:rowOff>279399</xdr:rowOff>
    </xdr:to>
    <xdr:sp macro="" textlink="">
      <xdr:nvSpPr>
        <xdr:cNvPr id="3" name="角丸四角形 3">
          <a:extLst>
            <a:ext uri="{FF2B5EF4-FFF2-40B4-BE49-F238E27FC236}">
              <a16:creationId xmlns:a16="http://schemas.microsoft.com/office/drawing/2014/main" id="{00000000-0008-0000-0900-000003000000}"/>
            </a:ext>
          </a:extLst>
        </xdr:cNvPr>
        <xdr:cNvSpPr/>
      </xdr:nvSpPr>
      <xdr:spPr>
        <a:xfrm>
          <a:off x="3823970" y="1803400"/>
          <a:ext cx="1440127" cy="1643062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1207/Box/&#12304;02_&#35506;&#25152;&#20849;&#26377;&#12305;05_02_&#28201;&#26262;&#21270;&#23550;&#31574;&#35506;/R04&#24180;&#24230;/&#20013;&#23567;&#25285;&#24403;/22_&#20107;&#26989;&#32773;&#25903;&#25588;/22_05_CO2&#25490;&#20986;&#21066;&#28187;&#35373;&#20633;&#23566;&#20837;&#35036;&#21161;/22_05_010_&#35373;&#20633;&#35036;&#21161;&#12288;&#20363;&#35215;/00%20R4&#35201;&#32177;&#25913;&#27491;/&#25913;&#35330;&#27096;&#24335;R4/&#27096;&#24335;&#31532;2-1&#21495;&#65288;&#20107;&#26989;&#35336;&#30011;&#26360;_&#35373;&#20633;&#23566;&#20837;&#65289;&#65288;&#20013;&#235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11350/Box/&#12304;02_&#35506;&#25152;&#20849;&#26377;&#12305;05_02_&#28201;&#26262;&#21270;&#23550;&#31574;&#35506;/R06&#24180;&#24230;/&#20013;&#23567;&#25285;&#24403;/22_&#20107;&#26989;&#32773;&#25903;&#25588;/22_05_CO2&#25490;&#20986;&#21066;&#28187;&#35373;&#20633;&#23566;&#20837;&#35036;&#21161;/22_05_010_&#35373;&#20633;&#35036;&#21161;&#12288;&#20363;&#35215;/&#12304;&#21069;&#30000;&#20316;&#26989;&#20013;&#12305;EMS&#38306;&#20418;/&#27096;&#24335;&#26696;/&#65288;&#26696;&#65289;&#21029;&#32025;&#65298;&#65288;EMS&#12398;&#31639;&#23450;&#12471;&#12540;&#1248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11350/Desktop/&#12473;&#12510;&#12540;&#12488;&#35036;&#21161;/R6&#12395;&#21521;&#12369;&#12390;/&#27096;&#24335;&#31532;1-2&#21495;&#65288;&#20107;&#26989;&#35336;&#30011;&#26360;_&#12473;&#12510;&#12540;&#12488;&#65289;R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111350/Box/&#12304;02_&#35506;&#25152;&#20849;&#26377;&#12305;05_02_&#28201;&#26262;&#21270;&#23550;&#31574;&#35506;/R06&#24180;&#24230;/&#20013;&#23567;&#25285;&#24403;/22_&#20107;&#26989;&#32773;&#25903;&#25588;/22_05_CO2&#25490;&#20986;&#21066;&#28187;&#35373;&#20633;&#23566;&#20837;&#35036;&#21161;/22_05_010_&#35373;&#20633;&#35036;&#21161;&#12288;&#20363;&#35215;/&#12304;&#21069;&#30000;&#20316;&#26989;&#20013;&#12305;EMS&#38306;&#20418;/0806&#27096;&#24335;/&#35373;&#20633;&#23436;&#25104;&#27096;&#24335;/form1-1_shinseisho_r6tousy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112942/Box/&#12304;02_&#35506;&#25152;&#20849;&#26377;&#12305;05_02_&#28201;&#26262;&#21270;&#23550;&#31574;&#35506;/R04&#24180;&#24230;/&#20013;&#23567;&#25285;&#24403;/22_&#20107;&#26989;&#32773;&#25903;&#25588;/22_05_CO2&#25490;&#20986;&#21066;&#28187;&#35373;&#20633;&#23566;&#20837;&#35036;&#21161;/22_05_070_&#35373;&#20633;&#35036;&#21161;&#12288;6&#26376;&#35036;&#27491;&#23550;&#24540;/&#35201;&#32177;&#12539;&#27096;&#24335;&#25913;&#27491;/&#27096;&#24335;&#31532;1-1&#21495;&#65288;&#30003;&#35531;&#26360;&#65289;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row r="27">
          <cell r="M27"/>
        </row>
      </sheetData>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２削減量算定シート"/>
      <sheetName val="記入方法・集計"/>
      <sheetName val="１　年間CO2排出削減予測量"/>
      <sheetName val="２　EMS機器構成"/>
      <sheetName val="３　計測・制御点一覧"/>
      <sheetName val="４　システム概要図"/>
      <sheetName val="換算シート（添付不要）"/>
    </sheetNames>
    <sheetDataSet>
      <sheetData sheetId="0" refreshError="1"/>
      <sheetData sheetId="1" refreshError="1"/>
      <sheetData sheetId="2">
        <row r="6">
          <cell r="BA6" t="str">
            <v>計測</v>
          </cell>
        </row>
        <row r="7">
          <cell r="AU7" t="str">
            <v>都市ガス（13A:45MJ）</v>
          </cell>
          <cell r="BA7" t="str">
            <v>計測・制御</v>
          </cell>
        </row>
        <row r="8">
          <cell r="AU8" t="str">
            <v>都市ガス（13A:46.04M）</v>
          </cell>
        </row>
        <row r="9">
          <cell r="AU9" t="str">
            <v>LPG</v>
          </cell>
        </row>
        <row r="10">
          <cell r="AU10" t="str">
            <v>Ａ重油</v>
          </cell>
        </row>
        <row r="11">
          <cell r="AU11" t="str">
            <v>Ｂ・Ｃ重油</v>
          </cell>
        </row>
        <row r="12">
          <cell r="AU12" t="str">
            <v>ガソリン</v>
          </cell>
        </row>
        <row r="13">
          <cell r="AU13" t="str">
            <v>灯油</v>
          </cell>
        </row>
        <row r="14">
          <cell r="AU14" t="str">
            <v>軽油</v>
          </cell>
        </row>
        <row r="15">
          <cell r="AU15" t="str">
            <v>石油コークス</v>
          </cell>
        </row>
        <row r="16">
          <cell r="AU16" t="str">
            <v>LNG</v>
          </cell>
        </row>
      </sheetData>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重要事項確認書"/>
      <sheetName val="事業計画書"/>
      <sheetName val="事業内容"/>
      <sheetName val="資金計画"/>
      <sheetName val="費用対効果"/>
      <sheetName val="年間CO2排出削減予測量"/>
      <sheetName val="EMS機器構成"/>
      <sheetName val="計測・制御点一覧"/>
      <sheetName val="システム概要図"/>
      <sheetName val="換算シート（添付不要）"/>
    </sheetNames>
    <sheetDataSet>
      <sheetData sheetId="0"/>
      <sheetData sheetId="1"/>
      <sheetData sheetId="2"/>
      <sheetData sheetId="3"/>
      <sheetData sheetId="4">
        <row r="2">
          <cell r="W2">
            <v>0</v>
          </cell>
        </row>
      </sheetData>
      <sheetData sheetId="5">
        <row r="6">
          <cell r="BA6" t="str">
            <v>計測</v>
          </cell>
        </row>
        <row r="7">
          <cell r="AU7" t="str">
            <v>都市ガス（13A:45MJ）</v>
          </cell>
          <cell r="BA7" t="str">
            <v>計測・制御</v>
          </cell>
        </row>
        <row r="8">
          <cell r="AU8" t="str">
            <v>都市ガス（13A:46.04M）</v>
          </cell>
        </row>
        <row r="9">
          <cell r="AU9" t="str">
            <v>LPG</v>
          </cell>
        </row>
        <row r="10">
          <cell r="AU10" t="str">
            <v>Ａ重油</v>
          </cell>
        </row>
        <row r="11">
          <cell r="AU11" t="str">
            <v>Ｂ・Ｃ重油</v>
          </cell>
        </row>
        <row r="12">
          <cell r="AU12" t="str">
            <v>ガソリン</v>
          </cell>
        </row>
        <row r="13">
          <cell r="AU13" t="str">
            <v>灯油</v>
          </cell>
        </row>
        <row r="14">
          <cell r="AU14" t="str">
            <v>軽油</v>
          </cell>
        </row>
        <row r="15">
          <cell r="AU15" t="str">
            <v>石油コークス</v>
          </cell>
        </row>
        <row r="16">
          <cell r="AU16" t="str">
            <v>LNG</v>
          </cell>
        </row>
      </sheetData>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重要事項確認書"/>
      <sheetName val="事業実施者・事業内容"/>
      <sheetName val="事業費内訳"/>
      <sheetName val="ボイラ排出量算定（追加)"/>
      <sheetName val="Sheet1"/>
      <sheetName val="費用対効果計算"/>
      <sheetName val="省エネ計画書"/>
      <sheetName val="CO2換算シート"/>
      <sheetName val="現況写真"/>
      <sheetName val="チェックリスト"/>
      <sheetName val="省エネ計画書（記入例）"/>
    </sheetNames>
    <sheetDataSet>
      <sheetData sheetId="0"/>
      <sheetData sheetId="1"/>
      <sheetData sheetId="2">
        <row r="66">
          <cell r="A66" t="str">
            <v>農業・林業</v>
          </cell>
          <cell r="B66" t="str">
            <v>漁業</v>
          </cell>
          <cell r="C66" t="str">
            <v>鉱業・採石業・砂利採取業</v>
          </cell>
          <cell r="D66" t="str">
            <v>建設業</v>
          </cell>
          <cell r="E66" t="str">
            <v>製造業</v>
          </cell>
          <cell r="F66" t="str">
            <v>電気・ガス・熱供給・水道業</v>
          </cell>
          <cell r="G66" t="str">
            <v>情報通信業</v>
          </cell>
          <cell r="H66" t="str">
            <v>運輸業・郵便業</v>
          </cell>
          <cell r="I66" t="str">
            <v>卸売業・小売業</v>
          </cell>
          <cell r="J66" t="str">
            <v>金融業・保険業</v>
          </cell>
          <cell r="K66" t="str">
            <v>不動産業・物品賃貸業</v>
          </cell>
          <cell r="L66" t="str">
            <v>学術研究・専門・技術サービス業</v>
          </cell>
          <cell r="M66" t="str">
            <v>宿泊業・飲食サービス業</v>
          </cell>
          <cell r="N66" t="str">
            <v>生活関連サービス業・娯楽業</v>
          </cell>
          <cell r="O66" t="str">
            <v>教育・学習支援業</v>
          </cell>
          <cell r="P66" t="str">
            <v>医療・福祉</v>
          </cell>
          <cell r="Q66" t="str">
            <v>複合サービス事業</v>
          </cell>
          <cell r="R66" t="str">
            <v>サービス業</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重要事項確認書"/>
      <sheetName val="事業実施者・事業内容"/>
      <sheetName val="事業費内訳"/>
      <sheetName val="ボイラ排出量算定（追加)"/>
      <sheetName val="Sheet1"/>
      <sheetName val="導入設備詳細"/>
      <sheetName val="省エネ計画書"/>
      <sheetName val="CO2換算シート"/>
      <sheetName val="現況写真"/>
      <sheetName val="省エネ計画書 (記入例)"/>
    </sheetNames>
    <sheetDataSet>
      <sheetData sheetId="0"/>
      <sheetData sheetId="1">
        <row r="75">
          <cell r="A75" t="str">
            <v>農業・林業</v>
          </cell>
          <cell r="B75" t="str">
            <v>漁業</v>
          </cell>
          <cell r="C75" t="str">
            <v>鉱業・採石業・砂利採取業</v>
          </cell>
          <cell r="D75" t="str">
            <v>建設業</v>
          </cell>
          <cell r="E75" t="str">
            <v>製造業</v>
          </cell>
          <cell r="F75" t="str">
            <v>電気・ガス・熱供給・水道業</v>
          </cell>
          <cell r="G75" t="str">
            <v>情報通信業</v>
          </cell>
          <cell r="H75" t="str">
            <v>運輸業・郵便業</v>
          </cell>
          <cell r="I75" t="str">
            <v>卸売業・小売業</v>
          </cell>
          <cell r="J75" t="str">
            <v>金融業・保険業</v>
          </cell>
          <cell r="K75" t="str">
            <v>不動産業・物品賃貸業</v>
          </cell>
          <cell r="L75" t="str">
            <v>学術研究・専門・技術サービス業</v>
          </cell>
          <cell r="M75" t="str">
            <v>宿泊業・飲食サービス業</v>
          </cell>
          <cell r="N75" t="str">
            <v>生活関連サービス業・娯楽業</v>
          </cell>
          <cell r="O75" t="str">
            <v>教育・学習支援業</v>
          </cell>
          <cell r="P75" t="str">
            <v>医療・福祉</v>
          </cell>
          <cell r="Q75" t="str">
            <v>複合サービス事業</v>
          </cell>
          <cell r="R75" t="str">
            <v>サービス業</v>
          </cell>
        </row>
      </sheetData>
      <sheetData sheetId="2">
        <row r="37">
          <cell r="Z37">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48.xml"/><Relationship Id="rId21" Type="http://schemas.openxmlformats.org/officeDocument/2006/relationships/ctrlProp" Target="../ctrlProps/ctrlProp43.xml"/><Relationship Id="rId42" Type="http://schemas.openxmlformats.org/officeDocument/2006/relationships/ctrlProp" Target="../ctrlProps/ctrlProp64.xml"/><Relationship Id="rId47" Type="http://schemas.openxmlformats.org/officeDocument/2006/relationships/ctrlProp" Target="../ctrlProps/ctrlProp69.xml"/><Relationship Id="rId63" Type="http://schemas.openxmlformats.org/officeDocument/2006/relationships/ctrlProp" Target="../ctrlProps/ctrlProp85.xml"/><Relationship Id="rId68" Type="http://schemas.openxmlformats.org/officeDocument/2006/relationships/ctrlProp" Target="../ctrlProps/ctrlProp90.xml"/><Relationship Id="rId16" Type="http://schemas.openxmlformats.org/officeDocument/2006/relationships/ctrlProp" Target="../ctrlProps/ctrlProp3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45" Type="http://schemas.openxmlformats.org/officeDocument/2006/relationships/ctrlProp" Target="../ctrlProps/ctrlProp67.xml"/><Relationship Id="rId53" Type="http://schemas.openxmlformats.org/officeDocument/2006/relationships/ctrlProp" Target="../ctrlProps/ctrlProp75.xml"/><Relationship Id="rId58" Type="http://schemas.openxmlformats.org/officeDocument/2006/relationships/ctrlProp" Target="../ctrlProps/ctrlProp80.xml"/><Relationship Id="rId66" Type="http://schemas.openxmlformats.org/officeDocument/2006/relationships/ctrlProp" Target="../ctrlProps/ctrlProp88.xml"/><Relationship Id="rId74" Type="http://schemas.openxmlformats.org/officeDocument/2006/relationships/ctrlProp" Target="../ctrlProps/ctrlProp96.xml"/><Relationship Id="rId5" Type="http://schemas.openxmlformats.org/officeDocument/2006/relationships/ctrlProp" Target="../ctrlProps/ctrlProp27.xml"/><Relationship Id="rId61" Type="http://schemas.openxmlformats.org/officeDocument/2006/relationships/ctrlProp" Target="../ctrlProps/ctrlProp83.xml"/><Relationship Id="rId19" Type="http://schemas.openxmlformats.org/officeDocument/2006/relationships/ctrlProp" Target="../ctrlProps/ctrlProp4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 Id="rId48" Type="http://schemas.openxmlformats.org/officeDocument/2006/relationships/ctrlProp" Target="../ctrlProps/ctrlProp70.xml"/><Relationship Id="rId56" Type="http://schemas.openxmlformats.org/officeDocument/2006/relationships/ctrlProp" Target="../ctrlProps/ctrlProp78.xml"/><Relationship Id="rId64" Type="http://schemas.openxmlformats.org/officeDocument/2006/relationships/ctrlProp" Target="../ctrlProps/ctrlProp86.xml"/><Relationship Id="rId69" Type="http://schemas.openxmlformats.org/officeDocument/2006/relationships/ctrlProp" Target="../ctrlProps/ctrlProp91.xml"/><Relationship Id="rId77" Type="http://schemas.openxmlformats.org/officeDocument/2006/relationships/ctrlProp" Target="../ctrlProps/ctrlProp99.xml"/><Relationship Id="rId8" Type="http://schemas.openxmlformats.org/officeDocument/2006/relationships/ctrlProp" Target="../ctrlProps/ctrlProp30.xml"/><Relationship Id="rId51" Type="http://schemas.openxmlformats.org/officeDocument/2006/relationships/ctrlProp" Target="../ctrlProps/ctrlProp73.xml"/><Relationship Id="rId72" Type="http://schemas.openxmlformats.org/officeDocument/2006/relationships/ctrlProp" Target="../ctrlProps/ctrlProp94.xml"/><Relationship Id="rId3" Type="http://schemas.openxmlformats.org/officeDocument/2006/relationships/vmlDrawing" Target="../drawings/vmlDrawing5.v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46" Type="http://schemas.openxmlformats.org/officeDocument/2006/relationships/ctrlProp" Target="../ctrlProps/ctrlProp68.xml"/><Relationship Id="rId59" Type="http://schemas.openxmlformats.org/officeDocument/2006/relationships/ctrlProp" Target="../ctrlProps/ctrlProp81.xml"/><Relationship Id="rId67" Type="http://schemas.openxmlformats.org/officeDocument/2006/relationships/ctrlProp" Target="../ctrlProps/ctrlProp89.xml"/><Relationship Id="rId20" Type="http://schemas.openxmlformats.org/officeDocument/2006/relationships/ctrlProp" Target="../ctrlProps/ctrlProp42.xml"/><Relationship Id="rId41" Type="http://schemas.openxmlformats.org/officeDocument/2006/relationships/ctrlProp" Target="../ctrlProps/ctrlProp63.xml"/><Relationship Id="rId54" Type="http://schemas.openxmlformats.org/officeDocument/2006/relationships/ctrlProp" Target="../ctrlProps/ctrlProp76.xml"/><Relationship Id="rId62" Type="http://schemas.openxmlformats.org/officeDocument/2006/relationships/ctrlProp" Target="../ctrlProps/ctrlProp84.xml"/><Relationship Id="rId70" Type="http://schemas.openxmlformats.org/officeDocument/2006/relationships/ctrlProp" Target="../ctrlProps/ctrlProp92.xml"/><Relationship Id="rId75" Type="http://schemas.openxmlformats.org/officeDocument/2006/relationships/ctrlProp" Target="../ctrlProps/ctrlProp97.xml"/><Relationship Id="rId1" Type="http://schemas.openxmlformats.org/officeDocument/2006/relationships/printerSettings" Target="../printerSettings/printerSettings14.bin"/><Relationship Id="rId6" Type="http://schemas.openxmlformats.org/officeDocument/2006/relationships/ctrlProp" Target="../ctrlProps/ctrlProp28.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49" Type="http://schemas.openxmlformats.org/officeDocument/2006/relationships/ctrlProp" Target="../ctrlProps/ctrlProp71.xml"/><Relationship Id="rId57" Type="http://schemas.openxmlformats.org/officeDocument/2006/relationships/ctrlProp" Target="../ctrlProps/ctrlProp79.xml"/><Relationship Id="rId10" Type="http://schemas.openxmlformats.org/officeDocument/2006/relationships/ctrlProp" Target="../ctrlProps/ctrlProp32.xml"/><Relationship Id="rId31" Type="http://schemas.openxmlformats.org/officeDocument/2006/relationships/ctrlProp" Target="../ctrlProps/ctrlProp53.xml"/><Relationship Id="rId44" Type="http://schemas.openxmlformats.org/officeDocument/2006/relationships/ctrlProp" Target="../ctrlProps/ctrlProp66.xml"/><Relationship Id="rId52" Type="http://schemas.openxmlformats.org/officeDocument/2006/relationships/ctrlProp" Target="../ctrlProps/ctrlProp74.xml"/><Relationship Id="rId60" Type="http://schemas.openxmlformats.org/officeDocument/2006/relationships/ctrlProp" Target="../ctrlProps/ctrlProp82.xml"/><Relationship Id="rId65" Type="http://schemas.openxmlformats.org/officeDocument/2006/relationships/ctrlProp" Target="../ctrlProps/ctrlProp87.xml"/><Relationship Id="rId73" Type="http://schemas.openxmlformats.org/officeDocument/2006/relationships/ctrlProp" Target="../ctrlProps/ctrlProp95.xml"/><Relationship Id="rId4" Type="http://schemas.openxmlformats.org/officeDocument/2006/relationships/ctrlProp" Target="../ctrlProps/ctrlProp26.xml"/><Relationship Id="rId9" Type="http://schemas.openxmlformats.org/officeDocument/2006/relationships/ctrlProp" Target="../ctrlProps/ctrlProp31.xml"/><Relationship Id="rId13" Type="http://schemas.openxmlformats.org/officeDocument/2006/relationships/ctrlProp" Target="../ctrlProps/ctrlProp35.xml"/><Relationship Id="rId18" Type="http://schemas.openxmlformats.org/officeDocument/2006/relationships/ctrlProp" Target="../ctrlProps/ctrlProp40.xml"/><Relationship Id="rId39" Type="http://schemas.openxmlformats.org/officeDocument/2006/relationships/ctrlProp" Target="../ctrlProps/ctrlProp61.xml"/><Relationship Id="rId34" Type="http://schemas.openxmlformats.org/officeDocument/2006/relationships/ctrlProp" Target="../ctrlProps/ctrlProp56.xml"/><Relationship Id="rId50" Type="http://schemas.openxmlformats.org/officeDocument/2006/relationships/ctrlProp" Target="../ctrlProps/ctrlProp72.xml"/><Relationship Id="rId55" Type="http://schemas.openxmlformats.org/officeDocument/2006/relationships/ctrlProp" Target="../ctrlProps/ctrlProp77.xml"/><Relationship Id="rId76" Type="http://schemas.openxmlformats.org/officeDocument/2006/relationships/ctrlProp" Target="../ctrlProps/ctrlProp98.xml"/><Relationship Id="rId7" Type="http://schemas.openxmlformats.org/officeDocument/2006/relationships/ctrlProp" Target="../ctrlProps/ctrlProp29.xml"/><Relationship Id="rId71" Type="http://schemas.openxmlformats.org/officeDocument/2006/relationships/ctrlProp" Target="../ctrlProps/ctrlProp93.xml"/><Relationship Id="rId2" Type="http://schemas.openxmlformats.org/officeDocument/2006/relationships/drawing" Target="../drawings/drawing12.xml"/><Relationship Id="rId29" Type="http://schemas.openxmlformats.org/officeDocument/2006/relationships/ctrlProp" Target="../ctrlProps/ctrlProp5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5.bin"/><Relationship Id="rId5" Type="http://schemas.openxmlformats.org/officeDocument/2006/relationships/ctrlProp" Target="../ctrlProps/ctrlProp101.xml"/><Relationship Id="rId4" Type="http://schemas.openxmlformats.org/officeDocument/2006/relationships/ctrlProp" Target="../ctrlProps/ctrlProp10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1.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C2A2-FF81-4421-A92C-A96BCFB1E73F}">
  <dimension ref="A1:AL88"/>
  <sheetViews>
    <sheetView tabSelected="1" view="pageBreakPreview" zoomScaleNormal="100" zoomScaleSheetLayoutView="100" workbookViewId="0">
      <selection activeCell="O3" sqref="O3"/>
    </sheetView>
  </sheetViews>
  <sheetFormatPr defaultColWidth="8.5" defaultRowHeight="19.7" customHeight="1"/>
  <cols>
    <col min="1" max="34" width="2.5" style="112" customWidth="1"/>
    <col min="35" max="36" width="2.625" style="5" customWidth="1"/>
    <col min="37" max="37" width="8.5"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8.5" style="5"/>
  </cols>
  <sheetData>
    <row r="1" spans="1:34" ht="19.7" customHeight="1">
      <c r="B1" s="112" t="s">
        <v>643</v>
      </c>
    </row>
    <row r="2" spans="1:34" ht="19.7" customHeight="1">
      <c r="B2" s="113"/>
      <c r="C2" s="113"/>
      <c r="D2" s="113"/>
      <c r="E2" s="113"/>
      <c r="F2" s="113"/>
      <c r="G2" s="113"/>
      <c r="H2" s="113"/>
      <c r="I2" s="113"/>
      <c r="J2" s="113"/>
      <c r="K2" s="113"/>
      <c r="L2" s="113"/>
      <c r="M2" s="113"/>
      <c r="N2" s="113"/>
      <c r="O2" s="113"/>
      <c r="P2" s="113"/>
      <c r="Q2" s="113"/>
      <c r="R2" s="113"/>
      <c r="S2" s="113"/>
      <c r="T2" s="113"/>
      <c r="U2" s="113"/>
      <c r="V2" s="113"/>
      <c r="W2" s="376" t="s">
        <v>457</v>
      </c>
      <c r="X2" s="376"/>
      <c r="Y2" s="376"/>
      <c r="Z2" s="376"/>
      <c r="AA2" s="376"/>
      <c r="AB2" s="376"/>
      <c r="AC2" s="376"/>
      <c r="AD2" s="376"/>
      <c r="AE2" s="376"/>
      <c r="AF2" s="376"/>
      <c r="AG2" s="376"/>
      <c r="AH2" s="376"/>
    </row>
    <row r="3" spans="1:34" ht="19.7" customHeight="1">
      <c r="A3" s="118" t="s">
        <v>666</v>
      </c>
      <c r="B3" s="118"/>
      <c r="C3" s="118"/>
      <c r="D3" s="118"/>
      <c r="E3" s="118"/>
      <c r="F3" s="118"/>
      <c r="G3" s="118"/>
      <c r="H3" s="118"/>
      <c r="I3" s="118"/>
      <c r="J3" s="118"/>
      <c r="K3" s="118"/>
      <c r="L3" s="118"/>
      <c r="M3" s="118"/>
      <c r="N3" s="118"/>
      <c r="O3" s="118"/>
      <c r="P3" s="113"/>
      <c r="Q3" s="113"/>
      <c r="R3" s="113"/>
      <c r="S3" s="113"/>
      <c r="T3" s="113"/>
      <c r="U3" s="113"/>
      <c r="V3" s="113"/>
      <c r="X3" s="113"/>
      <c r="Y3" s="113"/>
      <c r="Z3" s="113"/>
      <c r="AA3" s="113"/>
      <c r="AB3" s="113"/>
      <c r="AC3" s="113"/>
      <c r="AD3" s="113"/>
      <c r="AE3" s="113"/>
      <c r="AF3" s="113"/>
      <c r="AG3" s="113"/>
      <c r="AH3" s="113"/>
    </row>
    <row r="4" spans="1:34" ht="19.7" customHeight="1">
      <c r="A4" s="327" t="s">
        <v>667</v>
      </c>
      <c r="B4" s="327"/>
      <c r="C4" s="327"/>
      <c r="D4" s="327"/>
      <c r="E4" s="327"/>
      <c r="F4" s="327"/>
      <c r="G4" s="327"/>
      <c r="H4" s="327"/>
      <c r="I4" s="327"/>
      <c r="J4" s="327"/>
      <c r="K4" s="327"/>
      <c r="L4" s="327"/>
      <c r="M4" s="118"/>
      <c r="N4" s="118"/>
      <c r="O4" s="118"/>
      <c r="P4" s="113"/>
      <c r="Q4" s="113"/>
      <c r="R4" s="113"/>
      <c r="S4" s="113"/>
      <c r="T4" s="113"/>
      <c r="U4" s="113"/>
      <c r="V4" s="113"/>
      <c r="X4" s="113"/>
      <c r="Y4" s="113"/>
      <c r="Z4" s="113"/>
      <c r="AA4" s="113"/>
      <c r="AB4" s="113"/>
      <c r="AC4" s="113"/>
      <c r="AD4" s="113"/>
      <c r="AE4" s="113"/>
      <c r="AF4" s="113"/>
      <c r="AG4" s="113"/>
      <c r="AH4" s="113"/>
    </row>
    <row r="5" spans="1:34" ht="19.7" customHeight="1">
      <c r="B5" s="113"/>
      <c r="C5" s="113"/>
      <c r="D5" s="113"/>
      <c r="E5" s="113"/>
      <c r="F5" s="113"/>
      <c r="G5" s="113"/>
      <c r="H5" s="113"/>
      <c r="I5" s="113"/>
      <c r="J5" s="113"/>
      <c r="K5" s="113" t="s">
        <v>444</v>
      </c>
      <c r="L5" s="113"/>
      <c r="M5" s="113"/>
      <c r="N5" s="113"/>
      <c r="O5" s="120"/>
      <c r="P5" s="120"/>
      <c r="Q5" s="377"/>
      <c r="R5" s="377"/>
      <c r="S5" s="377"/>
      <c r="T5" s="377"/>
      <c r="U5" s="377"/>
      <c r="V5" s="377"/>
      <c r="W5" s="377"/>
      <c r="X5" s="377"/>
      <c r="Y5" s="377"/>
      <c r="Z5" s="377"/>
      <c r="AA5" s="377"/>
      <c r="AB5" s="377"/>
      <c r="AC5" s="377"/>
      <c r="AD5" s="377"/>
      <c r="AE5" s="377"/>
      <c r="AF5" s="377"/>
      <c r="AG5" s="377"/>
      <c r="AH5" s="377"/>
    </row>
    <row r="6" spans="1:34" ht="19.7" customHeight="1">
      <c r="B6" s="113"/>
      <c r="C6" s="113"/>
      <c r="D6" s="113"/>
      <c r="E6" s="113"/>
      <c r="F6" s="113"/>
      <c r="G6" s="113"/>
      <c r="H6" s="113"/>
      <c r="I6" s="113"/>
      <c r="J6" s="113"/>
      <c r="K6" s="113" t="s">
        <v>710</v>
      </c>
      <c r="L6" s="113"/>
      <c r="M6" s="113"/>
      <c r="N6" s="113"/>
      <c r="O6" s="378"/>
      <c r="P6" s="378"/>
      <c r="Q6" s="378"/>
      <c r="R6" s="378"/>
      <c r="S6" s="378"/>
      <c r="T6" s="378"/>
      <c r="U6" s="378"/>
      <c r="V6" s="378"/>
      <c r="W6" s="378"/>
      <c r="X6" s="378"/>
      <c r="Y6" s="378"/>
      <c r="Z6" s="378"/>
      <c r="AA6" s="378"/>
      <c r="AB6" s="378"/>
      <c r="AC6" s="378"/>
      <c r="AD6" s="378"/>
      <c r="AE6" s="378"/>
      <c r="AF6" s="378"/>
      <c r="AG6" s="378"/>
      <c r="AH6" s="378"/>
    </row>
    <row r="7" spans="1:34" ht="19.7" customHeight="1">
      <c r="B7" s="113"/>
      <c r="C7" s="113"/>
      <c r="D7" s="113"/>
      <c r="E7" s="113"/>
      <c r="F7" s="113"/>
      <c r="G7" s="113"/>
      <c r="H7" s="113"/>
      <c r="I7" s="113"/>
      <c r="J7" s="113"/>
      <c r="K7" s="113" t="s">
        <v>446</v>
      </c>
      <c r="L7" s="113"/>
      <c r="M7" s="113"/>
      <c r="N7" s="113"/>
      <c r="O7" s="377"/>
      <c r="P7" s="377"/>
      <c r="Q7" s="377"/>
      <c r="R7" s="377"/>
      <c r="S7" s="377"/>
      <c r="T7" s="377"/>
      <c r="U7" s="377"/>
      <c r="V7" s="377"/>
      <c r="W7" s="377"/>
      <c r="X7" s="377"/>
      <c r="Y7" s="377"/>
      <c r="Z7" s="377"/>
      <c r="AA7" s="377"/>
      <c r="AB7" s="377"/>
      <c r="AC7" s="377"/>
      <c r="AD7" s="377"/>
      <c r="AE7" s="377"/>
      <c r="AF7" s="377"/>
      <c r="AG7" s="377"/>
      <c r="AH7" s="377"/>
    </row>
    <row r="8" spans="1:34" ht="19.7" customHeight="1">
      <c r="B8" s="113"/>
      <c r="C8" s="113"/>
      <c r="D8" s="113"/>
      <c r="E8" s="113"/>
      <c r="F8" s="113"/>
      <c r="G8" s="113"/>
      <c r="H8" s="113"/>
      <c r="I8" s="113"/>
      <c r="J8" s="113"/>
      <c r="K8" s="113" t="s">
        <v>474</v>
      </c>
      <c r="L8" s="113"/>
      <c r="M8" s="113"/>
      <c r="N8" s="113"/>
      <c r="O8" s="182"/>
      <c r="P8" s="182"/>
      <c r="Q8" s="182"/>
      <c r="R8" s="378"/>
      <c r="S8" s="378"/>
      <c r="T8" s="378"/>
      <c r="U8" s="378"/>
      <c r="V8" s="378"/>
      <c r="W8" s="378"/>
      <c r="X8" s="378"/>
      <c r="Y8" s="378"/>
      <c r="Z8" s="378"/>
      <c r="AA8" s="378"/>
      <c r="AB8" s="378"/>
      <c r="AC8" s="378"/>
      <c r="AD8" s="378"/>
      <c r="AE8" s="378"/>
      <c r="AF8" s="378"/>
      <c r="AG8" s="378"/>
      <c r="AH8" s="378"/>
    </row>
    <row r="9" spans="1:34" ht="19.7" customHeight="1">
      <c r="B9" s="113"/>
      <c r="C9" s="113"/>
      <c r="D9" s="113"/>
      <c r="E9" s="113"/>
      <c r="F9" s="113"/>
      <c r="G9" s="113"/>
      <c r="H9" s="113"/>
      <c r="I9" s="113"/>
      <c r="J9" s="113"/>
      <c r="K9" s="113"/>
      <c r="L9" s="113"/>
      <c r="M9" s="113"/>
      <c r="N9" s="113"/>
      <c r="O9" s="113"/>
      <c r="P9" s="113"/>
      <c r="Q9" s="113"/>
      <c r="R9" s="113"/>
      <c r="S9" s="113"/>
      <c r="T9" s="113"/>
      <c r="U9" s="113"/>
      <c r="V9" s="113"/>
      <c r="X9" s="113"/>
      <c r="Y9" s="113"/>
      <c r="Z9" s="113"/>
      <c r="AA9" s="113"/>
      <c r="AB9" s="113"/>
      <c r="AC9" s="113"/>
      <c r="AD9" s="113"/>
      <c r="AE9" s="113"/>
      <c r="AF9" s="113"/>
      <c r="AG9" s="113"/>
      <c r="AH9" s="113"/>
    </row>
    <row r="10" spans="1:34" ht="19.7" customHeight="1">
      <c r="B10" s="113"/>
      <c r="C10" s="113"/>
      <c r="D10" s="113"/>
      <c r="E10" s="113"/>
      <c r="F10" s="113"/>
      <c r="G10" s="113"/>
      <c r="H10" s="113"/>
      <c r="I10" s="113"/>
      <c r="J10" s="113"/>
      <c r="K10" s="113" t="s">
        <v>447</v>
      </c>
      <c r="L10" s="113"/>
      <c r="M10" s="113"/>
      <c r="N10" s="113"/>
      <c r="O10" s="160"/>
      <c r="P10" s="160"/>
      <c r="Q10" s="160"/>
      <c r="R10" s="374"/>
      <c r="S10" s="374"/>
      <c r="T10" s="374"/>
      <c r="U10" s="374"/>
      <c r="V10" s="374"/>
      <c r="W10" s="374"/>
      <c r="X10" s="374"/>
      <c r="Y10" s="374"/>
      <c r="Z10" s="374"/>
      <c r="AA10" s="374"/>
      <c r="AB10" s="374"/>
      <c r="AC10" s="374"/>
      <c r="AD10" s="374"/>
      <c r="AE10" s="374"/>
      <c r="AF10" s="374"/>
      <c r="AG10" s="374"/>
      <c r="AH10" s="374"/>
    </row>
    <row r="11" spans="1:34" ht="19.7" customHeight="1">
      <c r="B11" s="113"/>
      <c r="C11" s="113"/>
      <c r="D11" s="113"/>
      <c r="E11" s="113"/>
      <c r="F11" s="113"/>
      <c r="G11" s="113"/>
      <c r="H11" s="113"/>
      <c r="I11" s="113"/>
      <c r="J11" s="113"/>
      <c r="K11" s="113" t="s">
        <v>445</v>
      </c>
      <c r="L11" s="113"/>
      <c r="M11" s="113"/>
      <c r="N11" s="113"/>
      <c r="O11" s="380"/>
      <c r="P11" s="380"/>
      <c r="Q11" s="380"/>
      <c r="R11" s="380"/>
      <c r="S11" s="380"/>
      <c r="T11" s="380"/>
      <c r="U11" s="380"/>
      <c r="V11" s="380"/>
      <c r="W11" s="380"/>
      <c r="X11" s="380"/>
      <c r="Y11" s="380"/>
      <c r="Z11" s="380"/>
      <c r="AA11" s="380"/>
      <c r="AB11" s="380"/>
      <c r="AC11" s="380"/>
      <c r="AD11" s="380"/>
      <c r="AE11" s="380"/>
      <c r="AF11" s="380"/>
      <c r="AG11" s="380"/>
      <c r="AH11" s="380"/>
    </row>
    <row r="12" spans="1:34" ht="19.7" customHeight="1">
      <c r="B12" s="113"/>
      <c r="C12" s="113"/>
      <c r="D12" s="113"/>
      <c r="E12" s="113"/>
      <c r="F12" s="113"/>
      <c r="G12" s="113"/>
      <c r="H12" s="113"/>
      <c r="I12" s="113"/>
      <c r="J12" s="113"/>
      <c r="K12" s="113" t="s">
        <v>446</v>
      </c>
      <c r="L12" s="113"/>
      <c r="M12" s="113"/>
      <c r="N12" s="113"/>
      <c r="O12" s="380"/>
      <c r="P12" s="380"/>
      <c r="Q12" s="380"/>
      <c r="R12" s="380"/>
      <c r="S12" s="380"/>
      <c r="T12" s="380"/>
      <c r="U12" s="380"/>
      <c r="V12" s="380"/>
      <c r="W12" s="380"/>
      <c r="X12" s="380"/>
      <c r="Y12" s="380"/>
      <c r="Z12" s="380"/>
      <c r="AA12" s="380"/>
      <c r="AB12" s="380"/>
      <c r="AC12" s="380"/>
      <c r="AD12" s="380"/>
      <c r="AE12" s="380"/>
      <c r="AF12" s="380"/>
      <c r="AG12" s="380"/>
      <c r="AH12" s="380"/>
    </row>
    <row r="13" spans="1:34" ht="19.7" customHeight="1">
      <c r="B13" s="113"/>
      <c r="C13" s="113"/>
      <c r="D13" s="113"/>
      <c r="E13" s="113"/>
      <c r="F13" s="113"/>
      <c r="G13" s="113"/>
      <c r="H13" s="113"/>
      <c r="I13" s="113"/>
      <c r="J13" s="113"/>
      <c r="K13" s="113" t="s">
        <v>475</v>
      </c>
      <c r="L13" s="113"/>
      <c r="M13" s="113"/>
      <c r="N13" s="113"/>
      <c r="O13" s="160"/>
      <c r="P13" s="160"/>
      <c r="Q13" s="160"/>
      <c r="R13" s="380"/>
      <c r="S13" s="380"/>
      <c r="T13" s="380"/>
      <c r="U13" s="380"/>
      <c r="V13" s="380"/>
      <c r="W13" s="380"/>
      <c r="X13" s="380"/>
      <c r="Y13" s="380"/>
      <c r="Z13" s="380"/>
      <c r="AA13" s="380"/>
      <c r="AB13" s="380"/>
      <c r="AC13" s="380"/>
      <c r="AD13" s="380"/>
      <c r="AE13" s="380"/>
      <c r="AF13" s="380"/>
      <c r="AG13" s="380"/>
      <c r="AH13" s="380"/>
    </row>
    <row r="14" spans="1:34" ht="19.7" customHeight="1">
      <c r="B14" s="113"/>
      <c r="C14" s="113"/>
      <c r="D14" s="113"/>
      <c r="E14" s="113"/>
      <c r="F14" s="113"/>
      <c r="G14" s="113"/>
      <c r="H14" s="113"/>
      <c r="I14" s="113"/>
      <c r="J14" s="113"/>
      <c r="K14" s="113"/>
      <c r="L14" s="113"/>
      <c r="M14" s="113"/>
      <c r="N14" s="113"/>
      <c r="O14" s="113"/>
      <c r="P14" s="113"/>
      <c r="Q14" s="113"/>
      <c r="R14" s="113"/>
      <c r="S14" s="113"/>
      <c r="T14" s="113"/>
      <c r="U14" s="113"/>
      <c r="V14" s="113"/>
      <c r="X14" s="113"/>
      <c r="Y14" s="113"/>
      <c r="Z14" s="113"/>
      <c r="AA14" s="113"/>
      <c r="AB14" s="113"/>
      <c r="AC14" s="113"/>
      <c r="AD14" s="113"/>
      <c r="AE14" s="113"/>
      <c r="AF14" s="113"/>
      <c r="AG14" s="113"/>
      <c r="AH14" s="113"/>
    </row>
    <row r="15" spans="1:34" ht="19.7" customHeight="1">
      <c r="A15" s="113"/>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row>
    <row r="16" spans="1:34" ht="19.7" customHeight="1">
      <c r="A16" s="375" t="s">
        <v>668</v>
      </c>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row>
    <row r="17" spans="1:35" ht="19.7" customHeight="1">
      <c r="A17" s="375" t="s">
        <v>644</v>
      </c>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row>
    <row r="18" spans="1:35" ht="19.7" customHeight="1">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row>
    <row r="19" spans="1:35" ht="19.7" customHeight="1">
      <c r="A19" s="381" t="s">
        <v>669</v>
      </c>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row>
    <row r="20" spans="1:35" ht="19.7" customHeight="1">
      <c r="A20" s="381"/>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row>
    <row r="21" spans="1:35" ht="19.7" customHeight="1">
      <c r="A21" s="113"/>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row>
    <row r="22" spans="1:35" ht="19.7" customHeight="1">
      <c r="A22" s="113" t="s">
        <v>449</v>
      </c>
      <c r="B22" s="113"/>
      <c r="C22" s="113"/>
      <c r="D22" s="113"/>
      <c r="E22" s="113"/>
      <c r="F22" s="113"/>
      <c r="G22" s="113"/>
      <c r="H22" s="113"/>
      <c r="I22" s="113"/>
      <c r="J22" s="382">
        <f>事業費内訳!Z86</f>
        <v>0</v>
      </c>
      <c r="K22" s="382"/>
      <c r="L22" s="382"/>
      <c r="M22" s="382"/>
      <c r="N22" s="382"/>
      <c r="O22" s="382"/>
      <c r="P22" s="382"/>
      <c r="Q22" s="382"/>
      <c r="R22" s="382"/>
      <c r="S22" s="113" t="s">
        <v>450</v>
      </c>
      <c r="T22" s="113"/>
      <c r="U22" s="113"/>
      <c r="V22" s="113"/>
      <c r="W22" s="113"/>
      <c r="X22" s="113"/>
      <c r="Y22" s="113"/>
      <c r="Z22" s="113"/>
      <c r="AA22" s="113"/>
      <c r="AB22" s="113"/>
      <c r="AC22" s="113"/>
      <c r="AD22" s="113"/>
      <c r="AE22" s="113"/>
      <c r="AF22" s="113"/>
      <c r="AG22" s="113"/>
      <c r="AH22" s="113"/>
    </row>
    <row r="23" spans="1:35" ht="19.7" customHeight="1">
      <c r="A23" s="113"/>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row>
    <row r="24" spans="1:35" ht="19.7" customHeight="1">
      <c r="A24" s="113" t="s">
        <v>448</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42"/>
    </row>
    <row r="25" spans="1:35" ht="19.7" customHeight="1">
      <c r="A25" s="118" t="s">
        <v>645</v>
      </c>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42"/>
    </row>
    <row r="26" spans="1:35" ht="19.7" customHeight="1">
      <c r="A26" s="379" t="s">
        <v>670</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42"/>
    </row>
    <row r="27" spans="1:35" ht="19.7" customHeight="1">
      <c r="A27" s="379" t="s">
        <v>540</v>
      </c>
      <c r="B27" s="379"/>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42"/>
    </row>
    <row r="28" spans="1:35" ht="19.7" customHeight="1">
      <c r="A28" s="113"/>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42"/>
    </row>
    <row r="29" spans="1:35" ht="19.7" customHeight="1">
      <c r="A29" s="118" t="s">
        <v>646</v>
      </c>
      <c r="B29" s="118"/>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42"/>
    </row>
    <row r="30" spans="1:35" ht="19.7" customHeight="1">
      <c r="A30" s="379" t="s">
        <v>671</v>
      </c>
      <c r="B30" s="379"/>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42"/>
    </row>
    <row r="31" spans="1:35" ht="19.7" customHeight="1">
      <c r="A31" s="379" t="s">
        <v>635</v>
      </c>
      <c r="B31" s="379"/>
      <c r="C31" s="379"/>
      <c r="D31" s="379"/>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42"/>
    </row>
    <row r="32" spans="1:35" ht="19.7" customHeight="1">
      <c r="A32" s="118" t="s">
        <v>636</v>
      </c>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42"/>
    </row>
    <row r="33" spans="1:35" ht="19.7" customHeight="1">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42"/>
    </row>
    <row r="34" spans="1:35" ht="19.7" customHeight="1">
      <c r="A34" s="118" t="s">
        <v>673</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42"/>
    </row>
    <row r="35" spans="1:35" ht="19.7" customHeight="1">
      <c r="A35" s="113" t="s">
        <v>637</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42"/>
    </row>
    <row r="36" spans="1:35" ht="19.7" customHeight="1">
      <c r="A36" s="113" t="s">
        <v>638</v>
      </c>
      <c r="B36" s="117"/>
      <c r="C36" s="117"/>
      <c r="D36" s="117"/>
      <c r="E36" s="117"/>
      <c r="F36" s="117"/>
      <c r="G36" s="117"/>
      <c r="H36" s="117"/>
      <c r="I36" s="117"/>
      <c r="J36" s="117"/>
      <c r="K36" s="117"/>
      <c r="L36" s="117"/>
      <c r="M36" s="117"/>
      <c r="N36" s="117"/>
      <c r="O36" s="113"/>
      <c r="P36" s="113"/>
      <c r="Q36" s="113"/>
      <c r="R36" s="113"/>
      <c r="S36" s="113"/>
      <c r="T36" s="113"/>
      <c r="U36" s="113"/>
      <c r="V36" s="113"/>
      <c r="W36" s="113"/>
      <c r="X36" s="113"/>
      <c r="Y36" s="113"/>
      <c r="Z36" s="113"/>
      <c r="AA36" s="113"/>
      <c r="AB36" s="113"/>
      <c r="AC36" s="113"/>
      <c r="AD36" s="113"/>
      <c r="AE36" s="113"/>
      <c r="AF36" s="113"/>
      <c r="AG36" s="113"/>
      <c r="AH36" s="113"/>
    </row>
    <row r="37" spans="1:35" ht="19.7" customHeight="1">
      <c r="A37" s="113" t="s">
        <v>541</v>
      </c>
      <c r="B37" s="117"/>
      <c r="C37" s="117"/>
      <c r="D37" s="117"/>
      <c r="E37" s="117"/>
      <c r="F37" s="117"/>
      <c r="G37" s="117"/>
      <c r="H37" s="117"/>
      <c r="I37" s="117"/>
      <c r="J37" s="117"/>
      <c r="K37" s="117"/>
      <c r="L37" s="117"/>
      <c r="M37" s="117"/>
      <c r="N37" s="117"/>
      <c r="O37" s="113"/>
      <c r="P37" s="113"/>
      <c r="Q37" s="113"/>
      <c r="R37" s="113"/>
      <c r="S37" s="113"/>
      <c r="T37" s="113"/>
      <c r="U37" s="113"/>
      <c r="V37" s="113"/>
      <c r="W37" s="113"/>
      <c r="X37" s="113"/>
      <c r="Y37" s="113"/>
      <c r="Z37" s="113"/>
      <c r="AA37" s="113"/>
      <c r="AB37" s="113"/>
      <c r="AC37" s="113"/>
      <c r="AD37" s="113"/>
      <c r="AE37" s="113"/>
      <c r="AF37" s="113"/>
      <c r="AG37" s="113"/>
      <c r="AH37" s="113"/>
    </row>
    <row r="38" spans="1:35" s="189" customFormat="1" ht="19.7" customHeight="1">
      <c r="A38" s="313" t="s">
        <v>639</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row>
    <row r="39" spans="1:35" s="189" customFormat="1" ht="19.7" customHeight="1">
      <c r="A39" s="313" t="s">
        <v>542</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row>
    <row r="40" spans="1:35" ht="19.7" customHeight="1">
      <c r="A40" s="113" t="s">
        <v>675</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row>
    <row r="41" spans="1:35" ht="19.7" customHeight="1">
      <c r="A41" s="113" t="s">
        <v>674</v>
      </c>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row>
    <row r="42" spans="1:35" ht="19.7" customHeight="1">
      <c r="A42" s="113" t="s">
        <v>672</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row>
    <row r="43" spans="1:35" ht="19.7" customHeight="1">
      <c r="A43" s="113" t="s">
        <v>640</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row>
    <row r="44" spans="1:35" s="189" customFormat="1" ht="19.7" customHeight="1">
      <c r="A44" s="118" t="s">
        <v>641</v>
      </c>
      <c r="B44" s="188"/>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row>
    <row r="45" spans="1:35" s="189" customFormat="1" ht="19.7" customHeight="1">
      <c r="A45" s="119" t="s">
        <v>560</v>
      </c>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row>
    <row r="46" spans="1:35" ht="19.7" customHeight="1">
      <c r="A46" s="119" t="s">
        <v>642</v>
      </c>
      <c r="B46" s="118"/>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row>
    <row r="47" spans="1:35" ht="19.7" customHeight="1">
      <c r="A47" s="113"/>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row>
    <row r="50" spans="1:38" ht="19.7" customHeight="1">
      <c r="Q50" s="114"/>
      <c r="R50" s="114"/>
      <c r="S50" s="114"/>
      <c r="T50" s="114"/>
      <c r="AA50" s="116"/>
      <c r="AB50" s="115"/>
      <c r="AC50" s="115"/>
      <c r="AD50" s="115"/>
    </row>
    <row r="51" spans="1:38" ht="19.7" customHeight="1">
      <c r="G51" s="114"/>
      <c r="H51" s="115"/>
      <c r="I51" s="115"/>
      <c r="J51" s="115"/>
      <c r="Q51" s="114"/>
      <c r="R51" s="114"/>
      <c r="S51" s="114"/>
      <c r="T51" s="114"/>
      <c r="AA51" s="116"/>
      <c r="AB51" s="115"/>
      <c r="AC51" s="115"/>
      <c r="AD51" s="115"/>
    </row>
    <row r="52" spans="1:38" ht="19.7" customHeight="1">
      <c r="G52" s="114"/>
      <c r="H52" s="115"/>
      <c r="I52" s="115"/>
      <c r="J52" s="115"/>
      <c r="Q52" s="114"/>
      <c r="R52" s="114"/>
      <c r="S52" s="114"/>
      <c r="T52" s="114"/>
      <c r="AA52" s="116"/>
      <c r="AB52" s="115"/>
      <c r="AC52" s="115"/>
      <c r="AD52" s="115"/>
    </row>
    <row r="53" spans="1:38" ht="19.7" customHeight="1">
      <c r="G53" s="114"/>
      <c r="H53" s="115"/>
      <c r="I53" s="115"/>
      <c r="J53" s="115"/>
      <c r="Q53" s="114"/>
      <c r="R53" s="114"/>
      <c r="S53" s="114"/>
      <c r="T53" s="114"/>
      <c r="AA53" s="116"/>
      <c r="AB53" s="115"/>
      <c r="AC53" s="115"/>
      <c r="AD53" s="115"/>
    </row>
    <row r="54" spans="1:38" ht="19.7" customHeight="1">
      <c r="G54" s="114"/>
      <c r="H54" s="115"/>
      <c r="I54" s="115"/>
      <c r="J54" s="115"/>
      <c r="Q54" s="114"/>
      <c r="R54" s="114"/>
      <c r="S54" s="114"/>
      <c r="T54" s="114"/>
      <c r="AA54" s="116"/>
      <c r="AB54" s="115"/>
      <c r="AC54" s="115"/>
      <c r="AD54" s="115"/>
    </row>
    <row r="55" spans="1:38" ht="19.7" customHeight="1">
      <c r="G55" s="114"/>
      <c r="H55" s="115"/>
      <c r="I55" s="115"/>
      <c r="J55" s="115"/>
      <c r="Q55" s="114"/>
      <c r="R55" s="114"/>
      <c r="S55" s="114"/>
      <c r="T55" s="114"/>
      <c r="AA55" s="116"/>
      <c r="AB55" s="115"/>
      <c r="AC55" s="115"/>
      <c r="AD55" s="115"/>
    </row>
    <row r="56" spans="1:38" ht="19.7" customHeight="1">
      <c r="G56" s="114"/>
      <c r="H56" s="115"/>
      <c r="I56" s="115"/>
      <c r="J56" s="115"/>
      <c r="Q56" s="114"/>
      <c r="R56" s="114"/>
      <c r="S56" s="114"/>
      <c r="T56" s="114"/>
      <c r="AA56" s="116"/>
      <c r="AB56" s="115"/>
      <c r="AC56" s="115"/>
      <c r="AD56" s="115"/>
    </row>
    <row r="63" spans="1:38" s="111" customFormat="1" ht="19.7" customHeight="1">
      <c r="A63"/>
      <c r="B63"/>
      <c r="C63"/>
      <c r="D63"/>
      <c r="E63"/>
      <c r="F63"/>
      <c r="G63"/>
      <c r="H63"/>
      <c r="I63"/>
      <c r="J63"/>
      <c r="K63"/>
      <c r="L63"/>
      <c r="M63"/>
      <c r="N63"/>
      <c r="O63"/>
      <c r="P63"/>
      <c r="Q63"/>
      <c r="R63"/>
      <c r="S63"/>
      <c r="T63"/>
      <c r="U63"/>
      <c r="V63"/>
      <c r="W63"/>
      <c r="X63"/>
      <c r="Y63"/>
      <c r="Z63"/>
      <c r="AA63"/>
      <c r="AB63"/>
      <c r="AC63"/>
      <c r="AD63"/>
      <c r="AE63"/>
      <c r="AF63"/>
      <c r="AG63"/>
      <c r="AH63"/>
      <c r="AI63"/>
      <c r="AJ63"/>
      <c r="AL63" s="111" t="s">
        <v>167</v>
      </c>
    </row>
    <row r="64" spans="1:38" ht="19.7" customHeight="1">
      <c r="A64"/>
      <c r="B64"/>
      <c r="C64"/>
      <c r="D64"/>
      <c r="E64"/>
      <c r="F64"/>
      <c r="G64"/>
      <c r="H64"/>
      <c r="I64"/>
      <c r="J64"/>
      <c r="K64"/>
      <c r="L64"/>
      <c r="M64"/>
      <c r="N64"/>
      <c r="O64"/>
      <c r="P64"/>
      <c r="Q64"/>
      <c r="R64"/>
      <c r="S64"/>
      <c r="T64"/>
      <c r="U64"/>
      <c r="V64"/>
      <c r="W64"/>
      <c r="X64"/>
      <c r="Y64"/>
      <c r="Z64"/>
      <c r="AA64"/>
      <c r="AB64"/>
      <c r="AC64"/>
      <c r="AD64"/>
      <c r="AE64"/>
      <c r="AF64"/>
      <c r="AG64"/>
      <c r="AH64"/>
      <c r="AI64"/>
      <c r="AJ64"/>
      <c r="AL64" s="5" t="s">
        <v>168</v>
      </c>
    </row>
    <row r="65" spans="1:38" ht="19.7" customHeight="1">
      <c r="A65"/>
      <c r="B65"/>
      <c r="C65"/>
      <c r="D65"/>
      <c r="E65"/>
      <c r="F65"/>
      <c r="G65"/>
      <c r="H65"/>
      <c r="I65"/>
      <c r="J65"/>
      <c r="K65"/>
      <c r="L65"/>
      <c r="M65"/>
      <c r="N65"/>
      <c r="O65"/>
      <c r="P65"/>
      <c r="Q65"/>
      <c r="R65"/>
      <c r="S65"/>
      <c r="T65"/>
      <c r="U65"/>
      <c r="V65"/>
      <c r="W65"/>
      <c r="X65"/>
      <c r="Y65"/>
      <c r="Z65"/>
      <c r="AA65"/>
      <c r="AB65"/>
      <c r="AC65"/>
      <c r="AD65"/>
      <c r="AE65"/>
      <c r="AF65"/>
      <c r="AG65"/>
      <c r="AH65"/>
      <c r="AI65"/>
      <c r="AJ65"/>
      <c r="AL65" s="5" t="s">
        <v>169</v>
      </c>
    </row>
    <row r="66" spans="1:38" ht="19.7" customHeight="1">
      <c r="A66"/>
      <c r="B66"/>
      <c r="C66"/>
      <c r="D66"/>
      <c r="E66"/>
      <c r="F66"/>
      <c r="G66"/>
      <c r="H66"/>
      <c r="I66"/>
      <c r="J66"/>
      <c r="K66"/>
      <c r="L66"/>
      <c r="M66"/>
      <c r="N66"/>
      <c r="O66"/>
      <c r="P66"/>
      <c r="Q66"/>
      <c r="R66"/>
      <c r="S66"/>
      <c r="T66"/>
      <c r="U66"/>
      <c r="V66"/>
      <c r="W66"/>
      <c r="X66"/>
      <c r="Y66"/>
      <c r="Z66"/>
      <c r="AA66"/>
      <c r="AB66"/>
      <c r="AC66"/>
      <c r="AD66"/>
      <c r="AE66"/>
      <c r="AF66"/>
      <c r="AG66"/>
      <c r="AH66"/>
      <c r="AI66"/>
      <c r="AJ66"/>
      <c r="AL66" s="5" t="s">
        <v>170</v>
      </c>
    </row>
    <row r="67" spans="1:38" ht="19.7" customHeight="1">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8" ht="19.7" customHeight="1">
      <c r="A68"/>
      <c r="B68"/>
      <c r="C68"/>
      <c r="D68"/>
      <c r="E68"/>
      <c r="F68"/>
      <c r="G68"/>
      <c r="H68"/>
      <c r="I68"/>
      <c r="J68"/>
      <c r="K68"/>
      <c r="L68"/>
      <c r="M68"/>
      <c r="N68"/>
      <c r="O68"/>
      <c r="P68"/>
      <c r="Q68"/>
      <c r="R68"/>
      <c r="S68"/>
      <c r="T68"/>
      <c r="U68"/>
      <c r="V68"/>
      <c r="W68"/>
      <c r="X68"/>
      <c r="Y68"/>
      <c r="Z68"/>
      <c r="AA68"/>
      <c r="AB68"/>
      <c r="AC68"/>
      <c r="AD68"/>
      <c r="AE68"/>
      <c r="AF68"/>
      <c r="AG68"/>
      <c r="AH68"/>
      <c r="AI68"/>
      <c r="AJ68"/>
    </row>
    <row r="69" spans="1:38" ht="19.7" customHeight="1">
      <c r="A69"/>
      <c r="B69"/>
      <c r="C69"/>
      <c r="D69"/>
      <c r="E69"/>
      <c r="F69"/>
      <c r="G69"/>
      <c r="H69"/>
      <c r="I69"/>
      <c r="J69"/>
      <c r="K69"/>
      <c r="L69"/>
      <c r="M69"/>
      <c r="N69"/>
      <c r="O69"/>
      <c r="P69"/>
      <c r="Q69"/>
      <c r="R69"/>
      <c r="S69"/>
      <c r="T69"/>
      <c r="U69"/>
      <c r="V69"/>
      <c r="W69"/>
      <c r="X69"/>
      <c r="Y69"/>
      <c r="Z69"/>
      <c r="AA69"/>
      <c r="AB69"/>
      <c r="AC69"/>
      <c r="AD69"/>
      <c r="AE69"/>
      <c r="AF69"/>
      <c r="AG69"/>
      <c r="AH69"/>
      <c r="AI69"/>
      <c r="AJ69"/>
    </row>
    <row r="70" spans="1:38" ht="19.7" customHeight="1">
      <c r="A70"/>
      <c r="B70"/>
      <c r="C70"/>
      <c r="D70"/>
      <c r="E70"/>
      <c r="F70"/>
      <c r="G70"/>
      <c r="H70"/>
      <c r="I70"/>
      <c r="J70"/>
      <c r="K70"/>
      <c r="L70"/>
      <c r="M70"/>
      <c r="N70"/>
      <c r="O70"/>
      <c r="P70"/>
      <c r="Q70"/>
      <c r="R70"/>
      <c r="S70"/>
      <c r="T70"/>
      <c r="U70"/>
      <c r="V70"/>
      <c r="W70"/>
      <c r="X70"/>
      <c r="Y70"/>
      <c r="Z70"/>
      <c r="AA70"/>
      <c r="AB70"/>
      <c r="AC70"/>
      <c r="AD70"/>
      <c r="AE70"/>
      <c r="AF70"/>
      <c r="AG70"/>
      <c r="AH70"/>
      <c r="AI70"/>
      <c r="AJ70"/>
    </row>
    <row r="71" spans="1:38" ht="19.7" customHeight="1">
      <c r="A71"/>
      <c r="B71"/>
      <c r="C71"/>
      <c r="D71"/>
      <c r="E71"/>
      <c r="F71"/>
      <c r="G71"/>
      <c r="H71"/>
      <c r="I71"/>
      <c r="J71"/>
      <c r="K71"/>
      <c r="L71"/>
      <c r="M71"/>
      <c r="N71"/>
      <c r="O71"/>
      <c r="P71"/>
      <c r="Q71"/>
      <c r="R71"/>
      <c r="S71"/>
      <c r="T71"/>
      <c r="U71"/>
      <c r="V71"/>
      <c r="W71"/>
      <c r="X71"/>
      <c r="Y71"/>
      <c r="Z71"/>
      <c r="AA71"/>
      <c r="AB71"/>
      <c r="AC71"/>
      <c r="AD71"/>
      <c r="AE71"/>
      <c r="AF71"/>
      <c r="AG71"/>
      <c r="AH71"/>
      <c r="AI71"/>
      <c r="AJ71"/>
    </row>
    <row r="72" spans="1:38" ht="19.7" customHeight="1">
      <c r="A72"/>
      <c r="B72"/>
      <c r="C72"/>
      <c r="D72"/>
      <c r="E72"/>
      <c r="F72"/>
      <c r="G72"/>
      <c r="H72"/>
      <c r="I72"/>
      <c r="J72"/>
      <c r="K72"/>
      <c r="L72"/>
      <c r="M72"/>
      <c r="N72"/>
      <c r="O72"/>
      <c r="P72"/>
      <c r="Q72"/>
      <c r="R72"/>
      <c r="S72"/>
      <c r="T72"/>
      <c r="U72"/>
      <c r="V72"/>
      <c r="W72"/>
      <c r="X72"/>
      <c r="Y72"/>
      <c r="Z72"/>
      <c r="AA72"/>
      <c r="AB72"/>
      <c r="AC72"/>
      <c r="AD72"/>
      <c r="AE72"/>
      <c r="AF72"/>
      <c r="AG72"/>
      <c r="AH72"/>
      <c r="AI72"/>
      <c r="AJ72"/>
    </row>
    <row r="73" spans="1:38" ht="19.7" customHeight="1">
      <c r="A73"/>
      <c r="B73"/>
      <c r="C73"/>
      <c r="D73"/>
      <c r="E73"/>
      <c r="F73"/>
      <c r="G73"/>
      <c r="H73"/>
      <c r="I73"/>
      <c r="J73"/>
      <c r="K73"/>
      <c r="L73"/>
      <c r="M73"/>
      <c r="N73"/>
      <c r="O73"/>
      <c r="P73"/>
      <c r="Q73"/>
      <c r="R73"/>
      <c r="S73"/>
      <c r="T73"/>
      <c r="U73"/>
      <c r="V73"/>
      <c r="W73"/>
      <c r="X73"/>
      <c r="Y73"/>
      <c r="Z73"/>
      <c r="AA73"/>
      <c r="AB73"/>
      <c r="AC73"/>
      <c r="AD73"/>
      <c r="AE73"/>
      <c r="AF73"/>
      <c r="AG73"/>
      <c r="AH73"/>
      <c r="AI73"/>
      <c r="AJ73"/>
    </row>
    <row r="74" spans="1:38" ht="19.7" customHeight="1">
      <c r="A74"/>
      <c r="B74"/>
      <c r="C74"/>
      <c r="D74"/>
      <c r="E74"/>
      <c r="F74"/>
      <c r="G74"/>
      <c r="H74"/>
      <c r="I74"/>
      <c r="J74"/>
      <c r="K74"/>
      <c r="L74"/>
      <c r="M74"/>
      <c r="N74"/>
      <c r="O74"/>
      <c r="P74"/>
      <c r="Q74"/>
      <c r="R74"/>
      <c r="S74"/>
      <c r="T74"/>
      <c r="U74"/>
      <c r="V74"/>
      <c r="W74"/>
      <c r="X74"/>
      <c r="Y74"/>
      <c r="Z74"/>
      <c r="AA74"/>
      <c r="AB74"/>
      <c r="AC74"/>
      <c r="AD74"/>
      <c r="AE74"/>
      <c r="AF74"/>
      <c r="AG74"/>
      <c r="AH74"/>
      <c r="AI74"/>
      <c r="AJ74"/>
    </row>
    <row r="75" spans="1:38" ht="19.7" customHeight="1">
      <c r="A75"/>
      <c r="B75"/>
      <c r="C75"/>
      <c r="D75"/>
      <c r="E75"/>
      <c r="F75"/>
      <c r="G75"/>
      <c r="H75"/>
      <c r="I75"/>
      <c r="J75"/>
      <c r="K75"/>
      <c r="L75"/>
      <c r="M75"/>
      <c r="N75"/>
      <c r="O75"/>
      <c r="P75"/>
      <c r="Q75"/>
      <c r="R75"/>
      <c r="S75"/>
      <c r="T75"/>
      <c r="U75"/>
      <c r="V75"/>
      <c r="W75"/>
      <c r="X75"/>
      <c r="Y75"/>
      <c r="Z75"/>
      <c r="AA75"/>
      <c r="AB75"/>
      <c r="AC75"/>
      <c r="AD75"/>
      <c r="AE75"/>
      <c r="AF75"/>
      <c r="AG75"/>
      <c r="AH75"/>
      <c r="AI75"/>
      <c r="AJ75"/>
    </row>
    <row r="76" spans="1:38" ht="19.7"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8" ht="19.7"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8" ht="19.7"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8" ht="19.7"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row r="80" spans="1:38" ht="19.7" customHeight="1">
      <c r="A80"/>
      <c r="B80"/>
      <c r="C80"/>
      <c r="D80"/>
      <c r="E80"/>
      <c r="F80"/>
      <c r="G80"/>
      <c r="H80"/>
      <c r="I80"/>
      <c r="J80"/>
      <c r="K80"/>
      <c r="L80"/>
      <c r="M80"/>
      <c r="N80"/>
      <c r="O80"/>
      <c r="P80"/>
      <c r="Q80"/>
      <c r="R80"/>
      <c r="S80"/>
      <c r="T80"/>
      <c r="U80"/>
      <c r="V80"/>
      <c r="W80"/>
      <c r="X80"/>
      <c r="Y80"/>
      <c r="Z80"/>
      <c r="AA80"/>
      <c r="AB80"/>
      <c r="AC80"/>
      <c r="AD80"/>
      <c r="AE80"/>
      <c r="AF80"/>
      <c r="AG80"/>
      <c r="AH80"/>
      <c r="AI80"/>
      <c r="AJ80"/>
    </row>
    <row r="81" spans="1:36" ht="19.7" customHeight="1">
      <c r="A81"/>
      <c r="B81"/>
      <c r="C81"/>
      <c r="D81"/>
      <c r="E81"/>
      <c r="F81"/>
      <c r="G81"/>
      <c r="H81"/>
      <c r="I81"/>
      <c r="J81"/>
      <c r="K81"/>
      <c r="L81"/>
      <c r="M81"/>
      <c r="N81"/>
      <c r="O81"/>
      <c r="P81"/>
      <c r="Q81"/>
      <c r="R81"/>
      <c r="S81"/>
      <c r="T81"/>
      <c r="U81"/>
      <c r="V81"/>
      <c r="W81"/>
      <c r="X81"/>
      <c r="Y81"/>
      <c r="Z81"/>
      <c r="AA81"/>
      <c r="AB81"/>
      <c r="AC81"/>
      <c r="AD81"/>
      <c r="AE81"/>
      <c r="AF81"/>
      <c r="AG81"/>
      <c r="AH81"/>
      <c r="AI81"/>
      <c r="AJ81"/>
    </row>
    <row r="82" spans="1:36" ht="19.7" customHeight="1">
      <c r="A82"/>
      <c r="B82"/>
      <c r="C82"/>
      <c r="D82"/>
      <c r="E82"/>
      <c r="F82"/>
      <c r="G82"/>
      <c r="H82"/>
      <c r="I82"/>
      <c r="J82"/>
      <c r="K82"/>
      <c r="L82"/>
      <c r="M82"/>
      <c r="N82"/>
      <c r="O82"/>
      <c r="P82"/>
      <c r="Q82"/>
      <c r="R82"/>
      <c r="S82"/>
      <c r="T82"/>
      <c r="U82"/>
      <c r="V82"/>
      <c r="W82"/>
      <c r="X82"/>
      <c r="Y82"/>
      <c r="Z82"/>
      <c r="AA82"/>
      <c r="AB82"/>
      <c r="AC82"/>
      <c r="AD82"/>
      <c r="AE82"/>
      <c r="AF82"/>
      <c r="AG82"/>
      <c r="AH82"/>
      <c r="AI82"/>
      <c r="AJ82"/>
    </row>
    <row r="83" spans="1:36" ht="19.7" customHeight="1">
      <c r="A83"/>
      <c r="B83"/>
      <c r="C83"/>
      <c r="D83"/>
      <c r="E83"/>
      <c r="F83"/>
      <c r="G83"/>
      <c r="H83"/>
      <c r="I83"/>
      <c r="J83"/>
      <c r="K83"/>
      <c r="L83"/>
      <c r="M83"/>
      <c r="N83"/>
      <c r="O83"/>
      <c r="P83"/>
      <c r="Q83"/>
      <c r="R83"/>
      <c r="S83"/>
      <c r="T83"/>
      <c r="U83"/>
      <c r="V83"/>
      <c r="W83"/>
      <c r="X83"/>
      <c r="Y83"/>
      <c r="Z83"/>
      <c r="AA83"/>
      <c r="AB83"/>
      <c r="AC83"/>
      <c r="AD83"/>
      <c r="AE83"/>
      <c r="AF83"/>
      <c r="AG83"/>
      <c r="AH83"/>
      <c r="AI83"/>
      <c r="AJ83"/>
    </row>
    <row r="84" spans="1:36" ht="19.7" customHeight="1">
      <c r="A84"/>
      <c r="B84"/>
      <c r="C84"/>
      <c r="D84"/>
      <c r="E84"/>
      <c r="F84"/>
      <c r="G84"/>
      <c r="H84"/>
      <c r="I84"/>
      <c r="J84"/>
      <c r="K84"/>
      <c r="L84"/>
      <c r="M84"/>
      <c r="N84"/>
      <c r="O84"/>
      <c r="P84"/>
      <c r="Q84"/>
      <c r="R84"/>
      <c r="S84"/>
      <c r="T84"/>
      <c r="U84"/>
      <c r="V84"/>
      <c r="W84"/>
      <c r="X84"/>
      <c r="Y84"/>
      <c r="Z84"/>
      <c r="AA84"/>
      <c r="AB84"/>
      <c r="AC84"/>
      <c r="AD84"/>
      <c r="AE84"/>
      <c r="AF84"/>
      <c r="AG84"/>
      <c r="AH84"/>
      <c r="AI84"/>
      <c r="AJ84"/>
    </row>
    <row r="85" spans="1:36" ht="19.7" customHeight="1">
      <c r="A85"/>
      <c r="B85"/>
      <c r="C85"/>
      <c r="D85"/>
      <c r="E85"/>
      <c r="F85"/>
      <c r="G85"/>
      <c r="H85"/>
      <c r="I85"/>
      <c r="J85"/>
      <c r="K85"/>
      <c r="L85"/>
      <c r="M85"/>
      <c r="N85"/>
      <c r="O85"/>
      <c r="P85"/>
      <c r="Q85"/>
      <c r="R85"/>
      <c r="S85"/>
      <c r="T85"/>
      <c r="U85"/>
      <c r="V85"/>
      <c r="W85"/>
      <c r="X85"/>
      <c r="Y85"/>
      <c r="Z85"/>
      <c r="AA85"/>
      <c r="AB85"/>
      <c r="AC85"/>
      <c r="AD85"/>
      <c r="AE85"/>
      <c r="AF85"/>
      <c r="AG85"/>
      <c r="AH85"/>
      <c r="AI85"/>
      <c r="AJ85"/>
    </row>
    <row r="86" spans="1:36" ht="19.7" customHeight="1">
      <c r="A86"/>
      <c r="B86"/>
      <c r="C86"/>
      <c r="D86"/>
      <c r="E86"/>
      <c r="F86"/>
      <c r="G86"/>
      <c r="H86"/>
      <c r="I86"/>
      <c r="J86"/>
      <c r="K86"/>
      <c r="L86"/>
      <c r="M86"/>
      <c r="N86"/>
      <c r="O86"/>
      <c r="P86"/>
      <c r="Q86"/>
      <c r="R86"/>
      <c r="S86"/>
      <c r="T86"/>
      <c r="U86"/>
      <c r="V86"/>
      <c r="W86"/>
      <c r="X86"/>
      <c r="Y86"/>
      <c r="Z86"/>
      <c r="AA86"/>
      <c r="AB86"/>
      <c r="AC86"/>
      <c r="AD86"/>
      <c r="AE86"/>
      <c r="AF86"/>
      <c r="AG86"/>
      <c r="AH86"/>
      <c r="AI86"/>
      <c r="AJ86"/>
    </row>
    <row r="87" spans="1:36" ht="19.7" customHeight="1">
      <c r="A87"/>
      <c r="B87"/>
      <c r="C87"/>
      <c r="D87"/>
      <c r="E87"/>
      <c r="F87"/>
      <c r="G87"/>
      <c r="H87"/>
      <c r="I87"/>
      <c r="J87"/>
      <c r="K87"/>
      <c r="L87"/>
      <c r="M87"/>
      <c r="N87"/>
      <c r="O87"/>
      <c r="P87"/>
      <c r="Q87"/>
      <c r="R87"/>
      <c r="S87"/>
      <c r="T87"/>
      <c r="U87"/>
      <c r="V87"/>
      <c r="W87"/>
      <c r="X87"/>
      <c r="Y87"/>
      <c r="Z87"/>
      <c r="AA87"/>
      <c r="AB87"/>
      <c r="AC87"/>
      <c r="AD87"/>
      <c r="AE87"/>
      <c r="AF87"/>
      <c r="AG87"/>
      <c r="AH87"/>
      <c r="AI87"/>
      <c r="AJ87"/>
    </row>
    <row r="88" spans="1:36" ht="19.7" customHeight="1">
      <c r="A88"/>
      <c r="B88"/>
      <c r="C88"/>
      <c r="D88"/>
      <c r="E88"/>
      <c r="F88"/>
      <c r="G88"/>
      <c r="H88"/>
      <c r="I88"/>
      <c r="J88"/>
      <c r="K88"/>
      <c r="L88"/>
      <c r="M88"/>
      <c r="N88"/>
      <c r="O88"/>
      <c r="P88"/>
      <c r="Q88"/>
      <c r="R88"/>
      <c r="S88"/>
      <c r="T88"/>
      <c r="U88"/>
      <c r="V88"/>
      <c r="W88"/>
      <c r="X88"/>
      <c r="Y88"/>
      <c r="Z88"/>
      <c r="AA88"/>
      <c r="AB88"/>
      <c r="AC88"/>
      <c r="AD88"/>
      <c r="AE88"/>
      <c r="AF88"/>
      <c r="AG88"/>
      <c r="AH88"/>
      <c r="AI88"/>
      <c r="AJ88"/>
    </row>
  </sheetData>
  <sheetProtection algorithmName="SHA-512" hashValue="MbQZjfTzTuLQ/Qc59CzlfbNxrwI4fpsBJhyu7ndYnHsU7Ld3bkemD0JUvV5NNNaBWXOYE6SmGd+Tt0HnatTP2g==" saltValue="42VJRH9/cfE74bEq8HAKPQ==" spinCount="100000" sheet="1" formatCells="0"/>
  <mergeCells count="17">
    <mergeCell ref="A30:AH30"/>
    <mergeCell ref="A31:AH31"/>
    <mergeCell ref="R13:AH13"/>
    <mergeCell ref="O12:AH12"/>
    <mergeCell ref="O11:AH11"/>
    <mergeCell ref="A26:AH26"/>
    <mergeCell ref="A27:AH27"/>
    <mergeCell ref="A17:AH17"/>
    <mergeCell ref="A19:AH20"/>
    <mergeCell ref="J22:R22"/>
    <mergeCell ref="R10:AH10"/>
    <mergeCell ref="A16:AH16"/>
    <mergeCell ref="W2:AH2"/>
    <mergeCell ref="O7:AH7"/>
    <mergeCell ref="O6:AH6"/>
    <mergeCell ref="Q5:AH5"/>
    <mergeCell ref="R8:AH8"/>
  </mergeCells>
  <phoneticPr fontId="22"/>
  <conditionalFormatting sqref="O11:O12">
    <cfRule type="containsBlanks" dxfId="40" priority="6">
      <formula>LEN(TRIM(O11))=0</formula>
    </cfRule>
  </conditionalFormatting>
  <conditionalFormatting sqref="R13">
    <cfRule type="containsBlanks" dxfId="39" priority="5">
      <formula>LEN(TRIM(R13))=0</formula>
    </cfRule>
  </conditionalFormatting>
  <conditionalFormatting sqref="O6:AH7 R8:AH8">
    <cfRule type="containsBlanks" dxfId="38" priority="1">
      <formula>LEN(TRIM(O6))=0</formula>
    </cfRule>
  </conditionalFormatting>
  <dataValidations count="1">
    <dataValidation imeMode="on" allowBlank="1" showInputMessage="1" showErrorMessage="1" sqref="R10 O11:O12 R13" xr:uid="{0728C8F5-6C83-4562-9F6D-2CFCC6C83231}"/>
  </dataValidations>
  <printOptions horizontalCentered="1"/>
  <pageMargins left="0.59055118110236227" right="0.59055118110236227" top="0.35433070866141736" bottom="0"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BC2B6-4437-4E51-852E-4CC7110C3E55}">
  <sheetPr>
    <tabColor rgb="FF92D050"/>
  </sheetPr>
  <dimension ref="B1:Q54"/>
  <sheetViews>
    <sheetView showGridLines="0" showZeros="0" view="pageBreakPreview" zoomScale="70" zoomScaleNormal="100" zoomScaleSheetLayoutView="70" workbookViewId="0">
      <pane xSplit="9" ySplit="5" topLeftCell="J6" activePane="bottomRight" state="frozen"/>
      <selection activeCell="AM10" sqref="AM10"/>
      <selection pane="topRight" activeCell="AM10" sqref="AM10"/>
      <selection pane="bottomLeft" activeCell="AM10" sqref="AM10"/>
      <selection pane="bottomRight" activeCell="N53" sqref="N53"/>
    </sheetView>
  </sheetViews>
  <sheetFormatPr defaultColWidth="9" defaultRowHeight="13.5"/>
  <cols>
    <col min="1" max="1" width="1.625" style="192" customWidth="1"/>
    <col min="2" max="2" width="1.875" style="192" customWidth="1"/>
    <col min="3" max="3" width="4.125" style="192" customWidth="1"/>
    <col min="4" max="4" width="5.25" style="192" customWidth="1"/>
    <col min="5" max="5" width="12.25" style="192" customWidth="1"/>
    <col min="6" max="6" width="13" style="192" customWidth="1"/>
    <col min="7" max="7" width="15.125" style="192" customWidth="1"/>
    <col min="8" max="8" width="14.625" style="192" customWidth="1"/>
    <col min="9" max="9" width="6.75" style="192" customWidth="1"/>
    <col min="10" max="10" width="12.625" style="192" customWidth="1"/>
    <col min="11" max="11" width="8.25" style="192" customWidth="1"/>
    <col min="12" max="12" width="15.375" style="192" customWidth="1"/>
    <col min="13" max="13" width="9.5" style="193" customWidth="1"/>
    <col min="14" max="14" width="15.625" style="192" customWidth="1"/>
    <col min="15" max="15" width="9" style="200"/>
    <col min="16" max="16" width="9.125" style="192" customWidth="1"/>
    <col min="17" max="17" width="14.875" style="192" customWidth="1"/>
    <col min="18" max="16384" width="9" style="192"/>
  </cols>
  <sheetData>
    <row r="1" spans="2:17">
      <c r="O1" s="995"/>
      <c r="P1" s="995"/>
      <c r="Q1" s="194"/>
    </row>
    <row r="2" spans="2:17" ht="23.25" customHeight="1" thickBot="1">
      <c r="B2" s="195"/>
      <c r="C2" s="196" t="s">
        <v>706</v>
      </c>
      <c r="D2" s="197"/>
      <c r="E2" s="197"/>
      <c r="F2" s="197"/>
      <c r="G2" s="197"/>
      <c r="H2" s="198"/>
      <c r="I2" s="197"/>
      <c r="J2" s="199"/>
      <c r="K2" s="199"/>
      <c r="L2" s="199"/>
      <c r="M2" s="199"/>
      <c r="P2" s="201"/>
      <c r="Q2" s="202"/>
    </row>
    <row r="3" spans="2:17" s="193" customFormat="1" ht="54" customHeight="1">
      <c r="B3" s="203"/>
      <c r="C3" s="204"/>
      <c r="D3" s="996" t="s">
        <v>571</v>
      </c>
      <c r="E3" s="997"/>
      <c r="F3" s="997"/>
      <c r="G3" s="998"/>
      <c r="H3" s="1005" t="s">
        <v>411</v>
      </c>
      <c r="I3" s="1006"/>
      <c r="J3" s="1007" t="s">
        <v>572</v>
      </c>
      <c r="K3" s="1008"/>
      <c r="L3" s="205" t="s">
        <v>412</v>
      </c>
      <c r="M3" s="206" t="s">
        <v>413</v>
      </c>
      <c r="N3" s="207" t="s">
        <v>414</v>
      </c>
      <c r="O3" s="997" t="s">
        <v>573</v>
      </c>
      <c r="P3" s="1009"/>
      <c r="Q3" s="208" t="s">
        <v>574</v>
      </c>
    </row>
    <row r="4" spans="2:17" s="193" customFormat="1" ht="30" customHeight="1">
      <c r="B4" s="203"/>
      <c r="C4" s="209"/>
      <c r="D4" s="999"/>
      <c r="E4" s="1000"/>
      <c r="F4" s="1000"/>
      <c r="G4" s="1001"/>
      <c r="H4" s="210" t="s">
        <v>415</v>
      </c>
      <c r="I4" s="211"/>
      <c r="J4" s="212" t="s">
        <v>416</v>
      </c>
      <c r="K4" s="213"/>
      <c r="L4" s="210" t="s">
        <v>438</v>
      </c>
      <c r="M4" s="214" t="s">
        <v>417</v>
      </c>
      <c r="N4" s="214" t="s">
        <v>439</v>
      </c>
      <c r="O4" s="215" t="s">
        <v>575</v>
      </c>
      <c r="P4" s="213"/>
      <c r="Q4" s="216" t="s">
        <v>576</v>
      </c>
    </row>
    <row r="5" spans="2:17" ht="21.75" customHeight="1" thickBot="1">
      <c r="B5" s="195"/>
      <c r="C5" s="217"/>
      <c r="D5" s="1002"/>
      <c r="E5" s="1003"/>
      <c r="F5" s="1003"/>
      <c r="G5" s="1004"/>
      <c r="H5" s="218" t="s">
        <v>418</v>
      </c>
      <c r="I5" s="219" t="s">
        <v>419</v>
      </c>
      <c r="J5" s="220"/>
      <c r="K5" s="221" t="s">
        <v>26</v>
      </c>
      <c r="L5" s="222" t="s">
        <v>420</v>
      </c>
      <c r="M5" s="223" t="s">
        <v>421</v>
      </c>
      <c r="N5" s="223" t="s">
        <v>27</v>
      </c>
      <c r="O5" s="224"/>
      <c r="P5" s="221" t="s">
        <v>26</v>
      </c>
      <c r="Q5" s="225" t="s">
        <v>577</v>
      </c>
    </row>
    <row r="6" spans="2:17" ht="28.5" customHeight="1">
      <c r="B6" s="195"/>
      <c r="C6" s="979" t="s">
        <v>578</v>
      </c>
      <c r="D6" s="981" t="s">
        <v>579</v>
      </c>
      <c r="E6" s="983" t="s">
        <v>580</v>
      </c>
      <c r="F6" s="984"/>
      <c r="G6" s="985"/>
      <c r="H6" s="226"/>
      <c r="I6" s="227" t="s">
        <v>27</v>
      </c>
      <c r="J6" s="228">
        <v>38.200000000000003</v>
      </c>
      <c r="K6" s="229" t="s">
        <v>422</v>
      </c>
      <c r="L6" s="230">
        <f>H6*J6</f>
        <v>0</v>
      </c>
      <c r="M6" s="986">
        <v>2.58E-2</v>
      </c>
      <c r="N6" s="231">
        <f>H6*J6*M$6</f>
        <v>0</v>
      </c>
      <c r="O6" s="232">
        <v>1.8700000000000001E-2</v>
      </c>
      <c r="P6" s="233" t="s">
        <v>581</v>
      </c>
      <c r="Q6" s="234">
        <f t="shared" ref="Q6:Q32" si="0">H6*J6*O6*44/12</f>
        <v>0</v>
      </c>
    </row>
    <row r="7" spans="2:17" ht="28.5" customHeight="1">
      <c r="B7" s="195"/>
      <c r="C7" s="980"/>
      <c r="D7" s="982"/>
      <c r="E7" s="989" t="s">
        <v>582</v>
      </c>
      <c r="F7" s="990"/>
      <c r="G7" s="991"/>
      <c r="H7" s="226"/>
      <c r="I7" s="235" t="s">
        <v>27</v>
      </c>
      <c r="J7" s="236">
        <v>35.299999999999997</v>
      </c>
      <c r="K7" s="235" t="s">
        <v>422</v>
      </c>
      <c r="L7" s="237">
        <f t="shared" ref="L7:L40" si="1">H7*J7</f>
        <v>0</v>
      </c>
      <c r="M7" s="987"/>
      <c r="N7" s="231">
        <f t="shared" ref="N7:N40" si="2">H7*J7*M$6</f>
        <v>0</v>
      </c>
      <c r="O7" s="238">
        <v>1.84E-2</v>
      </c>
      <c r="P7" s="239" t="s">
        <v>581</v>
      </c>
      <c r="Q7" s="234">
        <f t="shared" si="0"/>
        <v>0</v>
      </c>
    </row>
    <row r="8" spans="2:17" ht="28.5" customHeight="1">
      <c r="B8" s="195"/>
      <c r="C8" s="980"/>
      <c r="D8" s="982"/>
      <c r="E8" s="989" t="s">
        <v>583</v>
      </c>
      <c r="F8" s="990"/>
      <c r="G8" s="991"/>
      <c r="H8" s="226"/>
      <c r="I8" s="235" t="s">
        <v>27</v>
      </c>
      <c r="J8" s="236">
        <v>34.6</v>
      </c>
      <c r="K8" s="235" t="s">
        <v>422</v>
      </c>
      <c r="L8" s="237">
        <f t="shared" si="1"/>
        <v>0</v>
      </c>
      <c r="M8" s="987"/>
      <c r="N8" s="231">
        <f t="shared" si="2"/>
        <v>0</v>
      </c>
      <c r="O8" s="238">
        <v>1.83E-2</v>
      </c>
      <c r="P8" s="240" t="s">
        <v>584</v>
      </c>
      <c r="Q8" s="234">
        <f t="shared" si="0"/>
        <v>0</v>
      </c>
    </row>
    <row r="9" spans="2:17" ht="28.5" customHeight="1">
      <c r="B9" s="195"/>
      <c r="C9" s="980"/>
      <c r="D9" s="982"/>
      <c r="E9" s="989" t="s">
        <v>423</v>
      </c>
      <c r="F9" s="990"/>
      <c r="G9" s="991"/>
      <c r="H9" s="226"/>
      <c r="I9" s="235" t="s">
        <v>27</v>
      </c>
      <c r="J9" s="236">
        <v>33.6</v>
      </c>
      <c r="K9" s="235" t="s">
        <v>422</v>
      </c>
      <c r="L9" s="237">
        <f t="shared" si="1"/>
        <v>0</v>
      </c>
      <c r="M9" s="987"/>
      <c r="N9" s="231">
        <f t="shared" si="2"/>
        <v>0</v>
      </c>
      <c r="O9" s="238">
        <v>1.8200000000000001E-2</v>
      </c>
      <c r="P9" s="240" t="s">
        <v>584</v>
      </c>
      <c r="Q9" s="234">
        <f t="shared" si="0"/>
        <v>0</v>
      </c>
    </row>
    <row r="10" spans="2:17" ht="28.5" customHeight="1">
      <c r="B10" s="195"/>
      <c r="C10" s="980"/>
      <c r="D10" s="982"/>
      <c r="E10" s="989" t="s">
        <v>28</v>
      </c>
      <c r="F10" s="990"/>
      <c r="G10" s="991"/>
      <c r="H10" s="226"/>
      <c r="I10" s="235" t="s">
        <v>27</v>
      </c>
      <c r="J10" s="236">
        <v>36.700000000000003</v>
      </c>
      <c r="K10" s="235" t="s">
        <v>422</v>
      </c>
      <c r="L10" s="237">
        <f t="shared" si="1"/>
        <v>0</v>
      </c>
      <c r="M10" s="987"/>
      <c r="N10" s="231">
        <f t="shared" si="2"/>
        <v>0</v>
      </c>
      <c r="O10" s="238">
        <v>1.8499999999999999E-2</v>
      </c>
      <c r="P10" s="240" t="s">
        <v>584</v>
      </c>
      <c r="Q10" s="234">
        <f t="shared" si="0"/>
        <v>0</v>
      </c>
    </row>
    <row r="11" spans="2:17" ht="28.5" customHeight="1">
      <c r="B11" s="195"/>
      <c r="C11" s="980"/>
      <c r="D11" s="982"/>
      <c r="E11" s="989" t="s">
        <v>424</v>
      </c>
      <c r="F11" s="990"/>
      <c r="G11" s="991"/>
      <c r="H11" s="226"/>
      <c r="I11" s="235" t="s">
        <v>27</v>
      </c>
      <c r="J11" s="236">
        <v>37.700000000000003</v>
      </c>
      <c r="K11" s="235" t="s">
        <v>422</v>
      </c>
      <c r="L11" s="237">
        <f t="shared" si="1"/>
        <v>0</v>
      </c>
      <c r="M11" s="987"/>
      <c r="N11" s="231">
        <f t="shared" si="2"/>
        <v>0</v>
      </c>
      <c r="O11" s="238">
        <v>1.8700000000000001E-2</v>
      </c>
      <c r="P11" s="240" t="s">
        <v>584</v>
      </c>
      <c r="Q11" s="234">
        <f t="shared" si="0"/>
        <v>0</v>
      </c>
    </row>
    <row r="12" spans="2:17" ht="28.5" customHeight="1">
      <c r="B12" s="195"/>
      <c r="C12" s="980"/>
      <c r="D12" s="982"/>
      <c r="E12" s="989" t="s">
        <v>425</v>
      </c>
      <c r="F12" s="990"/>
      <c r="G12" s="991"/>
      <c r="H12" s="226"/>
      <c r="I12" s="235" t="s">
        <v>27</v>
      </c>
      <c r="J12" s="236">
        <v>39.1</v>
      </c>
      <c r="K12" s="235" t="s">
        <v>422</v>
      </c>
      <c r="L12" s="237">
        <f t="shared" si="1"/>
        <v>0</v>
      </c>
      <c r="M12" s="987"/>
      <c r="N12" s="231">
        <f t="shared" si="2"/>
        <v>0</v>
      </c>
      <c r="O12" s="238">
        <v>1.89E-2</v>
      </c>
      <c r="P12" s="240" t="s">
        <v>584</v>
      </c>
      <c r="Q12" s="234">
        <f t="shared" si="0"/>
        <v>0</v>
      </c>
    </row>
    <row r="13" spans="2:17" ht="28.5" customHeight="1">
      <c r="B13" s="195"/>
      <c r="C13" s="980"/>
      <c r="D13" s="982"/>
      <c r="E13" s="989" t="s">
        <v>426</v>
      </c>
      <c r="F13" s="990"/>
      <c r="G13" s="991"/>
      <c r="H13" s="226"/>
      <c r="I13" s="235" t="s">
        <v>27</v>
      </c>
      <c r="J13" s="236">
        <v>41.9</v>
      </c>
      <c r="K13" s="235" t="s">
        <v>422</v>
      </c>
      <c r="L13" s="237">
        <f t="shared" si="1"/>
        <v>0</v>
      </c>
      <c r="M13" s="987"/>
      <c r="N13" s="231">
        <f t="shared" si="2"/>
        <v>0</v>
      </c>
      <c r="O13" s="238">
        <v>1.95E-2</v>
      </c>
      <c r="P13" s="240" t="s">
        <v>584</v>
      </c>
      <c r="Q13" s="234">
        <f t="shared" si="0"/>
        <v>0</v>
      </c>
    </row>
    <row r="14" spans="2:17" ht="28.5" customHeight="1">
      <c r="B14" s="195"/>
      <c r="C14" s="980"/>
      <c r="D14" s="982"/>
      <c r="E14" s="989" t="s">
        <v>427</v>
      </c>
      <c r="F14" s="990"/>
      <c r="G14" s="991"/>
      <c r="H14" s="226"/>
      <c r="I14" s="235" t="s">
        <v>428</v>
      </c>
      <c r="J14" s="236">
        <v>40.9</v>
      </c>
      <c r="K14" s="235" t="s">
        <v>429</v>
      </c>
      <c r="L14" s="237">
        <f t="shared" si="1"/>
        <v>0</v>
      </c>
      <c r="M14" s="987"/>
      <c r="N14" s="231">
        <f t="shared" si="2"/>
        <v>0</v>
      </c>
      <c r="O14" s="238">
        <v>2.0799999999999999E-2</v>
      </c>
      <c r="P14" s="240" t="s">
        <v>584</v>
      </c>
      <c r="Q14" s="234">
        <f t="shared" si="0"/>
        <v>0</v>
      </c>
    </row>
    <row r="15" spans="2:17" ht="28.5" customHeight="1">
      <c r="B15" s="195"/>
      <c r="C15" s="980"/>
      <c r="D15" s="982"/>
      <c r="E15" s="989" t="s">
        <v>585</v>
      </c>
      <c r="F15" s="990"/>
      <c r="G15" s="991"/>
      <c r="H15" s="226"/>
      <c r="I15" s="235" t="s">
        <v>428</v>
      </c>
      <c r="J15" s="236">
        <v>29.9</v>
      </c>
      <c r="K15" s="235" t="s">
        <v>429</v>
      </c>
      <c r="L15" s="237">
        <f t="shared" si="1"/>
        <v>0</v>
      </c>
      <c r="M15" s="987"/>
      <c r="N15" s="231">
        <f t="shared" si="2"/>
        <v>0</v>
      </c>
      <c r="O15" s="238">
        <v>2.5399999999999999E-2</v>
      </c>
      <c r="P15" s="240" t="s">
        <v>584</v>
      </c>
      <c r="Q15" s="234">
        <f t="shared" si="0"/>
        <v>0</v>
      </c>
    </row>
    <row r="16" spans="2:17" ht="28.5" customHeight="1">
      <c r="B16" s="195"/>
      <c r="C16" s="980"/>
      <c r="D16" s="982"/>
      <c r="E16" s="993" t="s">
        <v>430</v>
      </c>
      <c r="F16" s="989" t="s">
        <v>586</v>
      </c>
      <c r="G16" s="990"/>
      <c r="H16" s="241"/>
      <c r="I16" s="235" t="s">
        <v>428</v>
      </c>
      <c r="J16" s="236">
        <v>50.8</v>
      </c>
      <c r="K16" s="235" t="s">
        <v>429</v>
      </c>
      <c r="L16" s="237">
        <f t="shared" si="1"/>
        <v>0</v>
      </c>
      <c r="M16" s="987"/>
      <c r="N16" s="231">
        <f t="shared" si="2"/>
        <v>0</v>
      </c>
      <c r="O16" s="238">
        <v>1.61E-2</v>
      </c>
      <c r="P16" s="240" t="s">
        <v>584</v>
      </c>
      <c r="Q16" s="234">
        <f t="shared" si="0"/>
        <v>0</v>
      </c>
    </row>
    <row r="17" spans="2:17" ht="28.5" customHeight="1">
      <c r="B17" s="195"/>
      <c r="C17" s="980"/>
      <c r="D17" s="982"/>
      <c r="E17" s="994"/>
      <c r="F17" s="989" t="s">
        <v>587</v>
      </c>
      <c r="G17" s="990"/>
      <c r="H17" s="242"/>
      <c r="I17" s="240" t="s">
        <v>588</v>
      </c>
      <c r="J17" s="236">
        <v>44.9</v>
      </c>
      <c r="K17" s="240" t="s">
        <v>589</v>
      </c>
      <c r="L17" s="237">
        <f t="shared" si="1"/>
        <v>0</v>
      </c>
      <c r="M17" s="987"/>
      <c r="N17" s="231">
        <f t="shared" si="2"/>
        <v>0</v>
      </c>
      <c r="O17" s="238">
        <v>1.4200000000000001E-2</v>
      </c>
      <c r="P17" s="240" t="s">
        <v>584</v>
      </c>
      <c r="Q17" s="234">
        <f t="shared" si="0"/>
        <v>0</v>
      </c>
    </row>
    <row r="18" spans="2:17" ht="28.5" customHeight="1">
      <c r="B18" s="195"/>
      <c r="C18" s="980"/>
      <c r="D18" s="982"/>
      <c r="E18" s="1010" t="s">
        <v>590</v>
      </c>
      <c r="F18" s="989" t="s">
        <v>591</v>
      </c>
      <c r="G18" s="990"/>
      <c r="H18" s="242"/>
      <c r="I18" s="235" t="s">
        <v>428</v>
      </c>
      <c r="J18" s="236">
        <v>54.6</v>
      </c>
      <c r="K18" s="235" t="s">
        <v>429</v>
      </c>
      <c r="L18" s="237">
        <f t="shared" si="1"/>
        <v>0</v>
      </c>
      <c r="M18" s="987"/>
      <c r="N18" s="231">
        <f t="shared" si="2"/>
        <v>0</v>
      </c>
      <c r="O18" s="238">
        <v>1.35E-2</v>
      </c>
      <c r="P18" s="240" t="s">
        <v>584</v>
      </c>
      <c r="Q18" s="234">
        <f t="shared" si="0"/>
        <v>0</v>
      </c>
    </row>
    <row r="19" spans="2:17" ht="28.5" customHeight="1">
      <c r="B19" s="195"/>
      <c r="C19" s="980"/>
      <c r="D19" s="982"/>
      <c r="E19" s="994"/>
      <c r="F19" s="989" t="s">
        <v>592</v>
      </c>
      <c r="G19" s="990"/>
      <c r="H19" s="242"/>
      <c r="I19" s="240" t="s">
        <v>588</v>
      </c>
      <c r="J19" s="236">
        <v>43.5</v>
      </c>
      <c r="K19" s="240" t="s">
        <v>589</v>
      </c>
      <c r="L19" s="237">
        <f t="shared" si="1"/>
        <v>0</v>
      </c>
      <c r="M19" s="987"/>
      <c r="N19" s="231">
        <f t="shared" si="2"/>
        <v>0</v>
      </c>
      <c r="O19" s="238">
        <v>1.3899999999999999E-2</v>
      </c>
      <c r="P19" s="240" t="s">
        <v>584</v>
      </c>
      <c r="Q19" s="234">
        <f t="shared" si="0"/>
        <v>0</v>
      </c>
    </row>
    <row r="20" spans="2:17" ht="28.5" customHeight="1">
      <c r="B20" s="195"/>
      <c r="C20" s="980"/>
      <c r="D20" s="982"/>
      <c r="E20" s="992" t="s">
        <v>431</v>
      </c>
      <c r="F20" s="992" t="s">
        <v>593</v>
      </c>
      <c r="G20" s="989"/>
      <c r="H20" s="241"/>
      <c r="I20" s="235" t="s">
        <v>428</v>
      </c>
      <c r="J20" s="236">
        <v>29</v>
      </c>
      <c r="K20" s="235" t="s">
        <v>429</v>
      </c>
      <c r="L20" s="237">
        <f t="shared" si="1"/>
        <v>0</v>
      </c>
      <c r="M20" s="987"/>
      <c r="N20" s="231">
        <f t="shared" si="2"/>
        <v>0</v>
      </c>
      <c r="O20" s="238">
        <v>2.4500000000000001E-2</v>
      </c>
      <c r="P20" s="240" t="s">
        <v>584</v>
      </c>
      <c r="Q20" s="234">
        <f t="shared" si="0"/>
        <v>0</v>
      </c>
    </row>
    <row r="21" spans="2:17" ht="28.5" customHeight="1">
      <c r="B21" s="195"/>
      <c r="C21" s="980"/>
      <c r="D21" s="982"/>
      <c r="E21" s="992"/>
      <c r="F21" s="992" t="s">
        <v>594</v>
      </c>
      <c r="G21" s="989"/>
      <c r="H21" s="241"/>
      <c r="I21" s="235" t="s">
        <v>428</v>
      </c>
      <c r="J21" s="236">
        <v>25.7</v>
      </c>
      <c r="K21" s="235" t="s">
        <v>429</v>
      </c>
      <c r="L21" s="243">
        <f t="shared" si="1"/>
        <v>0</v>
      </c>
      <c r="M21" s="987"/>
      <c r="N21" s="231">
        <f t="shared" si="2"/>
        <v>0</v>
      </c>
      <c r="O21" s="238">
        <v>2.47E-2</v>
      </c>
      <c r="P21" s="240" t="s">
        <v>584</v>
      </c>
      <c r="Q21" s="234">
        <f t="shared" si="0"/>
        <v>0</v>
      </c>
    </row>
    <row r="22" spans="2:17" ht="28.5" customHeight="1">
      <c r="B22" s="195"/>
      <c r="C22" s="980"/>
      <c r="D22" s="982"/>
      <c r="E22" s="992"/>
      <c r="F22" s="992" t="s">
        <v>595</v>
      </c>
      <c r="G22" s="989"/>
      <c r="H22" s="241"/>
      <c r="I22" s="235" t="s">
        <v>428</v>
      </c>
      <c r="J22" s="236">
        <v>26.9</v>
      </c>
      <c r="K22" s="235" t="s">
        <v>429</v>
      </c>
      <c r="L22" s="237">
        <f t="shared" si="1"/>
        <v>0</v>
      </c>
      <c r="M22" s="988"/>
      <c r="N22" s="231">
        <f t="shared" si="2"/>
        <v>0</v>
      </c>
      <c r="O22" s="238">
        <v>2.5499999999999998E-2</v>
      </c>
      <c r="P22" s="240" t="s">
        <v>584</v>
      </c>
      <c r="Q22" s="234">
        <f t="shared" si="0"/>
        <v>0</v>
      </c>
    </row>
    <row r="23" spans="2:17" ht="28.5" customHeight="1">
      <c r="B23" s="195"/>
      <c r="C23" s="980"/>
      <c r="D23" s="982"/>
      <c r="E23" s="992" t="s">
        <v>432</v>
      </c>
      <c r="F23" s="992"/>
      <c r="G23" s="989"/>
      <c r="H23" s="241"/>
      <c r="I23" s="235" t="s">
        <v>428</v>
      </c>
      <c r="J23" s="236">
        <v>29.4</v>
      </c>
      <c r="K23" s="235" t="s">
        <v>429</v>
      </c>
      <c r="L23" s="237">
        <f t="shared" si="1"/>
        <v>0</v>
      </c>
      <c r="M23" s="988"/>
      <c r="N23" s="231">
        <f t="shared" si="2"/>
        <v>0</v>
      </c>
      <c r="O23" s="238">
        <v>2.9399999999999999E-2</v>
      </c>
      <c r="P23" s="240" t="s">
        <v>584</v>
      </c>
      <c r="Q23" s="234">
        <f t="shared" si="0"/>
        <v>0</v>
      </c>
    </row>
    <row r="24" spans="2:17" ht="28.5" customHeight="1">
      <c r="B24" s="195"/>
      <c r="C24" s="980"/>
      <c r="D24" s="982"/>
      <c r="E24" s="992" t="s">
        <v>596</v>
      </c>
      <c r="F24" s="992"/>
      <c r="G24" s="989"/>
      <c r="H24" s="241"/>
      <c r="I24" s="235" t="s">
        <v>428</v>
      </c>
      <c r="J24" s="236">
        <v>37.299999999999997</v>
      </c>
      <c r="K24" s="235" t="s">
        <v>429</v>
      </c>
      <c r="L24" s="237">
        <f t="shared" si="1"/>
        <v>0</v>
      </c>
      <c r="M24" s="988"/>
      <c r="N24" s="231">
        <f t="shared" si="2"/>
        <v>0</v>
      </c>
      <c r="O24" s="238">
        <v>2.0899999999999998E-2</v>
      </c>
      <c r="P24" s="240" t="s">
        <v>584</v>
      </c>
      <c r="Q24" s="234">
        <f t="shared" si="0"/>
        <v>0</v>
      </c>
    </row>
    <row r="25" spans="2:17" ht="28.5" customHeight="1">
      <c r="B25" s="195"/>
      <c r="C25" s="980"/>
      <c r="D25" s="982"/>
      <c r="E25" s="989" t="s">
        <v>597</v>
      </c>
      <c r="F25" s="990"/>
      <c r="G25" s="990"/>
      <c r="H25" s="242"/>
      <c r="I25" s="244" t="s">
        <v>588</v>
      </c>
      <c r="J25" s="236">
        <v>21.1</v>
      </c>
      <c r="K25" s="240" t="s">
        <v>589</v>
      </c>
      <c r="L25" s="237">
        <f t="shared" si="1"/>
        <v>0</v>
      </c>
      <c r="M25" s="987"/>
      <c r="N25" s="231">
        <f t="shared" si="2"/>
        <v>0</v>
      </c>
      <c r="O25" s="238">
        <v>1.0999999999999999E-2</v>
      </c>
      <c r="P25" s="240" t="s">
        <v>584</v>
      </c>
      <c r="Q25" s="234">
        <f t="shared" si="0"/>
        <v>0</v>
      </c>
    </row>
    <row r="26" spans="2:17" ht="28.5" customHeight="1">
      <c r="B26" s="195"/>
      <c r="C26" s="980"/>
      <c r="D26" s="982"/>
      <c r="E26" s="989" t="s">
        <v>598</v>
      </c>
      <c r="F26" s="990"/>
      <c r="G26" s="990"/>
      <c r="H26" s="242"/>
      <c r="I26" s="240" t="s">
        <v>588</v>
      </c>
      <c r="J26" s="236">
        <v>3.41</v>
      </c>
      <c r="K26" s="240" t="s">
        <v>589</v>
      </c>
      <c r="L26" s="237">
        <f t="shared" si="1"/>
        <v>0</v>
      </c>
      <c r="M26" s="987"/>
      <c r="N26" s="231">
        <f t="shared" si="2"/>
        <v>0</v>
      </c>
      <c r="O26" s="238">
        <v>2.63E-2</v>
      </c>
      <c r="P26" s="240" t="s">
        <v>584</v>
      </c>
      <c r="Q26" s="234">
        <f t="shared" si="0"/>
        <v>0</v>
      </c>
    </row>
    <row r="27" spans="2:17" ht="28.5" customHeight="1">
      <c r="B27" s="195"/>
      <c r="C27" s="980"/>
      <c r="D27" s="982"/>
      <c r="E27" s="989" t="s">
        <v>599</v>
      </c>
      <c r="F27" s="990"/>
      <c r="G27" s="991"/>
      <c r="H27" s="226"/>
      <c r="I27" s="244" t="s">
        <v>588</v>
      </c>
      <c r="J27" s="236">
        <v>8.41</v>
      </c>
      <c r="K27" s="240" t="s">
        <v>589</v>
      </c>
      <c r="L27" s="237">
        <f t="shared" si="1"/>
        <v>0</v>
      </c>
      <c r="M27" s="987"/>
      <c r="N27" s="231">
        <f t="shared" si="2"/>
        <v>0</v>
      </c>
      <c r="O27" s="238">
        <v>3.8399999999999997E-2</v>
      </c>
      <c r="P27" s="240" t="s">
        <v>584</v>
      </c>
      <c r="Q27" s="234">
        <f t="shared" si="0"/>
        <v>0</v>
      </c>
    </row>
    <row r="28" spans="2:17" ht="28.5" customHeight="1">
      <c r="B28" s="195"/>
      <c r="C28" s="980"/>
      <c r="D28" s="982"/>
      <c r="E28" s="1011" t="s">
        <v>600</v>
      </c>
      <c r="F28" s="1011" t="s">
        <v>601</v>
      </c>
      <c r="G28" s="245" t="s">
        <v>602</v>
      </c>
      <c r="H28" s="226"/>
      <c r="I28" s="244" t="s">
        <v>588</v>
      </c>
      <c r="J28" s="236">
        <v>45</v>
      </c>
      <c r="K28" s="240" t="s">
        <v>589</v>
      </c>
      <c r="L28" s="237">
        <f t="shared" si="1"/>
        <v>0</v>
      </c>
      <c r="M28" s="987"/>
      <c r="N28" s="231">
        <f t="shared" si="2"/>
        <v>0</v>
      </c>
      <c r="O28" s="238">
        <v>1.3599999999999999E-2</v>
      </c>
      <c r="P28" s="240" t="s">
        <v>584</v>
      </c>
      <c r="Q28" s="234">
        <f t="shared" si="0"/>
        <v>0</v>
      </c>
    </row>
    <row r="29" spans="2:17" ht="28.5" customHeight="1">
      <c r="B29" s="195"/>
      <c r="C29" s="980"/>
      <c r="D29" s="982"/>
      <c r="E29" s="1012"/>
      <c r="F29" s="1013"/>
      <c r="G29" s="245" t="s">
        <v>603</v>
      </c>
      <c r="H29" s="226"/>
      <c r="I29" s="244" t="s">
        <v>588</v>
      </c>
      <c r="J29" s="236">
        <v>43.12</v>
      </c>
      <c r="K29" s="240" t="s">
        <v>589</v>
      </c>
      <c r="L29" s="237">
        <f t="shared" si="1"/>
        <v>0</v>
      </c>
      <c r="M29" s="987"/>
      <c r="N29" s="231">
        <f t="shared" si="2"/>
        <v>0</v>
      </c>
      <c r="O29" s="238">
        <v>1.3599999999999999E-2</v>
      </c>
      <c r="P29" s="240" t="s">
        <v>584</v>
      </c>
      <c r="Q29" s="234">
        <f t="shared" si="0"/>
        <v>0</v>
      </c>
    </row>
    <row r="30" spans="2:17" ht="28.5" customHeight="1">
      <c r="B30" s="195"/>
      <c r="C30" s="980"/>
      <c r="D30" s="982"/>
      <c r="E30" s="1012"/>
      <c r="F30" s="1013"/>
      <c r="G30" s="245" t="s">
        <v>604</v>
      </c>
      <c r="H30" s="226"/>
      <c r="I30" s="244" t="s">
        <v>588</v>
      </c>
      <c r="J30" s="236">
        <v>46.04</v>
      </c>
      <c r="K30" s="240" t="s">
        <v>589</v>
      </c>
      <c r="L30" s="237">
        <f t="shared" si="1"/>
        <v>0</v>
      </c>
      <c r="M30" s="987"/>
      <c r="N30" s="231">
        <f t="shared" si="2"/>
        <v>0</v>
      </c>
      <c r="O30" s="238">
        <v>1.3599999999999999E-2</v>
      </c>
      <c r="P30" s="240" t="s">
        <v>584</v>
      </c>
      <c r="Q30" s="234">
        <f t="shared" si="0"/>
        <v>0</v>
      </c>
    </row>
    <row r="31" spans="2:17" ht="28.5" customHeight="1">
      <c r="B31" s="195"/>
      <c r="C31" s="980"/>
      <c r="D31" s="982"/>
      <c r="E31" s="1012"/>
      <c r="F31" s="1013"/>
      <c r="G31" s="245" t="s">
        <v>605</v>
      </c>
      <c r="H31" s="226"/>
      <c r="I31" s="244" t="s">
        <v>588</v>
      </c>
      <c r="J31" s="236">
        <v>41.86</v>
      </c>
      <c r="K31" s="240" t="s">
        <v>589</v>
      </c>
      <c r="L31" s="237">
        <f t="shared" si="1"/>
        <v>0</v>
      </c>
      <c r="M31" s="987"/>
      <c r="N31" s="231">
        <f t="shared" si="2"/>
        <v>0</v>
      </c>
      <c r="O31" s="238">
        <v>1.3599999999999999E-2</v>
      </c>
      <c r="P31" s="240" t="s">
        <v>584</v>
      </c>
      <c r="Q31" s="234">
        <f t="shared" si="0"/>
        <v>0</v>
      </c>
    </row>
    <row r="32" spans="2:17" ht="28.5" customHeight="1">
      <c r="B32" s="195"/>
      <c r="C32" s="980"/>
      <c r="D32" s="982"/>
      <c r="E32" s="1012"/>
      <c r="F32" s="1014"/>
      <c r="G32" s="245" t="s">
        <v>606</v>
      </c>
      <c r="H32" s="226"/>
      <c r="I32" s="244" t="s">
        <v>588</v>
      </c>
      <c r="J32" s="236">
        <v>29.3</v>
      </c>
      <c r="K32" s="240" t="s">
        <v>589</v>
      </c>
      <c r="L32" s="237">
        <f t="shared" si="1"/>
        <v>0</v>
      </c>
      <c r="M32" s="987"/>
      <c r="N32" s="231">
        <f t="shared" si="2"/>
        <v>0</v>
      </c>
      <c r="O32" s="238">
        <v>1.3599999999999999E-2</v>
      </c>
      <c r="P32" s="240" t="s">
        <v>584</v>
      </c>
      <c r="Q32" s="234">
        <f t="shared" si="0"/>
        <v>0</v>
      </c>
    </row>
    <row r="33" spans="2:17" ht="28.5" customHeight="1">
      <c r="B33" s="195"/>
      <c r="C33" s="980"/>
      <c r="D33" s="982"/>
      <c r="E33" s="1012"/>
      <c r="F33" s="1015"/>
      <c r="G33" s="1016"/>
      <c r="H33" s="246" t="s">
        <v>607</v>
      </c>
      <c r="I33" s="247"/>
      <c r="J33" s="248"/>
      <c r="K33" s="247"/>
      <c r="L33" s="237" t="str">
        <f>IF(ISERROR(H33*J33),"",H33*J33)</f>
        <v/>
      </c>
      <c r="M33" s="987"/>
      <c r="N33" s="231" t="str">
        <f>IF(ISERROR(H33*J33*M$6),"",H33*J33*M$6)</f>
        <v/>
      </c>
      <c r="O33" s="249"/>
      <c r="P33" s="250"/>
      <c r="Q33" s="251" t="str">
        <f>IF(ISERROR(H33*J33*O33*44/12),"",H33*J33*O33*44/12)</f>
        <v/>
      </c>
    </row>
    <row r="34" spans="2:17" ht="28.5" customHeight="1">
      <c r="B34" s="195"/>
      <c r="C34" s="980"/>
      <c r="D34" s="982"/>
      <c r="E34" s="1012"/>
      <c r="F34" s="1015"/>
      <c r="G34" s="1016"/>
      <c r="H34" s="246" t="s">
        <v>607</v>
      </c>
      <c r="I34" s="247"/>
      <c r="J34" s="248"/>
      <c r="K34" s="247"/>
      <c r="L34" s="237" t="str">
        <f>IF(ISERROR(H34*J34),"",H34*J34)</f>
        <v/>
      </c>
      <c r="M34" s="987"/>
      <c r="N34" s="231" t="str">
        <f>IF(ISERROR(H34*J34*M$6),"",H34*J34*M$6)</f>
        <v/>
      </c>
      <c r="O34" s="249"/>
      <c r="P34" s="250"/>
      <c r="Q34" s="251" t="str">
        <f>IF(ISERROR(H34*J34*O34*44/12),"",H34*J34*O34*44/12)</f>
        <v/>
      </c>
    </row>
    <row r="35" spans="2:17" ht="28.5" customHeight="1" thickBot="1">
      <c r="B35" s="195"/>
      <c r="C35" s="980"/>
      <c r="D35" s="252"/>
      <c r="E35" s="1026" t="s">
        <v>435</v>
      </c>
      <c r="F35" s="1027"/>
      <c r="G35" s="1028"/>
      <c r="H35" s="1029"/>
      <c r="I35" s="1030"/>
      <c r="J35" s="1031"/>
      <c r="K35" s="1032"/>
      <c r="L35" s="253">
        <f>SUM(L6:L34)</f>
        <v>0</v>
      </c>
      <c r="M35" s="987"/>
      <c r="N35" s="254">
        <f>L35*M6</f>
        <v>0</v>
      </c>
      <c r="O35" s="1024"/>
      <c r="P35" s="1025"/>
      <c r="Q35" s="255">
        <f>SUM(Q6:Q34)</f>
        <v>0</v>
      </c>
    </row>
    <row r="36" spans="2:17" ht="16.5" customHeight="1" thickTop="1">
      <c r="B36" s="195"/>
      <c r="C36" s="980"/>
      <c r="D36" s="1017" t="s">
        <v>608</v>
      </c>
      <c r="E36" s="256"/>
      <c r="F36" s="257"/>
      <c r="G36" s="258"/>
      <c r="H36" s="259" t="s">
        <v>437</v>
      </c>
      <c r="I36" s="260"/>
      <c r="J36" s="261" t="s">
        <v>416</v>
      </c>
      <c r="K36" s="260"/>
      <c r="L36" s="262" t="s">
        <v>438</v>
      </c>
      <c r="M36" s="263" t="s">
        <v>417</v>
      </c>
      <c r="N36" s="264" t="s">
        <v>439</v>
      </c>
      <c r="O36" s="265" t="s">
        <v>609</v>
      </c>
      <c r="P36" s="260"/>
      <c r="Q36" s="266" t="s">
        <v>610</v>
      </c>
    </row>
    <row r="37" spans="2:17" ht="28.5" customHeight="1">
      <c r="B37" s="195"/>
      <c r="C37" s="980"/>
      <c r="D37" s="1018"/>
      <c r="E37" s="989" t="s">
        <v>433</v>
      </c>
      <c r="F37" s="990"/>
      <c r="G37" s="991"/>
      <c r="H37" s="226"/>
      <c r="I37" s="235" t="s">
        <v>420</v>
      </c>
      <c r="J37" s="236">
        <v>1.02</v>
      </c>
      <c r="K37" s="235" t="s">
        <v>434</v>
      </c>
      <c r="L37" s="237">
        <f t="shared" si="1"/>
        <v>0</v>
      </c>
      <c r="M37" s="987">
        <v>2.58E-2</v>
      </c>
      <c r="N37" s="231">
        <f t="shared" si="2"/>
        <v>0</v>
      </c>
      <c r="O37" s="267">
        <v>0.06</v>
      </c>
      <c r="P37" s="240" t="s">
        <v>611</v>
      </c>
      <c r="Q37" s="234">
        <f>H37*O37</f>
        <v>0</v>
      </c>
    </row>
    <row r="38" spans="2:17" ht="28.5" customHeight="1">
      <c r="B38" s="195"/>
      <c r="C38" s="980"/>
      <c r="D38" s="1018"/>
      <c r="E38" s="1021" t="s">
        <v>612</v>
      </c>
      <c r="F38" s="1022"/>
      <c r="G38" s="1023"/>
      <c r="H38" s="226"/>
      <c r="I38" s="235" t="s">
        <v>420</v>
      </c>
      <c r="J38" s="236">
        <v>1.36</v>
      </c>
      <c r="K38" s="235" t="s">
        <v>434</v>
      </c>
      <c r="L38" s="237">
        <f t="shared" si="1"/>
        <v>0</v>
      </c>
      <c r="M38" s="987"/>
      <c r="N38" s="231">
        <f t="shared" si="2"/>
        <v>0</v>
      </c>
      <c r="O38" s="267">
        <v>5.7000000000000002E-2</v>
      </c>
      <c r="P38" s="240" t="s">
        <v>611</v>
      </c>
      <c r="Q38" s="234">
        <f>H38*O38</f>
        <v>0</v>
      </c>
    </row>
    <row r="39" spans="2:17" ht="28.5" customHeight="1">
      <c r="B39" s="195"/>
      <c r="C39" s="980"/>
      <c r="D39" s="1018"/>
      <c r="E39" s="989" t="s">
        <v>613</v>
      </c>
      <c r="F39" s="990"/>
      <c r="G39" s="991"/>
      <c r="H39" s="226"/>
      <c r="I39" s="235" t="s">
        <v>420</v>
      </c>
      <c r="J39" s="236">
        <v>1.36</v>
      </c>
      <c r="K39" s="235" t="s">
        <v>434</v>
      </c>
      <c r="L39" s="237">
        <f t="shared" si="1"/>
        <v>0</v>
      </c>
      <c r="M39" s="987"/>
      <c r="N39" s="231">
        <f t="shared" si="2"/>
        <v>0</v>
      </c>
      <c r="O39" s="267">
        <v>5.7000000000000002E-2</v>
      </c>
      <c r="P39" s="240" t="s">
        <v>611</v>
      </c>
      <c r="Q39" s="234">
        <f>H39*O39</f>
        <v>0</v>
      </c>
    </row>
    <row r="40" spans="2:17" ht="28.5" customHeight="1">
      <c r="B40" s="195"/>
      <c r="C40" s="980"/>
      <c r="D40" s="1018"/>
      <c r="E40" s="989" t="s">
        <v>614</v>
      </c>
      <c r="F40" s="990"/>
      <c r="G40" s="991"/>
      <c r="H40" s="226"/>
      <c r="I40" s="235" t="s">
        <v>420</v>
      </c>
      <c r="J40" s="268">
        <v>1.36</v>
      </c>
      <c r="K40" s="235" t="s">
        <v>434</v>
      </c>
      <c r="L40" s="237">
        <f t="shared" si="1"/>
        <v>0</v>
      </c>
      <c r="M40" s="987"/>
      <c r="N40" s="231">
        <f t="shared" si="2"/>
        <v>0</v>
      </c>
      <c r="O40" s="267">
        <v>5.7000000000000002E-2</v>
      </c>
      <c r="P40" s="240" t="s">
        <v>611</v>
      </c>
      <c r="Q40" s="234">
        <f>H40*O40</f>
        <v>0</v>
      </c>
    </row>
    <row r="41" spans="2:17" ht="28.5" customHeight="1">
      <c r="B41" s="195"/>
      <c r="C41" s="980"/>
      <c r="D41" s="1018"/>
      <c r="E41" s="1033"/>
      <c r="F41" s="1034"/>
      <c r="G41" s="1035"/>
      <c r="H41" s="226"/>
      <c r="I41" s="269" t="s">
        <v>420</v>
      </c>
      <c r="J41" s="1036"/>
      <c r="K41" s="1037"/>
      <c r="L41" s="270"/>
      <c r="M41" s="1020"/>
      <c r="N41" s="270"/>
      <c r="O41" s="267"/>
      <c r="P41" s="240"/>
      <c r="Q41" s="234"/>
    </row>
    <row r="42" spans="2:17" ht="28.5" customHeight="1" thickBot="1">
      <c r="B42" s="195"/>
      <c r="C42" s="980"/>
      <c r="D42" s="1019"/>
      <c r="E42" s="1038" t="s">
        <v>435</v>
      </c>
      <c r="F42" s="1039"/>
      <c r="G42" s="1040"/>
      <c r="H42" s="1041"/>
      <c r="I42" s="1030"/>
      <c r="J42" s="1031"/>
      <c r="K42" s="1032"/>
      <c r="L42" s="271">
        <f>SUM(L37:L41)</f>
        <v>0</v>
      </c>
      <c r="M42" s="272"/>
      <c r="N42" s="254">
        <f>L42*M37</f>
        <v>0</v>
      </c>
      <c r="O42" s="1024"/>
      <c r="P42" s="1025"/>
      <c r="Q42" s="255">
        <f>SUM(Q37:Q41)</f>
        <v>0</v>
      </c>
    </row>
    <row r="43" spans="2:17" ht="28.5" customHeight="1" thickTop="1">
      <c r="B43" s="195"/>
      <c r="C43" s="980"/>
      <c r="D43" s="1055" t="s">
        <v>436</v>
      </c>
      <c r="E43" s="1058" t="s">
        <v>615</v>
      </c>
      <c r="F43" s="1060" t="s">
        <v>616</v>
      </c>
      <c r="G43" s="1061"/>
      <c r="H43" s="226"/>
      <c r="I43" s="273" t="s">
        <v>440</v>
      </c>
      <c r="J43" s="268">
        <v>9.9700000000000006</v>
      </c>
      <c r="K43" s="239" t="s">
        <v>441</v>
      </c>
      <c r="L43" s="274">
        <f>H43*J43</f>
        <v>0</v>
      </c>
      <c r="M43" s="1062">
        <v>2.58E-2</v>
      </c>
      <c r="N43" s="231">
        <f>H43*J43*M$43</f>
        <v>0</v>
      </c>
      <c r="O43" s="267">
        <v>0.495</v>
      </c>
      <c r="P43" s="240" t="s">
        <v>617</v>
      </c>
      <c r="Q43" s="275">
        <f>H43*O43</f>
        <v>0</v>
      </c>
    </row>
    <row r="44" spans="2:17" ht="28.5" customHeight="1">
      <c r="B44" s="195"/>
      <c r="C44" s="980"/>
      <c r="D44" s="1056"/>
      <c r="E44" s="1059"/>
      <c r="F44" s="989" t="s">
        <v>618</v>
      </c>
      <c r="G44" s="991"/>
      <c r="H44" s="226"/>
      <c r="I44" s="244" t="s">
        <v>440</v>
      </c>
      <c r="J44" s="268">
        <v>9.2799999999999994</v>
      </c>
      <c r="K44" s="240" t="s">
        <v>441</v>
      </c>
      <c r="L44" s="274">
        <f>H44*J44</f>
        <v>0</v>
      </c>
      <c r="M44" s="987"/>
      <c r="N44" s="231">
        <f>H44*J44*M$43</f>
        <v>0</v>
      </c>
      <c r="O44" s="267">
        <v>0.495</v>
      </c>
      <c r="P44" s="239" t="s">
        <v>617</v>
      </c>
      <c r="Q44" s="275">
        <f>H44*O44</f>
        <v>0</v>
      </c>
    </row>
    <row r="45" spans="2:17" ht="28.5" customHeight="1">
      <c r="B45" s="195"/>
      <c r="C45" s="980"/>
      <c r="D45" s="1056"/>
      <c r="E45" s="1052" t="s">
        <v>619</v>
      </c>
      <c r="F45" s="1053"/>
      <c r="G45" s="1054"/>
      <c r="H45" s="226"/>
      <c r="I45" s="240" t="s">
        <v>440</v>
      </c>
      <c r="J45" s="268">
        <v>9.76</v>
      </c>
      <c r="K45" s="240" t="s">
        <v>441</v>
      </c>
      <c r="L45" s="274">
        <f>H45*J45</f>
        <v>0</v>
      </c>
      <c r="M45" s="987"/>
      <c r="N45" s="231">
        <f>H45*J45*M$43</f>
        <v>0</v>
      </c>
      <c r="O45" s="267">
        <v>0.495</v>
      </c>
      <c r="P45" s="239" t="s">
        <v>617</v>
      </c>
      <c r="Q45" s="275">
        <f>H45*O45</f>
        <v>0</v>
      </c>
    </row>
    <row r="46" spans="2:17" ht="28.5" customHeight="1">
      <c r="B46" s="195"/>
      <c r="C46" s="276"/>
      <c r="D46" s="1056"/>
      <c r="E46" s="1033" t="s">
        <v>620</v>
      </c>
      <c r="F46" s="1034"/>
      <c r="G46" s="1035"/>
      <c r="H46" s="226"/>
      <c r="I46" s="244" t="s">
        <v>440</v>
      </c>
      <c r="J46" s="1036"/>
      <c r="K46" s="1037"/>
      <c r="L46" s="270"/>
      <c r="M46" s="987"/>
      <c r="N46" s="270"/>
      <c r="O46" s="277">
        <v>-0.495</v>
      </c>
      <c r="P46" s="239" t="s">
        <v>617</v>
      </c>
      <c r="Q46" s="275"/>
    </row>
    <row r="47" spans="2:17" ht="28.5" customHeight="1">
      <c r="B47" s="195"/>
      <c r="C47" s="276"/>
      <c r="D47" s="1056"/>
      <c r="E47" s="1033"/>
      <c r="F47" s="1034"/>
      <c r="G47" s="1035"/>
      <c r="H47" s="226"/>
      <c r="I47" s="240" t="s">
        <v>440</v>
      </c>
      <c r="J47" s="1036"/>
      <c r="K47" s="1037"/>
      <c r="L47" s="270"/>
      <c r="M47" s="1020"/>
      <c r="N47" s="278"/>
      <c r="O47" s="277"/>
      <c r="P47" s="239"/>
      <c r="Q47" s="275"/>
    </row>
    <row r="48" spans="2:17" ht="28.5" customHeight="1" thickBot="1">
      <c r="B48" s="195"/>
      <c r="C48" s="276"/>
      <c r="D48" s="1057"/>
      <c r="E48" s="1042" t="s">
        <v>435</v>
      </c>
      <c r="F48" s="1043"/>
      <c r="G48" s="1044"/>
      <c r="H48" s="1041"/>
      <c r="I48" s="1030"/>
      <c r="J48" s="1031"/>
      <c r="K48" s="1045"/>
      <c r="L48" s="271">
        <f>SUM(L43:L45)</f>
        <v>0</v>
      </c>
      <c r="M48" s="279"/>
      <c r="N48" s="280">
        <f>L48*M43</f>
        <v>0</v>
      </c>
      <c r="O48" s="1031"/>
      <c r="P48" s="1045"/>
      <c r="Q48" s="281">
        <f>SUM(Q43:Q47)</f>
        <v>0</v>
      </c>
    </row>
    <row r="49" spans="2:17" ht="28.5" customHeight="1" thickTop="1">
      <c r="B49" s="195"/>
      <c r="C49" s="276"/>
      <c r="D49" s="1046" t="s">
        <v>621</v>
      </c>
      <c r="E49" s="1047" t="s">
        <v>622</v>
      </c>
      <c r="F49" s="1048"/>
      <c r="G49" s="1049"/>
      <c r="H49" s="226" t="s">
        <v>607</v>
      </c>
      <c r="I49" s="282" t="s">
        <v>420</v>
      </c>
      <c r="J49" s="1050"/>
      <c r="K49" s="1051"/>
      <c r="L49" s="283"/>
      <c r="M49" s="284"/>
      <c r="N49" s="285"/>
      <c r="O49" s="265"/>
      <c r="P49" s="286"/>
      <c r="Q49" s="287" t="str">
        <f>IF(ISERROR(-ABS(H49*O49)),"",-ABS(H49*O49))</f>
        <v/>
      </c>
    </row>
    <row r="50" spans="2:17" ht="28.5" customHeight="1">
      <c r="B50" s="195"/>
      <c r="C50" s="276"/>
      <c r="D50" s="1046"/>
      <c r="E50" s="1052" t="s">
        <v>623</v>
      </c>
      <c r="F50" s="1053"/>
      <c r="G50" s="1054"/>
      <c r="H50" s="226" t="s">
        <v>607</v>
      </c>
      <c r="I50" s="240" t="s">
        <v>440</v>
      </c>
      <c r="J50" s="1036"/>
      <c r="K50" s="1037"/>
      <c r="L50" s="270"/>
      <c r="M50" s="288"/>
      <c r="N50" s="289"/>
      <c r="O50" s="290"/>
      <c r="P50" s="250"/>
      <c r="Q50" s="234" t="str">
        <f>IF(ISERROR(-ABS(H50*O50)),"",-ABS(H50*O50))</f>
        <v/>
      </c>
    </row>
    <row r="51" spans="2:17" ht="28.5" customHeight="1" thickBot="1">
      <c r="B51" s="195"/>
      <c r="C51" s="276"/>
      <c r="D51" s="1046"/>
      <c r="E51" s="1042" t="s">
        <v>435</v>
      </c>
      <c r="F51" s="1043"/>
      <c r="G51" s="1044"/>
      <c r="H51" s="1041"/>
      <c r="I51" s="1045"/>
      <c r="J51" s="1031"/>
      <c r="K51" s="1045"/>
      <c r="L51" s="291"/>
      <c r="M51" s="292"/>
      <c r="N51" s="293"/>
      <c r="O51" s="1072"/>
      <c r="P51" s="1073"/>
      <c r="Q51" s="281">
        <f>SUM(Q49:Q50)</f>
        <v>0</v>
      </c>
    </row>
    <row r="52" spans="2:17" ht="28.5" customHeight="1" thickTop="1" thickBot="1">
      <c r="B52" s="195"/>
      <c r="C52" s="294"/>
      <c r="D52" s="1074" t="s">
        <v>624</v>
      </c>
      <c r="E52" s="1075"/>
      <c r="F52" s="1075"/>
      <c r="G52" s="1076"/>
      <c r="H52" s="1077"/>
      <c r="I52" s="1078"/>
      <c r="J52" s="1079"/>
      <c r="K52" s="1080"/>
      <c r="L52" s="295"/>
      <c r="M52" s="296"/>
      <c r="N52" s="297"/>
      <c r="O52" s="1079"/>
      <c r="P52" s="1080"/>
      <c r="Q52" s="298"/>
    </row>
    <row r="53" spans="2:17" ht="28.5" customHeight="1" thickTop="1" thickBot="1">
      <c r="C53" s="299"/>
      <c r="D53" s="1063" t="s">
        <v>29</v>
      </c>
      <c r="E53" s="1064"/>
      <c r="F53" s="1064"/>
      <c r="G53" s="1065"/>
      <c r="H53" s="1066"/>
      <c r="I53" s="1067"/>
      <c r="J53" s="1068"/>
      <c r="K53" s="1069"/>
      <c r="L53" s="300">
        <f>SUM(L35,L42,L48)</f>
        <v>0</v>
      </c>
      <c r="M53" s="301">
        <v>2.58E-2</v>
      </c>
      <c r="N53" s="302">
        <f>ROUND(L53*M53,0)</f>
        <v>0</v>
      </c>
      <c r="O53" s="1070"/>
      <c r="P53" s="1071"/>
      <c r="Q53" s="303">
        <f>+Q35+Q42+Q48+Q51+Q52</f>
        <v>0</v>
      </c>
    </row>
    <row r="54" spans="2:17">
      <c r="Q54" s="304" t="s">
        <v>695</v>
      </c>
    </row>
  </sheetData>
  <sheetProtection algorithmName="SHA-512" hashValue="JMRxYBEjqTVoShAw4VoAQlw8mm3EgzYEXRfybkUJNHOpqzhThox2D5w0qycG0wgiZfqezKwSdg3wsxAV05qbeQ==" saltValue="/NnMoOVEDVQYA2joxmyOPg==" spinCount="100000" sheet="1" objects="1" scenarios="1"/>
  <mergeCells count="84">
    <mergeCell ref="D53:G53"/>
    <mergeCell ref="H53:I53"/>
    <mergeCell ref="J53:K53"/>
    <mergeCell ref="O53:P53"/>
    <mergeCell ref="H51:I51"/>
    <mergeCell ref="J51:K51"/>
    <mergeCell ref="O51:P51"/>
    <mergeCell ref="D52:G52"/>
    <mergeCell ref="H52:I52"/>
    <mergeCell ref="J52:K52"/>
    <mergeCell ref="O52:P52"/>
    <mergeCell ref="E48:G48"/>
    <mergeCell ref="H48:I48"/>
    <mergeCell ref="J48:K48"/>
    <mergeCell ref="O48:P48"/>
    <mergeCell ref="D49:D51"/>
    <mergeCell ref="E49:G49"/>
    <mergeCell ref="J49:K49"/>
    <mergeCell ref="E50:G50"/>
    <mergeCell ref="J50:K50"/>
    <mergeCell ref="E51:G51"/>
    <mergeCell ref="D43:D48"/>
    <mergeCell ref="E43:E44"/>
    <mergeCell ref="F43:G43"/>
    <mergeCell ref="M43:M47"/>
    <mergeCell ref="F44:G44"/>
    <mergeCell ref="E45:G45"/>
    <mergeCell ref="E46:G46"/>
    <mergeCell ref="J46:K46"/>
    <mergeCell ref="E47:G47"/>
    <mergeCell ref="J47:K47"/>
    <mergeCell ref="E41:G41"/>
    <mergeCell ref="J41:K41"/>
    <mergeCell ref="E42:G42"/>
    <mergeCell ref="H42:I42"/>
    <mergeCell ref="J42:K42"/>
    <mergeCell ref="O42:P42"/>
    <mergeCell ref="E35:G35"/>
    <mergeCell ref="H35:I35"/>
    <mergeCell ref="J35:K35"/>
    <mergeCell ref="O35:P35"/>
    <mergeCell ref="D36:D42"/>
    <mergeCell ref="E37:G37"/>
    <mergeCell ref="M37:M41"/>
    <mergeCell ref="E38:G38"/>
    <mergeCell ref="E39:G39"/>
    <mergeCell ref="E40:G40"/>
    <mergeCell ref="E23:G23"/>
    <mergeCell ref="E25:G25"/>
    <mergeCell ref="E26:G26"/>
    <mergeCell ref="E27:G27"/>
    <mergeCell ref="E28:E34"/>
    <mergeCell ref="F28:F32"/>
    <mergeCell ref="F33:G33"/>
    <mergeCell ref="F34:G34"/>
    <mergeCell ref="F17:G17"/>
    <mergeCell ref="E18:E19"/>
    <mergeCell ref="F18:G18"/>
    <mergeCell ref="F19:G19"/>
    <mergeCell ref="E20:E22"/>
    <mergeCell ref="F20:G20"/>
    <mergeCell ref="F21:G21"/>
    <mergeCell ref="F22:G22"/>
    <mergeCell ref="O1:P1"/>
    <mergeCell ref="D3:G5"/>
    <mergeCell ref="H3:I3"/>
    <mergeCell ref="J3:K3"/>
    <mergeCell ref="O3:P3"/>
    <mergeCell ref="C6:C45"/>
    <mergeCell ref="D6:D34"/>
    <mergeCell ref="E6:G6"/>
    <mergeCell ref="M6:M35"/>
    <mergeCell ref="E7:G7"/>
    <mergeCell ref="E13:G13"/>
    <mergeCell ref="E8:G8"/>
    <mergeCell ref="E9:G9"/>
    <mergeCell ref="E10:G10"/>
    <mergeCell ref="E11:G11"/>
    <mergeCell ref="E12:G12"/>
    <mergeCell ref="E24:G24"/>
    <mergeCell ref="E14:G14"/>
    <mergeCell ref="E15:G15"/>
    <mergeCell ref="E16:E17"/>
    <mergeCell ref="F16:G16"/>
  </mergeCells>
  <phoneticPr fontId="22"/>
  <pageMargins left="0.9055118110236221" right="0.59055118110236227" top="0.59055118110236227" bottom="0.59055118110236227" header="0.31496062992125984" footer="0.31496062992125984"/>
  <pageSetup paperSize="9" scale="52"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E497-8BAC-4FE9-88C3-FECEA1F2445C}">
  <sheetPr>
    <tabColor rgb="FF92D050"/>
  </sheetPr>
  <dimension ref="B1:Q54"/>
  <sheetViews>
    <sheetView showGridLines="0" showZeros="0" view="pageBreakPreview" zoomScale="70" zoomScaleNormal="100" zoomScaleSheetLayoutView="70" workbookViewId="0">
      <pane xSplit="9" ySplit="5" topLeftCell="J6" activePane="bottomRight" state="frozen"/>
      <selection activeCell="AM10" sqref="AM10"/>
      <selection pane="topRight" activeCell="AM10" sqref="AM10"/>
      <selection pane="bottomLeft" activeCell="AM10" sqref="AM10"/>
      <selection pane="bottomRight" activeCell="C3" sqref="C3"/>
    </sheetView>
  </sheetViews>
  <sheetFormatPr defaultColWidth="9" defaultRowHeight="13.5"/>
  <cols>
    <col min="1" max="1" width="1.625" style="192" customWidth="1"/>
    <col min="2" max="2" width="1.875" style="192" customWidth="1"/>
    <col min="3" max="3" width="4.125" style="192" customWidth="1"/>
    <col min="4" max="4" width="5.25" style="192" customWidth="1"/>
    <col min="5" max="5" width="12.25" style="192" customWidth="1"/>
    <col min="6" max="6" width="13" style="192" customWidth="1"/>
    <col min="7" max="7" width="15.125" style="192" customWidth="1"/>
    <col min="8" max="8" width="14.625" style="192" customWidth="1"/>
    <col min="9" max="9" width="6.75" style="192" customWidth="1"/>
    <col min="10" max="10" width="12.625" style="192" customWidth="1"/>
    <col min="11" max="11" width="8.25" style="192" customWidth="1"/>
    <col min="12" max="12" width="15.375" style="192" customWidth="1"/>
    <col min="13" max="13" width="9.5" style="193" customWidth="1"/>
    <col min="14" max="14" width="15.625" style="192" customWidth="1"/>
    <col min="15" max="15" width="9" style="200"/>
    <col min="16" max="16" width="9.125" style="192" customWidth="1"/>
    <col min="17" max="17" width="14.875" style="192" customWidth="1"/>
    <col min="18" max="16384" width="9" style="192"/>
  </cols>
  <sheetData>
    <row r="1" spans="2:17">
      <c r="O1" s="995"/>
      <c r="P1" s="995"/>
      <c r="Q1" s="194"/>
    </row>
    <row r="2" spans="2:17" ht="23.25" customHeight="1" thickBot="1">
      <c r="B2" s="195"/>
      <c r="C2" s="196" t="s">
        <v>707</v>
      </c>
      <c r="D2" s="197"/>
      <c r="E2" s="197"/>
      <c r="F2" s="197"/>
      <c r="G2" s="197"/>
      <c r="H2" s="198"/>
      <c r="I2" s="197"/>
      <c r="J2" s="199"/>
      <c r="K2" s="199"/>
      <c r="L2" s="199"/>
      <c r="M2" s="199"/>
      <c r="P2" s="201"/>
      <c r="Q2" s="202"/>
    </row>
    <row r="3" spans="2:17" s="193" customFormat="1" ht="54" customHeight="1">
      <c r="B3" s="203"/>
      <c r="C3" s="204"/>
      <c r="D3" s="996" t="s">
        <v>571</v>
      </c>
      <c r="E3" s="997"/>
      <c r="F3" s="997"/>
      <c r="G3" s="998"/>
      <c r="H3" s="1005" t="s">
        <v>411</v>
      </c>
      <c r="I3" s="1006"/>
      <c r="J3" s="1007" t="s">
        <v>572</v>
      </c>
      <c r="K3" s="1008"/>
      <c r="L3" s="323" t="s">
        <v>412</v>
      </c>
      <c r="M3" s="206" t="s">
        <v>413</v>
      </c>
      <c r="N3" s="207" t="s">
        <v>414</v>
      </c>
      <c r="O3" s="997" t="s">
        <v>573</v>
      </c>
      <c r="P3" s="1009"/>
      <c r="Q3" s="322" t="s">
        <v>574</v>
      </c>
    </row>
    <row r="4" spans="2:17" s="193" customFormat="1" ht="30" customHeight="1">
      <c r="B4" s="203"/>
      <c r="C4" s="209"/>
      <c r="D4" s="999"/>
      <c r="E4" s="1000"/>
      <c r="F4" s="1000"/>
      <c r="G4" s="1001"/>
      <c r="H4" s="210" t="s">
        <v>415</v>
      </c>
      <c r="I4" s="211"/>
      <c r="J4" s="212" t="s">
        <v>416</v>
      </c>
      <c r="K4" s="213"/>
      <c r="L4" s="210" t="s">
        <v>438</v>
      </c>
      <c r="M4" s="214" t="s">
        <v>417</v>
      </c>
      <c r="N4" s="214" t="s">
        <v>439</v>
      </c>
      <c r="O4" s="215" t="s">
        <v>575</v>
      </c>
      <c r="P4" s="213"/>
      <c r="Q4" s="216" t="s">
        <v>576</v>
      </c>
    </row>
    <row r="5" spans="2:17" ht="21.75" customHeight="1" thickBot="1">
      <c r="B5" s="195"/>
      <c r="C5" s="217"/>
      <c r="D5" s="1002"/>
      <c r="E5" s="1003"/>
      <c r="F5" s="1003"/>
      <c r="G5" s="1004"/>
      <c r="H5" s="218" t="s">
        <v>418</v>
      </c>
      <c r="I5" s="219" t="s">
        <v>419</v>
      </c>
      <c r="J5" s="220"/>
      <c r="K5" s="221" t="s">
        <v>26</v>
      </c>
      <c r="L5" s="222" t="s">
        <v>420</v>
      </c>
      <c r="M5" s="223" t="s">
        <v>421</v>
      </c>
      <c r="N5" s="223" t="s">
        <v>27</v>
      </c>
      <c r="O5" s="224"/>
      <c r="P5" s="221" t="s">
        <v>26</v>
      </c>
      <c r="Q5" s="225" t="s">
        <v>577</v>
      </c>
    </row>
    <row r="6" spans="2:17" ht="28.5" customHeight="1">
      <c r="B6" s="195"/>
      <c r="C6" s="979" t="s">
        <v>578</v>
      </c>
      <c r="D6" s="981" t="s">
        <v>579</v>
      </c>
      <c r="E6" s="983" t="s">
        <v>580</v>
      </c>
      <c r="F6" s="984"/>
      <c r="G6" s="985"/>
      <c r="H6" s="226"/>
      <c r="I6" s="227" t="s">
        <v>27</v>
      </c>
      <c r="J6" s="228">
        <v>38.200000000000003</v>
      </c>
      <c r="K6" s="229" t="s">
        <v>422</v>
      </c>
      <c r="L6" s="230">
        <f>H6*J6</f>
        <v>0</v>
      </c>
      <c r="M6" s="986">
        <v>2.58E-2</v>
      </c>
      <c r="N6" s="231">
        <f>H6*J6*M$6</f>
        <v>0</v>
      </c>
      <c r="O6" s="232">
        <v>1.8700000000000001E-2</v>
      </c>
      <c r="P6" s="233" t="s">
        <v>581</v>
      </c>
      <c r="Q6" s="234">
        <f t="shared" ref="Q6:Q32" si="0">H6*J6*O6*44/12</f>
        <v>0</v>
      </c>
    </row>
    <row r="7" spans="2:17" ht="28.5" customHeight="1">
      <c r="B7" s="195"/>
      <c r="C7" s="980"/>
      <c r="D7" s="982"/>
      <c r="E7" s="989" t="s">
        <v>582</v>
      </c>
      <c r="F7" s="990"/>
      <c r="G7" s="991"/>
      <c r="H7" s="226"/>
      <c r="I7" s="235" t="s">
        <v>27</v>
      </c>
      <c r="J7" s="236">
        <v>35.299999999999997</v>
      </c>
      <c r="K7" s="235" t="s">
        <v>422</v>
      </c>
      <c r="L7" s="237">
        <f t="shared" ref="L7:L40" si="1">H7*J7</f>
        <v>0</v>
      </c>
      <c r="M7" s="987"/>
      <c r="N7" s="231">
        <f t="shared" ref="N7:N40" si="2">H7*J7*M$6</f>
        <v>0</v>
      </c>
      <c r="O7" s="238">
        <v>1.84E-2</v>
      </c>
      <c r="P7" s="239" t="s">
        <v>581</v>
      </c>
      <c r="Q7" s="234">
        <f t="shared" si="0"/>
        <v>0</v>
      </c>
    </row>
    <row r="8" spans="2:17" ht="28.5" customHeight="1">
      <c r="B8" s="195"/>
      <c r="C8" s="980"/>
      <c r="D8" s="982"/>
      <c r="E8" s="989" t="s">
        <v>583</v>
      </c>
      <c r="F8" s="990"/>
      <c r="G8" s="991"/>
      <c r="H8" s="226"/>
      <c r="I8" s="235" t="s">
        <v>27</v>
      </c>
      <c r="J8" s="236">
        <v>34.6</v>
      </c>
      <c r="K8" s="235" t="s">
        <v>422</v>
      </c>
      <c r="L8" s="237">
        <f t="shared" si="1"/>
        <v>0</v>
      </c>
      <c r="M8" s="987"/>
      <c r="N8" s="231">
        <f t="shared" si="2"/>
        <v>0</v>
      </c>
      <c r="O8" s="238">
        <v>1.83E-2</v>
      </c>
      <c r="P8" s="240" t="s">
        <v>584</v>
      </c>
      <c r="Q8" s="234">
        <f t="shared" si="0"/>
        <v>0</v>
      </c>
    </row>
    <row r="9" spans="2:17" ht="28.5" customHeight="1">
      <c r="B9" s="195"/>
      <c r="C9" s="980"/>
      <c r="D9" s="982"/>
      <c r="E9" s="989" t="s">
        <v>423</v>
      </c>
      <c r="F9" s="990"/>
      <c r="G9" s="991"/>
      <c r="H9" s="226"/>
      <c r="I9" s="235" t="s">
        <v>27</v>
      </c>
      <c r="J9" s="236">
        <v>33.6</v>
      </c>
      <c r="K9" s="235" t="s">
        <v>422</v>
      </c>
      <c r="L9" s="237">
        <f t="shared" si="1"/>
        <v>0</v>
      </c>
      <c r="M9" s="987"/>
      <c r="N9" s="231">
        <f t="shared" si="2"/>
        <v>0</v>
      </c>
      <c r="O9" s="238">
        <v>1.8200000000000001E-2</v>
      </c>
      <c r="P9" s="240" t="s">
        <v>584</v>
      </c>
      <c r="Q9" s="234">
        <f t="shared" si="0"/>
        <v>0</v>
      </c>
    </row>
    <row r="10" spans="2:17" ht="28.5" customHeight="1">
      <c r="B10" s="195"/>
      <c r="C10" s="980"/>
      <c r="D10" s="982"/>
      <c r="E10" s="989" t="s">
        <v>28</v>
      </c>
      <c r="F10" s="990"/>
      <c r="G10" s="991"/>
      <c r="H10" s="226"/>
      <c r="I10" s="235" t="s">
        <v>27</v>
      </c>
      <c r="J10" s="236">
        <v>36.700000000000003</v>
      </c>
      <c r="K10" s="235" t="s">
        <v>422</v>
      </c>
      <c r="L10" s="237">
        <f t="shared" si="1"/>
        <v>0</v>
      </c>
      <c r="M10" s="987"/>
      <c r="N10" s="231">
        <f t="shared" si="2"/>
        <v>0</v>
      </c>
      <c r="O10" s="238">
        <v>1.8499999999999999E-2</v>
      </c>
      <c r="P10" s="240" t="s">
        <v>584</v>
      </c>
      <c r="Q10" s="234">
        <f t="shared" si="0"/>
        <v>0</v>
      </c>
    </row>
    <row r="11" spans="2:17" ht="28.5" customHeight="1">
      <c r="B11" s="195"/>
      <c r="C11" s="980"/>
      <c r="D11" s="982"/>
      <c r="E11" s="989" t="s">
        <v>424</v>
      </c>
      <c r="F11" s="990"/>
      <c r="G11" s="991"/>
      <c r="H11" s="226"/>
      <c r="I11" s="235" t="s">
        <v>27</v>
      </c>
      <c r="J11" s="236">
        <v>37.700000000000003</v>
      </c>
      <c r="K11" s="235" t="s">
        <v>422</v>
      </c>
      <c r="L11" s="237">
        <f t="shared" si="1"/>
        <v>0</v>
      </c>
      <c r="M11" s="987"/>
      <c r="N11" s="231">
        <f t="shared" si="2"/>
        <v>0</v>
      </c>
      <c r="O11" s="238">
        <v>1.8700000000000001E-2</v>
      </c>
      <c r="P11" s="240" t="s">
        <v>584</v>
      </c>
      <c r="Q11" s="234">
        <f t="shared" si="0"/>
        <v>0</v>
      </c>
    </row>
    <row r="12" spans="2:17" ht="28.5" customHeight="1">
      <c r="B12" s="195"/>
      <c r="C12" s="980"/>
      <c r="D12" s="982"/>
      <c r="E12" s="989" t="s">
        <v>425</v>
      </c>
      <c r="F12" s="990"/>
      <c r="G12" s="991"/>
      <c r="H12" s="226"/>
      <c r="I12" s="235" t="s">
        <v>27</v>
      </c>
      <c r="J12" s="236">
        <v>39.1</v>
      </c>
      <c r="K12" s="235" t="s">
        <v>422</v>
      </c>
      <c r="L12" s="237">
        <f t="shared" si="1"/>
        <v>0</v>
      </c>
      <c r="M12" s="987"/>
      <c r="N12" s="231">
        <f t="shared" si="2"/>
        <v>0</v>
      </c>
      <c r="O12" s="238">
        <v>1.89E-2</v>
      </c>
      <c r="P12" s="240" t="s">
        <v>584</v>
      </c>
      <c r="Q12" s="234">
        <f t="shared" si="0"/>
        <v>0</v>
      </c>
    </row>
    <row r="13" spans="2:17" ht="28.5" customHeight="1">
      <c r="B13" s="195"/>
      <c r="C13" s="980"/>
      <c r="D13" s="982"/>
      <c r="E13" s="989" t="s">
        <v>426</v>
      </c>
      <c r="F13" s="990"/>
      <c r="G13" s="991"/>
      <c r="H13" s="226"/>
      <c r="I13" s="235" t="s">
        <v>27</v>
      </c>
      <c r="J13" s="236">
        <v>41.9</v>
      </c>
      <c r="K13" s="235" t="s">
        <v>422</v>
      </c>
      <c r="L13" s="237">
        <f t="shared" si="1"/>
        <v>0</v>
      </c>
      <c r="M13" s="987"/>
      <c r="N13" s="231">
        <f t="shared" si="2"/>
        <v>0</v>
      </c>
      <c r="O13" s="238">
        <v>1.95E-2</v>
      </c>
      <c r="P13" s="240" t="s">
        <v>584</v>
      </c>
      <c r="Q13" s="234">
        <f t="shared" si="0"/>
        <v>0</v>
      </c>
    </row>
    <row r="14" spans="2:17" ht="28.5" customHeight="1">
      <c r="B14" s="195"/>
      <c r="C14" s="980"/>
      <c r="D14" s="982"/>
      <c r="E14" s="989" t="s">
        <v>427</v>
      </c>
      <c r="F14" s="990"/>
      <c r="G14" s="991"/>
      <c r="H14" s="226"/>
      <c r="I14" s="235" t="s">
        <v>428</v>
      </c>
      <c r="J14" s="236">
        <v>40.9</v>
      </c>
      <c r="K14" s="235" t="s">
        <v>429</v>
      </c>
      <c r="L14" s="237">
        <f t="shared" si="1"/>
        <v>0</v>
      </c>
      <c r="M14" s="987"/>
      <c r="N14" s="231">
        <f t="shared" si="2"/>
        <v>0</v>
      </c>
      <c r="O14" s="238">
        <v>2.0799999999999999E-2</v>
      </c>
      <c r="P14" s="240" t="s">
        <v>584</v>
      </c>
      <c r="Q14" s="234">
        <f t="shared" si="0"/>
        <v>0</v>
      </c>
    </row>
    <row r="15" spans="2:17" ht="28.5" customHeight="1">
      <c r="B15" s="195"/>
      <c r="C15" s="980"/>
      <c r="D15" s="982"/>
      <c r="E15" s="989" t="s">
        <v>585</v>
      </c>
      <c r="F15" s="990"/>
      <c r="G15" s="991"/>
      <c r="H15" s="226"/>
      <c r="I15" s="235" t="s">
        <v>428</v>
      </c>
      <c r="J15" s="236">
        <v>29.9</v>
      </c>
      <c r="K15" s="235" t="s">
        <v>429</v>
      </c>
      <c r="L15" s="237">
        <f t="shared" si="1"/>
        <v>0</v>
      </c>
      <c r="M15" s="987"/>
      <c r="N15" s="231">
        <f t="shared" si="2"/>
        <v>0</v>
      </c>
      <c r="O15" s="238">
        <v>2.5399999999999999E-2</v>
      </c>
      <c r="P15" s="240" t="s">
        <v>584</v>
      </c>
      <c r="Q15" s="234">
        <f t="shared" si="0"/>
        <v>0</v>
      </c>
    </row>
    <row r="16" spans="2:17" ht="28.5" customHeight="1">
      <c r="B16" s="195"/>
      <c r="C16" s="980"/>
      <c r="D16" s="982"/>
      <c r="E16" s="993" t="s">
        <v>430</v>
      </c>
      <c r="F16" s="989" t="s">
        <v>586</v>
      </c>
      <c r="G16" s="990"/>
      <c r="H16" s="241"/>
      <c r="I16" s="235" t="s">
        <v>428</v>
      </c>
      <c r="J16" s="236">
        <v>50.8</v>
      </c>
      <c r="K16" s="235" t="s">
        <v>429</v>
      </c>
      <c r="L16" s="237">
        <f t="shared" si="1"/>
        <v>0</v>
      </c>
      <c r="M16" s="987"/>
      <c r="N16" s="231">
        <f t="shared" si="2"/>
        <v>0</v>
      </c>
      <c r="O16" s="238">
        <v>1.61E-2</v>
      </c>
      <c r="P16" s="240" t="s">
        <v>584</v>
      </c>
      <c r="Q16" s="234">
        <f t="shared" si="0"/>
        <v>0</v>
      </c>
    </row>
    <row r="17" spans="2:17" ht="28.5" customHeight="1">
      <c r="B17" s="195"/>
      <c r="C17" s="980"/>
      <c r="D17" s="982"/>
      <c r="E17" s="994"/>
      <c r="F17" s="989" t="s">
        <v>587</v>
      </c>
      <c r="G17" s="990"/>
      <c r="H17" s="242"/>
      <c r="I17" s="240" t="s">
        <v>588</v>
      </c>
      <c r="J17" s="236">
        <v>44.9</v>
      </c>
      <c r="K17" s="240" t="s">
        <v>589</v>
      </c>
      <c r="L17" s="237">
        <f t="shared" si="1"/>
        <v>0</v>
      </c>
      <c r="M17" s="987"/>
      <c r="N17" s="231">
        <f t="shared" si="2"/>
        <v>0</v>
      </c>
      <c r="O17" s="238">
        <v>1.4200000000000001E-2</v>
      </c>
      <c r="P17" s="240" t="s">
        <v>584</v>
      </c>
      <c r="Q17" s="234">
        <f t="shared" si="0"/>
        <v>0</v>
      </c>
    </row>
    <row r="18" spans="2:17" ht="28.5" customHeight="1">
      <c r="B18" s="195"/>
      <c r="C18" s="980"/>
      <c r="D18" s="982"/>
      <c r="E18" s="1010" t="s">
        <v>590</v>
      </c>
      <c r="F18" s="989" t="s">
        <v>591</v>
      </c>
      <c r="G18" s="990"/>
      <c r="H18" s="242"/>
      <c r="I18" s="235" t="s">
        <v>428</v>
      </c>
      <c r="J18" s="236">
        <v>54.6</v>
      </c>
      <c r="K18" s="235" t="s">
        <v>429</v>
      </c>
      <c r="L18" s="237">
        <f t="shared" si="1"/>
        <v>0</v>
      </c>
      <c r="M18" s="987"/>
      <c r="N18" s="231">
        <f t="shared" si="2"/>
        <v>0</v>
      </c>
      <c r="O18" s="238">
        <v>1.35E-2</v>
      </c>
      <c r="P18" s="240" t="s">
        <v>584</v>
      </c>
      <c r="Q18" s="234">
        <f t="shared" si="0"/>
        <v>0</v>
      </c>
    </row>
    <row r="19" spans="2:17" ht="28.5" customHeight="1">
      <c r="B19" s="195"/>
      <c r="C19" s="980"/>
      <c r="D19" s="982"/>
      <c r="E19" s="994"/>
      <c r="F19" s="989" t="s">
        <v>592</v>
      </c>
      <c r="G19" s="990"/>
      <c r="H19" s="242"/>
      <c r="I19" s="240" t="s">
        <v>588</v>
      </c>
      <c r="J19" s="236">
        <v>43.5</v>
      </c>
      <c r="K19" s="240" t="s">
        <v>589</v>
      </c>
      <c r="L19" s="237">
        <f t="shared" si="1"/>
        <v>0</v>
      </c>
      <c r="M19" s="987"/>
      <c r="N19" s="231">
        <f t="shared" si="2"/>
        <v>0</v>
      </c>
      <c r="O19" s="238">
        <v>1.3899999999999999E-2</v>
      </c>
      <c r="P19" s="240" t="s">
        <v>584</v>
      </c>
      <c r="Q19" s="234">
        <f t="shared" si="0"/>
        <v>0</v>
      </c>
    </row>
    <row r="20" spans="2:17" ht="28.5" customHeight="1">
      <c r="B20" s="195"/>
      <c r="C20" s="980"/>
      <c r="D20" s="982"/>
      <c r="E20" s="992" t="s">
        <v>431</v>
      </c>
      <c r="F20" s="992" t="s">
        <v>593</v>
      </c>
      <c r="G20" s="989"/>
      <c r="H20" s="241"/>
      <c r="I20" s="235" t="s">
        <v>428</v>
      </c>
      <c r="J20" s="236">
        <v>29</v>
      </c>
      <c r="K20" s="235" t="s">
        <v>429</v>
      </c>
      <c r="L20" s="237">
        <f t="shared" si="1"/>
        <v>0</v>
      </c>
      <c r="M20" s="987"/>
      <c r="N20" s="231">
        <f t="shared" si="2"/>
        <v>0</v>
      </c>
      <c r="O20" s="238">
        <v>2.4500000000000001E-2</v>
      </c>
      <c r="P20" s="240" t="s">
        <v>584</v>
      </c>
      <c r="Q20" s="234">
        <f t="shared" si="0"/>
        <v>0</v>
      </c>
    </row>
    <row r="21" spans="2:17" ht="28.5" customHeight="1">
      <c r="B21" s="195"/>
      <c r="C21" s="980"/>
      <c r="D21" s="982"/>
      <c r="E21" s="992"/>
      <c r="F21" s="992" t="s">
        <v>594</v>
      </c>
      <c r="G21" s="989"/>
      <c r="H21" s="241"/>
      <c r="I21" s="235" t="s">
        <v>428</v>
      </c>
      <c r="J21" s="236">
        <v>25.7</v>
      </c>
      <c r="K21" s="235" t="s">
        <v>429</v>
      </c>
      <c r="L21" s="243">
        <f t="shared" si="1"/>
        <v>0</v>
      </c>
      <c r="M21" s="987"/>
      <c r="N21" s="231">
        <f t="shared" si="2"/>
        <v>0</v>
      </c>
      <c r="O21" s="238">
        <v>2.47E-2</v>
      </c>
      <c r="P21" s="240" t="s">
        <v>584</v>
      </c>
      <c r="Q21" s="234">
        <f t="shared" si="0"/>
        <v>0</v>
      </c>
    </row>
    <row r="22" spans="2:17" ht="28.5" customHeight="1">
      <c r="B22" s="195"/>
      <c r="C22" s="980"/>
      <c r="D22" s="982"/>
      <c r="E22" s="992"/>
      <c r="F22" s="992" t="s">
        <v>595</v>
      </c>
      <c r="G22" s="989"/>
      <c r="H22" s="241"/>
      <c r="I22" s="235" t="s">
        <v>428</v>
      </c>
      <c r="J22" s="236">
        <v>26.9</v>
      </c>
      <c r="K22" s="235" t="s">
        <v>429</v>
      </c>
      <c r="L22" s="237">
        <f t="shared" si="1"/>
        <v>0</v>
      </c>
      <c r="M22" s="988"/>
      <c r="N22" s="231">
        <f t="shared" si="2"/>
        <v>0</v>
      </c>
      <c r="O22" s="238">
        <v>2.5499999999999998E-2</v>
      </c>
      <c r="P22" s="240" t="s">
        <v>584</v>
      </c>
      <c r="Q22" s="234">
        <f t="shared" si="0"/>
        <v>0</v>
      </c>
    </row>
    <row r="23" spans="2:17" ht="28.5" customHeight="1">
      <c r="B23" s="195"/>
      <c r="C23" s="980"/>
      <c r="D23" s="982"/>
      <c r="E23" s="992" t="s">
        <v>432</v>
      </c>
      <c r="F23" s="992"/>
      <c r="G23" s="989"/>
      <c r="H23" s="241"/>
      <c r="I23" s="235" t="s">
        <v>428</v>
      </c>
      <c r="J23" s="236">
        <v>29.4</v>
      </c>
      <c r="K23" s="235" t="s">
        <v>429</v>
      </c>
      <c r="L23" s="237">
        <f t="shared" si="1"/>
        <v>0</v>
      </c>
      <c r="M23" s="988"/>
      <c r="N23" s="231">
        <f t="shared" si="2"/>
        <v>0</v>
      </c>
      <c r="O23" s="238">
        <v>2.9399999999999999E-2</v>
      </c>
      <c r="P23" s="240" t="s">
        <v>584</v>
      </c>
      <c r="Q23" s="234">
        <f t="shared" si="0"/>
        <v>0</v>
      </c>
    </row>
    <row r="24" spans="2:17" ht="28.5" customHeight="1">
      <c r="B24" s="195"/>
      <c r="C24" s="980"/>
      <c r="D24" s="982"/>
      <c r="E24" s="992" t="s">
        <v>596</v>
      </c>
      <c r="F24" s="992"/>
      <c r="G24" s="989"/>
      <c r="H24" s="241"/>
      <c r="I24" s="235" t="s">
        <v>428</v>
      </c>
      <c r="J24" s="236">
        <v>37.299999999999997</v>
      </c>
      <c r="K24" s="235" t="s">
        <v>429</v>
      </c>
      <c r="L24" s="237">
        <f t="shared" si="1"/>
        <v>0</v>
      </c>
      <c r="M24" s="988"/>
      <c r="N24" s="231">
        <f t="shared" si="2"/>
        <v>0</v>
      </c>
      <c r="O24" s="238">
        <v>2.0899999999999998E-2</v>
      </c>
      <c r="P24" s="240" t="s">
        <v>584</v>
      </c>
      <c r="Q24" s="234">
        <f t="shared" si="0"/>
        <v>0</v>
      </c>
    </row>
    <row r="25" spans="2:17" ht="28.5" customHeight="1">
      <c r="B25" s="195"/>
      <c r="C25" s="980"/>
      <c r="D25" s="982"/>
      <c r="E25" s="989" t="s">
        <v>597</v>
      </c>
      <c r="F25" s="990"/>
      <c r="G25" s="990"/>
      <c r="H25" s="242"/>
      <c r="I25" s="244" t="s">
        <v>588</v>
      </c>
      <c r="J25" s="236">
        <v>21.1</v>
      </c>
      <c r="K25" s="240" t="s">
        <v>589</v>
      </c>
      <c r="L25" s="237">
        <f t="shared" si="1"/>
        <v>0</v>
      </c>
      <c r="M25" s="987"/>
      <c r="N25" s="231">
        <f t="shared" si="2"/>
        <v>0</v>
      </c>
      <c r="O25" s="238">
        <v>1.0999999999999999E-2</v>
      </c>
      <c r="P25" s="240" t="s">
        <v>584</v>
      </c>
      <c r="Q25" s="234">
        <f t="shared" si="0"/>
        <v>0</v>
      </c>
    </row>
    <row r="26" spans="2:17" ht="28.5" customHeight="1">
      <c r="B26" s="195"/>
      <c r="C26" s="980"/>
      <c r="D26" s="982"/>
      <c r="E26" s="989" t="s">
        <v>598</v>
      </c>
      <c r="F26" s="990"/>
      <c r="G26" s="990"/>
      <c r="H26" s="242"/>
      <c r="I26" s="240" t="s">
        <v>588</v>
      </c>
      <c r="J26" s="236">
        <v>3.41</v>
      </c>
      <c r="K26" s="240" t="s">
        <v>589</v>
      </c>
      <c r="L26" s="237">
        <f t="shared" si="1"/>
        <v>0</v>
      </c>
      <c r="M26" s="987"/>
      <c r="N26" s="231">
        <f t="shared" si="2"/>
        <v>0</v>
      </c>
      <c r="O26" s="238">
        <v>2.63E-2</v>
      </c>
      <c r="P26" s="240" t="s">
        <v>584</v>
      </c>
      <c r="Q26" s="234">
        <f t="shared" si="0"/>
        <v>0</v>
      </c>
    </row>
    <row r="27" spans="2:17" ht="28.5" customHeight="1">
      <c r="B27" s="195"/>
      <c r="C27" s="980"/>
      <c r="D27" s="982"/>
      <c r="E27" s="989" t="s">
        <v>599</v>
      </c>
      <c r="F27" s="990"/>
      <c r="G27" s="991"/>
      <c r="H27" s="226"/>
      <c r="I27" s="244" t="s">
        <v>588</v>
      </c>
      <c r="J27" s="236">
        <v>8.41</v>
      </c>
      <c r="K27" s="240" t="s">
        <v>589</v>
      </c>
      <c r="L27" s="237">
        <f t="shared" si="1"/>
        <v>0</v>
      </c>
      <c r="M27" s="987"/>
      <c r="N27" s="231">
        <f t="shared" si="2"/>
        <v>0</v>
      </c>
      <c r="O27" s="238">
        <v>3.8399999999999997E-2</v>
      </c>
      <c r="P27" s="240" t="s">
        <v>584</v>
      </c>
      <c r="Q27" s="234">
        <f t="shared" si="0"/>
        <v>0</v>
      </c>
    </row>
    <row r="28" spans="2:17" ht="28.5" customHeight="1">
      <c r="B28" s="195"/>
      <c r="C28" s="980"/>
      <c r="D28" s="982"/>
      <c r="E28" s="1011" t="s">
        <v>600</v>
      </c>
      <c r="F28" s="1011" t="s">
        <v>601</v>
      </c>
      <c r="G28" s="245" t="s">
        <v>602</v>
      </c>
      <c r="H28" s="226"/>
      <c r="I28" s="244" t="s">
        <v>588</v>
      </c>
      <c r="J28" s="236">
        <v>45</v>
      </c>
      <c r="K28" s="240" t="s">
        <v>589</v>
      </c>
      <c r="L28" s="237">
        <f t="shared" si="1"/>
        <v>0</v>
      </c>
      <c r="M28" s="987"/>
      <c r="N28" s="231">
        <f t="shared" si="2"/>
        <v>0</v>
      </c>
      <c r="O28" s="238">
        <v>1.3599999999999999E-2</v>
      </c>
      <c r="P28" s="240" t="s">
        <v>584</v>
      </c>
      <c r="Q28" s="234">
        <f t="shared" si="0"/>
        <v>0</v>
      </c>
    </row>
    <row r="29" spans="2:17" ht="28.5" customHeight="1">
      <c r="B29" s="195"/>
      <c r="C29" s="980"/>
      <c r="D29" s="982"/>
      <c r="E29" s="1012"/>
      <c r="F29" s="1013"/>
      <c r="G29" s="245" t="s">
        <v>603</v>
      </c>
      <c r="H29" s="226"/>
      <c r="I29" s="244" t="s">
        <v>588</v>
      </c>
      <c r="J29" s="236">
        <v>43.12</v>
      </c>
      <c r="K29" s="240" t="s">
        <v>589</v>
      </c>
      <c r="L29" s="237">
        <f t="shared" si="1"/>
        <v>0</v>
      </c>
      <c r="M29" s="987"/>
      <c r="N29" s="231">
        <f t="shared" si="2"/>
        <v>0</v>
      </c>
      <c r="O29" s="238">
        <v>1.3599999999999999E-2</v>
      </c>
      <c r="P29" s="240" t="s">
        <v>584</v>
      </c>
      <c r="Q29" s="234">
        <f t="shared" si="0"/>
        <v>0</v>
      </c>
    </row>
    <row r="30" spans="2:17" ht="28.5" customHeight="1">
      <c r="B30" s="195"/>
      <c r="C30" s="980"/>
      <c r="D30" s="982"/>
      <c r="E30" s="1012"/>
      <c r="F30" s="1013"/>
      <c r="G30" s="245" t="s">
        <v>604</v>
      </c>
      <c r="H30" s="226"/>
      <c r="I30" s="244" t="s">
        <v>588</v>
      </c>
      <c r="J30" s="236">
        <v>46.04</v>
      </c>
      <c r="K30" s="240" t="s">
        <v>589</v>
      </c>
      <c r="L30" s="237">
        <f t="shared" si="1"/>
        <v>0</v>
      </c>
      <c r="M30" s="987"/>
      <c r="N30" s="231">
        <f t="shared" si="2"/>
        <v>0</v>
      </c>
      <c r="O30" s="238">
        <v>1.3599999999999999E-2</v>
      </c>
      <c r="P30" s="240" t="s">
        <v>584</v>
      </c>
      <c r="Q30" s="234">
        <f t="shared" si="0"/>
        <v>0</v>
      </c>
    </row>
    <row r="31" spans="2:17" ht="28.5" customHeight="1">
      <c r="B31" s="195"/>
      <c r="C31" s="980"/>
      <c r="D31" s="982"/>
      <c r="E31" s="1012"/>
      <c r="F31" s="1013"/>
      <c r="G31" s="245" t="s">
        <v>605</v>
      </c>
      <c r="H31" s="226"/>
      <c r="I31" s="244" t="s">
        <v>588</v>
      </c>
      <c r="J31" s="236">
        <v>41.86</v>
      </c>
      <c r="K31" s="240" t="s">
        <v>589</v>
      </c>
      <c r="L31" s="237">
        <f t="shared" si="1"/>
        <v>0</v>
      </c>
      <c r="M31" s="987"/>
      <c r="N31" s="231">
        <f t="shared" si="2"/>
        <v>0</v>
      </c>
      <c r="O31" s="238">
        <v>1.3599999999999999E-2</v>
      </c>
      <c r="P31" s="240" t="s">
        <v>584</v>
      </c>
      <c r="Q31" s="234">
        <f t="shared" si="0"/>
        <v>0</v>
      </c>
    </row>
    <row r="32" spans="2:17" ht="28.5" customHeight="1">
      <c r="B32" s="195"/>
      <c r="C32" s="980"/>
      <c r="D32" s="982"/>
      <c r="E32" s="1012"/>
      <c r="F32" s="1014"/>
      <c r="G32" s="245" t="s">
        <v>606</v>
      </c>
      <c r="H32" s="226"/>
      <c r="I32" s="244" t="s">
        <v>588</v>
      </c>
      <c r="J32" s="236">
        <v>29.3</v>
      </c>
      <c r="K32" s="240" t="s">
        <v>589</v>
      </c>
      <c r="L32" s="237">
        <f t="shared" si="1"/>
        <v>0</v>
      </c>
      <c r="M32" s="987"/>
      <c r="N32" s="231">
        <f t="shared" si="2"/>
        <v>0</v>
      </c>
      <c r="O32" s="238">
        <v>1.3599999999999999E-2</v>
      </c>
      <c r="P32" s="240" t="s">
        <v>584</v>
      </c>
      <c r="Q32" s="234">
        <f t="shared" si="0"/>
        <v>0</v>
      </c>
    </row>
    <row r="33" spans="2:17" ht="28.5" customHeight="1">
      <c r="B33" s="195"/>
      <c r="C33" s="980"/>
      <c r="D33" s="982"/>
      <c r="E33" s="1012"/>
      <c r="F33" s="1015"/>
      <c r="G33" s="1016"/>
      <c r="H33" s="246" t="s">
        <v>607</v>
      </c>
      <c r="I33" s="247"/>
      <c r="J33" s="248"/>
      <c r="K33" s="247"/>
      <c r="L33" s="237" t="str">
        <f>IF(ISERROR(H33*J33),"",H33*J33)</f>
        <v/>
      </c>
      <c r="M33" s="987"/>
      <c r="N33" s="231" t="str">
        <f>IF(ISERROR(H33*J33*M$6),"",H33*J33*M$6)</f>
        <v/>
      </c>
      <c r="O33" s="249"/>
      <c r="P33" s="250"/>
      <c r="Q33" s="251" t="str">
        <f>IF(ISERROR(H33*J33*O33*44/12),"",H33*J33*O33*44/12)</f>
        <v/>
      </c>
    </row>
    <row r="34" spans="2:17" ht="28.5" customHeight="1">
      <c r="B34" s="195"/>
      <c r="C34" s="980"/>
      <c r="D34" s="982"/>
      <c r="E34" s="1012"/>
      <c r="F34" s="1015"/>
      <c r="G34" s="1016"/>
      <c r="H34" s="246" t="s">
        <v>607</v>
      </c>
      <c r="I34" s="247"/>
      <c r="J34" s="248"/>
      <c r="K34" s="247"/>
      <c r="L34" s="237" t="str">
        <f>IF(ISERROR(H34*J34),"",H34*J34)</f>
        <v/>
      </c>
      <c r="M34" s="987"/>
      <c r="N34" s="231" t="str">
        <f>IF(ISERROR(H34*J34*M$6),"",H34*J34*M$6)</f>
        <v/>
      </c>
      <c r="O34" s="249"/>
      <c r="P34" s="250"/>
      <c r="Q34" s="251" t="str">
        <f>IF(ISERROR(H34*J34*O34*44/12),"",H34*J34*O34*44/12)</f>
        <v/>
      </c>
    </row>
    <row r="35" spans="2:17" ht="28.5" customHeight="1" thickBot="1">
      <c r="B35" s="195"/>
      <c r="C35" s="980"/>
      <c r="D35" s="325"/>
      <c r="E35" s="1026" t="s">
        <v>435</v>
      </c>
      <c r="F35" s="1027"/>
      <c r="G35" s="1028"/>
      <c r="H35" s="1029"/>
      <c r="I35" s="1030"/>
      <c r="J35" s="1031"/>
      <c r="K35" s="1032"/>
      <c r="L35" s="253">
        <f>SUM(L6:L34)</f>
        <v>0</v>
      </c>
      <c r="M35" s="987"/>
      <c r="N35" s="254">
        <f>L35*M6</f>
        <v>0</v>
      </c>
      <c r="O35" s="1024"/>
      <c r="P35" s="1025"/>
      <c r="Q35" s="255">
        <f>SUM(Q6:Q34)</f>
        <v>0</v>
      </c>
    </row>
    <row r="36" spans="2:17" ht="16.5" customHeight="1" thickTop="1">
      <c r="B36" s="195"/>
      <c r="C36" s="980"/>
      <c r="D36" s="1017" t="s">
        <v>608</v>
      </c>
      <c r="E36" s="320"/>
      <c r="F36" s="257"/>
      <c r="G36" s="321"/>
      <c r="H36" s="259" t="s">
        <v>437</v>
      </c>
      <c r="I36" s="260"/>
      <c r="J36" s="261" t="s">
        <v>416</v>
      </c>
      <c r="K36" s="260"/>
      <c r="L36" s="262" t="s">
        <v>438</v>
      </c>
      <c r="M36" s="263" t="s">
        <v>417</v>
      </c>
      <c r="N36" s="264" t="s">
        <v>439</v>
      </c>
      <c r="O36" s="265" t="s">
        <v>609</v>
      </c>
      <c r="P36" s="260"/>
      <c r="Q36" s="266" t="s">
        <v>610</v>
      </c>
    </row>
    <row r="37" spans="2:17" ht="28.5" customHeight="1">
      <c r="B37" s="195"/>
      <c r="C37" s="980"/>
      <c r="D37" s="1018"/>
      <c r="E37" s="989" t="s">
        <v>433</v>
      </c>
      <c r="F37" s="990"/>
      <c r="G37" s="991"/>
      <c r="H37" s="226"/>
      <c r="I37" s="235" t="s">
        <v>420</v>
      </c>
      <c r="J37" s="236">
        <v>1.02</v>
      </c>
      <c r="K37" s="235" t="s">
        <v>434</v>
      </c>
      <c r="L37" s="237">
        <f t="shared" si="1"/>
        <v>0</v>
      </c>
      <c r="M37" s="987">
        <v>2.58E-2</v>
      </c>
      <c r="N37" s="231">
        <f t="shared" si="2"/>
        <v>0</v>
      </c>
      <c r="O37" s="267">
        <v>0.06</v>
      </c>
      <c r="P37" s="240" t="s">
        <v>611</v>
      </c>
      <c r="Q37" s="234">
        <f>H37*O37</f>
        <v>0</v>
      </c>
    </row>
    <row r="38" spans="2:17" ht="28.5" customHeight="1">
      <c r="B38" s="195"/>
      <c r="C38" s="980"/>
      <c r="D38" s="1018"/>
      <c r="E38" s="1021" t="s">
        <v>612</v>
      </c>
      <c r="F38" s="1022"/>
      <c r="G38" s="1023"/>
      <c r="H38" s="226"/>
      <c r="I38" s="235" t="s">
        <v>420</v>
      </c>
      <c r="J38" s="236">
        <v>1.36</v>
      </c>
      <c r="K38" s="235" t="s">
        <v>434</v>
      </c>
      <c r="L38" s="237">
        <f t="shared" si="1"/>
        <v>0</v>
      </c>
      <c r="M38" s="987"/>
      <c r="N38" s="231">
        <f t="shared" si="2"/>
        <v>0</v>
      </c>
      <c r="O38" s="267">
        <v>5.7000000000000002E-2</v>
      </c>
      <c r="P38" s="240" t="s">
        <v>611</v>
      </c>
      <c r="Q38" s="234">
        <f>H38*O38</f>
        <v>0</v>
      </c>
    </row>
    <row r="39" spans="2:17" ht="28.5" customHeight="1">
      <c r="B39" s="195"/>
      <c r="C39" s="980"/>
      <c r="D39" s="1018"/>
      <c r="E39" s="989" t="s">
        <v>613</v>
      </c>
      <c r="F39" s="990"/>
      <c r="G39" s="991"/>
      <c r="H39" s="226"/>
      <c r="I39" s="235" t="s">
        <v>420</v>
      </c>
      <c r="J39" s="236">
        <v>1.36</v>
      </c>
      <c r="K39" s="235" t="s">
        <v>434</v>
      </c>
      <c r="L39" s="237">
        <f t="shared" si="1"/>
        <v>0</v>
      </c>
      <c r="M39" s="987"/>
      <c r="N39" s="231">
        <f t="shared" si="2"/>
        <v>0</v>
      </c>
      <c r="O39" s="267">
        <v>5.7000000000000002E-2</v>
      </c>
      <c r="P39" s="240" t="s">
        <v>611</v>
      </c>
      <c r="Q39" s="234">
        <f>H39*O39</f>
        <v>0</v>
      </c>
    </row>
    <row r="40" spans="2:17" ht="28.5" customHeight="1">
      <c r="B40" s="195"/>
      <c r="C40" s="980"/>
      <c r="D40" s="1018"/>
      <c r="E40" s="989" t="s">
        <v>614</v>
      </c>
      <c r="F40" s="990"/>
      <c r="G40" s="991"/>
      <c r="H40" s="226"/>
      <c r="I40" s="235" t="s">
        <v>420</v>
      </c>
      <c r="J40" s="268">
        <v>1.36</v>
      </c>
      <c r="K40" s="235" t="s">
        <v>434</v>
      </c>
      <c r="L40" s="237">
        <f t="shared" si="1"/>
        <v>0</v>
      </c>
      <c r="M40" s="987"/>
      <c r="N40" s="231">
        <f t="shared" si="2"/>
        <v>0</v>
      </c>
      <c r="O40" s="267">
        <v>5.7000000000000002E-2</v>
      </c>
      <c r="P40" s="240" t="s">
        <v>611</v>
      </c>
      <c r="Q40" s="234">
        <f>H40*O40</f>
        <v>0</v>
      </c>
    </row>
    <row r="41" spans="2:17" ht="28.5" customHeight="1">
      <c r="B41" s="195"/>
      <c r="C41" s="980"/>
      <c r="D41" s="1018"/>
      <c r="E41" s="1033"/>
      <c r="F41" s="1034"/>
      <c r="G41" s="1035"/>
      <c r="H41" s="226"/>
      <c r="I41" s="269" t="s">
        <v>420</v>
      </c>
      <c r="J41" s="1036"/>
      <c r="K41" s="1037"/>
      <c r="L41" s="270"/>
      <c r="M41" s="1020"/>
      <c r="N41" s="270"/>
      <c r="O41" s="267"/>
      <c r="P41" s="240"/>
      <c r="Q41" s="234"/>
    </row>
    <row r="42" spans="2:17" ht="28.5" customHeight="1" thickBot="1">
      <c r="B42" s="195"/>
      <c r="C42" s="980"/>
      <c r="D42" s="1019"/>
      <c r="E42" s="1038" t="s">
        <v>435</v>
      </c>
      <c r="F42" s="1039"/>
      <c r="G42" s="1040"/>
      <c r="H42" s="1041"/>
      <c r="I42" s="1030"/>
      <c r="J42" s="1031"/>
      <c r="K42" s="1032"/>
      <c r="L42" s="271">
        <f>SUM(L37:L41)</f>
        <v>0</v>
      </c>
      <c r="M42" s="272"/>
      <c r="N42" s="254">
        <f>L42*M37</f>
        <v>0</v>
      </c>
      <c r="O42" s="1024"/>
      <c r="P42" s="1025"/>
      <c r="Q42" s="255">
        <f>SUM(Q37:Q41)</f>
        <v>0</v>
      </c>
    </row>
    <row r="43" spans="2:17" ht="28.5" customHeight="1" thickTop="1">
      <c r="B43" s="195"/>
      <c r="C43" s="980"/>
      <c r="D43" s="1055" t="s">
        <v>436</v>
      </c>
      <c r="E43" s="1058" t="s">
        <v>615</v>
      </c>
      <c r="F43" s="1060" t="s">
        <v>616</v>
      </c>
      <c r="G43" s="1061"/>
      <c r="H43" s="226"/>
      <c r="I43" s="273" t="s">
        <v>440</v>
      </c>
      <c r="J43" s="268">
        <v>9.9700000000000006</v>
      </c>
      <c r="K43" s="239" t="s">
        <v>441</v>
      </c>
      <c r="L43" s="274">
        <f>H43*J43</f>
        <v>0</v>
      </c>
      <c r="M43" s="1062">
        <v>2.58E-2</v>
      </c>
      <c r="N43" s="231">
        <f>H43*J43*M$43</f>
        <v>0</v>
      </c>
      <c r="O43" s="267">
        <v>0.495</v>
      </c>
      <c r="P43" s="240" t="s">
        <v>617</v>
      </c>
      <c r="Q43" s="275">
        <f>H43*O43</f>
        <v>0</v>
      </c>
    </row>
    <row r="44" spans="2:17" ht="28.5" customHeight="1">
      <c r="B44" s="195"/>
      <c r="C44" s="980"/>
      <c r="D44" s="1056"/>
      <c r="E44" s="1059"/>
      <c r="F44" s="989" t="s">
        <v>618</v>
      </c>
      <c r="G44" s="991"/>
      <c r="H44" s="226"/>
      <c r="I44" s="244" t="s">
        <v>440</v>
      </c>
      <c r="J44" s="268">
        <v>9.2799999999999994</v>
      </c>
      <c r="K44" s="240" t="s">
        <v>441</v>
      </c>
      <c r="L44" s="274">
        <f>H44*J44</f>
        <v>0</v>
      </c>
      <c r="M44" s="987"/>
      <c r="N44" s="231">
        <f>H44*J44*M$43</f>
        <v>0</v>
      </c>
      <c r="O44" s="267">
        <v>0.495</v>
      </c>
      <c r="P44" s="239" t="s">
        <v>617</v>
      </c>
      <c r="Q44" s="275">
        <f>H44*O44</f>
        <v>0</v>
      </c>
    </row>
    <row r="45" spans="2:17" ht="28.5" customHeight="1">
      <c r="B45" s="195"/>
      <c r="C45" s="980"/>
      <c r="D45" s="1056"/>
      <c r="E45" s="1052" t="s">
        <v>619</v>
      </c>
      <c r="F45" s="1053"/>
      <c r="G45" s="1054"/>
      <c r="H45" s="226"/>
      <c r="I45" s="240" t="s">
        <v>440</v>
      </c>
      <c r="J45" s="268">
        <v>9.76</v>
      </c>
      <c r="K45" s="240" t="s">
        <v>441</v>
      </c>
      <c r="L45" s="274">
        <f>H45*J45</f>
        <v>0</v>
      </c>
      <c r="M45" s="987"/>
      <c r="N45" s="231">
        <f>H45*J45*M$43</f>
        <v>0</v>
      </c>
      <c r="O45" s="267">
        <v>0.495</v>
      </c>
      <c r="P45" s="239" t="s">
        <v>617</v>
      </c>
      <c r="Q45" s="275">
        <f>H45*O45</f>
        <v>0</v>
      </c>
    </row>
    <row r="46" spans="2:17" ht="28.5" customHeight="1">
      <c r="B46" s="195"/>
      <c r="C46" s="324"/>
      <c r="D46" s="1056"/>
      <c r="E46" s="1033" t="s">
        <v>620</v>
      </c>
      <c r="F46" s="1034"/>
      <c r="G46" s="1035"/>
      <c r="H46" s="226"/>
      <c r="I46" s="244" t="s">
        <v>440</v>
      </c>
      <c r="J46" s="1036"/>
      <c r="K46" s="1037"/>
      <c r="L46" s="270"/>
      <c r="M46" s="987"/>
      <c r="N46" s="270"/>
      <c r="O46" s="277">
        <v>-0.495</v>
      </c>
      <c r="P46" s="239" t="s">
        <v>617</v>
      </c>
      <c r="Q46" s="275"/>
    </row>
    <row r="47" spans="2:17" ht="28.5" customHeight="1">
      <c r="B47" s="195"/>
      <c r="C47" s="324"/>
      <c r="D47" s="1056"/>
      <c r="E47" s="1033"/>
      <c r="F47" s="1034"/>
      <c r="G47" s="1035"/>
      <c r="H47" s="226"/>
      <c r="I47" s="240" t="s">
        <v>440</v>
      </c>
      <c r="J47" s="1036"/>
      <c r="K47" s="1037"/>
      <c r="L47" s="270"/>
      <c r="M47" s="1020"/>
      <c r="N47" s="278"/>
      <c r="O47" s="277"/>
      <c r="P47" s="239"/>
      <c r="Q47" s="275"/>
    </row>
    <row r="48" spans="2:17" ht="28.5" customHeight="1" thickBot="1">
      <c r="B48" s="195"/>
      <c r="C48" s="324"/>
      <c r="D48" s="1057"/>
      <c r="E48" s="1042" t="s">
        <v>435</v>
      </c>
      <c r="F48" s="1043"/>
      <c r="G48" s="1044"/>
      <c r="H48" s="1041"/>
      <c r="I48" s="1030"/>
      <c r="J48" s="1031"/>
      <c r="K48" s="1045"/>
      <c r="L48" s="271">
        <f>SUM(L43:L45)</f>
        <v>0</v>
      </c>
      <c r="M48" s="279"/>
      <c r="N48" s="280">
        <f>L48*M43</f>
        <v>0</v>
      </c>
      <c r="O48" s="1031"/>
      <c r="P48" s="1045"/>
      <c r="Q48" s="281">
        <f>SUM(Q43:Q47)</f>
        <v>0</v>
      </c>
    </row>
    <row r="49" spans="2:17" ht="28.5" customHeight="1" thickTop="1">
      <c r="B49" s="195"/>
      <c r="C49" s="324"/>
      <c r="D49" s="1046" t="s">
        <v>621</v>
      </c>
      <c r="E49" s="1047" t="s">
        <v>622</v>
      </c>
      <c r="F49" s="1048"/>
      <c r="G49" s="1049"/>
      <c r="H49" s="226" t="s">
        <v>607</v>
      </c>
      <c r="I49" s="282" t="s">
        <v>420</v>
      </c>
      <c r="J49" s="1050"/>
      <c r="K49" s="1051"/>
      <c r="L49" s="283"/>
      <c r="M49" s="284"/>
      <c r="N49" s="285"/>
      <c r="O49" s="265"/>
      <c r="P49" s="286"/>
      <c r="Q49" s="287" t="str">
        <f>IF(ISERROR(-ABS(H49*O49)),"",-ABS(H49*O49))</f>
        <v/>
      </c>
    </row>
    <row r="50" spans="2:17" ht="28.5" customHeight="1">
      <c r="B50" s="195"/>
      <c r="C50" s="324"/>
      <c r="D50" s="1046"/>
      <c r="E50" s="1052" t="s">
        <v>623</v>
      </c>
      <c r="F50" s="1053"/>
      <c r="G50" s="1054"/>
      <c r="H50" s="226" t="s">
        <v>607</v>
      </c>
      <c r="I50" s="240" t="s">
        <v>440</v>
      </c>
      <c r="J50" s="1036"/>
      <c r="K50" s="1037"/>
      <c r="L50" s="270"/>
      <c r="M50" s="288"/>
      <c r="N50" s="289"/>
      <c r="O50" s="290"/>
      <c r="P50" s="250"/>
      <c r="Q50" s="234" t="str">
        <f>IF(ISERROR(-ABS(H50*O50)),"",-ABS(H50*O50))</f>
        <v/>
      </c>
    </row>
    <row r="51" spans="2:17" ht="28.5" customHeight="1" thickBot="1">
      <c r="B51" s="195"/>
      <c r="C51" s="324"/>
      <c r="D51" s="1046"/>
      <c r="E51" s="1042" t="s">
        <v>435</v>
      </c>
      <c r="F51" s="1043"/>
      <c r="G51" s="1044"/>
      <c r="H51" s="1041"/>
      <c r="I51" s="1045"/>
      <c r="J51" s="1031"/>
      <c r="K51" s="1045"/>
      <c r="L51" s="291"/>
      <c r="M51" s="292"/>
      <c r="N51" s="293"/>
      <c r="O51" s="1072"/>
      <c r="P51" s="1073"/>
      <c r="Q51" s="281">
        <f>SUM(Q49:Q50)</f>
        <v>0</v>
      </c>
    </row>
    <row r="52" spans="2:17" ht="28.5" customHeight="1" thickTop="1" thickBot="1">
      <c r="B52" s="195"/>
      <c r="C52" s="294"/>
      <c r="D52" s="1074" t="s">
        <v>624</v>
      </c>
      <c r="E52" s="1075"/>
      <c r="F52" s="1075"/>
      <c r="G52" s="1076"/>
      <c r="H52" s="1077"/>
      <c r="I52" s="1078"/>
      <c r="J52" s="1079"/>
      <c r="K52" s="1080"/>
      <c r="L52" s="319"/>
      <c r="M52" s="296"/>
      <c r="N52" s="297"/>
      <c r="O52" s="1079"/>
      <c r="P52" s="1080"/>
      <c r="Q52" s="298"/>
    </row>
    <row r="53" spans="2:17" ht="28.5" customHeight="1" thickTop="1" thickBot="1">
      <c r="C53" s="299"/>
      <c r="D53" s="1063" t="s">
        <v>29</v>
      </c>
      <c r="E53" s="1064"/>
      <c r="F53" s="1064"/>
      <c r="G53" s="1065"/>
      <c r="H53" s="1066"/>
      <c r="I53" s="1067"/>
      <c r="J53" s="1068"/>
      <c r="K53" s="1069"/>
      <c r="L53" s="300">
        <f>SUM(L35,L42,L48)</f>
        <v>0</v>
      </c>
      <c r="M53" s="301">
        <v>2.58E-2</v>
      </c>
      <c r="N53" s="302">
        <f>ROUND(L53*M53,0)</f>
        <v>0</v>
      </c>
      <c r="O53" s="1070"/>
      <c r="P53" s="1071"/>
      <c r="Q53" s="303">
        <f>+Q35+Q42+Q48+Q51+Q52</f>
        <v>0</v>
      </c>
    </row>
    <row r="54" spans="2:17">
      <c r="Q54" s="304" t="s">
        <v>695</v>
      </c>
    </row>
  </sheetData>
  <sheetProtection algorithmName="SHA-512" hashValue="uWY4hp78XajpzqwH+YHJEy8zcwGKkgGFK9EC6u7VoPqtA8F4vY591FIHfGKkfCW407z30a07YkWAkSIa+/yObQ==" saltValue="r0rZj4LwgVHHi7szFflfvQ==" spinCount="100000" sheet="1" objects="1" scenarios="1"/>
  <mergeCells count="84">
    <mergeCell ref="D53:G53"/>
    <mergeCell ref="H53:I53"/>
    <mergeCell ref="J53:K53"/>
    <mergeCell ref="O53:P53"/>
    <mergeCell ref="H51:I51"/>
    <mergeCell ref="J51:K51"/>
    <mergeCell ref="O51:P51"/>
    <mergeCell ref="D52:G52"/>
    <mergeCell ref="H52:I52"/>
    <mergeCell ref="J52:K52"/>
    <mergeCell ref="O52:P52"/>
    <mergeCell ref="E48:G48"/>
    <mergeCell ref="H48:I48"/>
    <mergeCell ref="J48:K48"/>
    <mergeCell ref="O48:P48"/>
    <mergeCell ref="D49:D51"/>
    <mergeCell ref="E49:G49"/>
    <mergeCell ref="J49:K49"/>
    <mergeCell ref="E50:G50"/>
    <mergeCell ref="J50:K50"/>
    <mergeCell ref="E51:G51"/>
    <mergeCell ref="D43:D48"/>
    <mergeCell ref="E43:E44"/>
    <mergeCell ref="F43:G43"/>
    <mergeCell ref="M43:M47"/>
    <mergeCell ref="F44:G44"/>
    <mergeCell ref="E45:G45"/>
    <mergeCell ref="E46:G46"/>
    <mergeCell ref="J46:K46"/>
    <mergeCell ref="E47:G47"/>
    <mergeCell ref="J47:K47"/>
    <mergeCell ref="E41:G41"/>
    <mergeCell ref="J41:K41"/>
    <mergeCell ref="E42:G42"/>
    <mergeCell ref="H42:I42"/>
    <mergeCell ref="J42:K42"/>
    <mergeCell ref="O42:P42"/>
    <mergeCell ref="E35:G35"/>
    <mergeCell ref="H35:I35"/>
    <mergeCell ref="J35:K35"/>
    <mergeCell ref="O35:P35"/>
    <mergeCell ref="D36:D42"/>
    <mergeCell ref="E37:G37"/>
    <mergeCell ref="M37:M41"/>
    <mergeCell ref="E38:G38"/>
    <mergeCell ref="E39:G39"/>
    <mergeCell ref="E40:G40"/>
    <mergeCell ref="E23:G23"/>
    <mergeCell ref="E25:G25"/>
    <mergeCell ref="E26:G26"/>
    <mergeCell ref="E27:G27"/>
    <mergeCell ref="E28:E34"/>
    <mergeCell ref="F28:F32"/>
    <mergeCell ref="F33:G33"/>
    <mergeCell ref="F34:G34"/>
    <mergeCell ref="F17:G17"/>
    <mergeCell ref="E18:E19"/>
    <mergeCell ref="F18:G18"/>
    <mergeCell ref="F19:G19"/>
    <mergeCell ref="E20:E22"/>
    <mergeCell ref="F20:G20"/>
    <mergeCell ref="F21:G21"/>
    <mergeCell ref="F22:G22"/>
    <mergeCell ref="O1:P1"/>
    <mergeCell ref="D3:G5"/>
    <mergeCell ref="H3:I3"/>
    <mergeCell ref="J3:K3"/>
    <mergeCell ref="O3:P3"/>
    <mergeCell ref="C6:C45"/>
    <mergeCell ref="D6:D34"/>
    <mergeCell ref="E6:G6"/>
    <mergeCell ref="M6:M35"/>
    <mergeCell ref="E7:G7"/>
    <mergeCell ref="E13:G13"/>
    <mergeCell ref="E8:G8"/>
    <mergeCell ref="E9:G9"/>
    <mergeCell ref="E10:G10"/>
    <mergeCell ref="E11:G11"/>
    <mergeCell ref="E12:G12"/>
    <mergeCell ref="E24:G24"/>
    <mergeCell ref="E14:G14"/>
    <mergeCell ref="E15:G15"/>
    <mergeCell ref="E16:E17"/>
    <mergeCell ref="F16:G16"/>
  </mergeCells>
  <phoneticPr fontId="22"/>
  <pageMargins left="0.9055118110236221" right="0.59055118110236227" top="0.59055118110236227" bottom="0.59055118110236227" header="0.31496062992125984" footer="0.31496062992125984"/>
  <pageSetup paperSize="9" scale="52"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47C69-8979-4C73-8E56-A38038EA3077}">
  <sheetPr>
    <tabColor rgb="FF92D050"/>
  </sheetPr>
  <dimension ref="B1:Q54"/>
  <sheetViews>
    <sheetView showGridLines="0" showZeros="0" view="pageBreakPreview" zoomScale="70" zoomScaleNormal="100" zoomScaleSheetLayoutView="70" workbookViewId="0">
      <pane xSplit="9" ySplit="5" topLeftCell="J7" activePane="bottomRight" state="frozen"/>
      <selection activeCell="AM10" sqref="AM10"/>
      <selection pane="topRight" activeCell="AM10" sqref="AM10"/>
      <selection pane="bottomLeft" activeCell="AM10" sqref="AM10"/>
      <selection pane="bottomRight" activeCell="V19" sqref="V19"/>
    </sheetView>
  </sheetViews>
  <sheetFormatPr defaultColWidth="9" defaultRowHeight="13.5"/>
  <cols>
    <col min="1" max="1" width="1.625" style="192" customWidth="1"/>
    <col min="2" max="2" width="1.875" style="192" customWidth="1"/>
    <col min="3" max="3" width="4.125" style="192" customWidth="1"/>
    <col min="4" max="4" width="5.25" style="192" customWidth="1"/>
    <col min="5" max="5" width="12.25" style="192" customWidth="1"/>
    <col min="6" max="6" width="13" style="192" customWidth="1"/>
    <col min="7" max="7" width="15.125" style="192" customWidth="1"/>
    <col min="8" max="8" width="14.625" style="192" customWidth="1"/>
    <col min="9" max="9" width="6.75" style="192" customWidth="1"/>
    <col min="10" max="10" width="12.625" style="192" customWidth="1"/>
    <col min="11" max="11" width="8.25" style="192" customWidth="1"/>
    <col min="12" max="12" width="15.375" style="192" customWidth="1"/>
    <col min="13" max="13" width="9.5" style="193" customWidth="1"/>
    <col min="14" max="14" width="15.625" style="192" customWidth="1"/>
    <col min="15" max="15" width="9" style="200"/>
    <col min="16" max="16" width="9.125" style="192" customWidth="1"/>
    <col min="17" max="17" width="14.875" style="192" customWidth="1"/>
    <col min="18" max="16384" width="9" style="192"/>
  </cols>
  <sheetData>
    <row r="1" spans="2:17">
      <c r="O1" s="995"/>
      <c r="P1" s="995"/>
      <c r="Q1" s="194"/>
    </row>
    <row r="2" spans="2:17" ht="23.25" customHeight="1" thickBot="1">
      <c r="B2" s="195"/>
      <c r="C2" s="196" t="s">
        <v>708</v>
      </c>
      <c r="D2" s="197"/>
      <c r="E2" s="197"/>
      <c r="F2" s="197"/>
      <c r="G2" s="197"/>
      <c r="H2" s="198"/>
      <c r="I2" s="197"/>
      <c r="J2" s="199"/>
      <c r="K2" s="199"/>
      <c r="L2" s="199"/>
      <c r="M2" s="199"/>
      <c r="P2" s="201"/>
      <c r="Q2" s="202"/>
    </row>
    <row r="3" spans="2:17" s="193" customFormat="1" ht="54" customHeight="1">
      <c r="B3" s="203"/>
      <c r="C3" s="204"/>
      <c r="D3" s="996" t="s">
        <v>571</v>
      </c>
      <c r="E3" s="997"/>
      <c r="F3" s="997"/>
      <c r="G3" s="998"/>
      <c r="H3" s="1005" t="s">
        <v>411</v>
      </c>
      <c r="I3" s="1006"/>
      <c r="J3" s="1007" t="s">
        <v>572</v>
      </c>
      <c r="K3" s="1008"/>
      <c r="L3" s="323" t="s">
        <v>412</v>
      </c>
      <c r="M3" s="206" t="s">
        <v>413</v>
      </c>
      <c r="N3" s="207" t="s">
        <v>414</v>
      </c>
      <c r="O3" s="997" t="s">
        <v>573</v>
      </c>
      <c r="P3" s="1009"/>
      <c r="Q3" s="322" t="s">
        <v>574</v>
      </c>
    </row>
    <row r="4" spans="2:17" s="193" customFormat="1" ht="30" customHeight="1">
      <c r="B4" s="203"/>
      <c r="C4" s="209"/>
      <c r="D4" s="999"/>
      <c r="E4" s="1000"/>
      <c r="F4" s="1000"/>
      <c r="G4" s="1001"/>
      <c r="H4" s="210" t="s">
        <v>415</v>
      </c>
      <c r="I4" s="211"/>
      <c r="J4" s="212" t="s">
        <v>416</v>
      </c>
      <c r="K4" s="213"/>
      <c r="L4" s="210" t="s">
        <v>438</v>
      </c>
      <c r="M4" s="214" t="s">
        <v>417</v>
      </c>
      <c r="N4" s="214" t="s">
        <v>439</v>
      </c>
      <c r="O4" s="215" t="s">
        <v>575</v>
      </c>
      <c r="P4" s="213"/>
      <c r="Q4" s="216" t="s">
        <v>576</v>
      </c>
    </row>
    <row r="5" spans="2:17" ht="21.75" customHeight="1" thickBot="1">
      <c r="B5" s="195"/>
      <c r="C5" s="217"/>
      <c r="D5" s="1002"/>
      <c r="E5" s="1003"/>
      <c r="F5" s="1003"/>
      <c r="G5" s="1004"/>
      <c r="H5" s="218" t="s">
        <v>418</v>
      </c>
      <c r="I5" s="219" t="s">
        <v>419</v>
      </c>
      <c r="J5" s="220"/>
      <c r="K5" s="221" t="s">
        <v>26</v>
      </c>
      <c r="L5" s="222" t="s">
        <v>420</v>
      </c>
      <c r="M5" s="223" t="s">
        <v>421</v>
      </c>
      <c r="N5" s="223" t="s">
        <v>27</v>
      </c>
      <c r="O5" s="224"/>
      <c r="P5" s="221" t="s">
        <v>26</v>
      </c>
      <c r="Q5" s="225" t="s">
        <v>577</v>
      </c>
    </row>
    <row r="6" spans="2:17" ht="28.5" customHeight="1">
      <c r="B6" s="195"/>
      <c r="C6" s="979" t="s">
        <v>578</v>
      </c>
      <c r="D6" s="981" t="s">
        <v>579</v>
      </c>
      <c r="E6" s="983" t="s">
        <v>580</v>
      </c>
      <c r="F6" s="984"/>
      <c r="G6" s="985"/>
      <c r="H6" s="226"/>
      <c r="I6" s="227" t="s">
        <v>27</v>
      </c>
      <c r="J6" s="228">
        <v>38.200000000000003</v>
      </c>
      <c r="K6" s="229" t="s">
        <v>422</v>
      </c>
      <c r="L6" s="230">
        <f>H6*J6</f>
        <v>0</v>
      </c>
      <c r="M6" s="986">
        <v>2.58E-2</v>
      </c>
      <c r="N6" s="231">
        <f>H6*J6*M$6</f>
        <v>0</v>
      </c>
      <c r="O6" s="232">
        <v>1.8700000000000001E-2</v>
      </c>
      <c r="P6" s="233" t="s">
        <v>581</v>
      </c>
      <c r="Q6" s="234">
        <f t="shared" ref="Q6:Q32" si="0">H6*J6*O6*44/12</f>
        <v>0</v>
      </c>
    </row>
    <row r="7" spans="2:17" ht="28.5" customHeight="1">
      <c r="B7" s="195"/>
      <c r="C7" s="980"/>
      <c r="D7" s="982"/>
      <c r="E7" s="989" t="s">
        <v>582</v>
      </c>
      <c r="F7" s="990"/>
      <c r="G7" s="991"/>
      <c r="H7" s="226"/>
      <c r="I7" s="235" t="s">
        <v>27</v>
      </c>
      <c r="J7" s="236">
        <v>35.299999999999997</v>
      </c>
      <c r="K7" s="235" t="s">
        <v>422</v>
      </c>
      <c r="L7" s="237">
        <f t="shared" ref="L7:L40" si="1">H7*J7</f>
        <v>0</v>
      </c>
      <c r="M7" s="987"/>
      <c r="N7" s="231">
        <f t="shared" ref="N7:N40" si="2">H7*J7*M$6</f>
        <v>0</v>
      </c>
      <c r="O7" s="238">
        <v>1.84E-2</v>
      </c>
      <c r="P7" s="239" t="s">
        <v>581</v>
      </c>
      <c r="Q7" s="234">
        <f t="shared" si="0"/>
        <v>0</v>
      </c>
    </row>
    <row r="8" spans="2:17" ht="28.5" customHeight="1">
      <c r="B8" s="195"/>
      <c r="C8" s="980"/>
      <c r="D8" s="982"/>
      <c r="E8" s="989" t="s">
        <v>583</v>
      </c>
      <c r="F8" s="990"/>
      <c r="G8" s="991"/>
      <c r="H8" s="226"/>
      <c r="I8" s="235" t="s">
        <v>27</v>
      </c>
      <c r="J8" s="236">
        <v>34.6</v>
      </c>
      <c r="K8" s="235" t="s">
        <v>422</v>
      </c>
      <c r="L8" s="237">
        <f t="shared" si="1"/>
        <v>0</v>
      </c>
      <c r="M8" s="987"/>
      <c r="N8" s="231">
        <f t="shared" si="2"/>
        <v>0</v>
      </c>
      <c r="O8" s="238">
        <v>1.83E-2</v>
      </c>
      <c r="P8" s="240" t="s">
        <v>584</v>
      </c>
      <c r="Q8" s="234">
        <f t="shared" si="0"/>
        <v>0</v>
      </c>
    </row>
    <row r="9" spans="2:17" ht="28.5" customHeight="1">
      <c r="B9" s="195"/>
      <c r="C9" s="980"/>
      <c r="D9" s="982"/>
      <c r="E9" s="989" t="s">
        <v>423</v>
      </c>
      <c r="F9" s="990"/>
      <c r="G9" s="991"/>
      <c r="H9" s="226"/>
      <c r="I9" s="235" t="s">
        <v>27</v>
      </c>
      <c r="J9" s="236">
        <v>33.6</v>
      </c>
      <c r="K9" s="235" t="s">
        <v>422</v>
      </c>
      <c r="L9" s="237">
        <f t="shared" si="1"/>
        <v>0</v>
      </c>
      <c r="M9" s="987"/>
      <c r="N9" s="231">
        <f t="shared" si="2"/>
        <v>0</v>
      </c>
      <c r="O9" s="238">
        <v>1.8200000000000001E-2</v>
      </c>
      <c r="P9" s="240" t="s">
        <v>584</v>
      </c>
      <c r="Q9" s="234">
        <f t="shared" si="0"/>
        <v>0</v>
      </c>
    </row>
    <row r="10" spans="2:17" ht="28.5" customHeight="1">
      <c r="B10" s="195"/>
      <c r="C10" s="980"/>
      <c r="D10" s="982"/>
      <c r="E10" s="989" t="s">
        <v>28</v>
      </c>
      <c r="F10" s="990"/>
      <c r="G10" s="991"/>
      <c r="H10" s="226"/>
      <c r="I10" s="235" t="s">
        <v>27</v>
      </c>
      <c r="J10" s="236">
        <v>36.700000000000003</v>
      </c>
      <c r="K10" s="235" t="s">
        <v>422</v>
      </c>
      <c r="L10" s="237">
        <f t="shared" si="1"/>
        <v>0</v>
      </c>
      <c r="M10" s="987"/>
      <c r="N10" s="231">
        <f t="shared" si="2"/>
        <v>0</v>
      </c>
      <c r="O10" s="238">
        <v>1.8499999999999999E-2</v>
      </c>
      <c r="P10" s="240" t="s">
        <v>584</v>
      </c>
      <c r="Q10" s="234">
        <f t="shared" si="0"/>
        <v>0</v>
      </c>
    </row>
    <row r="11" spans="2:17" ht="28.5" customHeight="1">
      <c r="B11" s="195"/>
      <c r="C11" s="980"/>
      <c r="D11" s="982"/>
      <c r="E11" s="989" t="s">
        <v>424</v>
      </c>
      <c r="F11" s="990"/>
      <c r="G11" s="991"/>
      <c r="H11" s="226"/>
      <c r="I11" s="235" t="s">
        <v>27</v>
      </c>
      <c r="J11" s="236">
        <v>37.700000000000003</v>
      </c>
      <c r="K11" s="235" t="s">
        <v>422</v>
      </c>
      <c r="L11" s="237">
        <f t="shared" si="1"/>
        <v>0</v>
      </c>
      <c r="M11" s="987"/>
      <c r="N11" s="231">
        <f t="shared" si="2"/>
        <v>0</v>
      </c>
      <c r="O11" s="238">
        <v>1.8700000000000001E-2</v>
      </c>
      <c r="P11" s="240" t="s">
        <v>584</v>
      </c>
      <c r="Q11" s="234">
        <f>H11*J11*O11*44/12</f>
        <v>0</v>
      </c>
    </row>
    <row r="12" spans="2:17" ht="28.5" customHeight="1">
      <c r="B12" s="195"/>
      <c r="C12" s="980"/>
      <c r="D12" s="982"/>
      <c r="E12" s="989" t="s">
        <v>425</v>
      </c>
      <c r="F12" s="990"/>
      <c r="G12" s="991"/>
      <c r="H12" s="226"/>
      <c r="I12" s="235" t="s">
        <v>27</v>
      </c>
      <c r="J12" s="236">
        <v>39.1</v>
      </c>
      <c r="K12" s="235" t="s">
        <v>422</v>
      </c>
      <c r="L12" s="237">
        <f t="shared" si="1"/>
        <v>0</v>
      </c>
      <c r="M12" s="987"/>
      <c r="N12" s="231">
        <f t="shared" si="2"/>
        <v>0</v>
      </c>
      <c r="O12" s="238">
        <v>1.89E-2</v>
      </c>
      <c r="P12" s="240" t="s">
        <v>584</v>
      </c>
      <c r="Q12" s="234">
        <f t="shared" si="0"/>
        <v>0</v>
      </c>
    </row>
    <row r="13" spans="2:17" ht="28.5" customHeight="1">
      <c r="B13" s="195"/>
      <c r="C13" s="980"/>
      <c r="D13" s="982"/>
      <c r="E13" s="989" t="s">
        <v>426</v>
      </c>
      <c r="F13" s="990"/>
      <c r="G13" s="991"/>
      <c r="H13" s="226"/>
      <c r="I13" s="235" t="s">
        <v>27</v>
      </c>
      <c r="J13" s="236">
        <v>41.9</v>
      </c>
      <c r="K13" s="235" t="s">
        <v>422</v>
      </c>
      <c r="L13" s="237">
        <f t="shared" si="1"/>
        <v>0</v>
      </c>
      <c r="M13" s="987"/>
      <c r="N13" s="231">
        <f t="shared" si="2"/>
        <v>0</v>
      </c>
      <c r="O13" s="238">
        <v>1.95E-2</v>
      </c>
      <c r="P13" s="240" t="s">
        <v>584</v>
      </c>
      <c r="Q13" s="234">
        <f t="shared" si="0"/>
        <v>0</v>
      </c>
    </row>
    <row r="14" spans="2:17" ht="28.5" customHeight="1">
      <c r="B14" s="195"/>
      <c r="C14" s="980"/>
      <c r="D14" s="982"/>
      <c r="E14" s="989" t="s">
        <v>427</v>
      </c>
      <c r="F14" s="990"/>
      <c r="G14" s="991"/>
      <c r="H14" s="226"/>
      <c r="I14" s="235" t="s">
        <v>428</v>
      </c>
      <c r="J14" s="236">
        <v>40.9</v>
      </c>
      <c r="K14" s="235" t="s">
        <v>429</v>
      </c>
      <c r="L14" s="237">
        <f t="shared" si="1"/>
        <v>0</v>
      </c>
      <c r="M14" s="987"/>
      <c r="N14" s="231">
        <f t="shared" si="2"/>
        <v>0</v>
      </c>
      <c r="O14" s="238">
        <v>2.0799999999999999E-2</v>
      </c>
      <c r="P14" s="240" t="s">
        <v>584</v>
      </c>
      <c r="Q14" s="234">
        <f t="shared" si="0"/>
        <v>0</v>
      </c>
    </row>
    <row r="15" spans="2:17" ht="28.5" customHeight="1">
      <c r="B15" s="195"/>
      <c r="C15" s="980"/>
      <c r="D15" s="982"/>
      <c r="E15" s="989" t="s">
        <v>585</v>
      </c>
      <c r="F15" s="990"/>
      <c r="G15" s="991"/>
      <c r="H15" s="226"/>
      <c r="I15" s="235" t="s">
        <v>428</v>
      </c>
      <c r="J15" s="236">
        <v>29.9</v>
      </c>
      <c r="K15" s="235" t="s">
        <v>429</v>
      </c>
      <c r="L15" s="237">
        <f t="shared" si="1"/>
        <v>0</v>
      </c>
      <c r="M15" s="987"/>
      <c r="N15" s="231">
        <f t="shared" si="2"/>
        <v>0</v>
      </c>
      <c r="O15" s="238">
        <v>2.5399999999999999E-2</v>
      </c>
      <c r="P15" s="240" t="s">
        <v>584</v>
      </c>
      <c r="Q15" s="234">
        <f t="shared" si="0"/>
        <v>0</v>
      </c>
    </row>
    <row r="16" spans="2:17" ht="28.5" customHeight="1">
      <c r="B16" s="195"/>
      <c r="C16" s="980"/>
      <c r="D16" s="982"/>
      <c r="E16" s="993" t="s">
        <v>430</v>
      </c>
      <c r="F16" s="989" t="s">
        <v>586</v>
      </c>
      <c r="G16" s="990"/>
      <c r="H16" s="241"/>
      <c r="I16" s="235" t="s">
        <v>428</v>
      </c>
      <c r="J16" s="236">
        <v>50.8</v>
      </c>
      <c r="K16" s="235" t="s">
        <v>429</v>
      </c>
      <c r="L16" s="237">
        <f t="shared" si="1"/>
        <v>0</v>
      </c>
      <c r="M16" s="987"/>
      <c r="N16" s="231">
        <f t="shared" si="2"/>
        <v>0</v>
      </c>
      <c r="O16" s="238">
        <v>1.61E-2</v>
      </c>
      <c r="P16" s="240" t="s">
        <v>584</v>
      </c>
      <c r="Q16" s="234">
        <f t="shared" si="0"/>
        <v>0</v>
      </c>
    </row>
    <row r="17" spans="2:17" ht="28.5" customHeight="1">
      <c r="B17" s="195"/>
      <c r="C17" s="980"/>
      <c r="D17" s="982"/>
      <c r="E17" s="994"/>
      <c r="F17" s="989" t="s">
        <v>587</v>
      </c>
      <c r="G17" s="990"/>
      <c r="H17" s="242"/>
      <c r="I17" s="240" t="s">
        <v>588</v>
      </c>
      <c r="J17" s="236">
        <v>44.9</v>
      </c>
      <c r="K17" s="240" t="s">
        <v>589</v>
      </c>
      <c r="L17" s="237">
        <f t="shared" si="1"/>
        <v>0</v>
      </c>
      <c r="M17" s="987"/>
      <c r="N17" s="231">
        <f t="shared" si="2"/>
        <v>0</v>
      </c>
      <c r="O17" s="238">
        <v>1.4200000000000001E-2</v>
      </c>
      <c r="P17" s="240" t="s">
        <v>584</v>
      </c>
      <c r="Q17" s="234">
        <f t="shared" si="0"/>
        <v>0</v>
      </c>
    </row>
    <row r="18" spans="2:17" ht="28.5" customHeight="1">
      <c r="B18" s="195"/>
      <c r="C18" s="980"/>
      <c r="D18" s="982"/>
      <c r="E18" s="1010" t="s">
        <v>590</v>
      </c>
      <c r="F18" s="989" t="s">
        <v>591</v>
      </c>
      <c r="G18" s="990"/>
      <c r="H18" s="242"/>
      <c r="I18" s="235" t="s">
        <v>428</v>
      </c>
      <c r="J18" s="236">
        <v>54.6</v>
      </c>
      <c r="K18" s="235" t="s">
        <v>429</v>
      </c>
      <c r="L18" s="237">
        <f t="shared" si="1"/>
        <v>0</v>
      </c>
      <c r="M18" s="987"/>
      <c r="N18" s="231">
        <f t="shared" si="2"/>
        <v>0</v>
      </c>
      <c r="O18" s="238">
        <v>1.35E-2</v>
      </c>
      <c r="P18" s="240" t="s">
        <v>584</v>
      </c>
      <c r="Q18" s="234">
        <f t="shared" si="0"/>
        <v>0</v>
      </c>
    </row>
    <row r="19" spans="2:17" ht="28.5" customHeight="1">
      <c r="B19" s="195"/>
      <c r="C19" s="980"/>
      <c r="D19" s="982"/>
      <c r="E19" s="994"/>
      <c r="F19" s="989" t="s">
        <v>592</v>
      </c>
      <c r="G19" s="990"/>
      <c r="H19" s="242"/>
      <c r="I19" s="240" t="s">
        <v>588</v>
      </c>
      <c r="J19" s="236">
        <v>43.5</v>
      </c>
      <c r="K19" s="240" t="s">
        <v>589</v>
      </c>
      <c r="L19" s="237">
        <f t="shared" si="1"/>
        <v>0</v>
      </c>
      <c r="M19" s="987"/>
      <c r="N19" s="231">
        <f t="shared" si="2"/>
        <v>0</v>
      </c>
      <c r="O19" s="238">
        <v>1.3899999999999999E-2</v>
      </c>
      <c r="P19" s="240" t="s">
        <v>584</v>
      </c>
      <c r="Q19" s="234">
        <f t="shared" si="0"/>
        <v>0</v>
      </c>
    </row>
    <row r="20" spans="2:17" ht="28.5" customHeight="1">
      <c r="B20" s="195"/>
      <c r="C20" s="980"/>
      <c r="D20" s="982"/>
      <c r="E20" s="992" t="s">
        <v>431</v>
      </c>
      <c r="F20" s="992" t="s">
        <v>593</v>
      </c>
      <c r="G20" s="989"/>
      <c r="H20" s="241"/>
      <c r="I20" s="235" t="s">
        <v>428</v>
      </c>
      <c r="J20" s="236">
        <v>29</v>
      </c>
      <c r="K20" s="235" t="s">
        <v>429</v>
      </c>
      <c r="L20" s="237">
        <f t="shared" si="1"/>
        <v>0</v>
      </c>
      <c r="M20" s="987"/>
      <c r="N20" s="231">
        <f t="shared" si="2"/>
        <v>0</v>
      </c>
      <c r="O20" s="238">
        <v>2.4500000000000001E-2</v>
      </c>
      <c r="P20" s="240" t="s">
        <v>584</v>
      </c>
      <c r="Q20" s="234">
        <f t="shared" si="0"/>
        <v>0</v>
      </c>
    </row>
    <row r="21" spans="2:17" ht="28.5" customHeight="1">
      <c r="B21" s="195"/>
      <c r="C21" s="980"/>
      <c r="D21" s="982"/>
      <c r="E21" s="992"/>
      <c r="F21" s="992" t="s">
        <v>594</v>
      </c>
      <c r="G21" s="989"/>
      <c r="H21" s="241"/>
      <c r="I21" s="235" t="s">
        <v>428</v>
      </c>
      <c r="J21" s="236">
        <v>25.7</v>
      </c>
      <c r="K21" s="235" t="s">
        <v>429</v>
      </c>
      <c r="L21" s="243">
        <f t="shared" si="1"/>
        <v>0</v>
      </c>
      <c r="M21" s="987"/>
      <c r="N21" s="231">
        <f t="shared" si="2"/>
        <v>0</v>
      </c>
      <c r="O21" s="238">
        <v>2.47E-2</v>
      </c>
      <c r="P21" s="240" t="s">
        <v>584</v>
      </c>
      <c r="Q21" s="234">
        <f t="shared" si="0"/>
        <v>0</v>
      </c>
    </row>
    <row r="22" spans="2:17" ht="28.5" customHeight="1">
      <c r="B22" s="195"/>
      <c r="C22" s="980"/>
      <c r="D22" s="982"/>
      <c r="E22" s="992"/>
      <c r="F22" s="992" t="s">
        <v>595</v>
      </c>
      <c r="G22" s="989"/>
      <c r="H22" s="241"/>
      <c r="I22" s="235" t="s">
        <v>428</v>
      </c>
      <c r="J22" s="236">
        <v>26.9</v>
      </c>
      <c r="K22" s="235" t="s">
        <v>429</v>
      </c>
      <c r="L22" s="237">
        <f t="shared" si="1"/>
        <v>0</v>
      </c>
      <c r="M22" s="988"/>
      <c r="N22" s="231">
        <f t="shared" si="2"/>
        <v>0</v>
      </c>
      <c r="O22" s="238">
        <v>2.5499999999999998E-2</v>
      </c>
      <c r="P22" s="240" t="s">
        <v>584</v>
      </c>
      <c r="Q22" s="234">
        <f t="shared" si="0"/>
        <v>0</v>
      </c>
    </row>
    <row r="23" spans="2:17" ht="28.5" customHeight="1">
      <c r="B23" s="195"/>
      <c r="C23" s="980"/>
      <c r="D23" s="982"/>
      <c r="E23" s="992" t="s">
        <v>432</v>
      </c>
      <c r="F23" s="992"/>
      <c r="G23" s="989"/>
      <c r="H23" s="241"/>
      <c r="I23" s="235" t="s">
        <v>428</v>
      </c>
      <c r="J23" s="236">
        <v>29.4</v>
      </c>
      <c r="K23" s="235" t="s">
        <v>429</v>
      </c>
      <c r="L23" s="237">
        <f t="shared" si="1"/>
        <v>0</v>
      </c>
      <c r="M23" s="988"/>
      <c r="N23" s="231">
        <f t="shared" si="2"/>
        <v>0</v>
      </c>
      <c r="O23" s="238">
        <v>2.9399999999999999E-2</v>
      </c>
      <c r="P23" s="240" t="s">
        <v>584</v>
      </c>
      <c r="Q23" s="234">
        <f t="shared" si="0"/>
        <v>0</v>
      </c>
    </row>
    <row r="24" spans="2:17" ht="28.5" customHeight="1">
      <c r="B24" s="195"/>
      <c r="C24" s="980"/>
      <c r="D24" s="982"/>
      <c r="E24" s="992" t="s">
        <v>596</v>
      </c>
      <c r="F24" s="992"/>
      <c r="G24" s="989"/>
      <c r="H24" s="241"/>
      <c r="I24" s="235" t="s">
        <v>428</v>
      </c>
      <c r="J24" s="236">
        <v>37.299999999999997</v>
      </c>
      <c r="K24" s="235" t="s">
        <v>429</v>
      </c>
      <c r="L24" s="237">
        <f t="shared" si="1"/>
        <v>0</v>
      </c>
      <c r="M24" s="988"/>
      <c r="N24" s="231">
        <f t="shared" si="2"/>
        <v>0</v>
      </c>
      <c r="O24" s="238">
        <v>2.0899999999999998E-2</v>
      </c>
      <c r="P24" s="240" t="s">
        <v>584</v>
      </c>
      <c r="Q24" s="234">
        <f t="shared" si="0"/>
        <v>0</v>
      </c>
    </row>
    <row r="25" spans="2:17" ht="28.5" customHeight="1">
      <c r="B25" s="195"/>
      <c r="C25" s="980"/>
      <c r="D25" s="982"/>
      <c r="E25" s="989" t="s">
        <v>597</v>
      </c>
      <c r="F25" s="990"/>
      <c r="G25" s="990"/>
      <c r="H25" s="242"/>
      <c r="I25" s="244" t="s">
        <v>588</v>
      </c>
      <c r="J25" s="236">
        <v>21.1</v>
      </c>
      <c r="K25" s="240" t="s">
        <v>589</v>
      </c>
      <c r="L25" s="237">
        <f t="shared" si="1"/>
        <v>0</v>
      </c>
      <c r="M25" s="987"/>
      <c r="N25" s="231">
        <f t="shared" si="2"/>
        <v>0</v>
      </c>
      <c r="O25" s="238">
        <v>1.0999999999999999E-2</v>
      </c>
      <c r="P25" s="240" t="s">
        <v>584</v>
      </c>
      <c r="Q25" s="234">
        <f t="shared" si="0"/>
        <v>0</v>
      </c>
    </row>
    <row r="26" spans="2:17" ht="28.5" customHeight="1">
      <c r="B26" s="195"/>
      <c r="C26" s="980"/>
      <c r="D26" s="982"/>
      <c r="E26" s="989" t="s">
        <v>598</v>
      </c>
      <c r="F26" s="990"/>
      <c r="G26" s="990"/>
      <c r="H26" s="242"/>
      <c r="I26" s="240" t="s">
        <v>588</v>
      </c>
      <c r="J26" s="236">
        <v>3.41</v>
      </c>
      <c r="K26" s="240" t="s">
        <v>589</v>
      </c>
      <c r="L26" s="237">
        <f t="shared" si="1"/>
        <v>0</v>
      </c>
      <c r="M26" s="987"/>
      <c r="N26" s="231">
        <f t="shared" si="2"/>
        <v>0</v>
      </c>
      <c r="O26" s="238">
        <v>2.63E-2</v>
      </c>
      <c r="P26" s="240" t="s">
        <v>584</v>
      </c>
      <c r="Q26" s="234">
        <f t="shared" si="0"/>
        <v>0</v>
      </c>
    </row>
    <row r="27" spans="2:17" ht="28.5" customHeight="1">
      <c r="B27" s="195"/>
      <c r="C27" s="980"/>
      <c r="D27" s="982"/>
      <c r="E27" s="989" t="s">
        <v>599</v>
      </c>
      <c r="F27" s="990"/>
      <c r="G27" s="991"/>
      <c r="H27" s="226"/>
      <c r="I27" s="244" t="s">
        <v>588</v>
      </c>
      <c r="J27" s="236">
        <v>8.41</v>
      </c>
      <c r="K27" s="240" t="s">
        <v>589</v>
      </c>
      <c r="L27" s="237">
        <f t="shared" si="1"/>
        <v>0</v>
      </c>
      <c r="M27" s="987"/>
      <c r="N27" s="231">
        <f t="shared" si="2"/>
        <v>0</v>
      </c>
      <c r="O27" s="238">
        <v>3.8399999999999997E-2</v>
      </c>
      <c r="P27" s="240" t="s">
        <v>584</v>
      </c>
      <c r="Q27" s="234">
        <f t="shared" si="0"/>
        <v>0</v>
      </c>
    </row>
    <row r="28" spans="2:17" ht="28.5" customHeight="1">
      <c r="B28" s="195"/>
      <c r="C28" s="980"/>
      <c r="D28" s="982"/>
      <c r="E28" s="1011" t="s">
        <v>600</v>
      </c>
      <c r="F28" s="1011" t="s">
        <v>601</v>
      </c>
      <c r="G28" s="245" t="s">
        <v>602</v>
      </c>
      <c r="H28" s="226"/>
      <c r="I28" s="244" t="s">
        <v>588</v>
      </c>
      <c r="J28" s="236">
        <v>45</v>
      </c>
      <c r="K28" s="240" t="s">
        <v>589</v>
      </c>
      <c r="L28" s="237">
        <f t="shared" si="1"/>
        <v>0</v>
      </c>
      <c r="M28" s="987"/>
      <c r="N28" s="231">
        <f t="shared" si="2"/>
        <v>0</v>
      </c>
      <c r="O28" s="238">
        <v>1.3599999999999999E-2</v>
      </c>
      <c r="P28" s="240" t="s">
        <v>584</v>
      </c>
      <c r="Q28" s="234">
        <f t="shared" si="0"/>
        <v>0</v>
      </c>
    </row>
    <row r="29" spans="2:17" ht="28.5" customHeight="1">
      <c r="B29" s="195"/>
      <c r="C29" s="980"/>
      <c r="D29" s="982"/>
      <c r="E29" s="1012"/>
      <c r="F29" s="1013"/>
      <c r="G29" s="245" t="s">
        <v>603</v>
      </c>
      <c r="H29" s="226"/>
      <c r="I29" s="244" t="s">
        <v>588</v>
      </c>
      <c r="J29" s="236">
        <v>43.12</v>
      </c>
      <c r="K29" s="240" t="s">
        <v>589</v>
      </c>
      <c r="L29" s="237">
        <f t="shared" si="1"/>
        <v>0</v>
      </c>
      <c r="M29" s="987"/>
      <c r="N29" s="231">
        <f t="shared" si="2"/>
        <v>0</v>
      </c>
      <c r="O29" s="238">
        <v>1.3599999999999999E-2</v>
      </c>
      <c r="P29" s="240" t="s">
        <v>584</v>
      </c>
      <c r="Q29" s="234">
        <f t="shared" si="0"/>
        <v>0</v>
      </c>
    </row>
    <row r="30" spans="2:17" ht="28.5" customHeight="1">
      <c r="B30" s="195"/>
      <c r="C30" s="980"/>
      <c r="D30" s="982"/>
      <c r="E30" s="1012"/>
      <c r="F30" s="1013"/>
      <c r="G30" s="245" t="s">
        <v>604</v>
      </c>
      <c r="H30" s="226"/>
      <c r="I30" s="244" t="s">
        <v>588</v>
      </c>
      <c r="J30" s="236">
        <v>46.04</v>
      </c>
      <c r="K30" s="240" t="s">
        <v>589</v>
      </c>
      <c r="L30" s="237">
        <f t="shared" si="1"/>
        <v>0</v>
      </c>
      <c r="M30" s="987"/>
      <c r="N30" s="231">
        <f t="shared" si="2"/>
        <v>0</v>
      </c>
      <c r="O30" s="238">
        <v>1.3599999999999999E-2</v>
      </c>
      <c r="P30" s="240" t="s">
        <v>584</v>
      </c>
      <c r="Q30" s="234">
        <f t="shared" si="0"/>
        <v>0</v>
      </c>
    </row>
    <row r="31" spans="2:17" ht="28.5" customHeight="1">
      <c r="B31" s="195"/>
      <c r="C31" s="980"/>
      <c r="D31" s="982"/>
      <c r="E31" s="1012"/>
      <c r="F31" s="1013"/>
      <c r="G31" s="245" t="s">
        <v>605</v>
      </c>
      <c r="H31" s="226"/>
      <c r="I31" s="244" t="s">
        <v>588</v>
      </c>
      <c r="J31" s="236">
        <v>41.86</v>
      </c>
      <c r="K31" s="240" t="s">
        <v>589</v>
      </c>
      <c r="L31" s="237">
        <f t="shared" si="1"/>
        <v>0</v>
      </c>
      <c r="M31" s="987"/>
      <c r="N31" s="231">
        <f t="shared" si="2"/>
        <v>0</v>
      </c>
      <c r="O31" s="238">
        <v>1.3599999999999999E-2</v>
      </c>
      <c r="P31" s="240" t="s">
        <v>584</v>
      </c>
      <c r="Q31" s="234">
        <f t="shared" si="0"/>
        <v>0</v>
      </c>
    </row>
    <row r="32" spans="2:17" ht="28.5" customHeight="1">
      <c r="B32" s="195"/>
      <c r="C32" s="980"/>
      <c r="D32" s="982"/>
      <c r="E32" s="1012"/>
      <c r="F32" s="1014"/>
      <c r="G32" s="245" t="s">
        <v>606</v>
      </c>
      <c r="H32" s="226"/>
      <c r="I32" s="244" t="s">
        <v>588</v>
      </c>
      <c r="J32" s="236">
        <v>29.3</v>
      </c>
      <c r="K32" s="240" t="s">
        <v>589</v>
      </c>
      <c r="L32" s="237">
        <f t="shared" si="1"/>
        <v>0</v>
      </c>
      <c r="M32" s="987"/>
      <c r="N32" s="231">
        <f t="shared" si="2"/>
        <v>0</v>
      </c>
      <c r="O32" s="238">
        <v>1.3599999999999999E-2</v>
      </c>
      <c r="P32" s="240" t="s">
        <v>584</v>
      </c>
      <c r="Q32" s="234">
        <f t="shared" si="0"/>
        <v>0</v>
      </c>
    </row>
    <row r="33" spans="2:17" ht="28.5" customHeight="1">
      <c r="B33" s="195"/>
      <c r="C33" s="980"/>
      <c r="D33" s="982"/>
      <c r="E33" s="1012"/>
      <c r="F33" s="1015"/>
      <c r="G33" s="1016"/>
      <c r="H33" s="246" t="s">
        <v>607</v>
      </c>
      <c r="I33" s="247"/>
      <c r="J33" s="248"/>
      <c r="K33" s="247"/>
      <c r="L33" s="237" t="str">
        <f>IF(ISERROR(H33*J33),"",H33*J33)</f>
        <v/>
      </c>
      <c r="M33" s="987"/>
      <c r="N33" s="231" t="str">
        <f>IF(ISERROR(H33*J33*M$6),"",H33*J33*M$6)</f>
        <v/>
      </c>
      <c r="O33" s="249"/>
      <c r="P33" s="250"/>
      <c r="Q33" s="251" t="str">
        <f>IF(ISERROR(H33*J33*O33*44/12),"",H33*J33*O33*44/12)</f>
        <v/>
      </c>
    </row>
    <row r="34" spans="2:17" ht="28.5" customHeight="1">
      <c r="B34" s="195"/>
      <c r="C34" s="980"/>
      <c r="D34" s="982"/>
      <c r="E34" s="1012"/>
      <c r="F34" s="1015"/>
      <c r="G34" s="1016"/>
      <c r="H34" s="246" t="s">
        <v>607</v>
      </c>
      <c r="I34" s="247"/>
      <c r="J34" s="248"/>
      <c r="K34" s="247"/>
      <c r="L34" s="237" t="str">
        <f>IF(ISERROR(H34*J34),"",H34*J34)</f>
        <v/>
      </c>
      <c r="M34" s="987"/>
      <c r="N34" s="231" t="str">
        <f>IF(ISERROR(H34*J34*M$6),"",H34*J34*M$6)</f>
        <v/>
      </c>
      <c r="O34" s="249"/>
      <c r="P34" s="250"/>
      <c r="Q34" s="251" t="str">
        <f>IF(ISERROR(H34*J34*O34*44/12),"",H34*J34*O34*44/12)</f>
        <v/>
      </c>
    </row>
    <row r="35" spans="2:17" ht="28.5" customHeight="1" thickBot="1">
      <c r="B35" s="195"/>
      <c r="C35" s="980"/>
      <c r="D35" s="325"/>
      <c r="E35" s="1026" t="s">
        <v>435</v>
      </c>
      <c r="F35" s="1027"/>
      <c r="G35" s="1028"/>
      <c r="H35" s="1029"/>
      <c r="I35" s="1030"/>
      <c r="J35" s="1031"/>
      <c r="K35" s="1032"/>
      <c r="L35" s="253">
        <f>SUM(L6:L34)</f>
        <v>0</v>
      </c>
      <c r="M35" s="987"/>
      <c r="N35" s="254">
        <f>L35*M6</f>
        <v>0</v>
      </c>
      <c r="O35" s="1024"/>
      <c r="P35" s="1025"/>
      <c r="Q35" s="255">
        <f>SUM(Q6:Q34)</f>
        <v>0</v>
      </c>
    </row>
    <row r="36" spans="2:17" ht="16.5" customHeight="1" thickTop="1">
      <c r="B36" s="195"/>
      <c r="C36" s="980"/>
      <c r="D36" s="1017" t="s">
        <v>608</v>
      </c>
      <c r="E36" s="320"/>
      <c r="F36" s="257"/>
      <c r="G36" s="321"/>
      <c r="H36" s="259" t="s">
        <v>437</v>
      </c>
      <c r="I36" s="260"/>
      <c r="J36" s="261" t="s">
        <v>416</v>
      </c>
      <c r="K36" s="260"/>
      <c r="L36" s="262" t="s">
        <v>438</v>
      </c>
      <c r="M36" s="263" t="s">
        <v>417</v>
      </c>
      <c r="N36" s="264" t="s">
        <v>439</v>
      </c>
      <c r="O36" s="265" t="s">
        <v>609</v>
      </c>
      <c r="P36" s="260"/>
      <c r="Q36" s="266" t="s">
        <v>610</v>
      </c>
    </row>
    <row r="37" spans="2:17" ht="28.5" customHeight="1">
      <c r="B37" s="195"/>
      <c r="C37" s="980"/>
      <c r="D37" s="1018"/>
      <c r="E37" s="989" t="s">
        <v>433</v>
      </c>
      <c r="F37" s="990"/>
      <c r="G37" s="991"/>
      <c r="H37" s="226"/>
      <c r="I37" s="235" t="s">
        <v>420</v>
      </c>
      <c r="J37" s="236">
        <v>1.02</v>
      </c>
      <c r="K37" s="235" t="s">
        <v>434</v>
      </c>
      <c r="L37" s="237">
        <f t="shared" si="1"/>
        <v>0</v>
      </c>
      <c r="M37" s="987">
        <v>2.58E-2</v>
      </c>
      <c r="N37" s="231">
        <f t="shared" si="2"/>
        <v>0</v>
      </c>
      <c r="O37" s="267">
        <v>0.06</v>
      </c>
      <c r="P37" s="240" t="s">
        <v>611</v>
      </c>
      <c r="Q37" s="234">
        <f>H37*O37</f>
        <v>0</v>
      </c>
    </row>
    <row r="38" spans="2:17" ht="28.5" customHeight="1">
      <c r="B38" s="195"/>
      <c r="C38" s="980"/>
      <c r="D38" s="1018"/>
      <c r="E38" s="1021" t="s">
        <v>612</v>
      </c>
      <c r="F38" s="1022"/>
      <c r="G38" s="1023"/>
      <c r="H38" s="226"/>
      <c r="I38" s="235" t="s">
        <v>420</v>
      </c>
      <c r="J38" s="236">
        <v>1.36</v>
      </c>
      <c r="K38" s="235" t="s">
        <v>434</v>
      </c>
      <c r="L38" s="237">
        <f t="shared" si="1"/>
        <v>0</v>
      </c>
      <c r="M38" s="987"/>
      <c r="N38" s="231">
        <f t="shared" si="2"/>
        <v>0</v>
      </c>
      <c r="O38" s="267">
        <v>5.7000000000000002E-2</v>
      </c>
      <c r="P38" s="240" t="s">
        <v>611</v>
      </c>
      <c r="Q38" s="234">
        <f>H38*O38</f>
        <v>0</v>
      </c>
    </row>
    <row r="39" spans="2:17" ht="28.5" customHeight="1">
      <c r="B39" s="195"/>
      <c r="C39" s="980"/>
      <c r="D39" s="1018"/>
      <c r="E39" s="989" t="s">
        <v>613</v>
      </c>
      <c r="F39" s="990"/>
      <c r="G39" s="991"/>
      <c r="H39" s="226"/>
      <c r="I39" s="235" t="s">
        <v>420</v>
      </c>
      <c r="J39" s="236">
        <v>1.36</v>
      </c>
      <c r="K39" s="235" t="s">
        <v>434</v>
      </c>
      <c r="L39" s="237">
        <f t="shared" si="1"/>
        <v>0</v>
      </c>
      <c r="M39" s="987"/>
      <c r="N39" s="231">
        <f t="shared" si="2"/>
        <v>0</v>
      </c>
      <c r="O39" s="267">
        <v>5.7000000000000002E-2</v>
      </c>
      <c r="P39" s="240" t="s">
        <v>611</v>
      </c>
      <c r="Q39" s="234">
        <f>H39*O39</f>
        <v>0</v>
      </c>
    </row>
    <row r="40" spans="2:17" ht="28.5" customHeight="1">
      <c r="B40" s="195"/>
      <c r="C40" s="980"/>
      <c r="D40" s="1018"/>
      <c r="E40" s="989" t="s">
        <v>614</v>
      </c>
      <c r="F40" s="990"/>
      <c r="G40" s="991"/>
      <c r="H40" s="226"/>
      <c r="I40" s="235" t="s">
        <v>420</v>
      </c>
      <c r="J40" s="268">
        <v>1.36</v>
      </c>
      <c r="K40" s="235" t="s">
        <v>434</v>
      </c>
      <c r="L40" s="237">
        <f t="shared" si="1"/>
        <v>0</v>
      </c>
      <c r="M40" s="987"/>
      <c r="N40" s="231">
        <f t="shared" si="2"/>
        <v>0</v>
      </c>
      <c r="O40" s="267">
        <v>5.7000000000000002E-2</v>
      </c>
      <c r="P40" s="240" t="s">
        <v>611</v>
      </c>
      <c r="Q40" s="234">
        <f>H40*O40</f>
        <v>0</v>
      </c>
    </row>
    <row r="41" spans="2:17" ht="28.5" customHeight="1">
      <c r="B41" s="195"/>
      <c r="C41" s="980"/>
      <c r="D41" s="1018"/>
      <c r="E41" s="1033"/>
      <c r="F41" s="1034"/>
      <c r="G41" s="1035"/>
      <c r="H41" s="226"/>
      <c r="I41" s="269" t="s">
        <v>420</v>
      </c>
      <c r="J41" s="1036"/>
      <c r="K41" s="1037"/>
      <c r="L41" s="270"/>
      <c r="M41" s="1020"/>
      <c r="N41" s="270"/>
      <c r="O41" s="267"/>
      <c r="P41" s="240"/>
      <c r="Q41" s="234"/>
    </row>
    <row r="42" spans="2:17" ht="28.5" customHeight="1" thickBot="1">
      <c r="B42" s="195"/>
      <c r="C42" s="980"/>
      <c r="D42" s="1019"/>
      <c r="E42" s="1038" t="s">
        <v>435</v>
      </c>
      <c r="F42" s="1039"/>
      <c r="G42" s="1040"/>
      <c r="H42" s="1041"/>
      <c r="I42" s="1030"/>
      <c r="J42" s="1031"/>
      <c r="K42" s="1032"/>
      <c r="L42" s="271">
        <f>SUM(L37:L41)</f>
        <v>0</v>
      </c>
      <c r="M42" s="272"/>
      <c r="N42" s="254">
        <f>L42*M37</f>
        <v>0</v>
      </c>
      <c r="O42" s="1024"/>
      <c r="P42" s="1025"/>
      <c r="Q42" s="255">
        <f>SUM(Q37:Q41)</f>
        <v>0</v>
      </c>
    </row>
    <row r="43" spans="2:17" ht="28.5" customHeight="1" thickTop="1">
      <c r="B43" s="195"/>
      <c r="C43" s="980"/>
      <c r="D43" s="1055" t="s">
        <v>436</v>
      </c>
      <c r="E43" s="1058" t="s">
        <v>615</v>
      </c>
      <c r="F43" s="1060" t="s">
        <v>616</v>
      </c>
      <c r="G43" s="1061"/>
      <c r="H43" s="226"/>
      <c r="I43" s="273" t="s">
        <v>440</v>
      </c>
      <c r="J43" s="268">
        <v>9.9700000000000006</v>
      </c>
      <c r="K43" s="239" t="s">
        <v>441</v>
      </c>
      <c r="L43" s="274">
        <f>H43*J43</f>
        <v>0</v>
      </c>
      <c r="M43" s="1062">
        <v>2.58E-2</v>
      </c>
      <c r="N43" s="231">
        <f>H43*J43*M$43</f>
        <v>0</v>
      </c>
      <c r="O43" s="267">
        <v>0.495</v>
      </c>
      <c r="P43" s="240" t="s">
        <v>617</v>
      </c>
      <c r="Q43" s="275">
        <f>H43*O43</f>
        <v>0</v>
      </c>
    </row>
    <row r="44" spans="2:17" ht="28.5" customHeight="1">
      <c r="B44" s="195"/>
      <c r="C44" s="980"/>
      <c r="D44" s="1056"/>
      <c r="E44" s="1059"/>
      <c r="F44" s="989" t="s">
        <v>618</v>
      </c>
      <c r="G44" s="991"/>
      <c r="H44" s="226"/>
      <c r="I44" s="244" t="s">
        <v>440</v>
      </c>
      <c r="J44" s="268">
        <v>9.2799999999999994</v>
      </c>
      <c r="K44" s="240" t="s">
        <v>441</v>
      </c>
      <c r="L44" s="274">
        <f>H44*J44</f>
        <v>0</v>
      </c>
      <c r="M44" s="987"/>
      <c r="N44" s="231">
        <f>H44*J44*M$43</f>
        <v>0</v>
      </c>
      <c r="O44" s="267">
        <v>0.495</v>
      </c>
      <c r="P44" s="239" t="s">
        <v>617</v>
      </c>
      <c r="Q44" s="275">
        <f>H44*O44</f>
        <v>0</v>
      </c>
    </row>
    <row r="45" spans="2:17" ht="28.5" customHeight="1">
      <c r="B45" s="195"/>
      <c r="C45" s="980"/>
      <c r="D45" s="1056"/>
      <c r="E45" s="1052" t="s">
        <v>619</v>
      </c>
      <c r="F45" s="1053"/>
      <c r="G45" s="1054"/>
      <c r="H45" s="226"/>
      <c r="I45" s="240" t="s">
        <v>440</v>
      </c>
      <c r="J45" s="268">
        <v>9.76</v>
      </c>
      <c r="K45" s="240" t="s">
        <v>441</v>
      </c>
      <c r="L45" s="274">
        <f>H45*J45</f>
        <v>0</v>
      </c>
      <c r="M45" s="987"/>
      <c r="N45" s="231">
        <f>H45*J45*M$43</f>
        <v>0</v>
      </c>
      <c r="O45" s="267">
        <v>0.495</v>
      </c>
      <c r="P45" s="239" t="s">
        <v>617</v>
      </c>
      <c r="Q45" s="275">
        <f>H45*O45</f>
        <v>0</v>
      </c>
    </row>
    <row r="46" spans="2:17" ht="28.5" customHeight="1">
      <c r="B46" s="195"/>
      <c r="C46" s="324"/>
      <c r="D46" s="1056"/>
      <c r="E46" s="1033" t="s">
        <v>620</v>
      </c>
      <c r="F46" s="1034"/>
      <c r="G46" s="1035"/>
      <c r="H46" s="226"/>
      <c r="I46" s="244" t="s">
        <v>440</v>
      </c>
      <c r="J46" s="1036"/>
      <c r="K46" s="1037"/>
      <c r="L46" s="270"/>
      <c r="M46" s="987"/>
      <c r="N46" s="270"/>
      <c r="O46" s="277">
        <v>-0.495</v>
      </c>
      <c r="P46" s="239" t="s">
        <v>617</v>
      </c>
      <c r="Q46" s="275"/>
    </row>
    <row r="47" spans="2:17" ht="28.5" customHeight="1">
      <c r="B47" s="195"/>
      <c r="C47" s="324"/>
      <c r="D47" s="1056"/>
      <c r="E47" s="1033"/>
      <c r="F47" s="1034"/>
      <c r="G47" s="1035"/>
      <c r="H47" s="226"/>
      <c r="I47" s="240" t="s">
        <v>440</v>
      </c>
      <c r="J47" s="1036"/>
      <c r="K47" s="1037"/>
      <c r="L47" s="270"/>
      <c r="M47" s="1020"/>
      <c r="N47" s="278"/>
      <c r="O47" s="277"/>
      <c r="P47" s="239"/>
      <c r="Q47" s="275"/>
    </row>
    <row r="48" spans="2:17" ht="28.5" customHeight="1" thickBot="1">
      <c r="B48" s="195"/>
      <c r="C48" s="324"/>
      <c r="D48" s="1057"/>
      <c r="E48" s="1042" t="s">
        <v>435</v>
      </c>
      <c r="F48" s="1043"/>
      <c r="G48" s="1044"/>
      <c r="H48" s="1041"/>
      <c r="I48" s="1030"/>
      <c r="J48" s="1031"/>
      <c r="K48" s="1045"/>
      <c r="L48" s="271">
        <f>SUM(L43:L45)</f>
        <v>0</v>
      </c>
      <c r="M48" s="279"/>
      <c r="N48" s="280">
        <f>L48*M43</f>
        <v>0</v>
      </c>
      <c r="O48" s="1031"/>
      <c r="P48" s="1045"/>
      <c r="Q48" s="281">
        <f>SUM(Q43:Q47)</f>
        <v>0</v>
      </c>
    </row>
    <row r="49" spans="2:17" ht="28.5" customHeight="1" thickTop="1">
      <c r="B49" s="195"/>
      <c r="C49" s="324"/>
      <c r="D49" s="1046" t="s">
        <v>621</v>
      </c>
      <c r="E49" s="1047" t="s">
        <v>622</v>
      </c>
      <c r="F49" s="1048"/>
      <c r="G49" s="1049"/>
      <c r="H49" s="226" t="s">
        <v>607</v>
      </c>
      <c r="I49" s="282" t="s">
        <v>420</v>
      </c>
      <c r="J49" s="1050"/>
      <c r="K49" s="1051"/>
      <c r="L49" s="283"/>
      <c r="M49" s="284"/>
      <c r="N49" s="285"/>
      <c r="O49" s="265"/>
      <c r="P49" s="286"/>
      <c r="Q49" s="287" t="str">
        <f>IF(ISERROR(-ABS(H49*O49)),"",-ABS(H49*O49))</f>
        <v/>
      </c>
    </row>
    <row r="50" spans="2:17" ht="28.5" customHeight="1">
      <c r="B50" s="195"/>
      <c r="C50" s="324"/>
      <c r="D50" s="1046"/>
      <c r="E50" s="1052" t="s">
        <v>623</v>
      </c>
      <c r="F50" s="1053"/>
      <c r="G50" s="1054"/>
      <c r="H50" s="226" t="s">
        <v>607</v>
      </c>
      <c r="I50" s="240" t="s">
        <v>440</v>
      </c>
      <c r="J50" s="1036"/>
      <c r="K50" s="1037"/>
      <c r="L50" s="270"/>
      <c r="M50" s="288"/>
      <c r="N50" s="289"/>
      <c r="O50" s="290"/>
      <c r="P50" s="250"/>
      <c r="Q50" s="234" t="str">
        <f>IF(ISERROR(-ABS(H50*O50)),"",-ABS(H50*O50))</f>
        <v/>
      </c>
    </row>
    <row r="51" spans="2:17" ht="28.5" customHeight="1" thickBot="1">
      <c r="B51" s="195"/>
      <c r="C51" s="324"/>
      <c r="D51" s="1046"/>
      <c r="E51" s="1042" t="s">
        <v>435</v>
      </c>
      <c r="F51" s="1043"/>
      <c r="G51" s="1044"/>
      <c r="H51" s="1041"/>
      <c r="I51" s="1045"/>
      <c r="J51" s="1031"/>
      <c r="K51" s="1045"/>
      <c r="L51" s="291"/>
      <c r="M51" s="292"/>
      <c r="N51" s="293"/>
      <c r="O51" s="1072"/>
      <c r="P51" s="1073"/>
      <c r="Q51" s="281">
        <f>SUM(Q49:Q50)</f>
        <v>0</v>
      </c>
    </row>
    <row r="52" spans="2:17" ht="28.5" customHeight="1" thickTop="1" thickBot="1">
      <c r="B52" s="195"/>
      <c r="C52" s="294"/>
      <c r="D52" s="1074" t="s">
        <v>624</v>
      </c>
      <c r="E52" s="1075"/>
      <c r="F52" s="1075"/>
      <c r="G52" s="1076"/>
      <c r="H52" s="1077"/>
      <c r="I52" s="1078"/>
      <c r="J52" s="1079"/>
      <c r="K52" s="1080"/>
      <c r="L52" s="319"/>
      <c r="M52" s="296"/>
      <c r="N52" s="297"/>
      <c r="O52" s="1079"/>
      <c r="P52" s="1080"/>
      <c r="Q52" s="298"/>
    </row>
    <row r="53" spans="2:17" ht="28.5" customHeight="1" thickTop="1" thickBot="1">
      <c r="C53" s="299"/>
      <c r="D53" s="1063" t="s">
        <v>29</v>
      </c>
      <c r="E53" s="1064"/>
      <c r="F53" s="1064"/>
      <c r="G53" s="1065"/>
      <c r="H53" s="1066"/>
      <c r="I53" s="1067"/>
      <c r="J53" s="1068"/>
      <c r="K53" s="1069"/>
      <c r="L53" s="300">
        <f>SUM(L35,L42,L48)</f>
        <v>0</v>
      </c>
      <c r="M53" s="301">
        <v>2.58E-2</v>
      </c>
      <c r="N53" s="302">
        <f>ROUND(L53*M53,0)</f>
        <v>0</v>
      </c>
      <c r="O53" s="1070"/>
      <c r="P53" s="1071"/>
      <c r="Q53" s="303">
        <f>+Q35+Q42+Q48+Q51+Q52</f>
        <v>0</v>
      </c>
    </row>
    <row r="54" spans="2:17">
      <c r="Q54" s="304" t="s">
        <v>695</v>
      </c>
    </row>
  </sheetData>
  <sheetProtection algorithmName="SHA-512" hashValue="NFKkSth0X5YDPBA5YBsQhunJVU5vBxivl1Dycv0sG8HawgPja51t4mAqB0QI1tozhQohQPSKf6fYradd0cMGUA==" saltValue="6yGtHG3uBH1fIqHcnWUJmQ==" spinCount="100000" sheet="1" objects="1" scenarios="1"/>
  <mergeCells count="84">
    <mergeCell ref="D53:G53"/>
    <mergeCell ref="H53:I53"/>
    <mergeCell ref="J53:K53"/>
    <mergeCell ref="O53:P53"/>
    <mergeCell ref="H51:I51"/>
    <mergeCell ref="J51:K51"/>
    <mergeCell ref="O51:P51"/>
    <mergeCell ref="D52:G52"/>
    <mergeCell ref="H52:I52"/>
    <mergeCell ref="J52:K52"/>
    <mergeCell ref="O52:P52"/>
    <mergeCell ref="E48:G48"/>
    <mergeCell ref="H48:I48"/>
    <mergeCell ref="J48:K48"/>
    <mergeCell ref="O48:P48"/>
    <mergeCell ref="D49:D51"/>
    <mergeCell ref="E49:G49"/>
    <mergeCell ref="J49:K49"/>
    <mergeCell ref="E50:G50"/>
    <mergeCell ref="J50:K50"/>
    <mergeCell ref="E51:G51"/>
    <mergeCell ref="D43:D48"/>
    <mergeCell ref="E43:E44"/>
    <mergeCell ref="F43:G43"/>
    <mergeCell ref="M43:M47"/>
    <mergeCell ref="F44:G44"/>
    <mergeCell ref="E45:G45"/>
    <mergeCell ref="E46:G46"/>
    <mergeCell ref="J46:K46"/>
    <mergeCell ref="E47:G47"/>
    <mergeCell ref="J47:K47"/>
    <mergeCell ref="E41:G41"/>
    <mergeCell ref="J41:K41"/>
    <mergeCell ref="E42:G42"/>
    <mergeCell ref="H42:I42"/>
    <mergeCell ref="J42:K42"/>
    <mergeCell ref="O42:P42"/>
    <mergeCell ref="E35:G35"/>
    <mergeCell ref="H35:I35"/>
    <mergeCell ref="J35:K35"/>
    <mergeCell ref="O35:P35"/>
    <mergeCell ref="D36:D42"/>
    <mergeCell ref="E37:G37"/>
    <mergeCell ref="M37:M41"/>
    <mergeCell ref="E38:G38"/>
    <mergeCell ref="E39:G39"/>
    <mergeCell ref="E40:G40"/>
    <mergeCell ref="E23:G23"/>
    <mergeCell ref="E25:G25"/>
    <mergeCell ref="E26:G26"/>
    <mergeCell ref="E27:G27"/>
    <mergeCell ref="E28:E34"/>
    <mergeCell ref="F28:F32"/>
    <mergeCell ref="F33:G33"/>
    <mergeCell ref="F34:G34"/>
    <mergeCell ref="F17:G17"/>
    <mergeCell ref="E18:E19"/>
    <mergeCell ref="F18:G18"/>
    <mergeCell ref="F19:G19"/>
    <mergeCell ref="E20:E22"/>
    <mergeCell ref="F20:G20"/>
    <mergeCell ref="F21:G21"/>
    <mergeCell ref="F22:G22"/>
    <mergeCell ref="O1:P1"/>
    <mergeCell ref="D3:G5"/>
    <mergeCell ref="H3:I3"/>
    <mergeCell ref="J3:K3"/>
    <mergeCell ref="O3:P3"/>
    <mergeCell ref="C6:C45"/>
    <mergeCell ref="D6:D34"/>
    <mergeCell ref="E6:G6"/>
    <mergeCell ref="M6:M35"/>
    <mergeCell ref="E7:G7"/>
    <mergeCell ref="E13:G13"/>
    <mergeCell ref="E8:G8"/>
    <mergeCell ref="E9:G9"/>
    <mergeCell ref="E10:G10"/>
    <mergeCell ref="E11:G11"/>
    <mergeCell ref="E12:G12"/>
    <mergeCell ref="E24:G24"/>
    <mergeCell ref="E14:G14"/>
    <mergeCell ref="E15:G15"/>
    <mergeCell ref="E16:E17"/>
    <mergeCell ref="F16:G16"/>
  </mergeCells>
  <phoneticPr fontId="22"/>
  <pageMargins left="0.9055118110236221" right="0.59055118110236227" top="0.59055118110236227" bottom="0.59055118110236227" header="0.31496062992125984" footer="0.31496062992125984"/>
  <pageSetup paperSize="9" scale="52"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0490-A987-4007-BA21-142FB03CF5D9}">
  <sheetPr>
    <pageSetUpPr fitToPage="1"/>
  </sheetPr>
  <dimension ref="A1:AL56"/>
  <sheetViews>
    <sheetView view="pageBreakPreview" zoomScaleNormal="100" zoomScaleSheetLayoutView="100" workbookViewId="0">
      <selection activeCell="A3" sqref="A3:AI46"/>
    </sheetView>
  </sheetViews>
  <sheetFormatPr defaultColWidth="9" defaultRowHeight="18.75"/>
  <cols>
    <col min="1" max="1" width="2.375" style="342" customWidth="1"/>
    <col min="2" max="35" width="2.625" style="342" customWidth="1"/>
    <col min="36" max="37" width="2.625" style="65" customWidth="1"/>
    <col min="38" max="16384" width="9" style="65"/>
  </cols>
  <sheetData>
    <row r="1" spans="1:38" ht="18" customHeight="1">
      <c r="A1" s="1081" t="s">
        <v>442</v>
      </c>
      <c r="B1" s="1082"/>
      <c r="C1" s="1082"/>
      <c r="D1" s="1082"/>
      <c r="E1" s="1082"/>
      <c r="F1" s="1082"/>
      <c r="G1" s="1082"/>
      <c r="H1" s="1082"/>
      <c r="I1" s="1082"/>
      <c r="J1" s="1082"/>
      <c r="K1" s="1083"/>
      <c r="L1" s="1098"/>
      <c r="M1" s="1099"/>
      <c r="N1" s="1099"/>
      <c r="O1" s="1099"/>
      <c r="P1" s="1099"/>
      <c r="Q1" s="1099"/>
      <c r="R1" s="1099"/>
      <c r="S1" s="1099"/>
      <c r="T1" s="1099"/>
      <c r="U1" s="1099"/>
      <c r="V1" s="1099"/>
      <c r="W1" s="1099"/>
      <c r="X1" s="1099"/>
      <c r="Y1" s="1099"/>
      <c r="Z1" s="1099"/>
      <c r="AA1" s="1099"/>
      <c r="AB1" s="1099"/>
      <c r="AC1" s="1099"/>
      <c r="AD1" s="1099"/>
      <c r="AE1" s="1099"/>
      <c r="AF1" s="1099"/>
      <c r="AG1" s="1099"/>
      <c r="AH1" s="1099"/>
      <c r="AI1" s="1099"/>
    </row>
    <row r="2" spans="1:38" ht="18" customHeight="1">
      <c r="A2" s="1084"/>
      <c r="B2" s="1085"/>
      <c r="C2" s="1085"/>
      <c r="D2" s="1085"/>
      <c r="E2" s="1085"/>
      <c r="F2" s="1085"/>
      <c r="G2" s="1085"/>
      <c r="H2" s="1085"/>
      <c r="I2" s="1085"/>
      <c r="J2" s="1085"/>
      <c r="K2" s="1086"/>
      <c r="L2" s="1100"/>
      <c r="M2" s="1101"/>
      <c r="N2" s="1101"/>
      <c r="O2" s="1101"/>
      <c r="P2" s="1101"/>
      <c r="Q2" s="1101"/>
      <c r="R2" s="1101"/>
      <c r="S2" s="1101"/>
      <c r="T2" s="1101"/>
      <c r="U2" s="1101"/>
      <c r="V2" s="1101"/>
      <c r="W2" s="1101"/>
      <c r="X2" s="1101"/>
      <c r="Y2" s="1101"/>
      <c r="Z2" s="1101"/>
      <c r="AA2" s="1101"/>
      <c r="AB2" s="1101"/>
      <c r="AC2" s="1101"/>
      <c r="AD2" s="1101"/>
      <c r="AE2" s="1101"/>
      <c r="AF2" s="1101"/>
      <c r="AG2" s="1101"/>
      <c r="AH2" s="1101"/>
      <c r="AI2" s="1101"/>
    </row>
    <row r="3" spans="1:38" ht="18" customHeight="1">
      <c r="A3" s="1089"/>
      <c r="B3" s="1090"/>
      <c r="C3" s="1090"/>
      <c r="D3" s="1090"/>
      <c r="E3" s="1090"/>
      <c r="F3" s="1090"/>
      <c r="G3" s="1090"/>
      <c r="H3" s="1090"/>
      <c r="I3" s="1090"/>
      <c r="J3" s="1090"/>
      <c r="K3" s="1090"/>
      <c r="L3" s="1090"/>
      <c r="M3" s="1090"/>
      <c r="N3" s="1090"/>
      <c r="O3" s="1090"/>
      <c r="P3" s="1090"/>
      <c r="Q3" s="1090"/>
      <c r="R3" s="1090"/>
      <c r="S3" s="1090"/>
      <c r="T3" s="1090"/>
      <c r="U3" s="1090"/>
      <c r="V3" s="1090"/>
      <c r="W3" s="1090"/>
      <c r="X3" s="1090"/>
      <c r="Y3" s="1090"/>
      <c r="Z3" s="1090"/>
      <c r="AA3" s="1090"/>
      <c r="AB3" s="1090"/>
      <c r="AC3" s="1090"/>
      <c r="AD3" s="1090"/>
      <c r="AE3" s="1090"/>
      <c r="AF3" s="1090"/>
      <c r="AG3" s="1090"/>
      <c r="AH3" s="1090"/>
      <c r="AI3" s="1091"/>
    </row>
    <row r="4" spans="1:38" ht="18" customHeight="1">
      <c r="A4" s="1092"/>
      <c r="B4" s="1093"/>
      <c r="C4" s="1093"/>
      <c r="D4" s="1093"/>
      <c r="E4" s="1093"/>
      <c r="F4" s="1093"/>
      <c r="G4" s="1093"/>
      <c r="H4" s="1093"/>
      <c r="I4" s="1093"/>
      <c r="J4" s="1093"/>
      <c r="K4" s="1093"/>
      <c r="L4" s="1093"/>
      <c r="M4" s="1093"/>
      <c r="N4" s="1093"/>
      <c r="O4" s="1093"/>
      <c r="P4" s="1093"/>
      <c r="Q4" s="1093"/>
      <c r="R4" s="1093"/>
      <c r="S4" s="1093"/>
      <c r="T4" s="1093"/>
      <c r="U4" s="1093"/>
      <c r="V4" s="1093"/>
      <c r="W4" s="1093"/>
      <c r="X4" s="1093"/>
      <c r="Y4" s="1093"/>
      <c r="Z4" s="1093"/>
      <c r="AA4" s="1093"/>
      <c r="AB4" s="1093"/>
      <c r="AC4" s="1093"/>
      <c r="AD4" s="1093"/>
      <c r="AE4" s="1093"/>
      <c r="AF4" s="1093"/>
      <c r="AG4" s="1093"/>
      <c r="AH4" s="1093"/>
      <c r="AI4" s="1094"/>
    </row>
    <row r="5" spans="1:38" ht="18" customHeight="1">
      <c r="A5" s="1092"/>
      <c r="B5" s="1093"/>
      <c r="C5" s="1093"/>
      <c r="D5" s="1093"/>
      <c r="E5" s="1093"/>
      <c r="F5" s="1093"/>
      <c r="G5" s="1093"/>
      <c r="H5" s="1093"/>
      <c r="I5" s="1093"/>
      <c r="J5" s="1093"/>
      <c r="K5" s="1093"/>
      <c r="L5" s="1093"/>
      <c r="M5" s="1093"/>
      <c r="N5" s="1093"/>
      <c r="O5" s="1093"/>
      <c r="P5" s="1093"/>
      <c r="Q5" s="1093"/>
      <c r="R5" s="1093"/>
      <c r="S5" s="1093"/>
      <c r="T5" s="1093"/>
      <c r="U5" s="1093"/>
      <c r="V5" s="1093"/>
      <c r="W5" s="1093"/>
      <c r="X5" s="1093"/>
      <c r="Y5" s="1093"/>
      <c r="Z5" s="1093"/>
      <c r="AA5" s="1093"/>
      <c r="AB5" s="1093"/>
      <c r="AC5" s="1093"/>
      <c r="AD5" s="1093"/>
      <c r="AE5" s="1093"/>
      <c r="AF5" s="1093"/>
      <c r="AG5" s="1093"/>
      <c r="AH5" s="1093"/>
      <c r="AI5" s="1094"/>
    </row>
    <row r="6" spans="1:38" ht="18" customHeight="1">
      <c r="A6" s="1092"/>
      <c r="B6" s="1093"/>
      <c r="C6" s="1093"/>
      <c r="D6" s="1093"/>
      <c r="E6" s="1093"/>
      <c r="F6" s="1093"/>
      <c r="G6" s="1093"/>
      <c r="H6" s="1093"/>
      <c r="I6" s="1093"/>
      <c r="J6" s="1093"/>
      <c r="K6" s="1093"/>
      <c r="L6" s="1093"/>
      <c r="M6" s="1093"/>
      <c r="N6" s="1093"/>
      <c r="O6" s="1093"/>
      <c r="P6" s="1093"/>
      <c r="Q6" s="1093"/>
      <c r="R6" s="1093"/>
      <c r="S6" s="1093"/>
      <c r="T6" s="1093"/>
      <c r="U6" s="1093"/>
      <c r="V6" s="1093"/>
      <c r="W6" s="1093"/>
      <c r="X6" s="1093"/>
      <c r="Y6" s="1093"/>
      <c r="Z6" s="1093"/>
      <c r="AA6" s="1093"/>
      <c r="AB6" s="1093"/>
      <c r="AC6" s="1093"/>
      <c r="AD6" s="1093"/>
      <c r="AE6" s="1093"/>
      <c r="AF6" s="1093"/>
      <c r="AG6" s="1093"/>
      <c r="AH6" s="1093"/>
      <c r="AI6" s="1094"/>
    </row>
    <row r="7" spans="1:38" ht="18" customHeight="1">
      <c r="A7" s="1092"/>
      <c r="B7" s="1093"/>
      <c r="C7" s="1093"/>
      <c r="D7" s="1093"/>
      <c r="E7" s="1093"/>
      <c r="F7" s="1093"/>
      <c r="G7" s="1093"/>
      <c r="H7" s="1093"/>
      <c r="I7" s="1093"/>
      <c r="J7" s="1093"/>
      <c r="K7" s="1093"/>
      <c r="L7" s="1093"/>
      <c r="M7" s="1093"/>
      <c r="N7" s="1093"/>
      <c r="O7" s="1093"/>
      <c r="P7" s="1093"/>
      <c r="Q7" s="1093"/>
      <c r="R7" s="1093"/>
      <c r="S7" s="1093"/>
      <c r="T7" s="1093"/>
      <c r="U7" s="1093"/>
      <c r="V7" s="1093"/>
      <c r="W7" s="1093"/>
      <c r="X7" s="1093"/>
      <c r="Y7" s="1093"/>
      <c r="Z7" s="1093"/>
      <c r="AA7" s="1093"/>
      <c r="AB7" s="1093"/>
      <c r="AC7" s="1093"/>
      <c r="AD7" s="1093"/>
      <c r="AE7" s="1093"/>
      <c r="AF7" s="1093"/>
      <c r="AG7" s="1093"/>
      <c r="AH7" s="1093"/>
      <c r="AI7" s="1094"/>
    </row>
    <row r="8" spans="1:38" ht="18" customHeight="1">
      <c r="A8" s="1092"/>
      <c r="B8" s="1093"/>
      <c r="C8" s="1093"/>
      <c r="D8" s="1093"/>
      <c r="E8" s="1093"/>
      <c r="F8" s="1093"/>
      <c r="G8" s="1093"/>
      <c r="H8" s="1093"/>
      <c r="I8" s="1093"/>
      <c r="J8" s="1093"/>
      <c r="K8" s="1093"/>
      <c r="L8" s="1093"/>
      <c r="M8" s="1093"/>
      <c r="N8" s="1093"/>
      <c r="O8" s="1093"/>
      <c r="P8" s="1093"/>
      <c r="Q8" s="1093"/>
      <c r="R8" s="1093"/>
      <c r="S8" s="1093"/>
      <c r="T8" s="1093"/>
      <c r="U8" s="1093"/>
      <c r="V8" s="1093"/>
      <c r="W8" s="1093"/>
      <c r="X8" s="1093"/>
      <c r="Y8" s="1093"/>
      <c r="Z8" s="1093"/>
      <c r="AA8" s="1093"/>
      <c r="AB8" s="1093"/>
      <c r="AC8" s="1093"/>
      <c r="AD8" s="1093"/>
      <c r="AE8" s="1093"/>
      <c r="AF8" s="1093"/>
      <c r="AG8" s="1093"/>
      <c r="AH8" s="1093"/>
      <c r="AI8" s="1094"/>
    </row>
    <row r="9" spans="1:38" ht="18" customHeight="1">
      <c r="A9" s="1092"/>
      <c r="B9" s="1093"/>
      <c r="C9" s="1093"/>
      <c r="D9" s="1093"/>
      <c r="E9" s="1093"/>
      <c r="F9" s="1093"/>
      <c r="G9" s="1093"/>
      <c r="H9" s="1093"/>
      <c r="I9" s="1093"/>
      <c r="J9" s="1093"/>
      <c r="K9" s="1093"/>
      <c r="L9" s="1093"/>
      <c r="M9" s="1093"/>
      <c r="N9" s="1093"/>
      <c r="O9" s="1093"/>
      <c r="P9" s="1093"/>
      <c r="Q9" s="1093"/>
      <c r="R9" s="1093"/>
      <c r="S9" s="1093"/>
      <c r="T9" s="1093"/>
      <c r="U9" s="1093"/>
      <c r="V9" s="1093"/>
      <c r="W9" s="1093"/>
      <c r="X9" s="1093"/>
      <c r="Y9" s="1093"/>
      <c r="Z9" s="1093"/>
      <c r="AA9" s="1093"/>
      <c r="AB9" s="1093"/>
      <c r="AC9" s="1093"/>
      <c r="AD9" s="1093"/>
      <c r="AE9" s="1093"/>
      <c r="AF9" s="1093"/>
      <c r="AG9" s="1093"/>
      <c r="AH9" s="1093"/>
      <c r="AI9" s="1094"/>
    </row>
    <row r="10" spans="1:38" ht="18" customHeight="1">
      <c r="A10" s="1092"/>
      <c r="B10" s="1093"/>
      <c r="C10" s="1093"/>
      <c r="D10" s="1093"/>
      <c r="E10" s="1093"/>
      <c r="F10" s="1093"/>
      <c r="G10" s="1093"/>
      <c r="H10" s="1093"/>
      <c r="I10" s="1093"/>
      <c r="J10" s="1093"/>
      <c r="K10" s="1093"/>
      <c r="L10" s="1093"/>
      <c r="M10" s="1093"/>
      <c r="N10" s="1093"/>
      <c r="O10" s="1093"/>
      <c r="P10" s="1093"/>
      <c r="Q10" s="1093"/>
      <c r="R10" s="1093"/>
      <c r="S10" s="1093"/>
      <c r="T10" s="1093"/>
      <c r="U10" s="1093"/>
      <c r="V10" s="1093"/>
      <c r="W10" s="1093"/>
      <c r="X10" s="1093"/>
      <c r="Y10" s="1093"/>
      <c r="Z10" s="1093"/>
      <c r="AA10" s="1093"/>
      <c r="AB10" s="1093"/>
      <c r="AC10" s="1093"/>
      <c r="AD10" s="1093"/>
      <c r="AE10" s="1093"/>
      <c r="AF10" s="1093"/>
      <c r="AG10" s="1093"/>
      <c r="AH10" s="1093"/>
      <c r="AI10" s="1094"/>
    </row>
    <row r="11" spans="1:38" ht="18" customHeight="1">
      <c r="A11" s="1092"/>
      <c r="B11" s="1093"/>
      <c r="C11" s="1093"/>
      <c r="D11" s="1093"/>
      <c r="E11" s="1093"/>
      <c r="F11" s="1093"/>
      <c r="G11" s="1093"/>
      <c r="H11" s="1093"/>
      <c r="I11" s="1093"/>
      <c r="J11" s="1093"/>
      <c r="K11" s="1093"/>
      <c r="L11" s="1093"/>
      <c r="M11" s="1093"/>
      <c r="N11" s="1093"/>
      <c r="O11" s="1093"/>
      <c r="P11" s="1093"/>
      <c r="Q11" s="1093"/>
      <c r="R11" s="1093"/>
      <c r="S11" s="1093"/>
      <c r="T11" s="1093"/>
      <c r="U11" s="1093"/>
      <c r="V11" s="1093"/>
      <c r="W11" s="1093"/>
      <c r="X11" s="1093"/>
      <c r="Y11" s="1093"/>
      <c r="Z11" s="1093"/>
      <c r="AA11" s="1093"/>
      <c r="AB11" s="1093"/>
      <c r="AC11" s="1093"/>
      <c r="AD11" s="1093"/>
      <c r="AE11" s="1093"/>
      <c r="AF11" s="1093"/>
      <c r="AG11" s="1093"/>
      <c r="AH11" s="1093"/>
      <c r="AI11" s="1094"/>
    </row>
    <row r="12" spans="1:38" ht="18" customHeight="1">
      <c r="A12" s="1092"/>
      <c r="B12" s="1093"/>
      <c r="C12" s="1093"/>
      <c r="D12" s="1093"/>
      <c r="E12" s="1093"/>
      <c r="F12" s="1093"/>
      <c r="G12" s="1093"/>
      <c r="H12" s="1093"/>
      <c r="I12" s="1093"/>
      <c r="J12" s="1093"/>
      <c r="K12" s="1093"/>
      <c r="L12" s="1093"/>
      <c r="M12" s="1093"/>
      <c r="N12" s="1093"/>
      <c r="O12" s="1093"/>
      <c r="P12" s="1093"/>
      <c r="Q12" s="1093"/>
      <c r="R12" s="1093"/>
      <c r="S12" s="1093"/>
      <c r="T12" s="1093"/>
      <c r="U12" s="1093"/>
      <c r="V12" s="1093"/>
      <c r="W12" s="1093"/>
      <c r="X12" s="1093"/>
      <c r="Y12" s="1093"/>
      <c r="Z12" s="1093"/>
      <c r="AA12" s="1093"/>
      <c r="AB12" s="1093"/>
      <c r="AC12" s="1093"/>
      <c r="AD12" s="1093"/>
      <c r="AE12" s="1093"/>
      <c r="AF12" s="1093"/>
      <c r="AG12" s="1093"/>
      <c r="AH12" s="1093"/>
      <c r="AI12" s="1094"/>
    </row>
    <row r="13" spans="1:38" ht="18" customHeight="1">
      <c r="A13" s="1092"/>
      <c r="B13" s="1093"/>
      <c r="C13" s="1093"/>
      <c r="D13" s="1093"/>
      <c r="E13" s="1093"/>
      <c r="F13" s="1093"/>
      <c r="G13" s="1093"/>
      <c r="H13" s="1093"/>
      <c r="I13" s="1093"/>
      <c r="J13" s="1093"/>
      <c r="K13" s="1093"/>
      <c r="L13" s="1093"/>
      <c r="M13" s="1093"/>
      <c r="N13" s="1093"/>
      <c r="O13" s="1093"/>
      <c r="P13" s="1093"/>
      <c r="Q13" s="1093"/>
      <c r="R13" s="1093"/>
      <c r="S13" s="1093"/>
      <c r="T13" s="1093"/>
      <c r="U13" s="1093"/>
      <c r="V13" s="1093"/>
      <c r="W13" s="1093"/>
      <c r="X13" s="1093"/>
      <c r="Y13" s="1093"/>
      <c r="Z13" s="1093"/>
      <c r="AA13" s="1093"/>
      <c r="AB13" s="1093"/>
      <c r="AC13" s="1093"/>
      <c r="AD13" s="1093"/>
      <c r="AE13" s="1093"/>
      <c r="AF13" s="1093"/>
      <c r="AG13" s="1093"/>
      <c r="AH13" s="1093"/>
      <c r="AI13" s="1094"/>
    </row>
    <row r="14" spans="1:38" ht="18" customHeight="1">
      <c r="A14" s="1092"/>
      <c r="B14" s="1093"/>
      <c r="C14" s="1093"/>
      <c r="D14" s="1093"/>
      <c r="E14" s="1093"/>
      <c r="F14" s="1093"/>
      <c r="G14" s="1093"/>
      <c r="H14" s="1093"/>
      <c r="I14" s="1093"/>
      <c r="J14" s="1093"/>
      <c r="K14" s="1093"/>
      <c r="L14" s="1093"/>
      <c r="M14" s="1093"/>
      <c r="N14" s="1093"/>
      <c r="O14" s="1093"/>
      <c r="P14" s="1093"/>
      <c r="Q14" s="1093"/>
      <c r="R14" s="1093"/>
      <c r="S14" s="1093"/>
      <c r="T14" s="1093"/>
      <c r="U14" s="1093"/>
      <c r="V14" s="1093"/>
      <c r="W14" s="1093"/>
      <c r="X14" s="1093"/>
      <c r="Y14" s="1093"/>
      <c r="Z14" s="1093"/>
      <c r="AA14" s="1093"/>
      <c r="AB14" s="1093"/>
      <c r="AC14" s="1093"/>
      <c r="AD14" s="1093"/>
      <c r="AE14" s="1093"/>
      <c r="AF14" s="1093"/>
      <c r="AG14" s="1093"/>
      <c r="AH14" s="1093"/>
      <c r="AI14" s="1094"/>
    </row>
    <row r="15" spans="1:38" ht="18" customHeight="1">
      <c r="A15" s="1092"/>
      <c r="B15" s="1093"/>
      <c r="C15" s="1093"/>
      <c r="D15" s="1093"/>
      <c r="E15" s="1093"/>
      <c r="F15" s="1093"/>
      <c r="G15" s="1093"/>
      <c r="H15" s="1093"/>
      <c r="I15" s="1093"/>
      <c r="J15" s="1093"/>
      <c r="K15" s="1093"/>
      <c r="L15" s="1093"/>
      <c r="M15" s="1093"/>
      <c r="N15" s="1093"/>
      <c r="O15" s="1093"/>
      <c r="P15" s="1093"/>
      <c r="Q15" s="1093"/>
      <c r="R15" s="1093"/>
      <c r="S15" s="1093"/>
      <c r="T15" s="1093"/>
      <c r="U15" s="1093"/>
      <c r="V15" s="1093"/>
      <c r="W15" s="1093"/>
      <c r="X15" s="1093"/>
      <c r="Y15" s="1093"/>
      <c r="Z15" s="1093"/>
      <c r="AA15" s="1093"/>
      <c r="AB15" s="1093"/>
      <c r="AC15" s="1093"/>
      <c r="AD15" s="1093"/>
      <c r="AE15" s="1093"/>
      <c r="AF15" s="1093"/>
      <c r="AG15" s="1093"/>
      <c r="AH15" s="1093"/>
      <c r="AI15" s="1094"/>
    </row>
    <row r="16" spans="1:38" ht="18" customHeight="1">
      <c r="A16" s="1092"/>
      <c r="B16" s="1093"/>
      <c r="C16" s="1093"/>
      <c r="D16" s="1093"/>
      <c r="E16" s="1093"/>
      <c r="F16" s="1093"/>
      <c r="G16" s="1093"/>
      <c r="H16" s="1093"/>
      <c r="I16" s="1093"/>
      <c r="J16" s="1093"/>
      <c r="K16" s="1093"/>
      <c r="L16" s="1093"/>
      <c r="M16" s="1093"/>
      <c r="N16" s="1093"/>
      <c r="O16" s="1093"/>
      <c r="P16" s="1093"/>
      <c r="Q16" s="1093"/>
      <c r="R16" s="1093"/>
      <c r="S16" s="1093"/>
      <c r="T16" s="1093"/>
      <c r="U16" s="1093"/>
      <c r="V16" s="1093"/>
      <c r="W16" s="1093"/>
      <c r="X16" s="1093"/>
      <c r="Y16" s="1093"/>
      <c r="Z16" s="1093"/>
      <c r="AA16" s="1093"/>
      <c r="AB16" s="1093"/>
      <c r="AC16" s="1093"/>
      <c r="AD16" s="1093"/>
      <c r="AE16" s="1093"/>
      <c r="AF16" s="1093"/>
      <c r="AG16" s="1093"/>
      <c r="AH16" s="1093"/>
      <c r="AI16" s="1094"/>
      <c r="AL16" s="359"/>
    </row>
    <row r="17" spans="1:35" ht="18" customHeight="1">
      <c r="A17" s="1092"/>
      <c r="B17" s="1093"/>
      <c r="C17" s="1093"/>
      <c r="D17" s="1093"/>
      <c r="E17" s="1093"/>
      <c r="F17" s="1093"/>
      <c r="G17" s="1093"/>
      <c r="H17" s="1093"/>
      <c r="I17" s="1093"/>
      <c r="J17" s="1093"/>
      <c r="K17" s="1093"/>
      <c r="L17" s="1093"/>
      <c r="M17" s="1093"/>
      <c r="N17" s="1093"/>
      <c r="O17" s="1093"/>
      <c r="P17" s="1093"/>
      <c r="Q17" s="1093"/>
      <c r="R17" s="1093"/>
      <c r="S17" s="1093"/>
      <c r="T17" s="1093"/>
      <c r="U17" s="1093"/>
      <c r="V17" s="1093"/>
      <c r="W17" s="1093"/>
      <c r="X17" s="1093"/>
      <c r="Y17" s="1093"/>
      <c r="Z17" s="1093"/>
      <c r="AA17" s="1093"/>
      <c r="AB17" s="1093"/>
      <c r="AC17" s="1093"/>
      <c r="AD17" s="1093"/>
      <c r="AE17" s="1093"/>
      <c r="AF17" s="1093"/>
      <c r="AG17" s="1093"/>
      <c r="AH17" s="1093"/>
      <c r="AI17" s="1094"/>
    </row>
    <row r="18" spans="1:35" ht="18" customHeight="1">
      <c r="A18" s="1092"/>
      <c r="B18" s="1093"/>
      <c r="C18" s="1093"/>
      <c r="D18" s="1093"/>
      <c r="E18" s="1093"/>
      <c r="F18" s="1093"/>
      <c r="G18" s="1093"/>
      <c r="H18" s="1093"/>
      <c r="I18" s="1093"/>
      <c r="J18" s="1093"/>
      <c r="K18" s="1093"/>
      <c r="L18" s="1093"/>
      <c r="M18" s="1093"/>
      <c r="N18" s="1093"/>
      <c r="O18" s="1093"/>
      <c r="P18" s="1093"/>
      <c r="Q18" s="1093"/>
      <c r="R18" s="1093"/>
      <c r="S18" s="1093"/>
      <c r="T18" s="1093"/>
      <c r="U18" s="1093"/>
      <c r="V18" s="1093"/>
      <c r="W18" s="1093"/>
      <c r="X18" s="1093"/>
      <c r="Y18" s="1093"/>
      <c r="Z18" s="1093"/>
      <c r="AA18" s="1093"/>
      <c r="AB18" s="1093"/>
      <c r="AC18" s="1093"/>
      <c r="AD18" s="1093"/>
      <c r="AE18" s="1093"/>
      <c r="AF18" s="1093"/>
      <c r="AG18" s="1093"/>
      <c r="AH18" s="1093"/>
      <c r="AI18" s="1094"/>
    </row>
    <row r="19" spans="1:35" ht="18" customHeight="1">
      <c r="A19" s="1092"/>
      <c r="B19" s="1093"/>
      <c r="C19" s="1093"/>
      <c r="D19" s="1093"/>
      <c r="E19" s="1093"/>
      <c r="F19" s="1093"/>
      <c r="G19" s="1093"/>
      <c r="H19" s="1093"/>
      <c r="I19" s="1093"/>
      <c r="J19" s="1093"/>
      <c r="K19" s="1093"/>
      <c r="L19" s="1093"/>
      <c r="M19" s="1093"/>
      <c r="N19" s="1093"/>
      <c r="O19" s="1093"/>
      <c r="P19" s="1093"/>
      <c r="Q19" s="1093"/>
      <c r="R19" s="1093"/>
      <c r="S19" s="1093"/>
      <c r="T19" s="1093"/>
      <c r="U19" s="1093"/>
      <c r="V19" s="1093"/>
      <c r="W19" s="1093"/>
      <c r="X19" s="1093"/>
      <c r="Y19" s="1093"/>
      <c r="Z19" s="1093"/>
      <c r="AA19" s="1093"/>
      <c r="AB19" s="1093"/>
      <c r="AC19" s="1093"/>
      <c r="AD19" s="1093"/>
      <c r="AE19" s="1093"/>
      <c r="AF19" s="1093"/>
      <c r="AG19" s="1093"/>
      <c r="AH19" s="1093"/>
      <c r="AI19" s="1094"/>
    </row>
    <row r="20" spans="1:35" ht="18" customHeight="1">
      <c r="A20" s="1092"/>
      <c r="B20" s="1093"/>
      <c r="C20" s="1093"/>
      <c r="D20" s="1093"/>
      <c r="E20" s="1093"/>
      <c r="F20" s="1093"/>
      <c r="G20" s="1093"/>
      <c r="H20" s="1093"/>
      <c r="I20" s="1093"/>
      <c r="J20" s="1093"/>
      <c r="K20" s="1093"/>
      <c r="L20" s="1093"/>
      <c r="M20" s="1093"/>
      <c r="N20" s="1093"/>
      <c r="O20" s="1093"/>
      <c r="P20" s="1093"/>
      <c r="Q20" s="1093"/>
      <c r="R20" s="1093"/>
      <c r="S20" s="1093"/>
      <c r="T20" s="1093"/>
      <c r="U20" s="1093"/>
      <c r="V20" s="1093"/>
      <c r="W20" s="1093"/>
      <c r="X20" s="1093"/>
      <c r="Y20" s="1093"/>
      <c r="Z20" s="1093"/>
      <c r="AA20" s="1093"/>
      <c r="AB20" s="1093"/>
      <c r="AC20" s="1093"/>
      <c r="AD20" s="1093"/>
      <c r="AE20" s="1093"/>
      <c r="AF20" s="1093"/>
      <c r="AG20" s="1093"/>
      <c r="AH20" s="1093"/>
      <c r="AI20" s="1094"/>
    </row>
    <row r="21" spans="1:35" ht="18" customHeight="1">
      <c r="A21" s="1092"/>
      <c r="B21" s="1093"/>
      <c r="C21" s="1093"/>
      <c r="D21" s="1093"/>
      <c r="E21" s="1093"/>
      <c r="F21" s="1093"/>
      <c r="G21" s="1093"/>
      <c r="H21" s="1093"/>
      <c r="I21" s="1093"/>
      <c r="J21" s="1093"/>
      <c r="K21" s="1093"/>
      <c r="L21" s="1093"/>
      <c r="M21" s="1093"/>
      <c r="N21" s="1093"/>
      <c r="O21" s="1093"/>
      <c r="P21" s="1093"/>
      <c r="Q21" s="1093"/>
      <c r="R21" s="1093"/>
      <c r="S21" s="1093"/>
      <c r="T21" s="1093"/>
      <c r="U21" s="1093"/>
      <c r="V21" s="1093"/>
      <c r="W21" s="1093"/>
      <c r="X21" s="1093"/>
      <c r="Y21" s="1093"/>
      <c r="Z21" s="1093"/>
      <c r="AA21" s="1093"/>
      <c r="AB21" s="1093"/>
      <c r="AC21" s="1093"/>
      <c r="AD21" s="1093"/>
      <c r="AE21" s="1093"/>
      <c r="AF21" s="1093"/>
      <c r="AG21" s="1093"/>
      <c r="AH21" s="1093"/>
      <c r="AI21" s="1094"/>
    </row>
    <row r="22" spans="1:35" ht="18" customHeight="1">
      <c r="A22" s="1092"/>
      <c r="B22" s="1093"/>
      <c r="C22" s="1093"/>
      <c r="D22" s="1093"/>
      <c r="E22" s="1093"/>
      <c r="F22" s="1093"/>
      <c r="G22" s="1093"/>
      <c r="H22" s="1093"/>
      <c r="I22" s="1093"/>
      <c r="J22" s="1093"/>
      <c r="K22" s="1093"/>
      <c r="L22" s="1093"/>
      <c r="M22" s="1093"/>
      <c r="N22" s="1093"/>
      <c r="O22" s="1093"/>
      <c r="P22" s="1093"/>
      <c r="Q22" s="1093"/>
      <c r="R22" s="1093"/>
      <c r="S22" s="1093"/>
      <c r="T22" s="1093"/>
      <c r="U22" s="1093"/>
      <c r="V22" s="1093"/>
      <c r="W22" s="1093"/>
      <c r="X22" s="1093"/>
      <c r="Y22" s="1093"/>
      <c r="Z22" s="1093"/>
      <c r="AA22" s="1093"/>
      <c r="AB22" s="1093"/>
      <c r="AC22" s="1093"/>
      <c r="AD22" s="1093"/>
      <c r="AE22" s="1093"/>
      <c r="AF22" s="1093"/>
      <c r="AG22" s="1093"/>
      <c r="AH22" s="1093"/>
      <c r="AI22" s="1094"/>
    </row>
    <row r="23" spans="1:35" ht="18" customHeight="1">
      <c r="A23" s="1092"/>
      <c r="B23" s="1093"/>
      <c r="C23" s="1093"/>
      <c r="D23" s="1093"/>
      <c r="E23" s="1093"/>
      <c r="F23" s="1093"/>
      <c r="G23" s="1093"/>
      <c r="H23" s="1093"/>
      <c r="I23" s="1093"/>
      <c r="J23" s="1093"/>
      <c r="K23" s="1093"/>
      <c r="L23" s="1093"/>
      <c r="M23" s="1093"/>
      <c r="N23" s="1093"/>
      <c r="O23" s="1093"/>
      <c r="P23" s="1093"/>
      <c r="Q23" s="1093"/>
      <c r="R23" s="1093"/>
      <c r="S23" s="1093"/>
      <c r="T23" s="1093"/>
      <c r="U23" s="1093"/>
      <c r="V23" s="1093"/>
      <c r="W23" s="1093"/>
      <c r="X23" s="1093"/>
      <c r="Y23" s="1093"/>
      <c r="Z23" s="1093"/>
      <c r="AA23" s="1093"/>
      <c r="AB23" s="1093"/>
      <c r="AC23" s="1093"/>
      <c r="AD23" s="1093"/>
      <c r="AE23" s="1093"/>
      <c r="AF23" s="1093"/>
      <c r="AG23" s="1093"/>
      <c r="AH23" s="1093"/>
      <c r="AI23" s="1094"/>
    </row>
    <row r="24" spans="1:35" ht="18" customHeight="1">
      <c r="A24" s="1092"/>
      <c r="B24" s="1093"/>
      <c r="C24" s="1093"/>
      <c r="D24" s="1093"/>
      <c r="E24" s="1093"/>
      <c r="F24" s="1093"/>
      <c r="G24" s="1093"/>
      <c r="H24" s="1093"/>
      <c r="I24" s="1093"/>
      <c r="J24" s="1093"/>
      <c r="K24" s="1093"/>
      <c r="L24" s="1093"/>
      <c r="M24" s="1093"/>
      <c r="N24" s="1093"/>
      <c r="O24" s="1093"/>
      <c r="P24" s="1093"/>
      <c r="Q24" s="1093"/>
      <c r="R24" s="1093"/>
      <c r="S24" s="1093"/>
      <c r="T24" s="1093"/>
      <c r="U24" s="1093"/>
      <c r="V24" s="1093"/>
      <c r="W24" s="1093"/>
      <c r="X24" s="1093"/>
      <c r="Y24" s="1093"/>
      <c r="Z24" s="1093"/>
      <c r="AA24" s="1093"/>
      <c r="AB24" s="1093"/>
      <c r="AC24" s="1093"/>
      <c r="AD24" s="1093"/>
      <c r="AE24" s="1093"/>
      <c r="AF24" s="1093"/>
      <c r="AG24" s="1093"/>
      <c r="AH24" s="1093"/>
      <c r="AI24" s="1094"/>
    </row>
    <row r="25" spans="1:35" ht="18" customHeight="1">
      <c r="A25" s="1092"/>
      <c r="B25" s="1093"/>
      <c r="C25" s="1093"/>
      <c r="D25" s="1093"/>
      <c r="E25" s="1093"/>
      <c r="F25" s="1093"/>
      <c r="G25" s="1093"/>
      <c r="H25" s="1093"/>
      <c r="I25" s="1093"/>
      <c r="J25" s="1093"/>
      <c r="K25" s="1093"/>
      <c r="L25" s="1093"/>
      <c r="M25" s="1093"/>
      <c r="N25" s="1093"/>
      <c r="O25" s="1093"/>
      <c r="P25" s="1093"/>
      <c r="Q25" s="1093"/>
      <c r="R25" s="1093"/>
      <c r="S25" s="1093"/>
      <c r="T25" s="1093"/>
      <c r="U25" s="1093"/>
      <c r="V25" s="1093"/>
      <c r="W25" s="1093"/>
      <c r="X25" s="1093"/>
      <c r="Y25" s="1093"/>
      <c r="Z25" s="1093"/>
      <c r="AA25" s="1093"/>
      <c r="AB25" s="1093"/>
      <c r="AC25" s="1093"/>
      <c r="AD25" s="1093"/>
      <c r="AE25" s="1093"/>
      <c r="AF25" s="1093"/>
      <c r="AG25" s="1093"/>
      <c r="AH25" s="1093"/>
      <c r="AI25" s="1094"/>
    </row>
    <row r="26" spans="1:35" ht="18" customHeight="1">
      <c r="A26" s="1092"/>
      <c r="B26" s="1093"/>
      <c r="C26" s="1093"/>
      <c r="D26" s="1093"/>
      <c r="E26" s="1093"/>
      <c r="F26" s="1093"/>
      <c r="G26" s="1093"/>
      <c r="H26" s="1093"/>
      <c r="I26" s="1093"/>
      <c r="J26" s="1093"/>
      <c r="K26" s="1093"/>
      <c r="L26" s="1093"/>
      <c r="M26" s="1093"/>
      <c r="N26" s="1093"/>
      <c r="O26" s="1093"/>
      <c r="P26" s="1093"/>
      <c r="Q26" s="1093"/>
      <c r="R26" s="1093"/>
      <c r="S26" s="1093"/>
      <c r="T26" s="1093"/>
      <c r="U26" s="1093"/>
      <c r="V26" s="1093"/>
      <c r="W26" s="1093"/>
      <c r="X26" s="1093"/>
      <c r="Y26" s="1093"/>
      <c r="Z26" s="1093"/>
      <c r="AA26" s="1093"/>
      <c r="AB26" s="1093"/>
      <c r="AC26" s="1093"/>
      <c r="AD26" s="1093"/>
      <c r="AE26" s="1093"/>
      <c r="AF26" s="1093"/>
      <c r="AG26" s="1093"/>
      <c r="AH26" s="1093"/>
      <c r="AI26" s="1094"/>
    </row>
    <row r="27" spans="1:35" ht="18" customHeight="1">
      <c r="A27" s="1092"/>
      <c r="B27" s="1093"/>
      <c r="C27" s="1093"/>
      <c r="D27" s="1093"/>
      <c r="E27" s="1093"/>
      <c r="F27" s="1093"/>
      <c r="G27" s="1093"/>
      <c r="H27" s="1093"/>
      <c r="I27" s="1093"/>
      <c r="J27" s="1093"/>
      <c r="K27" s="1093"/>
      <c r="L27" s="1093"/>
      <c r="M27" s="1093"/>
      <c r="N27" s="1093"/>
      <c r="O27" s="1093"/>
      <c r="P27" s="1093"/>
      <c r="Q27" s="1093"/>
      <c r="R27" s="1093"/>
      <c r="S27" s="1093"/>
      <c r="T27" s="1093"/>
      <c r="U27" s="1093"/>
      <c r="V27" s="1093"/>
      <c r="W27" s="1093"/>
      <c r="X27" s="1093"/>
      <c r="Y27" s="1093"/>
      <c r="Z27" s="1093"/>
      <c r="AA27" s="1093"/>
      <c r="AB27" s="1093"/>
      <c r="AC27" s="1093"/>
      <c r="AD27" s="1093"/>
      <c r="AE27" s="1093"/>
      <c r="AF27" s="1093"/>
      <c r="AG27" s="1093"/>
      <c r="AH27" s="1093"/>
      <c r="AI27" s="1094"/>
    </row>
    <row r="28" spans="1:35" ht="18" customHeight="1">
      <c r="A28" s="1092"/>
      <c r="B28" s="1093"/>
      <c r="C28" s="1093"/>
      <c r="D28" s="1093"/>
      <c r="E28" s="1093"/>
      <c r="F28" s="1093"/>
      <c r="G28" s="1093"/>
      <c r="H28" s="1093"/>
      <c r="I28" s="1093"/>
      <c r="J28" s="1093"/>
      <c r="K28" s="1093"/>
      <c r="L28" s="1093"/>
      <c r="M28" s="1093"/>
      <c r="N28" s="1093"/>
      <c r="O28" s="1093"/>
      <c r="P28" s="1093"/>
      <c r="Q28" s="1093"/>
      <c r="R28" s="1093"/>
      <c r="S28" s="1093"/>
      <c r="T28" s="1093"/>
      <c r="U28" s="1093"/>
      <c r="V28" s="1093"/>
      <c r="W28" s="1093"/>
      <c r="X28" s="1093"/>
      <c r="Y28" s="1093"/>
      <c r="Z28" s="1093"/>
      <c r="AA28" s="1093"/>
      <c r="AB28" s="1093"/>
      <c r="AC28" s="1093"/>
      <c r="AD28" s="1093"/>
      <c r="AE28" s="1093"/>
      <c r="AF28" s="1093"/>
      <c r="AG28" s="1093"/>
      <c r="AH28" s="1093"/>
      <c r="AI28" s="1094"/>
    </row>
    <row r="29" spans="1:35" ht="18" customHeight="1">
      <c r="A29" s="1092"/>
      <c r="B29" s="1093"/>
      <c r="C29" s="1093"/>
      <c r="D29" s="1093"/>
      <c r="E29" s="1093"/>
      <c r="F29" s="1093"/>
      <c r="G29" s="1093"/>
      <c r="H29" s="1093"/>
      <c r="I29" s="1093"/>
      <c r="J29" s="1093"/>
      <c r="K29" s="1093"/>
      <c r="L29" s="1093"/>
      <c r="M29" s="1093"/>
      <c r="N29" s="1093"/>
      <c r="O29" s="1093"/>
      <c r="P29" s="1093"/>
      <c r="Q29" s="1093"/>
      <c r="R29" s="1093"/>
      <c r="S29" s="1093"/>
      <c r="T29" s="1093"/>
      <c r="U29" s="1093"/>
      <c r="V29" s="1093"/>
      <c r="W29" s="1093"/>
      <c r="X29" s="1093"/>
      <c r="Y29" s="1093"/>
      <c r="Z29" s="1093"/>
      <c r="AA29" s="1093"/>
      <c r="AB29" s="1093"/>
      <c r="AC29" s="1093"/>
      <c r="AD29" s="1093"/>
      <c r="AE29" s="1093"/>
      <c r="AF29" s="1093"/>
      <c r="AG29" s="1093"/>
      <c r="AH29" s="1093"/>
      <c r="AI29" s="1094"/>
    </row>
    <row r="30" spans="1:35" ht="18" customHeight="1">
      <c r="A30" s="1092"/>
      <c r="B30" s="1093"/>
      <c r="C30" s="1093"/>
      <c r="D30" s="1093"/>
      <c r="E30" s="1093"/>
      <c r="F30" s="1093"/>
      <c r="G30" s="1093"/>
      <c r="H30" s="1093"/>
      <c r="I30" s="1093"/>
      <c r="J30" s="1093"/>
      <c r="K30" s="1093"/>
      <c r="L30" s="1093"/>
      <c r="M30" s="1093"/>
      <c r="N30" s="1093"/>
      <c r="O30" s="1093"/>
      <c r="P30" s="1093"/>
      <c r="Q30" s="1093"/>
      <c r="R30" s="1093"/>
      <c r="S30" s="1093"/>
      <c r="T30" s="1093"/>
      <c r="U30" s="1093"/>
      <c r="V30" s="1093"/>
      <c r="W30" s="1093"/>
      <c r="X30" s="1093"/>
      <c r="Y30" s="1093"/>
      <c r="Z30" s="1093"/>
      <c r="AA30" s="1093"/>
      <c r="AB30" s="1093"/>
      <c r="AC30" s="1093"/>
      <c r="AD30" s="1093"/>
      <c r="AE30" s="1093"/>
      <c r="AF30" s="1093"/>
      <c r="AG30" s="1093"/>
      <c r="AH30" s="1093"/>
      <c r="AI30" s="1094"/>
    </row>
    <row r="31" spans="1:35" ht="18" customHeight="1">
      <c r="A31" s="1092"/>
      <c r="B31" s="1093"/>
      <c r="C31" s="1093"/>
      <c r="D31" s="1093"/>
      <c r="E31" s="1093"/>
      <c r="F31" s="1093"/>
      <c r="G31" s="1093"/>
      <c r="H31" s="1093"/>
      <c r="I31" s="1093"/>
      <c r="J31" s="1093"/>
      <c r="K31" s="1093"/>
      <c r="L31" s="1093"/>
      <c r="M31" s="1093"/>
      <c r="N31" s="1093"/>
      <c r="O31" s="1093"/>
      <c r="P31" s="1093"/>
      <c r="Q31" s="1093"/>
      <c r="R31" s="1093"/>
      <c r="S31" s="1093"/>
      <c r="T31" s="1093"/>
      <c r="U31" s="1093"/>
      <c r="V31" s="1093"/>
      <c r="W31" s="1093"/>
      <c r="X31" s="1093"/>
      <c r="Y31" s="1093"/>
      <c r="Z31" s="1093"/>
      <c r="AA31" s="1093"/>
      <c r="AB31" s="1093"/>
      <c r="AC31" s="1093"/>
      <c r="AD31" s="1093"/>
      <c r="AE31" s="1093"/>
      <c r="AF31" s="1093"/>
      <c r="AG31" s="1093"/>
      <c r="AH31" s="1093"/>
      <c r="AI31" s="1094"/>
    </row>
    <row r="32" spans="1:35" ht="18" customHeight="1">
      <c r="A32" s="1092"/>
      <c r="B32" s="1093"/>
      <c r="C32" s="1093"/>
      <c r="D32" s="1093"/>
      <c r="E32" s="1093"/>
      <c r="F32" s="1093"/>
      <c r="G32" s="1093"/>
      <c r="H32" s="1093"/>
      <c r="I32" s="1093"/>
      <c r="J32" s="1093"/>
      <c r="K32" s="1093"/>
      <c r="L32" s="1093"/>
      <c r="M32" s="1093"/>
      <c r="N32" s="1093"/>
      <c r="O32" s="1093"/>
      <c r="P32" s="1093"/>
      <c r="Q32" s="1093"/>
      <c r="R32" s="1093"/>
      <c r="S32" s="1093"/>
      <c r="T32" s="1093"/>
      <c r="U32" s="1093"/>
      <c r="V32" s="1093"/>
      <c r="W32" s="1093"/>
      <c r="X32" s="1093"/>
      <c r="Y32" s="1093"/>
      <c r="Z32" s="1093"/>
      <c r="AA32" s="1093"/>
      <c r="AB32" s="1093"/>
      <c r="AC32" s="1093"/>
      <c r="AD32" s="1093"/>
      <c r="AE32" s="1093"/>
      <c r="AF32" s="1093"/>
      <c r="AG32" s="1093"/>
      <c r="AH32" s="1093"/>
      <c r="AI32" s="1094"/>
    </row>
    <row r="33" spans="1:35" ht="18" customHeight="1">
      <c r="A33" s="1092"/>
      <c r="B33" s="1093"/>
      <c r="C33" s="1093"/>
      <c r="D33" s="1093"/>
      <c r="E33" s="1093"/>
      <c r="F33" s="1093"/>
      <c r="G33" s="1093"/>
      <c r="H33" s="1093"/>
      <c r="I33" s="1093"/>
      <c r="J33" s="1093"/>
      <c r="K33" s="1093"/>
      <c r="L33" s="1093"/>
      <c r="M33" s="1093"/>
      <c r="N33" s="1093"/>
      <c r="O33" s="1093"/>
      <c r="P33" s="1093"/>
      <c r="Q33" s="1093"/>
      <c r="R33" s="1093"/>
      <c r="S33" s="1093"/>
      <c r="T33" s="1093"/>
      <c r="U33" s="1093"/>
      <c r="V33" s="1093"/>
      <c r="W33" s="1093"/>
      <c r="X33" s="1093"/>
      <c r="Y33" s="1093"/>
      <c r="Z33" s="1093"/>
      <c r="AA33" s="1093"/>
      <c r="AB33" s="1093"/>
      <c r="AC33" s="1093"/>
      <c r="AD33" s="1093"/>
      <c r="AE33" s="1093"/>
      <c r="AF33" s="1093"/>
      <c r="AG33" s="1093"/>
      <c r="AH33" s="1093"/>
      <c r="AI33" s="1094"/>
    </row>
    <row r="34" spans="1:35" ht="18" customHeight="1">
      <c r="A34" s="1092"/>
      <c r="B34" s="1093"/>
      <c r="C34" s="1093"/>
      <c r="D34" s="1093"/>
      <c r="E34" s="1093"/>
      <c r="F34" s="1093"/>
      <c r="G34" s="1093"/>
      <c r="H34" s="1093"/>
      <c r="I34" s="1093"/>
      <c r="J34" s="1093"/>
      <c r="K34" s="1093"/>
      <c r="L34" s="1093"/>
      <c r="M34" s="1093"/>
      <c r="N34" s="1093"/>
      <c r="O34" s="1093"/>
      <c r="P34" s="1093"/>
      <c r="Q34" s="1093"/>
      <c r="R34" s="1093"/>
      <c r="S34" s="1093"/>
      <c r="T34" s="1093"/>
      <c r="U34" s="1093"/>
      <c r="V34" s="1093"/>
      <c r="W34" s="1093"/>
      <c r="X34" s="1093"/>
      <c r="Y34" s="1093"/>
      <c r="Z34" s="1093"/>
      <c r="AA34" s="1093"/>
      <c r="AB34" s="1093"/>
      <c r="AC34" s="1093"/>
      <c r="AD34" s="1093"/>
      <c r="AE34" s="1093"/>
      <c r="AF34" s="1093"/>
      <c r="AG34" s="1093"/>
      <c r="AH34" s="1093"/>
      <c r="AI34" s="1094"/>
    </row>
    <row r="35" spans="1:35" ht="18" hidden="1" customHeight="1">
      <c r="A35" s="1092"/>
      <c r="B35" s="1093"/>
      <c r="C35" s="1093"/>
      <c r="D35" s="1093"/>
      <c r="E35" s="1093"/>
      <c r="F35" s="1093"/>
      <c r="G35" s="1093"/>
      <c r="H35" s="1093"/>
      <c r="I35" s="1093"/>
      <c r="J35" s="1093"/>
      <c r="K35" s="1093"/>
      <c r="L35" s="1093"/>
      <c r="M35" s="1093"/>
      <c r="N35" s="1093"/>
      <c r="O35" s="1093"/>
      <c r="P35" s="1093"/>
      <c r="Q35" s="1093"/>
      <c r="R35" s="1093"/>
      <c r="S35" s="1093"/>
      <c r="T35" s="1093"/>
      <c r="U35" s="1093"/>
      <c r="V35" s="1093"/>
      <c r="W35" s="1093"/>
      <c r="X35" s="1093"/>
      <c r="Y35" s="1093"/>
      <c r="Z35" s="1093"/>
      <c r="AA35" s="1093"/>
      <c r="AB35" s="1093"/>
      <c r="AC35" s="1093"/>
      <c r="AD35" s="1093"/>
      <c r="AE35" s="1093"/>
      <c r="AF35" s="1093"/>
      <c r="AG35" s="1093"/>
      <c r="AH35" s="1093"/>
      <c r="AI35" s="1094"/>
    </row>
    <row r="36" spans="1:35" ht="18" hidden="1" customHeight="1">
      <c r="A36" s="1092"/>
      <c r="B36" s="1093"/>
      <c r="C36" s="1093"/>
      <c r="D36" s="1093"/>
      <c r="E36" s="1093"/>
      <c r="F36" s="1093"/>
      <c r="G36" s="1093"/>
      <c r="H36" s="1093"/>
      <c r="I36" s="1093"/>
      <c r="J36" s="1093"/>
      <c r="K36" s="1093"/>
      <c r="L36" s="1093"/>
      <c r="M36" s="1093"/>
      <c r="N36" s="1093"/>
      <c r="O36" s="1093"/>
      <c r="P36" s="1093"/>
      <c r="Q36" s="1093"/>
      <c r="R36" s="1093"/>
      <c r="S36" s="1093"/>
      <c r="T36" s="1093"/>
      <c r="U36" s="1093"/>
      <c r="V36" s="1093"/>
      <c r="W36" s="1093"/>
      <c r="X36" s="1093"/>
      <c r="Y36" s="1093"/>
      <c r="Z36" s="1093"/>
      <c r="AA36" s="1093"/>
      <c r="AB36" s="1093"/>
      <c r="AC36" s="1093"/>
      <c r="AD36" s="1093"/>
      <c r="AE36" s="1093"/>
      <c r="AF36" s="1093"/>
      <c r="AG36" s="1093"/>
      <c r="AH36" s="1093"/>
      <c r="AI36" s="1094"/>
    </row>
    <row r="37" spans="1:35" ht="18" customHeight="1">
      <c r="A37" s="1092"/>
      <c r="B37" s="1093"/>
      <c r="C37" s="1093"/>
      <c r="D37" s="1093"/>
      <c r="E37" s="1093"/>
      <c r="F37" s="1093"/>
      <c r="G37" s="1093"/>
      <c r="H37" s="1093"/>
      <c r="I37" s="1093"/>
      <c r="J37" s="1093"/>
      <c r="K37" s="1093"/>
      <c r="L37" s="1093"/>
      <c r="M37" s="1093"/>
      <c r="N37" s="1093"/>
      <c r="O37" s="1093"/>
      <c r="P37" s="1093"/>
      <c r="Q37" s="1093"/>
      <c r="R37" s="1093"/>
      <c r="S37" s="1093"/>
      <c r="T37" s="1093"/>
      <c r="U37" s="1093"/>
      <c r="V37" s="1093"/>
      <c r="W37" s="1093"/>
      <c r="X37" s="1093"/>
      <c r="Y37" s="1093"/>
      <c r="Z37" s="1093"/>
      <c r="AA37" s="1093"/>
      <c r="AB37" s="1093"/>
      <c r="AC37" s="1093"/>
      <c r="AD37" s="1093"/>
      <c r="AE37" s="1093"/>
      <c r="AF37" s="1093"/>
      <c r="AG37" s="1093"/>
      <c r="AH37" s="1093"/>
      <c r="AI37" s="1094"/>
    </row>
    <row r="38" spans="1:35" ht="18" customHeight="1">
      <c r="A38" s="1092"/>
      <c r="B38" s="1093"/>
      <c r="C38" s="1093"/>
      <c r="D38" s="1093"/>
      <c r="E38" s="1093"/>
      <c r="F38" s="1093"/>
      <c r="G38" s="1093"/>
      <c r="H38" s="1093"/>
      <c r="I38" s="1093"/>
      <c r="J38" s="1093"/>
      <c r="K38" s="1093"/>
      <c r="L38" s="1093"/>
      <c r="M38" s="1093"/>
      <c r="N38" s="1093"/>
      <c r="O38" s="1093"/>
      <c r="P38" s="1093"/>
      <c r="Q38" s="1093"/>
      <c r="R38" s="1093"/>
      <c r="S38" s="1093"/>
      <c r="T38" s="1093"/>
      <c r="U38" s="1093"/>
      <c r="V38" s="1093"/>
      <c r="W38" s="1093"/>
      <c r="X38" s="1093"/>
      <c r="Y38" s="1093"/>
      <c r="Z38" s="1093"/>
      <c r="AA38" s="1093"/>
      <c r="AB38" s="1093"/>
      <c r="AC38" s="1093"/>
      <c r="AD38" s="1093"/>
      <c r="AE38" s="1093"/>
      <c r="AF38" s="1093"/>
      <c r="AG38" s="1093"/>
      <c r="AH38" s="1093"/>
      <c r="AI38" s="1094"/>
    </row>
    <row r="39" spans="1:35" ht="18" customHeight="1">
      <c r="A39" s="1092"/>
      <c r="B39" s="1093"/>
      <c r="C39" s="1093"/>
      <c r="D39" s="1093"/>
      <c r="E39" s="1093"/>
      <c r="F39" s="1093"/>
      <c r="G39" s="1093"/>
      <c r="H39" s="1093"/>
      <c r="I39" s="1093"/>
      <c r="J39" s="1093"/>
      <c r="K39" s="1093"/>
      <c r="L39" s="1093"/>
      <c r="M39" s="1093"/>
      <c r="N39" s="1093"/>
      <c r="O39" s="1093"/>
      <c r="P39" s="1093"/>
      <c r="Q39" s="1093"/>
      <c r="R39" s="1093"/>
      <c r="S39" s="1093"/>
      <c r="T39" s="1093"/>
      <c r="U39" s="1093"/>
      <c r="V39" s="1093"/>
      <c r="W39" s="1093"/>
      <c r="X39" s="1093"/>
      <c r="Y39" s="1093"/>
      <c r="Z39" s="1093"/>
      <c r="AA39" s="1093"/>
      <c r="AB39" s="1093"/>
      <c r="AC39" s="1093"/>
      <c r="AD39" s="1093"/>
      <c r="AE39" s="1093"/>
      <c r="AF39" s="1093"/>
      <c r="AG39" s="1093"/>
      <c r="AH39" s="1093"/>
      <c r="AI39" s="1094"/>
    </row>
    <row r="40" spans="1:35" ht="18" customHeight="1">
      <c r="A40" s="1092"/>
      <c r="B40" s="1093"/>
      <c r="C40" s="1093"/>
      <c r="D40" s="1093"/>
      <c r="E40" s="1093"/>
      <c r="F40" s="1093"/>
      <c r="G40" s="1093"/>
      <c r="H40" s="1093"/>
      <c r="I40" s="1093"/>
      <c r="J40" s="1093"/>
      <c r="K40" s="1093"/>
      <c r="L40" s="1093"/>
      <c r="M40" s="1093"/>
      <c r="N40" s="1093"/>
      <c r="O40" s="1093"/>
      <c r="P40" s="1093"/>
      <c r="Q40" s="1093"/>
      <c r="R40" s="1093"/>
      <c r="S40" s="1093"/>
      <c r="T40" s="1093"/>
      <c r="U40" s="1093"/>
      <c r="V40" s="1093"/>
      <c r="W40" s="1093"/>
      <c r="X40" s="1093"/>
      <c r="Y40" s="1093"/>
      <c r="Z40" s="1093"/>
      <c r="AA40" s="1093"/>
      <c r="AB40" s="1093"/>
      <c r="AC40" s="1093"/>
      <c r="AD40" s="1093"/>
      <c r="AE40" s="1093"/>
      <c r="AF40" s="1093"/>
      <c r="AG40" s="1093"/>
      <c r="AH40" s="1093"/>
      <c r="AI40" s="1094"/>
    </row>
    <row r="41" spans="1:35" ht="18" customHeight="1">
      <c r="A41" s="1092"/>
      <c r="B41" s="1093"/>
      <c r="C41" s="1093"/>
      <c r="D41" s="1093"/>
      <c r="E41" s="1093"/>
      <c r="F41" s="1093"/>
      <c r="G41" s="1093"/>
      <c r="H41" s="1093"/>
      <c r="I41" s="1093"/>
      <c r="J41" s="1093"/>
      <c r="K41" s="1093"/>
      <c r="L41" s="1093"/>
      <c r="M41" s="1093"/>
      <c r="N41" s="1093"/>
      <c r="O41" s="1093"/>
      <c r="P41" s="1093"/>
      <c r="Q41" s="1093"/>
      <c r="R41" s="1093"/>
      <c r="S41" s="1093"/>
      <c r="T41" s="1093"/>
      <c r="U41" s="1093"/>
      <c r="V41" s="1093"/>
      <c r="W41" s="1093"/>
      <c r="X41" s="1093"/>
      <c r="Y41" s="1093"/>
      <c r="Z41" s="1093"/>
      <c r="AA41" s="1093"/>
      <c r="AB41" s="1093"/>
      <c r="AC41" s="1093"/>
      <c r="AD41" s="1093"/>
      <c r="AE41" s="1093"/>
      <c r="AF41" s="1093"/>
      <c r="AG41" s="1093"/>
      <c r="AH41" s="1093"/>
      <c r="AI41" s="1094"/>
    </row>
    <row r="42" spans="1:35" ht="18" customHeight="1">
      <c r="A42" s="1092"/>
      <c r="B42" s="1093"/>
      <c r="C42" s="1093"/>
      <c r="D42" s="1093"/>
      <c r="E42" s="1093"/>
      <c r="F42" s="1093"/>
      <c r="G42" s="1093"/>
      <c r="H42" s="1093"/>
      <c r="I42" s="1093"/>
      <c r="J42" s="1093"/>
      <c r="K42" s="1093"/>
      <c r="L42" s="1093"/>
      <c r="M42" s="1093"/>
      <c r="N42" s="1093"/>
      <c r="O42" s="1093"/>
      <c r="P42" s="1093"/>
      <c r="Q42" s="1093"/>
      <c r="R42" s="1093"/>
      <c r="S42" s="1093"/>
      <c r="T42" s="1093"/>
      <c r="U42" s="1093"/>
      <c r="V42" s="1093"/>
      <c r="W42" s="1093"/>
      <c r="X42" s="1093"/>
      <c r="Y42" s="1093"/>
      <c r="Z42" s="1093"/>
      <c r="AA42" s="1093"/>
      <c r="AB42" s="1093"/>
      <c r="AC42" s="1093"/>
      <c r="AD42" s="1093"/>
      <c r="AE42" s="1093"/>
      <c r="AF42" s="1093"/>
      <c r="AG42" s="1093"/>
      <c r="AH42" s="1093"/>
      <c r="AI42" s="1094"/>
    </row>
    <row r="43" spans="1:35" ht="18" customHeight="1">
      <c r="A43" s="1092"/>
      <c r="B43" s="1093"/>
      <c r="C43" s="1093"/>
      <c r="D43" s="1093"/>
      <c r="E43" s="1093"/>
      <c r="F43" s="1093"/>
      <c r="G43" s="1093"/>
      <c r="H43" s="1093"/>
      <c r="I43" s="1093"/>
      <c r="J43" s="1093"/>
      <c r="K43" s="1093"/>
      <c r="L43" s="1093"/>
      <c r="M43" s="1093"/>
      <c r="N43" s="1093"/>
      <c r="O43" s="1093"/>
      <c r="P43" s="1093"/>
      <c r="Q43" s="1093"/>
      <c r="R43" s="1093"/>
      <c r="S43" s="1093"/>
      <c r="T43" s="1093"/>
      <c r="U43" s="1093"/>
      <c r="V43" s="1093"/>
      <c r="W43" s="1093"/>
      <c r="X43" s="1093"/>
      <c r="Y43" s="1093"/>
      <c r="Z43" s="1093"/>
      <c r="AA43" s="1093"/>
      <c r="AB43" s="1093"/>
      <c r="AC43" s="1093"/>
      <c r="AD43" s="1093"/>
      <c r="AE43" s="1093"/>
      <c r="AF43" s="1093"/>
      <c r="AG43" s="1093"/>
      <c r="AH43" s="1093"/>
      <c r="AI43" s="1094"/>
    </row>
    <row r="44" spans="1:35" ht="18" customHeight="1">
      <c r="A44" s="1092"/>
      <c r="B44" s="1093"/>
      <c r="C44" s="1093"/>
      <c r="D44" s="1093"/>
      <c r="E44" s="1093"/>
      <c r="F44" s="1093"/>
      <c r="G44" s="1093"/>
      <c r="H44" s="1093"/>
      <c r="I44" s="1093"/>
      <c r="J44" s="1093"/>
      <c r="K44" s="1093"/>
      <c r="L44" s="1093"/>
      <c r="M44" s="1093"/>
      <c r="N44" s="1093"/>
      <c r="O44" s="1093"/>
      <c r="P44" s="1093"/>
      <c r="Q44" s="1093"/>
      <c r="R44" s="1093"/>
      <c r="S44" s="1093"/>
      <c r="T44" s="1093"/>
      <c r="U44" s="1093"/>
      <c r="V44" s="1093"/>
      <c r="W44" s="1093"/>
      <c r="X44" s="1093"/>
      <c r="Y44" s="1093"/>
      <c r="Z44" s="1093"/>
      <c r="AA44" s="1093"/>
      <c r="AB44" s="1093"/>
      <c r="AC44" s="1093"/>
      <c r="AD44" s="1093"/>
      <c r="AE44" s="1093"/>
      <c r="AF44" s="1093"/>
      <c r="AG44" s="1093"/>
      <c r="AH44" s="1093"/>
      <c r="AI44" s="1094"/>
    </row>
    <row r="45" spans="1:35" ht="18" customHeight="1">
      <c r="A45" s="1092"/>
      <c r="B45" s="1093"/>
      <c r="C45" s="1093"/>
      <c r="D45" s="1093"/>
      <c r="E45" s="1093"/>
      <c r="F45" s="1093"/>
      <c r="G45" s="1093"/>
      <c r="H45" s="1093"/>
      <c r="I45" s="1093"/>
      <c r="J45" s="1093"/>
      <c r="K45" s="1093"/>
      <c r="L45" s="1093"/>
      <c r="M45" s="1093"/>
      <c r="N45" s="1093"/>
      <c r="O45" s="1093"/>
      <c r="P45" s="1093"/>
      <c r="Q45" s="1093"/>
      <c r="R45" s="1093"/>
      <c r="S45" s="1093"/>
      <c r="T45" s="1093"/>
      <c r="U45" s="1093"/>
      <c r="V45" s="1093"/>
      <c r="W45" s="1093"/>
      <c r="X45" s="1093"/>
      <c r="Y45" s="1093"/>
      <c r="Z45" s="1093"/>
      <c r="AA45" s="1093"/>
      <c r="AB45" s="1093"/>
      <c r="AC45" s="1093"/>
      <c r="AD45" s="1093"/>
      <c r="AE45" s="1093"/>
      <c r="AF45" s="1093"/>
      <c r="AG45" s="1093"/>
      <c r="AH45" s="1093"/>
      <c r="AI45" s="1094"/>
    </row>
    <row r="46" spans="1:35" ht="18" customHeight="1">
      <c r="A46" s="1095"/>
      <c r="B46" s="1096"/>
      <c r="C46" s="1096"/>
      <c r="D46" s="1096"/>
      <c r="E46" s="1096"/>
      <c r="F46" s="1096"/>
      <c r="G46" s="1096"/>
      <c r="H46" s="1096"/>
      <c r="I46" s="1096"/>
      <c r="J46" s="1096"/>
      <c r="K46" s="1096"/>
      <c r="L46" s="1096"/>
      <c r="M46" s="1096"/>
      <c r="N46" s="1096"/>
      <c r="O46" s="1096"/>
      <c r="P46" s="1096"/>
      <c r="Q46" s="1096"/>
      <c r="R46" s="1096"/>
      <c r="S46" s="1096"/>
      <c r="T46" s="1096"/>
      <c r="U46" s="1096"/>
      <c r="V46" s="1096"/>
      <c r="W46" s="1096"/>
      <c r="X46" s="1096"/>
      <c r="Y46" s="1096"/>
      <c r="Z46" s="1096"/>
      <c r="AA46" s="1096"/>
      <c r="AB46" s="1096"/>
      <c r="AC46" s="1096"/>
      <c r="AD46" s="1096"/>
      <c r="AE46" s="1096"/>
      <c r="AF46" s="1096"/>
      <c r="AG46" s="1096"/>
      <c r="AH46" s="1096"/>
      <c r="AI46" s="1097"/>
    </row>
    <row r="47" spans="1:35">
      <c r="A47" s="360"/>
      <c r="B47" s="1087" t="s">
        <v>634</v>
      </c>
      <c r="C47" s="1087"/>
      <c r="D47" s="1087"/>
      <c r="E47" s="1087"/>
      <c r="F47" s="1087"/>
      <c r="G47" s="1087"/>
      <c r="H47" s="1087"/>
      <c r="I47" s="1087"/>
      <c r="J47" s="1087"/>
      <c r="K47" s="1087"/>
      <c r="L47" s="1087"/>
      <c r="M47" s="1087"/>
      <c r="N47" s="1087"/>
      <c r="O47" s="1087"/>
      <c r="P47" s="1087"/>
      <c r="Q47" s="1087"/>
      <c r="R47" s="1087"/>
      <c r="S47" s="1087"/>
      <c r="T47" s="1087"/>
      <c r="U47" s="1087"/>
      <c r="V47" s="1087"/>
      <c r="W47" s="1087"/>
      <c r="X47" s="1087"/>
      <c r="Y47" s="1087"/>
      <c r="Z47" s="1087"/>
      <c r="AA47" s="1087"/>
      <c r="AB47" s="1087"/>
      <c r="AC47" s="1087"/>
      <c r="AD47" s="1087"/>
      <c r="AE47" s="1087"/>
      <c r="AF47" s="1087"/>
      <c r="AG47" s="1087"/>
      <c r="AH47" s="1087"/>
      <c r="AI47" s="1088"/>
    </row>
    <row r="48" spans="1:35" s="364" customFormat="1">
      <c r="A48" s="361"/>
      <c r="B48" s="362" t="s">
        <v>658</v>
      </c>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3"/>
    </row>
    <row r="49" spans="1:35" s="364" customFormat="1">
      <c r="A49" s="361"/>
      <c r="B49" s="362" t="s">
        <v>659</v>
      </c>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3"/>
    </row>
    <row r="50" spans="1:35" s="364" customFormat="1">
      <c r="A50" s="361"/>
      <c r="B50" s="362" t="s">
        <v>660</v>
      </c>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3"/>
    </row>
    <row r="51" spans="1:35">
      <c r="A51" s="360"/>
      <c r="B51" s="365" t="s">
        <v>495</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6"/>
    </row>
    <row r="52" spans="1:35">
      <c r="A52" s="360"/>
      <c r="B52" s="365" t="s">
        <v>452</v>
      </c>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6"/>
    </row>
    <row r="53" spans="1:35">
      <c r="A53" s="360"/>
      <c r="B53" s="367" t="s">
        <v>522</v>
      </c>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6"/>
    </row>
    <row r="54" spans="1:35">
      <c r="A54" s="360"/>
      <c r="B54" s="367" t="s">
        <v>522</v>
      </c>
      <c r="C54" s="365"/>
      <c r="D54" s="365"/>
      <c r="E54" s="365"/>
      <c r="F54" s="365"/>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6"/>
    </row>
    <row r="55" spans="1:35">
      <c r="A55" s="360"/>
      <c r="B55" s="365" t="s">
        <v>496</v>
      </c>
      <c r="C55" s="365"/>
      <c r="D55" s="365"/>
      <c r="E55" s="365"/>
      <c r="F55" s="365"/>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6"/>
    </row>
    <row r="56" spans="1:35">
      <c r="A56" s="368"/>
      <c r="B56" s="369" t="s">
        <v>456</v>
      </c>
      <c r="C56" s="369"/>
      <c r="D56" s="369"/>
      <c r="E56" s="369"/>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69"/>
      <c r="AI56" s="370"/>
    </row>
  </sheetData>
  <sheetProtection algorithmName="SHA-512" hashValue="5YSkT/8m/a96rNVn2Z1rFDopsKu8Lw1dp6JtHQZR5shjHK94b5THDjZFuwfzgQpNOXC7Ql5Lp0GvDoO1ZeLl9w==" saltValue="uhycbqxtevNULZ3IUJgyGg==" spinCount="100000" sheet="1" formatCells="0"/>
  <mergeCells count="4">
    <mergeCell ref="A1:K2"/>
    <mergeCell ref="B47:AI47"/>
    <mergeCell ref="A3:AI46"/>
    <mergeCell ref="L1:AI2"/>
  </mergeCells>
  <phoneticPr fontId="22"/>
  <printOptions horizontalCentered="1"/>
  <pageMargins left="0.59055118110236227" right="0.59055118110236227" top="0.51181102362204722" bottom="0.39370078740157483" header="0.27559055118110237"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E371A-6AA7-454A-B57A-F57382259E4C}">
  <dimension ref="A1:E56"/>
  <sheetViews>
    <sheetView view="pageBreakPreview" zoomScaleNormal="100" zoomScaleSheetLayoutView="100" workbookViewId="0">
      <selection activeCell="B27" sqref="B27"/>
    </sheetView>
  </sheetViews>
  <sheetFormatPr defaultColWidth="9" defaultRowHeight="18.75"/>
  <cols>
    <col min="1" max="1" width="3.875" style="165" customWidth="1"/>
    <col min="2" max="2" width="58.875" style="165" customWidth="1"/>
    <col min="3" max="4" width="9" style="165"/>
    <col min="5" max="16384" width="9" style="164"/>
  </cols>
  <sheetData>
    <row r="1" spans="1:4" ht="21">
      <c r="A1" s="1105" t="s">
        <v>661</v>
      </c>
      <c r="B1" s="1105"/>
      <c r="C1" s="1105"/>
      <c r="D1" s="1105"/>
    </row>
    <row r="2" spans="1:4" ht="18">
      <c r="A2" s="1106" t="s">
        <v>662</v>
      </c>
      <c r="B2" s="1106"/>
      <c r="C2" s="1106"/>
      <c r="D2" s="1106"/>
    </row>
    <row r="4" spans="1:4">
      <c r="A4" s="165" t="s">
        <v>486</v>
      </c>
    </row>
    <row r="6" spans="1:4" ht="19.5">
      <c r="A6" s="177" t="s">
        <v>513</v>
      </c>
    </row>
    <row r="7" spans="1:4" ht="18">
      <c r="A7" s="174" t="s">
        <v>487</v>
      </c>
      <c r="B7" s="174" t="s">
        <v>488</v>
      </c>
      <c r="C7" s="174" t="s">
        <v>485</v>
      </c>
      <c r="D7" s="174" t="s">
        <v>489</v>
      </c>
    </row>
    <row r="8" spans="1:4" ht="18.75" customHeight="1">
      <c r="A8" s="1102" t="s">
        <v>512</v>
      </c>
      <c r="B8" s="1103"/>
      <c r="C8" s="1103"/>
      <c r="D8" s="1104"/>
    </row>
    <row r="9" spans="1:4" ht="50.1" customHeight="1">
      <c r="A9" s="166">
        <v>1</v>
      </c>
      <c r="B9" s="167" t="s">
        <v>498</v>
      </c>
      <c r="C9" s="179"/>
      <c r="D9" s="169"/>
    </row>
    <row r="10" spans="1:4" ht="50.1" customHeight="1">
      <c r="A10" s="166">
        <v>2</v>
      </c>
      <c r="B10" s="167" t="s">
        <v>499</v>
      </c>
      <c r="C10" s="168"/>
      <c r="D10" s="169"/>
    </row>
    <row r="11" spans="1:4" ht="50.1" customHeight="1">
      <c r="A11" s="166">
        <v>3</v>
      </c>
      <c r="B11" s="167" t="s">
        <v>500</v>
      </c>
      <c r="C11" s="168"/>
      <c r="D11" s="169"/>
    </row>
    <row r="12" spans="1:4" ht="18.75" customHeight="1">
      <c r="A12" s="1102" t="s">
        <v>696</v>
      </c>
      <c r="B12" s="1103"/>
      <c r="C12" s="1103"/>
      <c r="D12" s="1104"/>
    </row>
    <row r="13" spans="1:4" ht="50.1" customHeight="1">
      <c r="A13" s="166">
        <v>1</v>
      </c>
      <c r="B13" s="183" t="s">
        <v>532</v>
      </c>
      <c r="C13" s="168"/>
      <c r="D13" s="169"/>
    </row>
    <row r="14" spans="1:4" ht="50.1" customHeight="1">
      <c r="A14" s="166">
        <v>2</v>
      </c>
      <c r="B14" s="183" t="s">
        <v>533</v>
      </c>
      <c r="C14" s="168"/>
      <c r="D14" s="169"/>
    </row>
    <row r="15" spans="1:4" ht="50.1" customHeight="1">
      <c r="A15" s="166">
        <v>3</v>
      </c>
      <c r="B15" s="176" t="s">
        <v>501</v>
      </c>
      <c r="C15" s="168"/>
      <c r="D15" s="169"/>
    </row>
    <row r="16" spans="1:4" ht="50.1" customHeight="1">
      <c r="A16" s="166">
        <v>4</v>
      </c>
      <c r="B16" s="176" t="s">
        <v>502</v>
      </c>
      <c r="C16" s="168"/>
      <c r="D16" s="169"/>
    </row>
    <row r="17" spans="1:4" ht="50.1" customHeight="1">
      <c r="A17" s="166">
        <v>5</v>
      </c>
      <c r="B17" s="176" t="s">
        <v>697</v>
      </c>
      <c r="C17" s="168"/>
      <c r="D17" s="169"/>
    </row>
    <row r="18" spans="1:4" ht="50.1" customHeight="1">
      <c r="A18" s="166">
        <v>6</v>
      </c>
      <c r="B18" s="176" t="s">
        <v>503</v>
      </c>
      <c r="C18" s="168"/>
      <c r="D18" s="169"/>
    </row>
    <row r="19" spans="1:4" ht="50.1" customHeight="1">
      <c r="A19" s="166">
        <v>7</v>
      </c>
      <c r="B19" s="176" t="s">
        <v>698</v>
      </c>
      <c r="C19" s="168"/>
      <c r="D19" s="169"/>
    </row>
    <row r="20" spans="1:4" ht="18.75" customHeight="1">
      <c r="A20" s="1107" t="s">
        <v>506</v>
      </c>
      <c r="B20" s="1108"/>
      <c r="C20" s="1108"/>
      <c r="D20" s="1109"/>
    </row>
    <row r="21" spans="1:4" ht="50.1" customHeight="1">
      <c r="A21" s="166">
        <v>1</v>
      </c>
      <c r="B21" s="167" t="s">
        <v>507</v>
      </c>
      <c r="C21" s="168"/>
      <c r="D21" s="169"/>
    </row>
    <row r="22" spans="1:4" ht="50.1" customHeight="1">
      <c r="A22" s="166">
        <v>2</v>
      </c>
      <c r="B22" s="183" t="s">
        <v>699</v>
      </c>
      <c r="C22" s="168"/>
      <c r="D22" s="169"/>
    </row>
    <row r="23" spans="1:4" ht="50.1" customHeight="1">
      <c r="A23" s="166">
        <v>3</v>
      </c>
      <c r="B23" s="167" t="s">
        <v>514</v>
      </c>
      <c r="C23" s="168"/>
      <c r="D23" s="169"/>
    </row>
    <row r="24" spans="1:4" ht="50.1" customHeight="1">
      <c r="A24" s="166">
        <v>4</v>
      </c>
      <c r="B24" s="176" t="s">
        <v>508</v>
      </c>
      <c r="C24" s="168"/>
      <c r="D24" s="169"/>
    </row>
    <row r="25" spans="1:4" ht="18.75" customHeight="1">
      <c r="A25" s="1102" t="s">
        <v>509</v>
      </c>
      <c r="B25" s="1103"/>
      <c r="C25" s="1103"/>
      <c r="D25" s="1104"/>
    </row>
    <row r="26" spans="1:4" ht="50.1" customHeight="1">
      <c r="A26" s="166">
        <v>1</v>
      </c>
      <c r="B26" s="167" t="s">
        <v>713</v>
      </c>
      <c r="C26" s="168"/>
      <c r="D26" s="169"/>
    </row>
    <row r="27" spans="1:4" ht="50.1" customHeight="1">
      <c r="A27" s="166">
        <v>2</v>
      </c>
      <c r="B27" s="167" t="s">
        <v>511</v>
      </c>
      <c r="C27" s="168"/>
      <c r="D27" s="169"/>
    </row>
    <row r="28" spans="1:4" ht="18.75" customHeight="1">
      <c r="A28" s="1102" t="s">
        <v>510</v>
      </c>
      <c r="B28" s="1103"/>
      <c r="C28" s="1103"/>
      <c r="D28" s="1104"/>
    </row>
    <row r="29" spans="1:4" ht="50.1" customHeight="1">
      <c r="A29" s="166">
        <v>1</v>
      </c>
      <c r="B29" s="167" t="s">
        <v>709</v>
      </c>
      <c r="C29" s="168"/>
      <c r="D29" s="169"/>
    </row>
    <row r="30" spans="1:4" ht="18.75" customHeight="1">
      <c r="A30" s="1102" t="s">
        <v>505</v>
      </c>
      <c r="B30" s="1103"/>
      <c r="C30" s="1103"/>
      <c r="D30" s="1104"/>
    </row>
    <row r="31" spans="1:4" ht="50.1" customHeight="1">
      <c r="A31" s="166">
        <v>1</v>
      </c>
      <c r="B31" s="167" t="s">
        <v>700</v>
      </c>
      <c r="C31" s="168"/>
      <c r="D31" s="169"/>
    </row>
    <row r="32" spans="1:4" ht="50.1" customHeight="1">
      <c r="A32" s="166">
        <v>2</v>
      </c>
      <c r="B32" s="167" t="s">
        <v>494</v>
      </c>
      <c r="C32" s="168"/>
      <c r="D32" s="169"/>
    </row>
    <row r="33" spans="1:5" ht="50.1" customHeight="1">
      <c r="A33" s="166">
        <v>3</v>
      </c>
      <c r="B33" s="170" t="s">
        <v>504</v>
      </c>
      <c r="C33" s="168"/>
      <c r="D33" s="169"/>
    </row>
    <row r="34" spans="1:5" ht="18.75" customHeight="1">
      <c r="A34" s="1102" t="s">
        <v>534</v>
      </c>
      <c r="B34" s="1103"/>
      <c r="C34" s="1103"/>
      <c r="D34" s="1104"/>
    </row>
    <row r="35" spans="1:5" ht="50.1" customHeight="1">
      <c r="A35" s="166">
        <v>1</v>
      </c>
      <c r="B35" s="180" t="s">
        <v>559</v>
      </c>
      <c r="C35" s="168"/>
      <c r="D35" s="169"/>
    </row>
    <row r="36" spans="1:5" ht="50.1" customHeight="1">
      <c r="A36" s="166">
        <v>2</v>
      </c>
      <c r="B36" s="184" t="s">
        <v>535</v>
      </c>
      <c r="C36" s="168"/>
      <c r="D36" s="169"/>
    </row>
    <row r="37" spans="1:5" ht="50.1" customHeight="1">
      <c r="A37" s="166">
        <v>3</v>
      </c>
      <c r="B37" s="167" t="s">
        <v>536</v>
      </c>
      <c r="C37" s="168"/>
      <c r="D37" s="169"/>
    </row>
    <row r="39" spans="1:5" ht="19.5">
      <c r="A39" s="177" t="s">
        <v>490</v>
      </c>
    </row>
    <row r="40" spans="1:5" ht="18">
      <c r="A40" s="174" t="s">
        <v>487</v>
      </c>
      <c r="B40" s="174" t="s">
        <v>515</v>
      </c>
      <c r="C40" s="174" t="s">
        <v>485</v>
      </c>
      <c r="D40" s="174" t="s">
        <v>489</v>
      </c>
    </row>
    <row r="41" spans="1:5" ht="50.1" customHeight="1">
      <c r="A41" s="166">
        <v>1</v>
      </c>
      <c r="B41" s="180" t="s">
        <v>517</v>
      </c>
      <c r="C41" s="168"/>
      <c r="D41" s="169"/>
    </row>
    <row r="42" spans="1:5" ht="50.1" customHeight="1">
      <c r="A42" s="166">
        <v>2</v>
      </c>
      <c r="B42" s="183" t="s">
        <v>537</v>
      </c>
      <c r="C42" s="168"/>
      <c r="D42" s="169"/>
    </row>
    <row r="43" spans="1:5" ht="50.1" customHeight="1">
      <c r="A43" s="166">
        <v>3</v>
      </c>
      <c r="B43" s="180" t="s">
        <v>518</v>
      </c>
      <c r="C43" s="168"/>
      <c r="D43" s="169"/>
    </row>
    <row r="44" spans="1:5" ht="50.1" customHeight="1">
      <c r="A44" s="166">
        <v>4</v>
      </c>
      <c r="B44" s="170" t="s">
        <v>491</v>
      </c>
      <c r="C44" s="168"/>
      <c r="D44" s="169"/>
    </row>
    <row r="45" spans="1:5" ht="50.1" customHeight="1">
      <c r="A45" s="166">
        <v>5</v>
      </c>
      <c r="B45" s="170" t="s">
        <v>493</v>
      </c>
      <c r="C45" s="168"/>
      <c r="D45" s="169"/>
    </row>
    <row r="46" spans="1:5" ht="102" customHeight="1">
      <c r="A46" s="166">
        <v>6</v>
      </c>
      <c r="B46" s="180" t="s">
        <v>701</v>
      </c>
      <c r="C46" s="168"/>
      <c r="D46" s="169"/>
    </row>
    <row r="47" spans="1:5" ht="50.1" customHeight="1">
      <c r="A47" s="166">
        <v>7</v>
      </c>
      <c r="B47" s="170" t="s">
        <v>492</v>
      </c>
      <c r="C47" s="168"/>
      <c r="D47" s="169"/>
    </row>
    <row r="48" spans="1:5" ht="50.1" customHeight="1">
      <c r="A48" s="166">
        <v>8</v>
      </c>
      <c r="B48" s="167" t="s">
        <v>538</v>
      </c>
      <c r="C48" s="168"/>
      <c r="D48" s="169"/>
      <c r="E48" s="181"/>
    </row>
    <row r="49" spans="1:5" ht="50.1" customHeight="1">
      <c r="A49" s="166">
        <v>9</v>
      </c>
      <c r="B49" s="167" t="s">
        <v>539</v>
      </c>
      <c r="C49" s="168"/>
      <c r="D49" s="169"/>
    </row>
    <row r="51" spans="1:5" ht="19.5">
      <c r="A51" s="177" t="s">
        <v>519</v>
      </c>
    </row>
    <row r="52" spans="1:5" ht="18">
      <c r="A52" s="174" t="s">
        <v>487</v>
      </c>
      <c r="B52" s="174" t="s">
        <v>515</v>
      </c>
      <c r="C52" s="174" t="s">
        <v>485</v>
      </c>
      <c r="D52" s="174" t="s">
        <v>489</v>
      </c>
    </row>
    <row r="53" spans="1:5" ht="50.1" customHeight="1">
      <c r="A53" s="166">
        <v>1</v>
      </c>
      <c r="B53" s="180" t="s">
        <v>702</v>
      </c>
      <c r="C53" s="168"/>
      <c r="D53" s="169"/>
      <c r="E53" s="181"/>
    </row>
    <row r="54" spans="1:5" ht="50.1" customHeight="1">
      <c r="A54" s="166">
        <v>2</v>
      </c>
      <c r="B54" s="180" t="s">
        <v>703</v>
      </c>
      <c r="C54" s="168"/>
      <c r="D54" s="169"/>
      <c r="E54" s="181"/>
    </row>
    <row r="55" spans="1:5" ht="50.1" customHeight="1">
      <c r="A55" s="166">
        <v>3</v>
      </c>
      <c r="B55" s="167" t="s">
        <v>704</v>
      </c>
      <c r="C55" s="168"/>
      <c r="D55" s="169"/>
      <c r="E55" s="181"/>
    </row>
    <row r="56" spans="1:5" ht="50.1" customHeight="1">
      <c r="A56" s="166">
        <v>4</v>
      </c>
      <c r="B56" s="167" t="s">
        <v>705</v>
      </c>
      <c r="C56" s="168"/>
      <c r="D56" s="169"/>
      <c r="E56" s="181"/>
    </row>
  </sheetData>
  <mergeCells count="9">
    <mergeCell ref="A28:D28"/>
    <mergeCell ref="A30:D30"/>
    <mergeCell ref="A34:D34"/>
    <mergeCell ref="A1:D1"/>
    <mergeCell ref="A2:D2"/>
    <mergeCell ref="A8:D8"/>
    <mergeCell ref="A12:D12"/>
    <mergeCell ref="A20:D20"/>
    <mergeCell ref="A25:D25"/>
  </mergeCells>
  <phoneticPr fontId="22"/>
  <printOptions horizontalCentered="1"/>
  <pageMargins left="0.59055118110236227" right="0.59055118110236227" top="0.59055118110236227" bottom="0.59055118110236227" header="0.31496062992125984" footer="0.31496062992125984"/>
  <pageSetup paperSize="9" orientation="portrait" r:id="rId1"/>
  <rowBreaks count="3" manualBreakCount="3">
    <brk id="19" max="3" man="1"/>
    <brk id="38" max="3" man="1"/>
    <brk id="50"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49505" r:id="rId4" name="Check Box 1">
              <controlPr defaultSize="0" autoFill="0" autoLine="0" autoPict="0">
                <anchor moveWithCells="1">
                  <from>
                    <xdr:col>2</xdr:col>
                    <xdr:colOff>247650</xdr:colOff>
                    <xdr:row>8</xdr:row>
                    <xdr:rowOff>180975</xdr:rowOff>
                  </from>
                  <to>
                    <xdr:col>3</xdr:col>
                    <xdr:colOff>180975</xdr:colOff>
                    <xdr:row>8</xdr:row>
                    <xdr:rowOff>419100</xdr:rowOff>
                  </to>
                </anchor>
              </controlPr>
            </control>
          </mc:Choice>
        </mc:AlternateContent>
        <mc:AlternateContent xmlns:mc="http://schemas.openxmlformats.org/markup-compatibility/2006">
          <mc:Choice Requires="x14">
            <control shapeId="149506" r:id="rId5" name="Check Box 2">
              <controlPr defaultSize="0" autoFill="0" autoLine="0" autoPict="0">
                <anchor moveWithCells="1">
                  <from>
                    <xdr:col>3</xdr:col>
                    <xdr:colOff>247650</xdr:colOff>
                    <xdr:row>8</xdr:row>
                    <xdr:rowOff>180975</xdr:rowOff>
                  </from>
                  <to>
                    <xdr:col>4</xdr:col>
                    <xdr:colOff>180975</xdr:colOff>
                    <xdr:row>8</xdr:row>
                    <xdr:rowOff>419100</xdr:rowOff>
                  </to>
                </anchor>
              </controlPr>
            </control>
          </mc:Choice>
        </mc:AlternateContent>
        <mc:AlternateContent xmlns:mc="http://schemas.openxmlformats.org/markup-compatibility/2006">
          <mc:Choice Requires="x14">
            <control shapeId="149507" r:id="rId6" name="Check Box 3">
              <controlPr defaultSize="0" autoFill="0" autoLine="0" autoPict="0">
                <anchor moveWithCells="1">
                  <from>
                    <xdr:col>2</xdr:col>
                    <xdr:colOff>247650</xdr:colOff>
                    <xdr:row>9</xdr:row>
                    <xdr:rowOff>190500</xdr:rowOff>
                  </from>
                  <to>
                    <xdr:col>3</xdr:col>
                    <xdr:colOff>180975</xdr:colOff>
                    <xdr:row>9</xdr:row>
                    <xdr:rowOff>428625</xdr:rowOff>
                  </to>
                </anchor>
              </controlPr>
            </control>
          </mc:Choice>
        </mc:AlternateContent>
        <mc:AlternateContent xmlns:mc="http://schemas.openxmlformats.org/markup-compatibility/2006">
          <mc:Choice Requires="x14">
            <control shapeId="149508" r:id="rId7" name="Check Box 4">
              <controlPr defaultSize="0" autoFill="0" autoLine="0" autoPict="0">
                <anchor moveWithCells="1">
                  <from>
                    <xdr:col>3</xdr:col>
                    <xdr:colOff>247650</xdr:colOff>
                    <xdr:row>9</xdr:row>
                    <xdr:rowOff>190500</xdr:rowOff>
                  </from>
                  <to>
                    <xdr:col>4</xdr:col>
                    <xdr:colOff>180975</xdr:colOff>
                    <xdr:row>9</xdr:row>
                    <xdr:rowOff>428625</xdr:rowOff>
                  </to>
                </anchor>
              </controlPr>
            </control>
          </mc:Choice>
        </mc:AlternateContent>
        <mc:AlternateContent xmlns:mc="http://schemas.openxmlformats.org/markup-compatibility/2006">
          <mc:Choice Requires="x14">
            <control shapeId="149509" r:id="rId8" name="Check Box 5">
              <controlPr defaultSize="0" autoFill="0" autoLine="0" autoPict="0">
                <anchor moveWithCells="1">
                  <from>
                    <xdr:col>2</xdr:col>
                    <xdr:colOff>247650</xdr:colOff>
                    <xdr:row>10</xdr:row>
                    <xdr:rowOff>200025</xdr:rowOff>
                  </from>
                  <to>
                    <xdr:col>3</xdr:col>
                    <xdr:colOff>180975</xdr:colOff>
                    <xdr:row>10</xdr:row>
                    <xdr:rowOff>438150</xdr:rowOff>
                  </to>
                </anchor>
              </controlPr>
            </control>
          </mc:Choice>
        </mc:AlternateContent>
        <mc:AlternateContent xmlns:mc="http://schemas.openxmlformats.org/markup-compatibility/2006">
          <mc:Choice Requires="x14">
            <control shapeId="149510" r:id="rId9" name="Check Box 6">
              <controlPr defaultSize="0" autoFill="0" autoLine="0" autoPict="0">
                <anchor moveWithCells="1">
                  <from>
                    <xdr:col>3</xdr:col>
                    <xdr:colOff>247650</xdr:colOff>
                    <xdr:row>10</xdr:row>
                    <xdr:rowOff>200025</xdr:rowOff>
                  </from>
                  <to>
                    <xdr:col>4</xdr:col>
                    <xdr:colOff>180975</xdr:colOff>
                    <xdr:row>10</xdr:row>
                    <xdr:rowOff>438150</xdr:rowOff>
                  </to>
                </anchor>
              </controlPr>
            </control>
          </mc:Choice>
        </mc:AlternateContent>
        <mc:AlternateContent xmlns:mc="http://schemas.openxmlformats.org/markup-compatibility/2006">
          <mc:Choice Requires="x14">
            <control shapeId="149511" r:id="rId10" name="Check Box 7">
              <controlPr defaultSize="0" autoFill="0" autoLine="0" autoPict="0">
                <anchor moveWithCells="1">
                  <from>
                    <xdr:col>2</xdr:col>
                    <xdr:colOff>247650</xdr:colOff>
                    <xdr:row>12</xdr:row>
                    <xdr:rowOff>190500</xdr:rowOff>
                  </from>
                  <to>
                    <xdr:col>3</xdr:col>
                    <xdr:colOff>180975</xdr:colOff>
                    <xdr:row>12</xdr:row>
                    <xdr:rowOff>428625</xdr:rowOff>
                  </to>
                </anchor>
              </controlPr>
            </control>
          </mc:Choice>
        </mc:AlternateContent>
        <mc:AlternateContent xmlns:mc="http://schemas.openxmlformats.org/markup-compatibility/2006">
          <mc:Choice Requires="x14">
            <control shapeId="149512" r:id="rId11" name="Check Box 8">
              <controlPr defaultSize="0" autoFill="0" autoLine="0" autoPict="0">
                <anchor moveWithCells="1">
                  <from>
                    <xdr:col>3</xdr:col>
                    <xdr:colOff>247650</xdr:colOff>
                    <xdr:row>12</xdr:row>
                    <xdr:rowOff>190500</xdr:rowOff>
                  </from>
                  <to>
                    <xdr:col>4</xdr:col>
                    <xdr:colOff>180975</xdr:colOff>
                    <xdr:row>12</xdr:row>
                    <xdr:rowOff>428625</xdr:rowOff>
                  </to>
                </anchor>
              </controlPr>
            </control>
          </mc:Choice>
        </mc:AlternateContent>
        <mc:AlternateContent xmlns:mc="http://schemas.openxmlformats.org/markup-compatibility/2006">
          <mc:Choice Requires="x14">
            <control shapeId="149513" r:id="rId12" name="Check Box 9">
              <controlPr defaultSize="0" autoFill="0" autoLine="0" autoPict="0">
                <anchor moveWithCells="1">
                  <from>
                    <xdr:col>2</xdr:col>
                    <xdr:colOff>238125</xdr:colOff>
                    <xdr:row>13</xdr:row>
                    <xdr:rowOff>200025</xdr:rowOff>
                  </from>
                  <to>
                    <xdr:col>3</xdr:col>
                    <xdr:colOff>161925</xdr:colOff>
                    <xdr:row>13</xdr:row>
                    <xdr:rowOff>438150</xdr:rowOff>
                  </to>
                </anchor>
              </controlPr>
            </control>
          </mc:Choice>
        </mc:AlternateContent>
        <mc:AlternateContent xmlns:mc="http://schemas.openxmlformats.org/markup-compatibility/2006">
          <mc:Choice Requires="x14">
            <control shapeId="149514" r:id="rId13" name="Check Box 10">
              <controlPr defaultSize="0" autoFill="0" autoLine="0" autoPict="0">
                <anchor moveWithCells="1">
                  <from>
                    <xdr:col>3</xdr:col>
                    <xdr:colOff>238125</xdr:colOff>
                    <xdr:row>13</xdr:row>
                    <xdr:rowOff>200025</xdr:rowOff>
                  </from>
                  <to>
                    <xdr:col>4</xdr:col>
                    <xdr:colOff>161925</xdr:colOff>
                    <xdr:row>13</xdr:row>
                    <xdr:rowOff>438150</xdr:rowOff>
                  </to>
                </anchor>
              </controlPr>
            </control>
          </mc:Choice>
        </mc:AlternateContent>
        <mc:AlternateContent xmlns:mc="http://schemas.openxmlformats.org/markup-compatibility/2006">
          <mc:Choice Requires="x14">
            <control shapeId="149515" r:id="rId14" name="Check Box 11">
              <controlPr defaultSize="0" autoFill="0" autoLine="0" autoPict="0">
                <anchor moveWithCells="1">
                  <from>
                    <xdr:col>2</xdr:col>
                    <xdr:colOff>247650</xdr:colOff>
                    <xdr:row>31</xdr:row>
                    <xdr:rowOff>619125</xdr:rowOff>
                  </from>
                  <to>
                    <xdr:col>3</xdr:col>
                    <xdr:colOff>180975</xdr:colOff>
                    <xdr:row>33</xdr:row>
                    <xdr:rowOff>47625</xdr:rowOff>
                  </to>
                </anchor>
              </controlPr>
            </control>
          </mc:Choice>
        </mc:AlternateContent>
        <mc:AlternateContent xmlns:mc="http://schemas.openxmlformats.org/markup-compatibility/2006">
          <mc:Choice Requires="x14">
            <control shapeId="149516" r:id="rId15" name="Check Box 12">
              <controlPr defaultSize="0" autoFill="0" autoLine="0" autoPict="0">
                <anchor moveWithCells="1">
                  <from>
                    <xdr:col>3</xdr:col>
                    <xdr:colOff>247650</xdr:colOff>
                    <xdr:row>31</xdr:row>
                    <xdr:rowOff>619125</xdr:rowOff>
                  </from>
                  <to>
                    <xdr:col>4</xdr:col>
                    <xdr:colOff>180975</xdr:colOff>
                    <xdr:row>33</xdr:row>
                    <xdr:rowOff>47625</xdr:rowOff>
                  </to>
                </anchor>
              </controlPr>
            </control>
          </mc:Choice>
        </mc:AlternateContent>
        <mc:AlternateContent xmlns:mc="http://schemas.openxmlformats.org/markup-compatibility/2006">
          <mc:Choice Requires="x14">
            <control shapeId="149517" r:id="rId16" name="Check Box 13">
              <controlPr defaultSize="0" autoFill="0" autoLine="0" autoPict="0">
                <anchor moveWithCells="1">
                  <from>
                    <xdr:col>2</xdr:col>
                    <xdr:colOff>247650</xdr:colOff>
                    <xdr:row>40</xdr:row>
                    <xdr:rowOff>9525</xdr:rowOff>
                  </from>
                  <to>
                    <xdr:col>3</xdr:col>
                    <xdr:colOff>180975</xdr:colOff>
                    <xdr:row>41</xdr:row>
                    <xdr:rowOff>0</xdr:rowOff>
                  </to>
                </anchor>
              </controlPr>
            </control>
          </mc:Choice>
        </mc:AlternateContent>
        <mc:AlternateContent xmlns:mc="http://schemas.openxmlformats.org/markup-compatibility/2006">
          <mc:Choice Requires="x14">
            <control shapeId="149518" r:id="rId17" name="Check Box 14">
              <controlPr defaultSize="0" autoFill="0" autoLine="0" autoPict="0">
                <anchor moveWithCells="1">
                  <from>
                    <xdr:col>3</xdr:col>
                    <xdr:colOff>247650</xdr:colOff>
                    <xdr:row>40</xdr:row>
                    <xdr:rowOff>9525</xdr:rowOff>
                  </from>
                  <to>
                    <xdr:col>4</xdr:col>
                    <xdr:colOff>180975</xdr:colOff>
                    <xdr:row>41</xdr:row>
                    <xdr:rowOff>0</xdr:rowOff>
                  </to>
                </anchor>
              </controlPr>
            </control>
          </mc:Choice>
        </mc:AlternateContent>
        <mc:AlternateContent xmlns:mc="http://schemas.openxmlformats.org/markup-compatibility/2006">
          <mc:Choice Requires="x14">
            <control shapeId="149519" r:id="rId18" name="Check Box 15">
              <controlPr defaultSize="0" autoFill="0" autoLine="0" autoPict="0">
                <anchor moveWithCells="1">
                  <from>
                    <xdr:col>2</xdr:col>
                    <xdr:colOff>247650</xdr:colOff>
                    <xdr:row>42</xdr:row>
                    <xdr:rowOff>190500</xdr:rowOff>
                  </from>
                  <to>
                    <xdr:col>3</xdr:col>
                    <xdr:colOff>180975</xdr:colOff>
                    <xdr:row>42</xdr:row>
                    <xdr:rowOff>428625</xdr:rowOff>
                  </to>
                </anchor>
              </controlPr>
            </control>
          </mc:Choice>
        </mc:AlternateContent>
        <mc:AlternateContent xmlns:mc="http://schemas.openxmlformats.org/markup-compatibility/2006">
          <mc:Choice Requires="x14">
            <control shapeId="149520" r:id="rId19" name="Check Box 16">
              <controlPr defaultSize="0" autoFill="0" autoLine="0" autoPict="0">
                <anchor moveWithCells="1">
                  <from>
                    <xdr:col>3</xdr:col>
                    <xdr:colOff>247650</xdr:colOff>
                    <xdr:row>42</xdr:row>
                    <xdr:rowOff>190500</xdr:rowOff>
                  </from>
                  <to>
                    <xdr:col>4</xdr:col>
                    <xdr:colOff>180975</xdr:colOff>
                    <xdr:row>42</xdr:row>
                    <xdr:rowOff>428625</xdr:rowOff>
                  </to>
                </anchor>
              </controlPr>
            </control>
          </mc:Choice>
        </mc:AlternateContent>
        <mc:AlternateContent xmlns:mc="http://schemas.openxmlformats.org/markup-compatibility/2006">
          <mc:Choice Requires="x14">
            <control shapeId="149521" r:id="rId20" name="Check Box 17">
              <controlPr defaultSize="0" autoFill="0" autoLine="0" autoPict="0">
                <anchor moveWithCells="1">
                  <from>
                    <xdr:col>2</xdr:col>
                    <xdr:colOff>257175</xdr:colOff>
                    <xdr:row>43</xdr:row>
                    <xdr:rowOff>190500</xdr:rowOff>
                  </from>
                  <to>
                    <xdr:col>3</xdr:col>
                    <xdr:colOff>190500</xdr:colOff>
                    <xdr:row>43</xdr:row>
                    <xdr:rowOff>428625</xdr:rowOff>
                  </to>
                </anchor>
              </controlPr>
            </control>
          </mc:Choice>
        </mc:AlternateContent>
        <mc:AlternateContent xmlns:mc="http://schemas.openxmlformats.org/markup-compatibility/2006">
          <mc:Choice Requires="x14">
            <control shapeId="149522" r:id="rId21" name="Check Box 18">
              <controlPr defaultSize="0" autoFill="0" autoLine="0" autoPict="0">
                <anchor moveWithCells="1">
                  <from>
                    <xdr:col>3</xdr:col>
                    <xdr:colOff>257175</xdr:colOff>
                    <xdr:row>43</xdr:row>
                    <xdr:rowOff>190500</xdr:rowOff>
                  </from>
                  <to>
                    <xdr:col>4</xdr:col>
                    <xdr:colOff>190500</xdr:colOff>
                    <xdr:row>43</xdr:row>
                    <xdr:rowOff>428625</xdr:rowOff>
                  </to>
                </anchor>
              </controlPr>
            </control>
          </mc:Choice>
        </mc:AlternateContent>
        <mc:AlternateContent xmlns:mc="http://schemas.openxmlformats.org/markup-compatibility/2006">
          <mc:Choice Requires="x14">
            <control shapeId="149523" r:id="rId22" name="Check Box 19">
              <controlPr defaultSize="0" autoFill="0" autoLine="0" autoPict="0">
                <anchor moveWithCells="1">
                  <from>
                    <xdr:col>2</xdr:col>
                    <xdr:colOff>238125</xdr:colOff>
                    <xdr:row>44</xdr:row>
                    <xdr:rowOff>200025</xdr:rowOff>
                  </from>
                  <to>
                    <xdr:col>3</xdr:col>
                    <xdr:colOff>171450</xdr:colOff>
                    <xdr:row>44</xdr:row>
                    <xdr:rowOff>438150</xdr:rowOff>
                  </to>
                </anchor>
              </controlPr>
            </control>
          </mc:Choice>
        </mc:AlternateContent>
        <mc:AlternateContent xmlns:mc="http://schemas.openxmlformats.org/markup-compatibility/2006">
          <mc:Choice Requires="x14">
            <control shapeId="149524" r:id="rId23" name="Check Box 20">
              <controlPr defaultSize="0" autoFill="0" autoLine="0" autoPict="0">
                <anchor moveWithCells="1">
                  <from>
                    <xdr:col>3</xdr:col>
                    <xdr:colOff>238125</xdr:colOff>
                    <xdr:row>44</xdr:row>
                    <xdr:rowOff>200025</xdr:rowOff>
                  </from>
                  <to>
                    <xdr:col>4</xdr:col>
                    <xdr:colOff>171450</xdr:colOff>
                    <xdr:row>44</xdr:row>
                    <xdr:rowOff>438150</xdr:rowOff>
                  </to>
                </anchor>
              </controlPr>
            </control>
          </mc:Choice>
        </mc:AlternateContent>
        <mc:AlternateContent xmlns:mc="http://schemas.openxmlformats.org/markup-compatibility/2006">
          <mc:Choice Requires="x14">
            <control shapeId="149525" r:id="rId24" name="Check Box 21">
              <controlPr defaultSize="0" autoFill="0" autoLine="0" autoPict="0">
                <anchor moveWithCells="1">
                  <from>
                    <xdr:col>2</xdr:col>
                    <xdr:colOff>238125</xdr:colOff>
                    <xdr:row>45</xdr:row>
                    <xdr:rowOff>400050</xdr:rowOff>
                  </from>
                  <to>
                    <xdr:col>3</xdr:col>
                    <xdr:colOff>171450</xdr:colOff>
                    <xdr:row>45</xdr:row>
                    <xdr:rowOff>1038225</xdr:rowOff>
                  </to>
                </anchor>
              </controlPr>
            </control>
          </mc:Choice>
        </mc:AlternateContent>
        <mc:AlternateContent xmlns:mc="http://schemas.openxmlformats.org/markup-compatibility/2006">
          <mc:Choice Requires="x14">
            <control shapeId="149526" r:id="rId25" name="Check Box 22">
              <controlPr defaultSize="0" autoFill="0" autoLine="0" autoPict="0">
                <anchor moveWithCells="1">
                  <from>
                    <xdr:col>3</xdr:col>
                    <xdr:colOff>238125</xdr:colOff>
                    <xdr:row>45</xdr:row>
                    <xdr:rowOff>400050</xdr:rowOff>
                  </from>
                  <to>
                    <xdr:col>4</xdr:col>
                    <xdr:colOff>171450</xdr:colOff>
                    <xdr:row>45</xdr:row>
                    <xdr:rowOff>1038225</xdr:rowOff>
                  </to>
                </anchor>
              </controlPr>
            </control>
          </mc:Choice>
        </mc:AlternateContent>
        <mc:AlternateContent xmlns:mc="http://schemas.openxmlformats.org/markup-compatibility/2006">
          <mc:Choice Requires="x14">
            <control shapeId="149527" r:id="rId26" name="Check Box 23">
              <controlPr defaultSize="0" autoFill="0" autoLine="0" autoPict="0">
                <anchor moveWithCells="1">
                  <from>
                    <xdr:col>2</xdr:col>
                    <xdr:colOff>247650</xdr:colOff>
                    <xdr:row>46</xdr:row>
                    <xdr:rowOff>9525</xdr:rowOff>
                  </from>
                  <to>
                    <xdr:col>3</xdr:col>
                    <xdr:colOff>180975</xdr:colOff>
                    <xdr:row>47</xdr:row>
                    <xdr:rowOff>0</xdr:rowOff>
                  </to>
                </anchor>
              </controlPr>
            </control>
          </mc:Choice>
        </mc:AlternateContent>
        <mc:AlternateContent xmlns:mc="http://schemas.openxmlformats.org/markup-compatibility/2006">
          <mc:Choice Requires="x14">
            <control shapeId="149528" r:id="rId27" name="Check Box 24">
              <controlPr defaultSize="0" autoFill="0" autoLine="0" autoPict="0">
                <anchor moveWithCells="1">
                  <from>
                    <xdr:col>3</xdr:col>
                    <xdr:colOff>247650</xdr:colOff>
                    <xdr:row>46</xdr:row>
                    <xdr:rowOff>9525</xdr:rowOff>
                  </from>
                  <to>
                    <xdr:col>4</xdr:col>
                    <xdr:colOff>180975</xdr:colOff>
                    <xdr:row>47</xdr:row>
                    <xdr:rowOff>0</xdr:rowOff>
                  </to>
                </anchor>
              </controlPr>
            </control>
          </mc:Choice>
        </mc:AlternateContent>
        <mc:AlternateContent xmlns:mc="http://schemas.openxmlformats.org/markup-compatibility/2006">
          <mc:Choice Requires="x14">
            <control shapeId="149529" r:id="rId28" name="Check Box 25">
              <controlPr defaultSize="0" autoFill="0" autoLine="0" autoPict="0">
                <anchor moveWithCells="1">
                  <from>
                    <xdr:col>2</xdr:col>
                    <xdr:colOff>247650</xdr:colOff>
                    <xdr:row>47</xdr:row>
                    <xdr:rowOff>0</xdr:rowOff>
                  </from>
                  <to>
                    <xdr:col>3</xdr:col>
                    <xdr:colOff>180975</xdr:colOff>
                    <xdr:row>48</xdr:row>
                    <xdr:rowOff>0</xdr:rowOff>
                  </to>
                </anchor>
              </controlPr>
            </control>
          </mc:Choice>
        </mc:AlternateContent>
        <mc:AlternateContent xmlns:mc="http://schemas.openxmlformats.org/markup-compatibility/2006">
          <mc:Choice Requires="x14">
            <control shapeId="149530" r:id="rId29" name="Check Box 26">
              <controlPr defaultSize="0" autoFill="0" autoLine="0" autoPict="0">
                <anchor moveWithCells="1">
                  <from>
                    <xdr:col>3</xdr:col>
                    <xdr:colOff>247650</xdr:colOff>
                    <xdr:row>47</xdr:row>
                    <xdr:rowOff>0</xdr:rowOff>
                  </from>
                  <to>
                    <xdr:col>4</xdr:col>
                    <xdr:colOff>180975</xdr:colOff>
                    <xdr:row>48</xdr:row>
                    <xdr:rowOff>0</xdr:rowOff>
                  </to>
                </anchor>
              </controlPr>
            </control>
          </mc:Choice>
        </mc:AlternateContent>
        <mc:AlternateContent xmlns:mc="http://schemas.openxmlformats.org/markup-compatibility/2006">
          <mc:Choice Requires="x14">
            <control shapeId="149531" r:id="rId30" name="Check Box 27">
              <controlPr defaultSize="0" autoFill="0" autoLine="0" autoPict="0">
                <anchor moveWithCells="1">
                  <from>
                    <xdr:col>2</xdr:col>
                    <xdr:colOff>247650</xdr:colOff>
                    <xdr:row>47</xdr:row>
                    <xdr:rowOff>9525</xdr:rowOff>
                  </from>
                  <to>
                    <xdr:col>3</xdr:col>
                    <xdr:colOff>180975</xdr:colOff>
                    <xdr:row>48</xdr:row>
                    <xdr:rowOff>0</xdr:rowOff>
                  </to>
                </anchor>
              </controlPr>
            </control>
          </mc:Choice>
        </mc:AlternateContent>
        <mc:AlternateContent xmlns:mc="http://schemas.openxmlformats.org/markup-compatibility/2006">
          <mc:Choice Requires="x14">
            <control shapeId="149532" r:id="rId31" name="Check Box 28">
              <controlPr defaultSize="0" autoFill="0" autoLine="0" autoPict="0">
                <anchor moveWithCells="1">
                  <from>
                    <xdr:col>3</xdr:col>
                    <xdr:colOff>247650</xdr:colOff>
                    <xdr:row>47</xdr:row>
                    <xdr:rowOff>9525</xdr:rowOff>
                  </from>
                  <to>
                    <xdr:col>4</xdr:col>
                    <xdr:colOff>180975</xdr:colOff>
                    <xdr:row>48</xdr:row>
                    <xdr:rowOff>0</xdr:rowOff>
                  </to>
                </anchor>
              </controlPr>
            </control>
          </mc:Choice>
        </mc:AlternateContent>
        <mc:AlternateContent xmlns:mc="http://schemas.openxmlformats.org/markup-compatibility/2006">
          <mc:Choice Requires="x14">
            <control shapeId="149533" r:id="rId32" name="Check Box 29">
              <controlPr defaultSize="0" autoFill="0" autoLine="0" autoPict="0">
                <anchor moveWithCells="1">
                  <from>
                    <xdr:col>2</xdr:col>
                    <xdr:colOff>238125</xdr:colOff>
                    <xdr:row>30</xdr:row>
                    <xdr:rowOff>209550</xdr:rowOff>
                  </from>
                  <to>
                    <xdr:col>3</xdr:col>
                    <xdr:colOff>161925</xdr:colOff>
                    <xdr:row>30</xdr:row>
                    <xdr:rowOff>447675</xdr:rowOff>
                  </to>
                </anchor>
              </controlPr>
            </control>
          </mc:Choice>
        </mc:AlternateContent>
        <mc:AlternateContent xmlns:mc="http://schemas.openxmlformats.org/markup-compatibility/2006">
          <mc:Choice Requires="x14">
            <control shapeId="149534" r:id="rId33" name="Check Box 30">
              <controlPr defaultSize="0" autoFill="0" autoLine="0" autoPict="0">
                <anchor moveWithCells="1">
                  <from>
                    <xdr:col>3</xdr:col>
                    <xdr:colOff>238125</xdr:colOff>
                    <xdr:row>30</xdr:row>
                    <xdr:rowOff>209550</xdr:rowOff>
                  </from>
                  <to>
                    <xdr:col>4</xdr:col>
                    <xdr:colOff>161925</xdr:colOff>
                    <xdr:row>30</xdr:row>
                    <xdr:rowOff>447675</xdr:rowOff>
                  </to>
                </anchor>
              </controlPr>
            </control>
          </mc:Choice>
        </mc:AlternateContent>
        <mc:AlternateContent xmlns:mc="http://schemas.openxmlformats.org/markup-compatibility/2006">
          <mc:Choice Requires="x14">
            <control shapeId="149535" r:id="rId34" name="Check Box 31">
              <controlPr defaultSize="0" autoFill="0" autoLine="0" autoPict="0">
                <anchor moveWithCells="1">
                  <from>
                    <xdr:col>2</xdr:col>
                    <xdr:colOff>247650</xdr:colOff>
                    <xdr:row>20</xdr:row>
                    <xdr:rowOff>180975</xdr:rowOff>
                  </from>
                  <to>
                    <xdr:col>3</xdr:col>
                    <xdr:colOff>180975</xdr:colOff>
                    <xdr:row>20</xdr:row>
                    <xdr:rowOff>428625</xdr:rowOff>
                  </to>
                </anchor>
              </controlPr>
            </control>
          </mc:Choice>
        </mc:AlternateContent>
        <mc:AlternateContent xmlns:mc="http://schemas.openxmlformats.org/markup-compatibility/2006">
          <mc:Choice Requires="x14">
            <control shapeId="149536" r:id="rId35" name="Check Box 32">
              <controlPr defaultSize="0" autoFill="0" autoLine="0" autoPict="0">
                <anchor moveWithCells="1">
                  <from>
                    <xdr:col>3</xdr:col>
                    <xdr:colOff>247650</xdr:colOff>
                    <xdr:row>20</xdr:row>
                    <xdr:rowOff>180975</xdr:rowOff>
                  </from>
                  <to>
                    <xdr:col>4</xdr:col>
                    <xdr:colOff>180975</xdr:colOff>
                    <xdr:row>20</xdr:row>
                    <xdr:rowOff>428625</xdr:rowOff>
                  </to>
                </anchor>
              </controlPr>
            </control>
          </mc:Choice>
        </mc:AlternateContent>
        <mc:AlternateContent xmlns:mc="http://schemas.openxmlformats.org/markup-compatibility/2006">
          <mc:Choice Requires="x14">
            <control shapeId="149537" r:id="rId36" name="Check Box 33">
              <controlPr defaultSize="0" autoFill="0" autoLine="0" autoPict="0">
                <anchor moveWithCells="1">
                  <from>
                    <xdr:col>2</xdr:col>
                    <xdr:colOff>238125</xdr:colOff>
                    <xdr:row>21</xdr:row>
                    <xdr:rowOff>238125</xdr:rowOff>
                  </from>
                  <to>
                    <xdr:col>3</xdr:col>
                    <xdr:colOff>171450</xdr:colOff>
                    <xdr:row>21</xdr:row>
                    <xdr:rowOff>476250</xdr:rowOff>
                  </to>
                </anchor>
              </controlPr>
            </control>
          </mc:Choice>
        </mc:AlternateContent>
        <mc:AlternateContent xmlns:mc="http://schemas.openxmlformats.org/markup-compatibility/2006">
          <mc:Choice Requires="x14">
            <control shapeId="149538" r:id="rId37" name="Check Box 34">
              <controlPr defaultSize="0" autoFill="0" autoLine="0" autoPict="0">
                <anchor moveWithCells="1">
                  <from>
                    <xdr:col>3</xdr:col>
                    <xdr:colOff>238125</xdr:colOff>
                    <xdr:row>21</xdr:row>
                    <xdr:rowOff>238125</xdr:rowOff>
                  </from>
                  <to>
                    <xdr:col>4</xdr:col>
                    <xdr:colOff>171450</xdr:colOff>
                    <xdr:row>21</xdr:row>
                    <xdr:rowOff>476250</xdr:rowOff>
                  </to>
                </anchor>
              </controlPr>
            </control>
          </mc:Choice>
        </mc:AlternateContent>
        <mc:AlternateContent xmlns:mc="http://schemas.openxmlformats.org/markup-compatibility/2006">
          <mc:Choice Requires="x14">
            <control shapeId="149539" r:id="rId38" name="Check Box 35">
              <controlPr defaultSize="0" autoFill="0" autoLine="0" autoPict="0">
                <anchor moveWithCells="1">
                  <from>
                    <xdr:col>2</xdr:col>
                    <xdr:colOff>219075</xdr:colOff>
                    <xdr:row>26</xdr:row>
                    <xdr:rowOff>190500</xdr:rowOff>
                  </from>
                  <to>
                    <xdr:col>3</xdr:col>
                    <xdr:colOff>152400</xdr:colOff>
                    <xdr:row>26</xdr:row>
                    <xdr:rowOff>428625</xdr:rowOff>
                  </to>
                </anchor>
              </controlPr>
            </control>
          </mc:Choice>
        </mc:AlternateContent>
        <mc:AlternateContent xmlns:mc="http://schemas.openxmlformats.org/markup-compatibility/2006">
          <mc:Choice Requires="x14">
            <control shapeId="149540" r:id="rId39" name="Check Box 36">
              <controlPr defaultSize="0" autoFill="0" autoLine="0" autoPict="0">
                <anchor moveWithCells="1">
                  <from>
                    <xdr:col>3</xdr:col>
                    <xdr:colOff>238125</xdr:colOff>
                    <xdr:row>26</xdr:row>
                    <xdr:rowOff>180975</xdr:rowOff>
                  </from>
                  <to>
                    <xdr:col>4</xdr:col>
                    <xdr:colOff>171450</xdr:colOff>
                    <xdr:row>26</xdr:row>
                    <xdr:rowOff>419100</xdr:rowOff>
                  </to>
                </anchor>
              </controlPr>
            </control>
          </mc:Choice>
        </mc:AlternateContent>
        <mc:AlternateContent xmlns:mc="http://schemas.openxmlformats.org/markup-compatibility/2006">
          <mc:Choice Requires="x14">
            <control shapeId="149541" r:id="rId40" name="Check Box 37">
              <controlPr defaultSize="0" autoFill="0" autoLine="0" autoPict="0">
                <anchor moveWithCells="1">
                  <from>
                    <xdr:col>2</xdr:col>
                    <xdr:colOff>238125</xdr:colOff>
                    <xdr:row>28</xdr:row>
                    <xdr:rowOff>180975</xdr:rowOff>
                  </from>
                  <to>
                    <xdr:col>3</xdr:col>
                    <xdr:colOff>171450</xdr:colOff>
                    <xdr:row>28</xdr:row>
                    <xdr:rowOff>419100</xdr:rowOff>
                  </to>
                </anchor>
              </controlPr>
            </control>
          </mc:Choice>
        </mc:AlternateContent>
        <mc:AlternateContent xmlns:mc="http://schemas.openxmlformats.org/markup-compatibility/2006">
          <mc:Choice Requires="x14">
            <control shapeId="149542" r:id="rId41" name="Check Box 38">
              <controlPr defaultSize="0" autoFill="0" autoLine="0" autoPict="0">
                <anchor moveWithCells="1">
                  <from>
                    <xdr:col>3</xdr:col>
                    <xdr:colOff>238125</xdr:colOff>
                    <xdr:row>28</xdr:row>
                    <xdr:rowOff>180975</xdr:rowOff>
                  </from>
                  <to>
                    <xdr:col>4</xdr:col>
                    <xdr:colOff>171450</xdr:colOff>
                    <xdr:row>28</xdr:row>
                    <xdr:rowOff>419100</xdr:rowOff>
                  </to>
                </anchor>
              </controlPr>
            </control>
          </mc:Choice>
        </mc:AlternateContent>
        <mc:AlternateContent xmlns:mc="http://schemas.openxmlformats.org/markup-compatibility/2006">
          <mc:Choice Requires="x14">
            <control shapeId="149543" r:id="rId42" name="Check Box 39">
              <controlPr defaultSize="0" autoFill="0" autoLine="0" autoPict="0">
                <anchor moveWithCells="1">
                  <from>
                    <xdr:col>2</xdr:col>
                    <xdr:colOff>247650</xdr:colOff>
                    <xdr:row>41</xdr:row>
                    <xdr:rowOff>228600</xdr:rowOff>
                  </from>
                  <to>
                    <xdr:col>3</xdr:col>
                    <xdr:colOff>180975</xdr:colOff>
                    <xdr:row>41</xdr:row>
                    <xdr:rowOff>466725</xdr:rowOff>
                  </to>
                </anchor>
              </controlPr>
            </control>
          </mc:Choice>
        </mc:AlternateContent>
        <mc:AlternateContent xmlns:mc="http://schemas.openxmlformats.org/markup-compatibility/2006">
          <mc:Choice Requires="x14">
            <control shapeId="149544" r:id="rId43" name="Check Box 40">
              <controlPr defaultSize="0" autoFill="0" autoLine="0" autoPict="0">
                <anchor moveWithCells="1">
                  <from>
                    <xdr:col>3</xdr:col>
                    <xdr:colOff>247650</xdr:colOff>
                    <xdr:row>41</xdr:row>
                    <xdr:rowOff>228600</xdr:rowOff>
                  </from>
                  <to>
                    <xdr:col>4</xdr:col>
                    <xdr:colOff>180975</xdr:colOff>
                    <xdr:row>41</xdr:row>
                    <xdr:rowOff>466725</xdr:rowOff>
                  </to>
                </anchor>
              </controlPr>
            </control>
          </mc:Choice>
        </mc:AlternateContent>
        <mc:AlternateContent xmlns:mc="http://schemas.openxmlformats.org/markup-compatibility/2006">
          <mc:Choice Requires="x14">
            <control shapeId="149545" r:id="rId44" name="Check Box 41">
              <controlPr defaultSize="0" autoFill="0" autoLine="0" autoPict="0">
                <anchor moveWithCells="1">
                  <from>
                    <xdr:col>2</xdr:col>
                    <xdr:colOff>247650</xdr:colOff>
                    <xdr:row>48</xdr:row>
                    <xdr:rowOff>200025</xdr:rowOff>
                  </from>
                  <to>
                    <xdr:col>3</xdr:col>
                    <xdr:colOff>180975</xdr:colOff>
                    <xdr:row>48</xdr:row>
                    <xdr:rowOff>438150</xdr:rowOff>
                  </to>
                </anchor>
              </controlPr>
            </control>
          </mc:Choice>
        </mc:AlternateContent>
        <mc:AlternateContent xmlns:mc="http://schemas.openxmlformats.org/markup-compatibility/2006">
          <mc:Choice Requires="x14">
            <control shapeId="149546" r:id="rId45" name="Check Box 42">
              <controlPr defaultSize="0" autoFill="0" autoLine="0" autoPict="0">
                <anchor moveWithCells="1">
                  <from>
                    <xdr:col>3</xdr:col>
                    <xdr:colOff>247650</xdr:colOff>
                    <xdr:row>48</xdr:row>
                    <xdr:rowOff>200025</xdr:rowOff>
                  </from>
                  <to>
                    <xdr:col>4</xdr:col>
                    <xdr:colOff>180975</xdr:colOff>
                    <xdr:row>48</xdr:row>
                    <xdr:rowOff>438150</xdr:rowOff>
                  </to>
                </anchor>
              </controlPr>
            </control>
          </mc:Choice>
        </mc:AlternateContent>
        <mc:AlternateContent xmlns:mc="http://schemas.openxmlformats.org/markup-compatibility/2006">
          <mc:Choice Requires="x14">
            <control shapeId="149547" r:id="rId46" name="Check Box 43">
              <controlPr defaultSize="0" autoFill="0" autoLine="0" autoPict="0">
                <anchor moveWithCells="1">
                  <from>
                    <xdr:col>2</xdr:col>
                    <xdr:colOff>247650</xdr:colOff>
                    <xdr:row>31</xdr:row>
                    <xdr:rowOff>200025</xdr:rowOff>
                  </from>
                  <to>
                    <xdr:col>3</xdr:col>
                    <xdr:colOff>180975</xdr:colOff>
                    <xdr:row>31</xdr:row>
                    <xdr:rowOff>438150</xdr:rowOff>
                  </to>
                </anchor>
              </controlPr>
            </control>
          </mc:Choice>
        </mc:AlternateContent>
        <mc:AlternateContent xmlns:mc="http://schemas.openxmlformats.org/markup-compatibility/2006">
          <mc:Choice Requires="x14">
            <control shapeId="149548" r:id="rId47" name="Check Box 44">
              <controlPr defaultSize="0" autoFill="0" autoLine="0" autoPict="0">
                <anchor moveWithCells="1">
                  <from>
                    <xdr:col>3</xdr:col>
                    <xdr:colOff>247650</xdr:colOff>
                    <xdr:row>31</xdr:row>
                    <xdr:rowOff>200025</xdr:rowOff>
                  </from>
                  <to>
                    <xdr:col>4</xdr:col>
                    <xdr:colOff>180975</xdr:colOff>
                    <xdr:row>31</xdr:row>
                    <xdr:rowOff>438150</xdr:rowOff>
                  </to>
                </anchor>
              </controlPr>
            </control>
          </mc:Choice>
        </mc:AlternateContent>
        <mc:AlternateContent xmlns:mc="http://schemas.openxmlformats.org/markup-compatibility/2006">
          <mc:Choice Requires="x14">
            <control shapeId="149549" r:id="rId48" name="Check Box 45">
              <controlPr defaultSize="0" autoFill="0" autoLine="0" autoPict="0">
                <anchor moveWithCells="1">
                  <from>
                    <xdr:col>2</xdr:col>
                    <xdr:colOff>247650</xdr:colOff>
                    <xdr:row>14</xdr:row>
                    <xdr:rowOff>200025</xdr:rowOff>
                  </from>
                  <to>
                    <xdr:col>3</xdr:col>
                    <xdr:colOff>180975</xdr:colOff>
                    <xdr:row>14</xdr:row>
                    <xdr:rowOff>438150</xdr:rowOff>
                  </to>
                </anchor>
              </controlPr>
            </control>
          </mc:Choice>
        </mc:AlternateContent>
        <mc:AlternateContent xmlns:mc="http://schemas.openxmlformats.org/markup-compatibility/2006">
          <mc:Choice Requires="x14">
            <control shapeId="149550" r:id="rId49" name="Check Box 46">
              <controlPr defaultSize="0" autoFill="0" autoLine="0" autoPict="0">
                <anchor moveWithCells="1">
                  <from>
                    <xdr:col>3</xdr:col>
                    <xdr:colOff>247650</xdr:colOff>
                    <xdr:row>14</xdr:row>
                    <xdr:rowOff>200025</xdr:rowOff>
                  </from>
                  <to>
                    <xdr:col>4</xdr:col>
                    <xdr:colOff>180975</xdr:colOff>
                    <xdr:row>14</xdr:row>
                    <xdr:rowOff>438150</xdr:rowOff>
                  </to>
                </anchor>
              </controlPr>
            </control>
          </mc:Choice>
        </mc:AlternateContent>
        <mc:AlternateContent xmlns:mc="http://schemas.openxmlformats.org/markup-compatibility/2006">
          <mc:Choice Requires="x14">
            <control shapeId="149551" r:id="rId50" name="Check Box 47">
              <controlPr defaultSize="0" autoFill="0" autoLine="0" autoPict="0">
                <anchor moveWithCells="1">
                  <from>
                    <xdr:col>2</xdr:col>
                    <xdr:colOff>247650</xdr:colOff>
                    <xdr:row>15</xdr:row>
                    <xdr:rowOff>171450</xdr:rowOff>
                  </from>
                  <to>
                    <xdr:col>3</xdr:col>
                    <xdr:colOff>180975</xdr:colOff>
                    <xdr:row>15</xdr:row>
                    <xdr:rowOff>409575</xdr:rowOff>
                  </to>
                </anchor>
              </controlPr>
            </control>
          </mc:Choice>
        </mc:AlternateContent>
        <mc:AlternateContent xmlns:mc="http://schemas.openxmlformats.org/markup-compatibility/2006">
          <mc:Choice Requires="x14">
            <control shapeId="149552" r:id="rId51" name="Check Box 48">
              <controlPr defaultSize="0" autoFill="0" autoLine="0" autoPict="0">
                <anchor moveWithCells="1">
                  <from>
                    <xdr:col>3</xdr:col>
                    <xdr:colOff>247650</xdr:colOff>
                    <xdr:row>15</xdr:row>
                    <xdr:rowOff>171450</xdr:rowOff>
                  </from>
                  <to>
                    <xdr:col>4</xdr:col>
                    <xdr:colOff>180975</xdr:colOff>
                    <xdr:row>15</xdr:row>
                    <xdr:rowOff>409575</xdr:rowOff>
                  </to>
                </anchor>
              </controlPr>
            </control>
          </mc:Choice>
        </mc:AlternateContent>
        <mc:AlternateContent xmlns:mc="http://schemas.openxmlformats.org/markup-compatibility/2006">
          <mc:Choice Requires="x14">
            <control shapeId="149553" r:id="rId52" name="Check Box 49">
              <controlPr defaultSize="0" autoFill="0" autoLine="0" autoPict="0">
                <anchor moveWithCells="1">
                  <from>
                    <xdr:col>2</xdr:col>
                    <xdr:colOff>247650</xdr:colOff>
                    <xdr:row>16</xdr:row>
                    <xdr:rowOff>200025</xdr:rowOff>
                  </from>
                  <to>
                    <xdr:col>3</xdr:col>
                    <xdr:colOff>180975</xdr:colOff>
                    <xdr:row>16</xdr:row>
                    <xdr:rowOff>428625</xdr:rowOff>
                  </to>
                </anchor>
              </controlPr>
            </control>
          </mc:Choice>
        </mc:AlternateContent>
        <mc:AlternateContent xmlns:mc="http://schemas.openxmlformats.org/markup-compatibility/2006">
          <mc:Choice Requires="x14">
            <control shapeId="149554" r:id="rId53" name="Check Box 50">
              <controlPr defaultSize="0" autoFill="0" autoLine="0" autoPict="0">
                <anchor moveWithCells="1">
                  <from>
                    <xdr:col>3</xdr:col>
                    <xdr:colOff>247650</xdr:colOff>
                    <xdr:row>16</xdr:row>
                    <xdr:rowOff>200025</xdr:rowOff>
                  </from>
                  <to>
                    <xdr:col>4</xdr:col>
                    <xdr:colOff>180975</xdr:colOff>
                    <xdr:row>16</xdr:row>
                    <xdr:rowOff>428625</xdr:rowOff>
                  </to>
                </anchor>
              </controlPr>
            </control>
          </mc:Choice>
        </mc:AlternateContent>
        <mc:AlternateContent xmlns:mc="http://schemas.openxmlformats.org/markup-compatibility/2006">
          <mc:Choice Requires="x14">
            <control shapeId="149555" r:id="rId54" name="Check Box 51">
              <controlPr defaultSize="0" autoFill="0" autoLine="0" autoPict="0">
                <anchor moveWithCells="1">
                  <from>
                    <xdr:col>2</xdr:col>
                    <xdr:colOff>247650</xdr:colOff>
                    <xdr:row>17</xdr:row>
                    <xdr:rowOff>200025</xdr:rowOff>
                  </from>
                  <to>
                    <xdr:col>3</xdr:col>
                    <xdr:colOff>180975</xdr:colOff>
                    <xdr:row>17</xdr:row>
                    <xdr:rowOff>428625</xdr:rowOff>
                  </to>
                </anchor>
              </controlPr>
            </control>
          </mc:Choice>
        </mc:AlternateContent>
        <mc:AlternateContent xmlns:mc="http://schemas.openxmlformats.org/markup-compatibility/2006">
          <mc:Choice Requires="x14">
            <control shapeId="149556" r:id="rId55" name="Check Box 52">
              <controlPr defaultSize="0" autoFill="0" autoLine="0" autoPict="0">
                <anchor moveWithCells="1">
                  <from>
                    <xdr:col>3</xdr:col>
                    <xdr:colOff>247650</xdr:colOff>
                    <xdr:row>17</xdr:row>
                    <xdr:rowOff>200025</xdr:rowOff>
                  </from>
                  <to>
                    <xdr:col>4</xdr:col>
                    <xdr:colOff>180975</xdr:colOff>
                    <xdr:row>17</xdr:row>
                    <xdr:rowOff>428625</xdr:rowOff>
                  </to>
                </anchor>
              </controlPr>
            </control>
          </mc:Choice>
        </mc:AlternateContent>
        <mc:AlternateContent xmlns:mc="http://schemas.openxmlformats.org/markup-compatibility/2006">
          <mc:Choice Requires="x14">
            <control shapeId="149557" r:id="rId56" name="Check Box 53">
              <controlPr defaultSize="0" autoFill="0" autoLine="0" autoPict="0">
                <anchor moveWithCells="1">
                  <from>
                    <xdr:col>2</xdr:col>
                    <xdr:colOff>238125</xdr:colOff>
                    <xdr:row>18</xdr:row>
                    <xdr:rowOff>200025</xdr:rowOff>
                  </from>
                  <to>
                    <xdr:col>3</xdr:col>
                    <xdr:colOff>171450</xdr:colOff>
                    <xdr:row>18</xdr:row>
                    <xdr:rowOff>428625</xdr:rowOff>
                  </to>
                </anchor>
              </controlPr>
            </control>
          </mc:Choice>
        </mc:AlternateContent>
        <mc:AlternateContent xmlns:mc="http://schemas.openxmlformats.org/markup-compatibility/2006">
          <mc:Choice Requires="x14">
            <control shapeId="149558" r:id="rId57" name="Check Box 54">
              <controlPr defaultSize="0" autoFill="0" autoLine="0" autoPict="0">
                <anchor moveWithCells="1">
                  <from>
                    <xdr:col>3</xdr:col>
                    <xdr:colOff>238125</xdr:colOff>
                    <xdr:row>18</xdr:row>
                    <xdr:rowOff>200025</xdr:rowOff>
                  </from>
                  <to>
                    <xdr:col>4</xdr:col>
                    <xdr:colOff>171450</xdr:colOff>
                    <xdr:row>18</xdr:row>
                    <xdr:rowOff>428625</xdr:rowOff>
                  </to>
                </anchor>
              </controlPr>
            </control>
          </mc:Choice>
        </mc:AlternateContent>
        <mc:AlternateContent xmlns:mc="http://schemas.openxmlformats.org/markup-compatibility/2006">
          <mc:Choice Requires="x14">
            <control shapeId="149559" r:id="rId58" name="Check Box 55">
              <controlPr defaultSize="0" autoFill="0" autoLine="0" autoPict="0">
                <anchor moveWithCells="1">
                  <from>
                    <xdr:col>2</xdr:col>
                    <xdr:colOff>247650</xdr:colOff>
                    <xdr:row>22</xdr:row>
                    <xdr:rowOff>219075</xdr:rowOff>
                  </from>
                  <to>
                    <xdr:col>3</xdr:col>
                    <xdr:colOff>180975</xdr:colOff>
                    <xdr:row>22</xdr:row>
                    <xdr:rowOff>466725</xdr:rowOff>
                  </to>
                </anchor>
              </controlPr>
            </control>
          </mc:Choice>
        </mc:AlternateContent>
        <mc:AlternateContent xmlns:mc="http://schemas.openxmlformats.org/markup-compatibility/2006">
          <mc:Choice Requires="x14">
            <control shapeId="149560" r:id="rId59" name="Check Box 56">
              <controlPr defaultSize="0" autoFill="0" autoLine="0" autoPict="0">
                <anchor moveWithCells="1">
                  <from>
                    <xdr:col>3</xdr:col>
                    <xdr:colOff>247650</xdr:colOff>
                    <xdr:row>22</xdr:row>
                    <xdr:rowOff>219075</xdr:rowOff>
                  </from>
                  <to>
                    <xdr:col>4</xdr:col>
                    <xdr:colOff>180975</xdr:colOff>
                    <xdr:row>22</xdr:row>
                    <xdr:rowOff>466725</xdr:rowOff>
                  </to>
                </anchor>
              </controlPr>
            </control>
          </mc:Choice>
        </mc:AlternateContent>
        <mc:AlternateContent xmlns:mc="http://schemas.openxmlformats.org/markup-compatibility/2006">
          <mc:Choice Requires="x14">
            <control shapeId="149561" r:id="rId60" name="Check Box 57">
              <controlPr defaultSize="0" autoFill="0" autoLine="0" autoPict="0">
                <anchor moveWithCells="1">
                  <from>
                    <xdr:col>2</xdr:col>
                    <xdr:colOff>247650</xdr:colOff>
                    <xdr:row>23</xdr:row>
                    <xdr:rowOff>219075</xdr:rowOff>
                  </from>
                  <to>
                    <xdr:col>3</xdr:col>
                    <xdr:colOff>180975</xdr:colOff>
                    <xdr:row>23</xdr:row>
                    <xdr:rowOff>466725</xdr:rowOff>
                  </to>
                </anchor>
              </controlPr>
            </control>
          </mc:Choice>
        </mc:AlternateContent>
        <mc:AlternateContent xmlns:mc="http://schemas.openxmlformats.org/markup-compatibility/2006">
          <mc:Choice Requires="x14">
            <control shapeId="149562" r:id="rId61" name="Check Box 58">
              <controlPr defaultSize="0" autoFill="0" autoLine="0" autoPict="0">
                <anchor moveWithCells="1">
                  <from>
                    <xdr:col>3</xdr:col>
                    <xdr:colOff>247650</xdr:colOff>
                    <xdr:row>23</xdr:row>
                    <xdr:rowOff>219075</xdr:rowOff>
                  </from>
                  <to>
                    <xdr:col>4</xdr:col>
                    <xdr:colOff>180975</xdr:colOff>
                    <xdr:row>23</xdr:row>
                    <xdr:rowOff>466725</xdr:rowOff>
                  </to>
                </anchor>
              </controlPr>
            </control>
          </mc:Choice>
        </mc:AlternateContent>
        <mc:AlternateContent xmlns:mc="http://schemas.openxmlformats.org/markup-compatibility/2006">
          <mc:Choice Requires="x14">
            <control shapeId="149563" r:id="rId62" name="Check Box 59">
              <controlPr defaultSize="0" autoFill="0" autoLine="0" autoPict="0">
                <anchor moveWithCells="1">
                  <from>
                    <xdr:col>2</xdr:col>
                    <xdr:colOff>247650</xdr:colOff>
                    <xdr:row>52</xdr:row>
                    <xdr:rowOff>9525</xdr:rowOff>
                  </from>
                  <to>
                    <xdr:col>3</xdr:col>
                    <xdr:colOff>180975</xdr:colOff>
                    <xdr:row>53</xdr:row>
                    <xdr:rowOff>0</xdr:rowOff>
                  </to>
                </anchor>
              </controlPr>
            </control>
          </mc:Choice>
        </mc:AlternateContent>
        <mc:AlternateContent xmlns:mc="http://schemas.openxmlformats.org/markup-compatibility/2006">
          <mc:Choice Requires="x14">
            <control shapeId="149564" r:id="rId63" name="Check Box 60">
              <controlPr defaultSize="0" autoFill="0" autoLine="0" autoPict="0">
                <anchor moveWithCells="1">
                  <from>
                    <xdr:col>3</xdr:col>
                    <xdr:colOff>247650</xdr:colOff>
                    <xdr:row>52</xdr:row>
                    <xdr:rowOff>9525</xdr:rowOff>
                  </from>
                  <to>
                    <xdr:col>4</xdr:col>
                    <xdr:colOff>180975</xdr:colOff>
                    <xdr:row>53</xdr:row>
                    <xdr:rowOff>0</xdr:rowOff>
                  </to>
                </anchor>
              </controlPr>
            </control>
          </mc:Choice>
        </mc:AlternateContent>
        <mc:AlternateContent xmlns:mc="http://schemas.openxmlformats.org/markup-compatibility/2006">
          <mc:Choice Requires="x14">
            <control shapeId="149565" r:id="rId64" name="Check Box 61">
              <controlPr defaultSize="0" autoFill="0" autoLine="0" autoPict="0">
                <anchor moveWithCells="1">
                  <from>
                    <xdr:col>2</xdr:col>
                    <xdr:colOff>257175</xdr:colOff>
                    <xdr:row>54</xdr:row>
                    <xdr:rowOff>200025</xdr:rowOff>
                  </from>
                  <to>
                    <xdr:col>3</xdr:col>
                    <xdr:colOff>190500</xdr:colOff>
                    <xdr:row>54</xdr:row>
                    <xdr:rowOff>438150</xdr:rowOff>
                  </to>
                </anchor>
              </controlPr>
            </control>
          </mc:Choice>
        </mc:AlternateContent>
        <mc:AlternateContent xmlns:mc="http://schemas.openxmlformats.org/markup-compatibility/2006">
          <mc:Choice Requires="x14">
            <control shapeId="149566" r:id="rId65" name="Check Box 62">
              <controlPr defaultSize="0" autoFill="0" autoLine="0" autoPict="0">
                <anchor moveWithCells="1">
                  <from>
                    <xdr:col>3</xdr:col>
                    <xdr:colOff>257175</xdr:colOff>
                    <xdr:row>54</xdr:row>
                    <xdr:rowOff>200025</xdr:rowOff>
                  </from>
                  <to>
                    <xdr:col>4</xdr:col>
                    <xdr:colOff>190500</xdr:colOff>
                    <xdr:row>54</xdr:row>
                    <xdr:rowOff>438150</xdr:rowOff>
                  </to>
                </anchor>
              </controlPr>
            </control>
          </mc:Choice>
        </mc:AlternateContent>
        <mc:AlternateContent xmlns:mc="http://schemas.openxmlformats.org/markup-compatibility/2006">
          <mc:Choice Requires="x14">
            <control shapeId="149567" r:id="rId66" name="Check Box 63">
              <controlPr defaultSize="0" autoFill="0" autoLine="0" autoPict="0">
                <anchor moveWithCells="1">
                  <from>
                    <xdr:col>2</xdr:col>
                    <xdr:colOff>238125</xdr:colOff>
                    <xdr:row>55</xdr:row>
                    <xdr:rowOff>161925</xdr:rowOff>
                  </from>
                  <to>
                    <xdr:col>3</xdr:col>
                    <xdr:colOff>171450</xdr:colOff>
                    <xdr:row>55</xdr:row>
                    <xdr:rowOff>400050</xdr:rowOff>
                  </to>
                </anchor>
              </controlPr>
            </control>
          </mc:Choice>
        </mc:AlternateContent>
        <mc:AlternateContent xmlns:mc="http://schemas.openxmlformats.org/markup-compatibility/2006">
          <mc:Choice Requires="x14">
            <control shapeId="149568" r:id="rId67" name="Check Box 64">
              <controlPr defaultSize="0" autoFill="0" autoLine="0" autoPict="0">
                <anchor moveWithCells="1">
                  <from>
                    <xdr:col>3</xdr:col>
                    <xdr:colOff>238125</xdr:colOff>
                    <xdr:row>55</xdr:row>
                    <xdr:rowOff>161925</xdr:rowOff>
                  </from>
                  <to>
                    <xdr:col>4</xdr:col>
                    <xdr:colOff>171450</xdr:colOff>
                    <xdr:row>55</xdr:row>
                    <xdr:rowOff>400050</xdr:rowOff>
                  </to>
                </anchor>
              </controlPr>
            </control>
          </mc:Choice>
        </mc:AlternateContent>
        <mc:AlternateContent xmlns:mc="http://schemas.openxmlformats.org/markup-compatibility/2006">
          <mc:Choice Requires="x14">
            <control shapeId="149569" r:id="rId68" name="Check Box 65">
              <controlPr defaultSize="0" autoFill="0" autoLine="0" autoPict="0">
                <anchor moveWithCells="1">
                  <from>
                    <xdr:col>2</xdr:col>
                    <xdr:colOff>266700</xdr:colOff>
                    <xdr:row>53</xdr:row>
                    <xdr:rowOff>190500</xdr:rowOff>
                  </from>
                  <to>
                    <xdr:col>3</xdr:col>
                    <xdr:colOff>200025</xdr:colOff>
                    <xdr:row>53</xdr:row>
                    <xdr:rowOff>428625</xdr:rowOff>
                  </to>
                </anchor>
              </controlPr>
            </control>
          </mc:Choice>
        </mc:AlternateContent>
        <mc:AlternateContent xmlns:mc="http://schemas.openxmlformats.org/markup-compatibility/2006">
          <mc:Choice Requires="x14">
            <control shapeId="149570" r:id="rId69" name="Check Box 66">
              <controlPr defaultSize="0" autoFill="0" autoLine="0" autoPict="0">
                <anchor moveWithCells="1">
                  <from>
                    <xdr:col>3</xdr:col>
                    <xdr:colOff>266700</xdr:colOff>
                    <xdr:row>53</xdr:row>
                    <xdr:rowOff>190500</xdr:rowOff>
                  </from>
                  <to>
                    <xdr:col>4</xdr:col>
                    <xdr:colOff>200025</xdr:colOff>
                    <xdr:row>53</xdr:row>
                    <xdr:rowOff>428625</xdr:rowOff>
                  </to>
                </anchor>
              </controlPr>
            </control>
          </mc:Choice>
        </mc:AlternateContent>
        <mc:AlternateContent xmlns:mc="http://schemas.openxmlformats.org/markup-compatibility/2006">
          <mc:Choice Requires="x14">
            <control shapeId="149571" r:id="rId70" name="Check Box 67">
              <controlPr defaultSize="0" autoFill="0" autoLine="0" autoPict="0">
                <anchor moveWithCells="1">
                  <from>
                    <xdr:col>2</xdr:col>
                    <xdr:colOff>238125</xdr:colOff>
                    <xdr:row>35</xdr:row>
                    <xdr:rowOff>581025</xdr:rowOff>
                  </from>
                  <to>
                    <xdr:col>3</xdr:col>
                    <xdr:colOff>171450</xdr:colOff>
                    <xdr:row>37</xdr:row>
                    <xdr:rowOff>9525</xdr:rowOff>
                  </to>
                </anchor>
              </controlPr>
            </control>
          </mc:Choice>
        </mc:AlternateContent>
        <mc:AlternateContent xmlns:mc="http://schemas.openxmlformats.org/markup-compatibility/2006">
          <mc:Choice Requires="x14">
            <control shapeId="149572" r:id="rId71" name="Check Box 68">
              <controlPr defaultSize="0" autoFill="0" autoLine="0" autoPict="0">
                <anchor moveWithCells="1">
                  <from>
                    <xdr:col>3</xdr:col>
                    <xdr:colOff>238125</xdr:colOff>
                    <xdr:row>35</xdr:row>
                    <xdr:rowOff>581025</xdr:rowOff>
                  </from>
                  <to>
                    <xdr:col>4</xdr:col>
                    <xdr:colOff>171450</xdr:colOff>
                    <xdr:row>37</xdr:row>
                    <xdr:rowOff>9525</xdr:rowOff>
                  </to>
                </anchor>
              </controlPr>
            </control>
          </mc:Choice>
        </mc:AlternateContent>
        <mc:AlternateContent xmlns:mc="http://schemas.openxmlformats.org/markup-compatibility/2006">
          <mc:Choice Requires="x14">
            <control shapeId="149573" r:id="rId72" name="Check Box 69">
              <controlPr defaultSize="0" autoFill="0" autoLine="0" autoPict="0">
                <anchor moveWithCells="1">
                  <from>
                    <xdr:col>2</xdr:col>
                    <xdr:colOff>238125</xdr:colOff>
                    <xdr:row>34</xdr:row>
                    <xdr:rowOff>190500</xdr:rowOff>
                  </from>
                  <to>
                    <xdr:col>3</xdr:col>
                    <xdr:colOff>171450</xdr:colOff>
                    <xdr:row>34</xdr:row>
                    <xdr:rowOff>428625</xdr:rowOff>
                  </to>
                </anchor>
              </controlPr>
            </control>
          </mc:Choice>
        </mc:AlternateContent>
        <mc:AlternateContent xmlns:mc="http://schemas.openxmlformats.org/markup-compatibility/2006">
          <mc:Choice Requires="x14">
            <control shapeId="149574" r:id="rId73" name="Check Box 70">
              <controlPr defaultSize="0" autoFill="0" autoLine="0" autoPict="0">
                <anchor moveWithCells="1">
                  <from>
                    <xdr:col>3</xdr:col>
                    <xdr:colOff>238125</xdr:colOff>
                    <xdr:row>34</xdr:row>
                    <xdr:rowOff>190500</xdr:rowOff>
                  </from>
                  <to>
                    <xdr:col>4</xdr:col>
                    <xdr:colOff>171450</xdr:colOff>
                    <xdr:row>34</xdr:row>
                    <xdr:rowOff>428625</xdr:rowOff>
                  </to>
                </anchor>
              </controlPr>
            </control>
          </mc:Choice>
        </mc:AlternateContent>
        <mc:AlternateContent xmlns:mc="http://schemas.openxmlformats.org/markup-compatibility/2006">
          <mc:Choice Requires="x14">
            <control shapeId="149575" r:id="rId74" name="Check Box 71">
              <controlPr defaultSize="0" autoFill="0" autoLine="0" autoPict="0">
                <anchor moveWithCells="1">
                  <from>
                    <xdr:col>2</xdr:col>
                    <xdr:colOff>247650</xdr:colOff>
                    <xdr:row>35</xdr:row>
                    <xdr:rowOff>219075</xdr:rowOff>
                  </from>
                  <to>
                    <xdr:col>3</xdr:col>
                    <xdr:colOff>180975</xdr:colOff>
                    <xdr:row>35</xdr:row>
                    <xdr:rowOff>457200</xdr:rowOff>
                  </to>
                </anchor>
              </controlPr>
            </control>
          </mc:Choice>
        </mc:AlternateContent>
        <mc:AlternateContent xmlns:mc="http://schemas.openxmlformats.org/markup-compatibility/2006">
          <mc:Choice Requires="x14">
            <control shapeId="149576" r:id="rId75" name="Check Box 72">
              <controlPr defaultSize="0" autoFill="0" autoLine="0" autoPict="0">
                <anchor moveWithCells="1">
                  <from>
                    <xdr:col>3</xdr:col>
                    <xdr:colOff>247650</xdr:colOff>
                    <xdr:row>35</xdr:row>
                    <xdr:rowOff>219075</xdr:rowOff>
                  </from>
                  <to>
                    <xdr:col>4</xdr:col>
                    <xdr:colOff>180975</xdr:colOff>
                    <xdr:row>35</xdr:row>
                    <xdr:rowOff>457200</xdr:rowOff>
                  </to>
                </anchor>
              </controlPr>
            </control>
          </mc:Choice>
        </mc:AlternateContent>
        <mc:AlternateContent xmlns:mc="http://schemas.openxmlformats.org/markup-compatibility/2006">
          <mc:Choice Requires="x14">
            <control shapeId="149577" r:id="rId76" name="Check Box 73">
              <controlPr defaultSize="0" autoFill="0" autoLine="0" autoPict="0">
                <anchor moveWithCells="1">
                  <from>
                    <xdr:col>2</xdr:col>
                    <xdr:colOff>238125</xdr:colOff>
                    <xdr:row>25</xdr:row>
                    <xdr:rowOff>180975</xdr:rowOff>
                  </from>
                  <to>
                    <xdr:col>3</xdr:col>
                    <xdr:colOff>180975</xdr:colOff>
                    <xdr:row>25</xdr:row>
                    <xdr:rowOff>419100</xdr:rowOff>
                  </to>
                </anchor>
              </controlPr>
            </control>
          </mc:Choice>
        </mc:AlternateContent>
        <mc:AlternateContent xmlns:mc="http://schemas.openxmlformats.org/markup-compatibility/2006">
          <mc:Choice Requires="x14">
            <control shapeId="149578" r:id="rId77" name="Check Box 74">
              <controlPr defaultSize="0" autoFill="0" autoLine="0" autoPict="0">
                <anchor moveWithCells="1">
                  <from>
                    <xdr:col>3</xdr:col>
                    <xdr:colOff>219075</xdr:colOff>
                    <xdr:row>25</xdr:row>
                    <xdr:rowOff>180975</xdr:rowOff>
                  </from>
                  <to>
                    <xdr:col>4</xdr:col>
                    <xdr:colOff>161925</xdr:colOff>
                    <xdr:row>25</xdr:row>
                    <xdr:rowOff>419100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3812E-23A4-436B-A0A0-80DABD566251}">
  <sheetPr>
    <tabColor rgb="FF00B0F0"/>
    <pageSetUpPr fitToPage="1"/>
  </sheetPr>
  <dimension ref="A1:O48"/>
  <sheetViews>
    <sheetView view="pageBreakPreview" zoomScaleNormal="100" zoomScaleSheetLayoutView="100" workbookViewId="0">
      <selection sqref="A1:J1"/>
    </sheetView>
  </sheetViews>
  <sheetFormatPr defaultColWidth="9" defaultRowHeight="18.75"/>
  <cols>
    <col min="1" max="2" width="8.625" style="344" customWidth="1"/>
    <col min="3" max="3" width="9.75" style="344" customWidth="1"/>
    <col min="4" max="4" width="10" style="344" customWidth="1"/>
    <col min="5" max="7" width="8.625" style="344" customWidth="1"/>
    <col min="8" max="16384" width="9" style="344"/>
  </cols>
  <sheetData>
    <row r="1" spans="1:15" ht="24">
      <c r="A1" s="955" t="s">
        <v>391</v>
      </c>
      <c r="B1" s="955"/>
      <c r="C1" s="955"/>
      <c r="D1" s="955"/>
      <c r="E1" s="955"/>
      <c r="F1" s="955"/>
      <c r="G1" s="955"/>
      <c r="H1" s="955"/>
      <c r="I1" s="955"/>
      <c r="J1" s="955"/>
      <c r="N1" s="345"/>
    </row>
    <row r="2" spans="1:15">
      <c r="O2" s="346"/>
    </row>
    <row r="3" spans="1:15" ht="18" customHeight="1">
      <c r="A3" s="940" t="s">
        <v>392</v>
      </c>
      <c r="B3" s="941"/>
      <c r="C3" s="1110" t="s">
        <v>543</v>
      </c>
      <c r="D3" s="1111"/>
      <c r="E3" s="1111"/>
      <c r="F3" s="1111"/>
      <c r="G3" s="1112"/>
    </row>
    <row r="4" spans="1:15" ht="18" customHeight="1">
      <c r="A4" s="940" t="s">
        <v>393</v>
      </c>
      <c r="B4" s="941"/>
      <c r="C4" s="1110" t="s">
        <v>544</v>
      </c>
      <c r="D4" s="1111"/>
      <c r="E4" s="1111"/>
      <c r="F4" s="1111"/>
      <c r="G4" s="1112"/>
    </row>
    <row r="5" spans="1:15" s="373" customFormat="1" ht="36" customHeight="1">
      <c r="A5" s="912" t="s">
        <v>715</v>
      </c>
      <c r="B5" s="913"/>
      <c r="C5" s="970">
        <v>330</v>
      </c>
      <c r="D5" s="971"/>
      <c r="E5" s="971"/>
      <c r="F5" s="972"/>
      <c r="G5" s="371" t="s">
        <v>716</v>
      </c>
      <c r="H5" s="372"/>
      <c r="I5" s="372"/>
    </row>
    <row r="6" spans="1:15" ht="18" customHeight="1">
      <c r="A6" s="940" t="s">
        <v>394</v>
      </c>
      <c r="B6" s="941"/>
      <c r="C6" s="1110" t="s">
        <v>545</v>
      </c>
      <c r="D6" s="1111"/>
      <c r="E6" s="1111"/>
      <c r="F6" s="1111"/>
      <c r="G6" s="1112"/>
    </row>
    <row r="7" spans="1:15">
      <c r="C7" s="347"/>
      <c r="D7" s="347"/>
      <c r="E7" s="347"/>
      <c r="F7" s="347"/>
      <c r="G7" s="347"/>
    </row>
    <row r="8" spans="1:15" ht="21" customHeight="1">
      <c r="A8" s="940" t="s">
        <v>395</v>
      </c>
      <c r="B8" s="941"/>
      <c r="C8" s="1113" t="s">
        <v>546</v>
      </c>
      <c r="D8" s="1113"/>
      <c r="E8" s="1113"/>
      <c r="F8" s="1113"/>
      <c r="G8" s="1113"/>
    </row>
    <row r="9" spans="1:15" ht="21" customHeight="1">
      <c r="A9" s="940" t="s">
        <v>396</v>
      </c>
      <c r="B9" s="941"/>
      <c r="C9" s="1113" t="s">
        <v>547</v>
      </c>
      <c r="D9" s="1113"/>
      <c r="E9" s="1113"/>
      <c r="F9" s="1113"/>
      <c r="G9" s="1113"/>
    </row>
    <row r="11" spans="1:15">
      <c r="A11" s="344" t="s">
        <v>625</v>
      </c>
    </row>
    <row r="12" spans="1:15" ht="25.5" customHeight="1">
      <c r="A12" s="940"/>
      <c r="B12" s="941"/>
      <c r="C12" s="940" t="s">
        <v>629</v>
      </c>
      <c r="D12" s="941"/>
      <c r="E12" s="940" t="s">
        <v>463</v>
      </c>
      <c r="F12" s="941"/>
      <c r="G12" s="940" t="s">
        <v>628</v>
      </c>
      <c r="H12" s="941"/>
      <c r="I12" s="940" t="s">
        <v>329</v>
      </c>
      <c r="J12" s="941"/>
    </row>
    <row r="13" spans="1:15" ht="19.5" customHeight="1">
      <c r="A13" s="934" t="s">
        <v>626</v>
      </c>
      <c r="B13" s="935"/>
      <c r="C13" s="1114">
        <v>150</v>
      </c>
      <c r="D13" s="1115"/>
      <c r="E13" s="1114">
        <v>155</v>
      </c>
      <c r="F13" s="1115"/>
      <c r="G13" s="1114">
        <v>145</v>
      </c>
      <c r="H13" s="1115"/>
      <c r="I13" s="1114">
        <f>IFERROR(AVERAGE(C13:H14),"")</f>
        <v>150</v>
      </c>
      <c r="J13" s="1115"/>
    </row>
    <row r="14" spans="1:15" ht="19.5" customHeight="1">
      <c r="A14" s="938"/>
      <c r="B14" s="939"/>
      <c r="C14" s="1116"/>
      <c r="D14" s="1117"/>
      <c r="E14" s="1116"/>
      <c r="F14" s="1117"/>
      <c r="G14" s="1116"/>
      <c r="H14" s="1117"/>
      <c r="I14" s="1116"/>
      <c r="J14" s="1117"/>
    </row>
    <row r="15" spans="1:15" ht="19.5" customHeight="1">
      <c r="A15" s="934" t="s">
        <v>627</v>
      </c>
      <c r="B15" s="935"/>
      <c r="C15" s="1114">
        <v>300</v>
      </c>
      <c r="D15" s="1115"/>
      <c r="E15" s="1114">
        <v>310</v>
      </c>
      <c r="F15" s="1115"/>
      <c r="G15" s="1114">
        <v>290</v>
      </c>
      <c r="H15" s="1115"/>
      <c r="I15" s="1114">
        <f>IFERROR(AVERAGE(C15:H16),"")</f>
        <v>300</v>
      </c>
      <c r="J15" s="1115"/>
    </row>
    <row r="16" spans="1:15" ht="19.5" customHeight="1">
      <c r="A16" s="938"/>
      <c r="B16" s="939"/>
      <c r="C16" s="1116"/>
      <c r="D16" s="1117"/>
      <c r="E16" s="1116"/>
      <c r="F16" s="1117"/>
      <c r="G16" s="1116"/>
      <c r="H16" s="1117"/>
      <c r="I16" s="1116"/>
      <c r="J16" s="1117"/>
    </row>
    <row r="17" spans="1:10" ht="36" customHeight="1">
      <c r="A17" s="974" t="s">
        <v>632</v>
      </c>
      <c r="B17" s="974"/>
      <c r="C17" s="974"/>
      <c r="D17" s="974"/>
      <c r="E17" s="974"/>
      <c r="F17" s="974"/>
      <c r="G17" s="974"/>
      <c r="H17" s="974"/>
      <c r="I17" s="974"/>
      <c r="J17" s="974"/>
    </row>
    <row r="18" spans="1:10">
      <c r="A18" s="348" t="s">
        <v>631</v>
      </c>
      <c r="B18" s="348"/>
      <c r="C18" s="348"/>
      <c r="D18" s="348"/>
      <c r="E18" s="348"/>
      <c r="F18" s="348"/>
      <c r="G18" s="348"/>
      <c r="H18" s="348"/>
      <c r="I18" s="348"/>
      <c r="J18" s="348"/>
    </row>
    <row r="20" spans="1:10">
      <c r="A20" s="344" t="s">
        <v>397</v>
      </c>
      <c r="I20" s="346"/>
      <c r="J20" s="346"/>
    </row>
    <row r="21" spans="1:10" ht="20.25" customHeight="1">
      <c r="A21" s="940"/>
      <c r="B21" s="941"/>
      <c r="C21" s="940" t="s">
        <v>628</v>
      </c>
      <c r="D21" s="941"/>
      <c r="E21" s="942" t="s">
        <v>398</v>
      </c>
      <c r="F21" s="942"/>
      <c r="G21" s="942"/>
    </row>
    <row r="22" spans="1:10" ht="20.25" customHeight="1">
      <c r="A22" s="940" t="s">
        <v>399</v>
      </c>
      <c r="B22" s="941"/>
      <c r="C22" s="947">
        <f>G15</f>
        <v>290</v>
      </c>
      <c r="D22" s="948"/>
      <c r="E22" s="949">
        <f>+C22-E24</f>
        <v>203</v>
      </c>
      <c r="F22" s="949"/>
      <c r="G22" s="949"/>
    </row>
    <row r="23" spans="1:10" ht="20.25" customHeight="1">
      <c r="A23" s="940" t="s">
        <v>400</v>
      </c>
      <c r="B23" s="941"/>
      <c r="C23" s="950" t="s">
        <v>401</v>
      </c>
      <c r="D23" s="951"/>
      <c r="E23" s="1118">
        <v>0.3</v>
      </c>
      <c r="F23" s="1118"/>
      <c r="G23" s="1118"/>
    </row>
    <row r="24" spans="1:10" ht="20.25" customHeight="1">
      <c r="A24" s="940" t="s">
        <v>402</v>
      </c>
      <c r="B24" s="941"/>
      <c r="C24" s="950" t="s">
        <v>401</v>
      </c>
      <c r="D24" s="951"/>
      <c r="E24" s="949">
        <f>+C22*E23</f>
        <v>87</v>
      </c>
      <c r="F24" s="949"/>
      <c r="G24" s="949"/>
    </row>
    <row r="25" spans="1:10">
      <c r="A25" s="344" t="s">
        <v>633</v>
      </c>
      <c r="E25" s="349"/>
      <c r="F25" s="349"/>
    </row>
    <row r="26" spans="1:10">
      <c r="E26" s="349"/>
      <c r="F26" s="349"/>
    </row>
    <row r="27" spans="1:10">
      <c r="A27" s="344" t="s">
        <v>403</v>
      </c>
    </row>
    <row r="28" spans="1:10" ht="13.5" customHeight="1">
      <c r="A28" s="925" t="s">
        <v>404</v>
      </c>
      <c r="B28" s="926"/>
      <c r="C28" s="925" t="s">
        <v>403</v>
      </c>
      <c r="D28" s="953"/>
      <c r="E28" s="953"/>
      <c r="F28" s="953"/>
      <c r="G28" s="953"/>
      <c r="H28" s="943" t="s">
        <v>405</v>
      </c>
      <c r="I28" s="944"/>
      <c r="J28" s="350"/>
    </row>
    <row r="29" spans="1:10" ht="13.5" customHeight="1">
      <c r="A29" s="927"/>
      <c r="B29" s="928"/>
      <c r="C29" s="927"/>
      <c r="D29" s="954"/>
      <c r="E29" s="954"/>
      <c r="F29" s="954"/>
      <c r="G29" s="954"/>
      <c r="H29" s="945"/>
      <c r="I29" s="946"/>
      <c r="J29" s="350"/>
    </row>
    <row r="30" spans="1:10" ht="16.5" customHeight="1">
      <c r="A30" s="934" t="s">
        <v>406</v>
      </c>
      <c r="B30" s="935"/>
      <c r="C30" s="1119" t="s">
        <v>548</v>
      </c>
      <c r="D30" s="1119"/>
      <c r="E30" s="1119"/>
      <c r="F30" s="1119"/>
      <c r="G30" s="1119"/>
      <c r="H30" s="1120" t="s">
        <v>549</v>
      </c>
      <c r="I30" s="1120"/>
      <c r="J30" s="351"/>
    </row>
    <row r="31" spans="1:10" ht="16.5" customHeight="1">
      <c r="A31" s="936"/>
      <c r="B31" s="937"/>
      <c r="C31" s="1119" t="s">
        <v>550</v>
      </c>
      <c r="D31" s="1119"/>
      <c r="E31" s="1119"/>
      <c r="F31" s="1119"/>
      <c r="G31" s="1119"/>
      <c r="H31" s="1120" t="s">
        <v>549</v>
      </c>
      <c r="I31" s="1120"/>
      <c r="J31" s="351"/>
    </row>
    <row r="32" spans="1:10" ht="16.5" customHeight="1">
      <c r="A32" s="936"/>
      <c r="B32" s="937"/>
      <c r="C32" s="1119" t="s">
        <v>551</v>
      </c>
      <c r="D32" s="1119"/>
      <c r="E32" s="1119"/>
      <c r="F32" s="1119"/>
      <c r="G32" s="1119"/>
      <c r="H32" s="1120" t="s">
        <v>549</v>
      </c>
      <c r="I32" s="1120"/>
      <c r="J32" s="351"/>
    </row>
    <row r="33" spans="1:10" ht="16.5" customHeight="1">
      <c r="A33" s="936"/>
      <c r="B33" s="937"/>
      <c r="C33" s="1119" t="s">
        <v>552</v>
      </c>
      <c r="D33" s="1119"/>
      <c r="E33" s="1119"/>
      <c r="F33" s="1119"/>
      <c r="G33" s="1119"/>
      <c r="H33" s="1120" t="s">
        <v>663</v>
      </c>
      <c r="I33" s="1120"/>
      <c r="J33" s="351"/>
    </row>
    <row r="34" spans="1:10" ht="16.5" customHeight="1">
      <c r="A34" s="936"/>
      <c r="B34" s="937"/>
      <c r="C34" s="1119" t="s">
        <v>556</v>
      </c>
      <c r="D34" s="1119"/>
      <c r="E34" s="1119"/>
      <c r="F34" s="1119"/>
      <c r="G34" s="1119"/>
      <c r="H34" s="1120" t="s">
        <v>663</v>
      </c>
      <c r="I34" s="1120"/>
      <c r="J34" s="351"/>
    </row>
    <row r="35" spans="1:10" ht="16.5" customHeight="1">
      <c r="A35" s="936"/>
      <c r="B35" s="937"/>
      <c r="C35" s="1119" t="s">
        <v>553</v>
      </c>
      <c r="D35" s="1119"/>
      <c r="E35" s="1119"/>
      <c r="F35" s="1119"/>
      <c r="G35" s="1119"/>
      <c r="H35" s="1120" t="s">
        <v>554</v>
      </c>
      <c r="I35" s="1120"/>
      <c r="J35" s="351"/>
    </row>
    <row r="36" spans="1:10" ht="16.5" customHeight="1">
      <c r="A36" s="936"/>
      <c r="B36" s="937"/>
      <c r="C36" s="1119" t="s">
        <v>555</v>
      </c>
      <c r="D36" s="1119"/>
      <c r="E36" s="1119"/>
      <c r="F36" s="1119"/>
      <c r="G36" s="1119"/>
      <c r="H36" s="1120" t="s">
        <v>554</v>
      </c>
      <c r="I36" s="1120"/>
      <c r="J36" s="351"/>
    </row>
    <row r="37" spans="1:10" ht="16.5" customHeight="1">
      <c r="A37" s="938"/>
      <c r="B37" s="939"/>
      <c r="C37" s="1119"/>
      <c r="D37" s="1119"/>
      <c r="E37" s="1119"/>
      <c r="F37" s="1119"/>
      <c r="G37" s="1119"/>
      <c r="H37" s="1120"/>
      <c r="I37" s="1120"/>
      <c r="J37" s="351"/>
    </row>
    <row r="38" spans="1:10" ht="16.5" customHeight="1">
      <c r="A38" s="925" t="s">
        <v>407</v>
      </c>
      <c r="B38" s="926"/>
      <c r="C38" s="1121" t="s">
        <v>557</v>
      </c>
      <c r="D38" s="1121"/>
      <c r="E38" s="1121"/>
      <c r="F38" s="1121"/>
      <c r="G38" s="1121"/>
      <c r="H38" s="1120" t="s">
        <v>554</v>
      </c>
      <c r="I38" s="1120"/>
      <c r="J38" s="351"/>
    </row>
    <row r="39" spans="1:10" ht="16.5" customHeight="1">
      <c r="A39" s="927"/>
      <c r="B39" s="928"/>
      <c r="C39" s="1121"/>
      <c r="D39" s="1121"/>
      <c r="E39" s="1121"/>
      <c r="F39" s="1121"/>
      <c r="G39" s="1121"/>
      <c r="H39" s="1120"/>
      <c r="I39" s="1120"/>
      <c r="J39" s="351"/>
    </row>
    <row r="40" spans="1:10" ht="16.5" customHeight="1">
      <c r="A40" s="925" t="s">
        <v>408</v>
      </c>
      <c r="B40" s="926"/>
      <c r="C40" s="1121" t="s">
        <v>558</v>
      </c>
      <c r="D40" s="1121"/>
      <c r="E40" s="1121"/>
      <c r="F40" s="1121"/>
      <c r="G40" s="1121"/>
      <c r="H40" s="1120" t="s">
        <v>554</v>
      </c>
      <c r="I40" s="1120"/>
      <c r="J40" s="351"/>
    </row>
    <row r="41" spans="1:10" ht="16.5" customHeight="1">
      <c r="A41" s="927"/>
      <c r="B41" s="928"/>
      <c r="C41" s="1121"/>
      <c r="D41" s="1121"/>
      <c r="E41" s="1121"/>
      <c r="F41" s="1121"/>
      <c r="G41" s="1121"/>
      <c r="H41" s="1120"/>
      <c r="I41" s="1120"/>
      <c r="J41" s="351"/>
    </row>
    <row r="42" spans="1:10">
      <c r="A42" s="352" t="s">
        <v>657</v>
      </c>
      <c r="C42" s="352"/>
      <c r="D42" s="352"/>
      <c r="E42" s="352"/>
      <c r="F42" s="352"/>
      <c r="G42" s="352"/>
      <c r="H42" s="352"/>
      <c r="I42" s="352"/>
      <c r="J42" s="353"/>
    </row>
    <row r="43" spans="1:10" s="348" customFormat="1">
      <c r="A43" s="348" t="s">
        <v>409</v>
      </c>
      <c r="H43" s="354"/>
      <c r="I43" s="354"/>
      <c r="J43" s="355"/>
    </row>
    <row r="44" spans="1:10" ht="48.75" customHeight="1">
      <c r="A44" s="929" t="s">
        <v>458</v>
      </c>
      <c r="B44" s="930"/>
      <c r="C44" s="1125" t="s">
        <v>664</v>
      </c>
      <c r="D44" s="1126"/>
      <c r="E44" s="1126"/>
      <c r="F44" s="1126"/>
      <c r="G44" s="1126"/>
      <c r="H44" s="1126"/>
      <c r="I44" s="1127"/>
      <c r="J44" s="356"/>
    </row>
    <row r="45" spans="1:10">
      <c r="H45" s="354"/>
      <c r="I45" s="354"/>
      <c r="J45" s="355"/>
    </row>
    <row r="46" spans="1:10" ht="48.75" customHeight="1">
      <c r="A46" s="917" t="s">
        <v>410</v>
      </c>
      <c r="B46" s="918"/>
      <c r="C46" s="918"/>
      <c r="D46" s="919"/>
      <c r="E46" s="1122"/>
      <c r="F46" s="1123"/>
      <c r="G46" s="1123"/>
      <c r="H46" s="1123"/>
      <c r="I46" s="1124"/>
      <c r="J46" s="357"/>
    </row>
    <row r="47" spans="1:10">
      <c r="H47" s="358"/>
    </row>
    <row r="48" spans="1:10">
      <c r="H48" s="358"/>
    </row>
  </sheetData>
  <sheetProtection algorithmName="SHA-512" hashValue="fGH0Xkq6yeyf99Q/qiDVnehkPSQK/V1lcel4WbRS/TLrTboQPqoMTySUujyA4x9BXMtZP+3b56kMuWiES2zBgQ==" saltValue="Uv8S0MuVHmzIoJ9GnqranA==" spinCount="100000" sheet="1" objects="1" scenarios="1"/>
  <mergeCells count="75">
    <mergeCell ref="A46:D46"/>
    <mergeCell ref="E46:I46"/>
    <mergeCell ref="A40:B41"/>
    <mergeCell ref="C40:G40"/>
    <mergeCell ref="H40:I40"/>
    <mergeCell ref="C41:G41"/>
    <mergeCell ref="H41:I41"/>
    <mergeCell ref="A44:B44"/>
    <mergeCell ref="C44:I44"/>
    <mergeCell ref="C36:G36"/>
    <mergeCell ref="H36:I36"/>
    <mergeCell ref="C37:G37"/>
    <mergeCell ref="H37:I37"/>
    <mergeCell ref="A38:B39"/>
    <mergeCell ref="C38:G38"/>
    <mergeCell ref="H38:I38"/>
    <mergeCell ref="C39:G39"/>
    <mergeCell ref="H39:I39"/>
    <mergeCell ref="A28:B29"/>
    <mergeCell ref="C28:G29"/>
    <mergeCell ref="H28:I29"/>
    <mergeCell ref="A30:B37"/>
    <mergeCell ref="C30:G30"/>
    <mergeCell ref="H30:I30"/>
    <mergeCell ref="C31:G31"/>
    <mergeCell ref="H31:I31"/>
    <mergeCell ref="C32:G32"/>
    <mergeCell ref="H32:I32"/>
    <mergeCell ref="C33:G33"/>
    <mergeCell ref="H33:I33"/>
    <mergeCell ref="C34:G34"/>
    <mergeCell ref="H34:I34"/>
    <mergeCell ref="C35:G35"/>
    <mergeCell ref="H35:I35"/>
    <mergeCell ref="A23:B23"/>
    <mergeCell ref="C23:D23"/>
    <mergeCell ref="E23:G23"/>
    <mergeCell ref="A24:B24"/>
    <mergeCell ref="C24:D24"/>
    <mergeCell ref="E24:G24"/>
    <mergeCell ref="A21:B21"/>
    <mergeCell ref="C21:D21"/>
    <mergeCell ref="E21:G21"/>
    <mergeCell ref="A22:B22"/>
    <mergeCell ref="C22:D22"/>
    <mergeCell ref="E22:G22"/>
    <mergeCell ref="A17:J17"/>
    <mergeCell ref="I12:J12"/>
    <mergeCell ref="A13:B14"/>
    <mergeCell ref="C13:D14"/>
    <mergeCell ref="E13:F14"/>
    <mergeCell ref="G13:H14"/>
    <mergeCell ref="I13:J14"/>
    <mergeCell ref="A15:B16"/>
    <mergeCell ref="C15:D16"/>
    <mergeCell ref="E15:F16"/>
    <mergeCell ref="G15:H16"/>
    <mergeCell ref="I15:J16"/>
    <mergeCell ref="A8:B8"/>
    <mergeCell ref="C8:G8"/>
    <mergeCell ref="A9:B9"/>
    <mergeCell ref="C9:G9"/>
    <mergeCell ref="A12:B12"/>
    <mergeCell ref="C12:D12"/>
    <mergeCell ref="E12:F12"/>
    <mergeCell ref="G12:H12"/>
    <mergeCell ref="A6:B6"/>
    <mergeCell ref="C6:G6"/>
    <mergeCell ref="A1:J1"/>
    <mergeCell ref="A3:B3"/>
    <mergeCell ref="C3:G3"/>
    <mergeCell ref="A4:B4"/>
    <mergeCell ref="C4:G4"/>
    <mergeCell ref="A5:B5"/>
    <mergeCell ref="C5:F5"/>
  </mergeCells>
  <phoneticPr fontId="22"/>
  <conditionalFormatting sqref="C3:G6 C8:G9 C13:H16 E23 C30:I41 C44 E46">
    <cfRule type="containsBlanks" dxfId="0" priority="1">
      <formula>LEN(TRIM(C3))=0</formula>
    </cfRule>
  </conditionalFormatting>
  <dataValidations count="2">
    <dataValidation type="list" allowBlank="1" showInputMessage="1" showErrorMessage="1" sqref="H30:I41" xr:uid="{F45D2683-1ECB-4D9F-BDCB-E757B5800549}">
      <formula1>"実施済み,2024年度実施,今後予定"</formula1>
    </dataValidation>
    <dataValidation type="list" allowBlank="1" showInputMessage="1" showErrorMessage="1" sqref="J30:J41" xr:uid="{0C3E2E7B-0AC2-461E-BBD7-48EBBB3D2844}">
      <formula1>"実施済み,2023年度実施,今後予定"</formula1>
    </dataValidation>
  </dataValidations>
  <printOptions horizontalCentered="1"/>
  <pageMargins left="0.70866141732283472" right="0.70866141732283472" top="0.55118110236220474" bottom="0.55118110236220474" header="0.31496062992125984" footer="0.31496062992125984"/>
  <pageSetup paperSize="9" scale="89" orientation="portrait" r:id="rId1"/>
  <rowBreaks count="1" manualBreakCount="1">
    <brk id="4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45409" r:id="rId4" name="Check Box 1">
              <controlPr defaultSize="0" autoFill="0" autoLine="0" autoPict="0">
                <anchor moveWithCells="1">
                  <from>
                    <xdr:col>2</xdr:col>
                    <xdr:colOff>285750</xdr:colOff>
                    <xdr:row>43</xdr:row>
                    <xdr:rowOff>180975</xdr:rowOff>
                  </from>
                  <to>
                    <xdr:col>3</xdr:col>
                    <xdr:colOff>161925</xdr:colOff>
                    <xdr:row>43</xdr:row>
                    <xdr:rowOff>419100</xdr:rowOff>
                  </to>
                </anchor>
              </controlPr>
            </control>
          </mc:Choice>
        </mc:AlternateContent>
        <mc:AlternateContent xmlns:mc="http://schemas.openxmlformats.org/markup-compatibility/2006">
          <mc:Choice Requires="x14">
            <control shapeId="145410" r:id="rId5" name="Check Box 2">
              <controlPr defaultSize="0" autoFill="0" autoLine="0" autoPict="0">
                <anchor moveWithCells="1">
                  <from>
                    <xdr:col>5</xdr:col>
                    <xdr:colOff>247650</xdr:colOff>
                    <xdr:row>43</xdr:row>
                    <xdr:rowOff>180975</xdr:rowOff>
                  </from>
                  <to>
                    <xdr:col>6</xdr:col>
                    <xdr:colOff>209550</xdr:colOff>
                    <xdr:row>43</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56094-B94E-4269-90AF-325FAACC8C02}">
  <dimension ref="A1:AM25"/>
  <sheetViews>
    <sheetView view="pageBreakPreview" zoomScaleNormal="100" zoomScaleSheetLayoutView="100" workbookViewId="0">
      <selection activeCell="B5" sqref="B5:C5"/>
    </sheetView>
  </sheetViews>
  <sheetFormatPr defaultColWidth="8.75" defaultRowHeight="18.75"/>
  <cols>
    <col min="1" max="1" width="3.5" style="150" customWidth="1"/>
    <col min="2" max="2" width="74" style="150" customWidth="1"/>
    <col min="3" max="3" width="11.25" style="150" bestFit="1" customWidth="1"/>
    <col min="4" max="16384" width="8.75" style="121"/>
  </cols>
  <sheetData>
    <row r="1" spans="1:39" ht="19.5">
      <c r="A1" s="383" t="s">
        <v>647</v>
      </c>
      <c r="B1" s="383"/>
      <c r="C1" s="38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row>
    <row r="2" spans="1:39" ht="19.5">
      <c r="A2" s="383" t="s">
        <v>650</v>
      </c>
      <c r="B2" s="383"/>
      <c r="C2" s="38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row>
    <row r="3" spans="1:39">
      <c r="A3" s="158"/>
    </row>
    <row r="4" spans="1:39">
      <c r="B4" s="159" t="s">
        <v>711</v>
      </c>
    </row>
    <row r="5" spans="1:39">
      <c r="B5" s="384" t="s">
        <v>648</v>
      </c>
      <c r="C5" s="385"/>
    </row>
    <row r="6" spans="1:39">
      <c r="B6" s="386" t="s">
        <v>478</v>
      </c>
      <c r="C6" s="387"/>
    </row>
    <row r="7" spans="1:39">
      <c r="B7" s="160"/>
      <c r="C7" s="160"/>
    </row>
    <row r="8" spans="1:39">
      <c r="A8" s="159" t="s">
        <v>470</v>
      </c>
    </row>
    <row r="9" spans="1:39">
      <c r="A9" s="159"/>
    </row>
    <row r="10" spans="1:39">
      <c r="A10" s="159" t="s">
        <v>469</v>
      </c>
    </row>
    <row r="11" spans="1:39" s="122" customFormat="1" ht="18">
      <c r="A11" s="185" t="s">
        <v>466</v>
      </c>
      <c r="B11" s="175" t="s">
        <v>467</v>
      </c>
      <c r="C11" s="175" t="s">
        <v>468</v>
      </c>
    </row>
    <row r="12" spans="1:39" ht="36.75" customHeight="1">
      <c r="A12" s="161">
        <v>1</v>
      </c>
      <c r="B12" s="162" t="s">
        <v>471</v>
      </c>
      <c r="C12" s="178"/>
    </row>
    <row r="13" spans="1:39" ht="42" customHeight="1">
      <c r="A13" s="161">
        <v>2</v>
      </c>
      <c r="B13" s="162" t="s">
        <v>479</v>
      </c>
      <c r="C13" s="178"/>
    </row>
    <row r="14" spans="1:39" ht="26.25" customHeight="1">
      <c r="A14" s="161">
        <v>3</v>
      </c>
      <c r="B14" s="162" t="s">
        <v>472</v>
      </c>
      <c r="C14" s="178"/>
    </row>
    <row r="15" spans="1:39" ht="56.25" customHeight="1">
      <c r="A15" s="161">
        <v>4</v>
      </c>
      <c r="B15" s="162" t="s">
        <v>679</v>
      </c>
      <c r="C15" s="178"/>
    </row>
    <row r="16" spans="1:39" ht="35.25">
      <c r="A16" s="161">
        <v>5</v>
      </c>
      <c r="B16" s="162" t="s">
        <v>676</v>
      </c>
      <c r="C16" s="178"/>
    </row>
    <row r="17" spans="1:3" ht="41.25" customHeight="1">
      <c r="A17" s="161">
        <v>6</v>
      </c>
      <c r="B17" s="162" t="s">
        <v>473</v>
      </c>
      <c r="C17" s="178"/>
    </row>
    <row r="18" spans="1:3" ht="56.25">
      <c r="A18" s="161">
        <v>7</v>
      </c>
      <c r="B18" s="162" t="s">
        <v>677</v>
      </c>
      <c r="C18" s="178"/>
    </row>
    <row r="19" spans="1:3" ht="26.45" customHeight="1">
      <c r="A19" s="161">
        <v>8</v>
      </c>
      <c r="B19" s="162" t="s">
        <v>465</v>
      </c>
      <c r="C19" s="178"/>
    </row>
    <row r="20" spans="1:3" ht="75">
      <c r="A20" s="161">
        <v>9</v>
      </c>
      <c r="B20" s="162" t="s">
        <v>464</v>
      </c>
      <c r="C20" s="178"/>
    </row>
    <row r="21" spans="1:3" ht="38.25" customHeight="1">
      <c r="A21" s="161">
        <v>10</v>
      </c>
      <c r="B21" s="162" t="s">
        <v>480</v>
      </c>
      <c r="C21" s="178"/>
    </row>
    <row r="22" spans="1:3" ht="38.25" customHeight="1">
      <c r="A22" s="161">
        <v>11</v>
      </c>
      <c r="B22" s="173" t="s">
        <v>678</v>
      </c>
      <c r="C22" s="178"/>
    </row>
    <row r="23" spans="1:3" ht="39.75" customHeight="1">
      <c r="A23" s="161">
        <v>12</v>
      </c>
      <c r="B23" s="163" t="s">
        <v>680</v>
      </c>
      <c r="C23" s="178"/>
    </row>
    <row r="24" spans="1:3" ht="56.25">
      <c r="A24" s="161">
        <v>13</v>
      </c>
      <c r="B24" s="162" t="s">
        <v>681</v>
      </c>
      <c r="C24" s="178"/>
    </row>
    <row r="25" spans="1:3">
      <c r="A25" s="159"/>
    </row>
  </sheetData>
  <sheetProtection algorithmName="SHA-512" hashValue="AB2KeiSdq5Qcfsl76mqpbnvD7hUN2OB6iUl5G0ezhkAB6TyaTmqEcJ+9QiuoDnh17ZbLyD8j7iv+Z6X4qjmUYg==" saltValue="GlvwjinCHEZ0/8zUUa9JKw==" spinCount="100000" sheet="1" objects="1" scenarios="1"/>
  <mergeCells count="4">
    <mergeCell ref="A1:C1"/>
    <mergeCell ref="A2:C2"/>
    <mergeCell ref="B5:C5"/>
    <mergeCell ref="B6:C6"/>
  </mergeCells>
  <phoneticPr fontId="2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6433" r:id="rId4" name="Check Box 1">
              <controlPr defaultSize="0" autoFill="0" autoLine="0" autoPict="0">
                <anchor moveWithCells="1">
                  <from>
                    <xdr:col>2</xdr:col>
                    <xdr:colOff>333375</xdr:colOff>
                    <xdr:row>11</xdr:row>
                    <xdr:rowOff>66675</xdr:rowOff>
                  </from>
                  <to>
                    <xdr:col>3</xdr:col>
                    <xdr:colOff>238125</xdr:colOff>
                    <xdr:row>11</xdr:row>
                    <xdr:rowOff>400050</xdr:rowOff>
                  </to>
                </anchor>
              </controlPr>
            </control>
          </mc:Choice>
        </mc:AlternateContent>
        <mc:AlternateContent xmlns:mc="http://schemas.openxmlformats.org/markup-compatibility/2006">
          <mc:Choice Requires="x14">
            <control shapeId="146434" r:id="rId5" name="Check Box 2">
              <controlPr defaultSize="0" autoFill="0" autoLine="0" autoPict="0">
                <anchor moveWithCells="1">
                  <from>
                    <xdr:col>2</xdr:col>
                    <xdr:colOff>333375</xdr:colOff>
                    <xdr:row>12</xdr:row>
                    <xdr:rowOff>66675</xdr:rowOff>
                  </from>
                  <to>
                    <xdr:col>3</xdr:col>
                    <xdr:colOff>238125</xdr:colOff>
                    <xdr:row>12</xdr:row>
                    <xdr:rowOff>400050</xdr:rowOff>
                  </to>
                </anchor>
              </controlPr>
            </control>
          </mc:Choice>
        </mc:AlternateContent>
        <mc:AlternateContent xmlns:mc="http://schemas.openxmlformats.org/markup-compatibility/2006">
          <mc:Choice Requires="x14">
            <control shapeId="146435" r:id="rId6" name="Check Box 3">
              <controlPr defaultSize="0" autoFill="0" autoLine="0" autoPict="0">
                <anchor moveWithCells="1">
                  <from>
                    <xdr:col>2</xdr:col>
                    <xdr:colOff>323850</xdr:colOff>
                    <xdr:row>13</xdr:row>
                    <xdr:rowOff>9525</xdr:rowOff>
                  </from>
                  <to>
                    <xdr:col>3</xdr:col>
                    <xdr:colOff>228600</xdr:colOff>
                    <xdr:row>14</xdr:row>
                    <xdr:rowOff>9525</xdr:rowOff>
                  </to>
                </anchor>
              </controlPr>
            </control>
          </mc:Choice>
        </mc:AlternateContent>
        <mc:AlternateContent xmlns:mc="http://schemas.openxmlformats.org/markup-compatibility/2006">
          <mc:Choice Requires="x14">
            <control shapeId="146436" r:id="rId7" name="Check Box 4">
              <controlPr defaultSize="0" autoFill="0" autoLine="0" autoPict="0">
                <anchor moveWithCells="1">
                  <from>
                    <xdr:col>2</xdr:col>
                    <xdr:colOff>323850</xdr:colOff>
                    <xdr:row>14</xdr:row>
                    <xdr:rowOff>180975</xdr:rowOff>
                  </from>
                  <to>
                    <xdr:col>3</xdr:col>
                    <xdr:colOff>228600</xdr:colOff>
                    <xdr:row>14</xdr:row>
                    <xdr:rowOff>514350</xdr:rowOff>
                  </to>
                </anchor>
              </controlPr>
            </control>
          </mc:Choice>
        </mc:AlternateContent>
        <mc:AlternateContent xmlns:mc="http://schemas.openxmlformats.org/markup-compatibility/2006">
          <mc:Choice Requires="x14">
            <control shapeId="146437" r:id="rId8" name="Check Box 5">
              <controlPr defaultSize="0" autoFill="0" autoLine="0" autoPict="0">
                <anchor moveWithCells="1">
                  <from>
                    <xdr:col>2</xdr:col>
                    <xdr:colOff>333375</xdr:colOff>
                    <xdr:row>16</xdr:row>
                    <xdr:rowOff>66675</xdr:rowOff>
                  </from>
                  <to>
                    <xdr:col>3</xdr:col>
                    <xdr:colOff>238125</xdr:colOff>
                    <xdr:row>16</xdr:row>
                    <xdr:rowOff>400050</xdr:rowOff>
                  </to>
                </anchor>
              </controlPr>
            </control>
          </mc:Choice>
        </mc:AlternateContent>
        <mc:AlternateContent xmlns:mc="http://schemas.openxmlformats.org/markup-compatibility/2006">
          <mc:Choice Requires="x14">
            <control shapeId="146438" r:id="rId9" name="Check Box 6">
              <controlPr defaultSize="0" autoFill="0" autoLine="0" autoPict="0">
                <anchor moveWithCells="1">
                  <from>
                    <xdr:col>2</xdr:col>
                    <xdr:colOff>333375</xdr:colOff>
                    <xdr:row>18</xdr:row>
                    <xdr:rowOff>0</xdr:rowOff>
                  </from>
                  <to>
                    <xdr:col>3</xdr:col>
                    <xdr:colOff>238125</xdr:colOff>
                    <xdr:row>19</xdr:row>
                    <xdr:rowOff>0</xdr:rowOff>
                  </to>
                </anchor>
              </controlPr>
            </control>
          </mc:Choice>
        </mc:AlternateContent>
        <mc:AlternateContent xmlns:mc="http://schemas.openxmlformats.org/markup-compatibility/2006">
          <mc:Choice Requires="x14">
            <control shapeId="146439" r:id="rId10" name="Check Box 7">
              <controlPr defaultSize="0" autoFill="0" autoLine="0" autoPict="0">
                <anchor moveWithCells="1">
                  <from>
                    <xdr:col>2</xdr:col>
                    <xdr:colOff>333375</xdr:colOff>
                    <xdr:row>20</xdr:row>
                    <xdr:rowOff>66675</xdr:rowOff>
                  </from>
                  <to>
                    <xdr:col>3</xdr:col>
                    <xdr:colOff>238125</xdr:colOff>
                    <xdr:row>20</xdr:row>
                    <xdr:rowOff>400050</xdr:rowOff>
                  </to>
                </anchor>
              </controlPr>
            </control>
          </mc:Choice>
        </mc:AlternateContent>
        <mc:AlternateContent xmlns:mc="http://schemas.openxmlformats.org/markup-compatibility/2006">
          <mc:Choice Requires="x14">
            <control shapeId="146440" r:id="rId11" name="Check Box 8">
              <controlPr defaultSize="0" autoFill="0" autoLine="0" autoPict="0">
                <anchor moveWithCells="1">
                  <from>
                    <xdr:col>2</xdr:col>
                    <xdr:colOff>333375</xdr:colOff>
                    <xdr:row>21</xdr:row>
                    <xdr:rowOff>66675</xdr:rowOff>
                  </from>
                  <to>
                    <xdr:col>3</xdr:col>
                    <xdr:colOff>238125</xdr:colOff>
                    <xdr:row>21</xdr:row>
                    <xdr:rowOff>400050</xdr:rowOff>
                  </to>
                </anchor>
              </controlPr>
            </control>
          </mc:Choice>
        </mc:AlternateContent>
        <mc:AlternateContent xmlns:mc="http://schemas.openxmlformats.org/markup-compatibility/2006">
          <mc:Choice Requires="x14">
            <control shapeId="146441" r:id="rId12" name="Check Box 9">
              <controlPr defaultSize="0" autoFill="0" autoLine="0" autoPict="0">
                <anchor moveWithCells="1">
                  <from>
                    <xdr:col>2</xdr:col>
                    <xdr:colOff>333375</xdr:colOff>
                    <xdr:row>22</xdr:row>
                    <xdr:rowOff>66675</xdr:rowOff>
                  </from>
                  <to>
                    <xdr:col>3</xdr:col>
                    <xdr:colOff>238125</xdr:colOff>
                    <xdr:row>22</xdr:row>
                    <xdr:rowOff>400050</xdr:rowOff>
                  </to>
                </anchor>
              </controlPr>
            </control>
          </mc:Choice>
        </mc:AlternateContent>
        <mc:AlternateContent xmlns:mc="http://schemas.openxmlformats.org/markup-compatibility/2006">
          <mc:Choice Requires="x14">
            <control shapeId="146442" r:id="rId13" name="Check Box 10">
              <controlPr defaultSize="0" autoFill="0" autoLine="0" autoPict="0">
                <anchor moveWithCells="1">
                  <from>
                    <xdr:col>2</xdr:col>
                    <xdr:colOff>333375</xdr:colOff>
                    <xdr:row>12</xdr:row>
                    <xdr:rowOff>66675</xdr:rowOff>
                  </from>
                  <to>
                    <xdr:col>3</xdr:col>
                    <xdr:colOff>238125</xdr:colOff>
                    <xdr:row>12</xdr:row>
                    <xdr:rowOff>400050</xdr:rowOff>
                  </to>
                </anchor>
              </controlPr>
            </control>
          </mc:Choice>
        </mc:AlternateContent>
        <mc:AlternateContent xmlns:mc="http://schemas.openxmlformats.org/markup-compatibility/2006">
          <mc:Choice Requires="x14">
            <control shapeId="146443" r:id="rId14" name="Check Box 11">
              <controlPr defaultSize="0" autoFill="0" autoLine="0" autoPict="0">
                <anchor moveWithCells="1">
                  <from>
                    <xdr:col>2</xdr:col>
                    <xdr:colOff>333375</xdr:colOff>
                    <xdr:row>16</xdr:row>
                    <xdr:rowOff>66675</xdr:rowOff>
                  </from>
                  <to>
                    <xdr:col>3</xdr:col>
                    <xdr:colOff>238125</xdr:colOff>
                    <xdr:row>16</xdr:row>
                    <xdr:rowOff>400050</xdr:rowOff>
                  </to>
                </anchor>
              </controlPr>
            </control>
          </mc:Choice>
        </mc:AlternateContent>
        <mc:AlternateContent xmlns:mc="http://schemas.openxmlformats.org/markup-compatibility/2006">
          <mc:Choice Requires="x14">
            <control shapeId="146444" r:id="rId15" name="Check Box 12">
              <controlPr defaultSize="0" autoFill="0" autoLine="0" autoPict="0">
                <anchor moveWithCells="1">
                  <from>
                    <xdr:col>2</xdr:col>
                    <xdr:colOff>333375</xdr:colOff>
                    <xdr:row>20</xdr:row>
                    <xdr:rowOff>66675</xdr:rowOff>
                  </from>
                  <to>
                    <xdr:col>3</xdr:col>
                    <xdr:colOff>238125</xdr:colOff>
                    <xdr:row>20</xdr:row>
                    <xdr:rowOff>400050</xdr:rowOff>
                  </to>
                </anchor>
              </controlPr>
            </control>
          </mc:Choice>
        </mc:AlternateContent>
        <mc:AlternateContent xmlns:mc="http://schemas.openxmlformats.org/markup-compatibility/2006">
          <mc:Choice Requires="x14">
            <control shapeId="146445" r:id="rId16" name="Check Box 13">
              <controlPr defaultSize="0" autoFill="0" autoLine="0" autoPict="0">
                <anchor moveWithCells="1">
                  <from>
                    <xdr:col>2</xdr:col>
                    <xdr:colOff>333375</xdr:colOff>
                    <xdr:row>21</xdr:row>
                    <xdr:rowOff>66675</xdr:rowOff>
                  </from>
                  <to>
                    <xdr:col>3</xdr:col>
                    <xdr:colOff>238125</xdr:colOff>
                    <xdr:row>21</xdr:row>
                    <xdr:rowOff>400050</xdr:rowOff>
                  </to>
                </anchor>
              </controlPr>
            </control>
          </mc:Choice>
        </mc:AlternateContent>
        <mc:AlternateContent xmlns:mc="http://schemas.openxmlformats.org/markup-compatibility/2006">
          <mc:Choice Requires="x14">
            <control shapeId="146446" r:id="rId17" name="Check Box 14">
              <controlPr defaultSize="0" autoFill="0" autoLine="0" autoPict="0">
                <anchor moveWithCells="1">
                  <from>
                    <xdr:col>2</xdr:col>
                    <xdr:colOff>333375</xdr:colOff>
                    <xdr:row>22</xdr:row>
                    <xdr:rowOff>66675</xdr:rowOff>
                  </from>
                  <to>
                    <xdr:col>3</xdr:col>
                    <xdr:colOff>238125</xdr:colOff>
                    <xdr:row>22</xdr:row>
                    <xdr:rowOff>400050</xdr:rowOff>
                  </to>
                </anchor>
              </controlPr>
            </control>
          </mc:Choice>
        </mc:AlternateContent>
        <mc:AlternateContent xmlns:mc="http://schemas.openxmlformats.org/markup-compatibility/2006">
          <mc:Choice Requires="x14">
            <control shapeId="146447" r:id="rId18" name="Check Box 15">
              <controlPr defaultSize="0" autoFill="0" autoLine="0" autoPict="0">
                <anchor moveWithCells="1">
                  <from>
                    <xdr:col>2</xdr:col>
                    <xdr:colOff>333375</xdr:colOff>
                    <xdr:row>23</xdr:row>
                    <xdr:rowOff>171450</xdr:rowOff>
                  </from>
                  <to>
                    <xdr:col>3</xdr:col>
                    <xdr:colOff>238125</xdr:colOff>
                    <xdr:row>24</xdr:row>
                    <xdr:rowOff>0</xdr:rowOff>
                  </to>
                </anchor>
              </controlPr>
            </control>
          </mc:Choice>
        </mc:AlternateContent>
        <mc:AlternateContent xmlns:mc="http://schemas.openxmlformats.org/markup-compatibility/2006">
          <mc:Choice Requires="x14">
            <control shapeId="146448" r:id="rId19" name="Check Box 16">
              <controlPr defaultSize="0" autoFill="0" autoLine="0" autoPict="0">
                <anchor moveWithCells="1">
                  <from>
                    <xdr:col>2</xdr:col>
                    <xdr:colOff>333375</xdr:colOff>
                    <xdr:row>17</xdr:row>
                    <xdr:rowOff>171450</xdr:rowOff>
                  </from>
                  <to>
                    <xdr:col>3</xdr:col>
                    <xdr:colOff>238125</xdr:colOff>
                    <xdr:row>17</xdr:row>
                    <xdr:rowOff>504825</xdr:rowOff>
                  </to>
                </anchor>
              </controlPr>
            </control>
          </mc:Choice>
        </mc:AlternateContent>
        <mc:AlternateContent xmlns:mc="http://schemas.openxmlformats.org/markup-compatibility/2006">
          <mc:Choice Requires="x14">
            <control shapeId="146449" r:id="rId20" name="Check Box 17">
              <controlPr defaultSize="0" autoFill="0" autoLine="0" autoPict="0">
                <anchor moveWithCells="1">
                  <from>
                    <xdr:col>2</xdr:col>
                    <xdr:colOff>314325</xdr:colOff>
                    <xdr:row>15</xdr:row>
                    <xdr:rowOff>57150</xdr:rowOff>
                  </from>
                  <to>
                    <xdr:col>3</xdr:col>
                    <xdr:colOff>219075</xdr:colOff>
                    <xdr:row>15</xdr:row>
                    <xdr:rowOff>390525</xdr:rowOff>
                  </to>
                </anchor>
              </controlPr>
            </control>
          </mc:Choice>
        </mc:AlternateContent>
        <mc:AlternateContent xmlns:mc="http://schemas.openxmlformats.org/markup-compatibility/2006">
          <mc:Choice Requires="x14">
            <control shapeId="146450" r:id="rId21" name="Check Box 18">
              <controlPr defaultSize="0" autoFill="0" autoLine="0" autoPict="0">
                <anchor moveWithCells="1">
                  <from>
                    <xdr:col>2</xdr:col>
                    <xdr:colOff>323850</xdr:colOff>
                    <xdr:row>19</xdr:row>
                    <xdr:rowOff>285750</xdr:rowOff>
                  </from>
                  <to>
                    <xdr:col>3</xdr:col>
                    <xdr:colOff>228600</xdr:colOff>
                    <xdr:row>19</xdr:row>
                    <xdr:rowOff>619125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86"/>
  <sheetViews>
    <sheetView view="pageBreakPreview" zoomScale="110" zoomScaleNormal="100" zoomScaleSheetLayoutView="110" workbookViewId="0">
      <selection activeCell="M4" sqref="M4:R4"/>
    </sheetView>
  </sheetViews>
  <sheetFormatPr defaultColWidth="9" defaultRowHeight="18.75"/>
  <cols>
    <col min="1" max="34" width="2.625" style="112" customWidth="1"/>
    <col min="35" max="36" width="2.625" style="5" customWidth="1"/>
    <col min="37" max="37" width="9" style="5"/>
    <col min="38" max="38" width="14.625" style="5" hidden="1" customWidth="1"/>
    <col min="39" max="39" width="14.625" style="5" bestFit="1" customWidth="1"/>
    <col min="40" max="40" width="16.75" style="5" bestFit="1" customWidth="1"/>
    <col min="41" max="41" width="19.875" style="5" bestFit="1" customWidth="1"/>
    <col min="42" max="42" width="12.5" style="5" bestFit="1" customWidth="1"/>
    <col min="43" max="43" width="7.875" style="5" bestFit="1" customWidth="1"/>
    <col min="44" max="44" width="12.5" style="5" bestFit="1" customWidth="1"/>
    <col min="45" max="16384" width="9" style="5"/>
  </cols>
  <sheetData>
    <row r="2" spans="1:34">
      <c r="A2" s="145" t="s">
        <v>0</v>
      </c>
      <c r="O2" s="191"/>
    </row>
    <row r="3" spans="1:34" ht="18" customHeight="1">
      <c r="A3" s="413" t="s">
        <v>2</v>
      </c>
      <c r="B3" s="414"/>
      <c r="C3" s="414"/>
      <c r="D3" s="415"/>
      <c r="E3" s="391" t="s">
        <v>36</v>
      </c>
      <c r="F3" s="392"/>
      <c r="G3" s="392"/>
      <c r="H3" s="392"/>
      <c r="I3" s="393"/>
      <c r="J3" s="429"/>
      <c r="K3" s="430"/>
      <c r="L3" s="430"/>
      <c r="M3" s="430"/>
      <c r="N3" s="430"/>
      <c r="O3" s="430"/>
      <c r="P3" s="430"/>
      <c r="Q3" s="430"/>
      <c r="R3" s="430"/>
      <c r="S3" s="430"/>
      <c r="T3" s="430"/>
      <c r="U3" s="430"/>
      <c r="V3" s="430"/>
      <c r="W3" s="430"/>
      <c r="X3" s="430"/>
      <c r="Y3" s="430"/>
      <c r="Z3" s="430"/>
      <c r="AA3" s="430"/>
      <c r="AB3" s="430"/>
      <c r="AC3" s="430"/>
      <c r="AD3" s="430"/>
      <c r="AE3" s="430"/>
      <c r="AF3" s="430"/>
      <c r="AG3" s="430"/>
      <c r="AH3" s="431"/>
    </row>
    <row r="4" spans="1:34" ht="18" customHeight="1">
      <c r="A4" s="436"/>
      <c r="B4" s="437"/>
      <c r="C4" s="437"/>
      <c r="D4" s="438"/>
      <c r="E4" s="391" t="s">
        <v>34</v>
      </c>
      <c r="F4" s="392"/>
      <c r="G4" s="392"/>
      <c r="H4" s="392"/>
      <c r="I4" s="393"/>
      <c r="J4" s="391" t="s">
        <v>163</v>
      </c>
      <c r="K4" s="392"/>
      <c r="L4" s="392"/>
      <c r="M4" s="394"/>
      <c r="N4" s="395"/>
      <c r="O4" s="395"/>
      <c r="P4" s="395"/>
      <c r="Q4" s="395"/>
      <c r="R4" s="395"/>
      <c r="S4" s="392" t="s">
        <v>164</v>
      </c>
      <c r="T4" s="392"/>
      <c r="U4" s="392"/>
      <c r="V4" s="392"/>
      <c r="W4" s="394"/>
      <c r="X4" s="395"/>
      <c r="Y4" s="395"/>
      <c r="Z4" s="395"/>
      <c r="AA4" s="395"/>
      <c r="AB4" s="395"/>
      <c r="AC4" s="395"/>
      <c r="AD4" s="395"/>
      <c r="AE4" s="395"/>
      <c r="AF4" s="395"/>
      <c r="AG4" s="395"/>
      <c r="AH4" s="396"/>
    </row>
    <row r="5" spans="1:34" ht="16.5">
      <c r="A5" s="436"/>
      <c r="B5" s="437"/>
      <c r="C5" s="437"/>
      <c r="D5" s="438"/>
      <c r="E5" s="397" t="s">
        <v>35</v>
      </c>
      <c r="F5" s="398"/>
      <c r="G5" s="398"/>
      <c r="H5" s="398"/>
      <c r="I5" s="399"/>
      <c r="J5" s="124" t="s">
        <v>153</v>
      </c>
      <c r="K5" s="395"/>
      <c r="L5" s="395"/>
      <c r="M5" s="395"/>
      <c r="N5" s="395"/>
      <c r="O5" s="395"/>
      <c r="P5" s="395"/>
      <c r="Q5" s="395"/>
      <c r="R5" s="395"/>
      <c r="S5" s="395"/>
      <c r="T5" s="395"/>
      <c r="U5" s="395"/>
      <c r="V5" s="395"/>
      <c r="W5" s="395"/>
      <c r="X5" s="395"/>
      <c r="Y5" s="395"/>
      <c r="Z5" s="395"/>
      <c r="AA5" s="395"/>
      <c r="AB5" s="395"/>
      <c r="AC5" s="395"/>
      <c r="AD5" s="395"/>
      <c r="AE5" s="395"/>
      <c r="AF5" s="395"/>
      <c r="AG5" s="395"/>
      <c r="AH5" s="396"/>
    </row>
    <row r="6" spans="1:34" ht="27" customHeight="1">
      <c r="A6" s="436"/>
      <c r="B6" s="437"/>
      <c r="C6" s="437"/>
      <c r="D6" s="438"/>
      <c r="E6" s="400"/>
      <c r="F6" s="401"/>
      <c r="G6" s="401"/>
      <c r="H6" s="401"/>
      <c r="I6" s="402"/>
      <c r="J6" s="446"/>
      <c r="K6" s="447"/>
      <c r="L6" s="447"/>
      <c r="M6" s="447"/>
      <c r="N6" s="447"/>
      <c r="O6" s="447"/>
      <c r="P6" s="447"/>
      <c r="Q6" s="447"/>
      <c r="R6" s="447"/>
      <c r="S6" s="447"/>
      <c r="T6" s="447"/>
      <c r="U6" s="447"/>
      <c r="V6" s="447"/>
      <c r="W6" s="447"/>
      <c r="X6" s="447"/>
      <c r="Y6" s="447"/>
      <c r="Z6" s="447"/>
      <c r="AA6" s="447"/>
      <c r="AB6" s="447"/>
      <c r="AC6" s="447"/>
      <c r="AD6" s="447"/>
      <c r="AE6" s="447"/>
      <c r="AF6" s="447"/>
      <c r="AG6" s="447"/>
      <c r="AH6" s="448"/>
    </row>
    <row r="7" spans="1:34" ht="27" customHeight="1">
      <c r="A7" s="436"/>
      <c r="B7" s="437"/>
      <c r="C7" s="437"/>
      <c r="D7" s="438"/>
      <c r="E7" s="425" t="s">
        <v>142</v>
      </c>
      <c r="F7" s="426"/>
      <c r="G7" s="434" t="s">
        <v>40</v>
      </c>
      <c r="H7" s="434"/>
      <c r="I7" s="435"/>
      <c r="J7" s="439"/>
      <c r="K7" s="440"/>
      <c r="L7" s="440"/>
      <c r="M7" s="440"/>
      <c r="N7" s="440"/>
      <c r="O7" s="440"/>
      <c r="P7" s="440"/>
      <c r="Q7" s="440"/>
      <c r="R7" s="440"/>
      <c r="S7" s="440"/>
      <c r="T7" s="441" t="s">
        <v>453</v>
      </c>
      <c r="U7" s="442"/>
      <c r="V7" s="442"/>
      <c r="W7" s="442"/>
      <c r="X7" s="443"/>
      <c r="Y7" s="432"/>
      <c r="Z7" s="433"/>
      <c r="AA7" s="433"/>
      <c r="AB7" s="433"/>
      <c r="AC7" s="433"/>
      <c r="AD7" s="433"/>
      <c r="AE7" s="433"/>
      <c r="AF7" s="433"/>
      <c r="AG7" s="444" t="s">
        <v>38</v>
      </c>
      <c r="AH7" s="445"/>
    </row>
    <row r="8" spans="1:34" ht="27" customHeight="1">
      <c r="A8" s="416"/>
      <c r="B8" s="417"/>
      <c r="C8" s="417"/>
      <c r="D8" s="418"/>
      <c r="E8" s="427"/>
      <c r="F8" s="428"/>
      <c r="G8" s="434" t="s">
        <v>41</v>
      </c>
      <c r="H8" s="434"/>
      <c r="I8" s="435"/>
      <c r="J8" s="439"/>
      <c r="K8" s="440"/>
      <c r="L8" s="440"/>
      <c r="M8" s="440"/>
      <c r="N8" s="440"/>
      <c r="O8" s="440"/>
      <c r="P8" s="440"/>
      <c r="Q8" s="440"/>
      <c r="R8" s="440"/>
      <c r="S8" s="440"/>
      <c r="T8" s="441" t="s">
        <v>162</v>
      </c>
      <c r="U8" s="442"/>
      <c r="V8" s="442"/>
      <c r="W8" s="442"/>
      <c r="X8" s="443"/>
      <c r="Y8" s="432"/>
      <c r="Z8" s="433"/>
      <c r="AA8" s="433"/>
      <c r="AB8" s="433"/>
      <c r="AC8" s="433"/>
      <c r="AD8" s="433"/>
      <c r="AE8" s="433"/>
      <c r="AF8" s="433"/>
      <c r="AG8" s="444" t="s">
        <v>37</v>
      </c>
      <c r="AH8" s="445"/>
    </row>
    <row r="9" spans="1:34" ht="20.100000000000001" customHeight="1">
      <c r="A9" s="390" t="s">
        <v>1</v>
      </c>
      <c r="B9" s="390"/>
      <c r="C9" s="390"/>
      <c r="D9" s="390"/>
      <c r="E9" s="391" t="s">
        <v>3</v>
      </c>
      <c r="F9" s="392"/>
      <c r="G9" s="392"/>
      <c r="H9" s="392"/>
      <c r="I9" s="393"/>
      <c r="J9" s="394"/>
      <c r="K9" s="395"/>
      <c r="L9" s="395"/>
      <c r="M9" s="395"/>
      <c r="N9" s="395"/>
      <c r="O9" s="395"/>
      <c r="P9" s="395"/>
      <c r="Q9" s="395"/>
      <c r="R9" s="395"/>
      <c r="S9" s="395"/>
      <c r="T9" s="395"/>
      <c r="U9" s="395"/>
      <c r="V9" s="395"/>
      <c r="W9" s="395"/>
      <c r="X9" s="395"/>
      <c r="Y9" s="395"/>
      <c r="Z9" s="395"/>
      <c r="AA9" s="395"/>
      <c r="AB9" s="419"/>
      <c r="AC9" s="408" t="s">
        <v>172</v>
      </c>
      <c r="AD9" s="409"/>
      <c r="AE9" s="410"/>
      <c r="AF9" s="411"/>
      <c r="AG9" s="411"/>
      <c r="AH9" s="412"/>
    </row>
    <row r="10" spans="1:34" ht="16.5">
      <c r="A10" s="390"/>
      <c r="B10" s="390"/>
      <c r="C10" s="390"/>
      <c r="D10" s="390"/>
      <c r="E10" s="413" t="s">
        <v>4</v>
      </c>
      <c r="F10" s="414"/>
      <c r="G10" s="414"/>
      <c r="H10" s="414"/>
      <c r="I10" s="415"/>
      <c r="J10" s="125" t="s">
        <v>152</v>
      </c>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5"/>
      <c r="AH10" s="396"/>
    </row>
    <row r="11" spans="1:34" ht="27" customHeight="1">
      <c r="A11" s="390"/>
      <c r="B11" s="390"/>
      <c r="C11" s="390"/>
      <c r="D11" s="390"/>
      <c r="E11" s="416"/>
      <c r="F11" s="417"/>
      <c r="G11" s="417"/>
      <c r="H11" s="417"/>
      <c r="I11" s="418"/>
      <c r="J11" s="403"/>
      <c r="K11" s="404"/>
      <c r="L11" s="404"/>
      <c r="M11" s="404"/>
      <c r="N11" s="404"/>
      <c r="O11" s="404"/>
      <c r="P11" s="404"/>
      <c r="Q11" s="404"/>
      <c r="R11" s="404"/>
      <c r="S11" s="404"/>
      <c r="T11" s="404"/>
      <c r="U11" s="404"/>
      <c r="V11" s="404"/>
      <c r="W11" s="404"/>
      <c r="X11" s="404"/>
      <c r="Y11" s="404"/>
      <c r="Z11" s="404"/>
      <c r="AA11" s="404"/>
      <c r="AB11" s="404"/>
      <c r="AC11" s="404"/>
      <c r="AD11" s="404"/>
      <c r="AE11" s="404"/>
      <c r="AF11" s="404"/>
      <c r="AG11" s="404"/>
      <c r="AH11" s="405"/>
    </row>
    <row r="12" spans="1:34" ht="18" customHeight="1">
      <c r="A12" s="420" t="s">
        <v>165</v>
      </c>
      <c r="B12" s="390"/>
      <c r="C12" s="390"/>
      <c r="D12" s="390"/>
      <c r="E12" s="407" t="s">
        <v>6</v>
      </c>
      <c r="F12" s="407"/>
      <c r="G12" s="407"/>
      <c r="H12" s="406"/>
      <c r="I12" s="388"/>
      <c r="J12" s="388"/>
      <c r="K12" s="388"/>
      <c r="L12" s="388"/>
      <c r="M12" s="388"/>
      <c r="N12" s="388"/>
      <c r="O12" s="388"/>
      <c r="P12" s="388"/>
      <c r="Q12" s="388"/>
      <c r="R12" s="388"/>
      <c r="S12" s="389"/>
      <c r="T12" s="407" t="s">
        <v>5</v>
      </c>
      <c r="U12" s="407"/>
      <c r="V12" s="407"/>
      <c r="W12" s="422"/>
      <c r="X12" s="423"/>
      <c r="Y12" s="423"/>
      <c r="Z12" s="423"/>
      <c r="AA12" s="423"/>
      <c r="AB12" s="423"/>
      <c r="AC12" s="423"/>
      <c r="AD12" s="423"/>
      <c r="AE12" s="423"/>
      <c r="AF12" s="423"/>
      <c r="AG12" s="423"/>
      <c r="AH12" s="424"/>
    </row>
    <row r="13" spans="1:34" ht="18" customHeight="1">
      <c r="A13" s="390"/>
      <c r="B13" s="390"/>
      <c r="C13" s="390"/>
      <c r="D13" s="390"/>
      <c r="E13" s="390" t="s">
        <v>7</v>
      </c>
      <c r="F13" s="390"/>
      <c r="G13" s="390"/>
      <c r="H13" s="406"/>
      <c r="I13" s="388"/>
      <c r="J13" s="388"/>
      <c r="K13" s="388"/>
      <c r="L13" s="388"/>
      <c r="M13" s="388"/>
      <c r="N13" s="388"/>
      <c r="O13" s="388"/>
      <c r="P13" s="388"/>
      <c r="Q13" s="388"/>
      <c r="R13" s="388"/>
      <c r="S13" s="389"/>
      <c r="T13" s="407" t="s">
        <v>32</v>
      </c>
      <c r="U13" s="407"/>
      <c r="V13" s="407"/>
      <c r="W13" s="422"/>
      <c r="X13" s="423"/>
      <c r="Y13" s="423"/>
      <c r="Z13" s="423"/>
      <c r="AA13" s="423"/>
      <c r="AB13" s="423"/>
      <c r="AC13" s="423"/>
      <c r="AD13" s="423"/>
      <c r="AE13" s="423"/>
      <c r="AF13" s="423"/>
      <c r="AG13" s="423"/>
      <c r="AH13" s="424"/>
    </row>
    <row r="14" spans="1:34" ht="18" customHeight="1">
      <c r="A14" s="390"/>
      <c r="B14" s="390"/>
      <c r="C14" s="390"/>
      <c r="D14" s="390"/>
      <c r="E14" s="390" t="s">
        <v>173</v>
      </c>
      <c r="F14" s="390"/>
      <c r="G14" s="390"/>
      <c r="H14" s="406"/>
      <c r="I14" s="388"/>
      <c r="J14" s="388"/>
      <c r="K14" s="388"/>
      <c r="L14" s="388"/>
      <c r="M14" s="388"/>
      <c r="N14" s="388"/>
      <c r="O14" s="388"/>
      <c r="P14" s="388"/>
      <c r="Q14" s="388"/>
      <c r="R14" s="388"/>
      <c r="S14" s="389"/>
      <c r="T14" s="407" t="s">
        <v>174</v>
      </c>
      <c r="U14" s="407"/>
      <c r="V14" s="407"/>
      <c r="W14" s="422"/>
      <c r="X14" s="423"/>
      <c r="Y14" s="423"/>
      <c r="Z14" s="423"/>
      <c r="AA14" s="423"/>
      <c r="AB14" s="423"/>
      <c r="AC14" s="423"/>
      <c r="AD14" s="423"/>
      <c r="AE14" s="423"/>
      <c r="AF14" s="423"/>
      <c r="AG14" s="423"/>
      <c r="AH14" s="424"/>
    </row>
    <row r="15" spans="1:34" ht="16.5">
      <c r="A15" s="390"/>
      <c r="B15" s="390"/>
      <c r="C15" s="390"/>
      <c r="D15" s="390"/>
      <c r="E15" s="397" t="s">
        <v>9</v>
      </c>
      <c r="F15" s="398"/>
      <c r="G15" s="398"/>
      <c r="H15" s="398"/>
      <c r="I15" s="398"/>
      <c r="J15" s="124" t="s">
        <v>153</v>
      </c>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9"/>
    </row>
    <row r="16" spans="1:34" ht="27" customHeight="1">
      <c r="A16" s="390"/>
      <c r="B16" s="390"/>
      <c r="C16" s="390"/>
      <c r="D16" s="390"/>
      <c r="E16" s="400"/>
      <c r="F16" s="401"/>
      <c r="G16" s="401"/>
      <c r="H16" s="401"/>
      <c r="I16" s="401"/>
      <c r="J16" s="403"/>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5"/>
    </row>
    <row r="17" spans="1:35" ht="6" customHeight="1"/>
    <row r="18" spans="1:35">
      <c r="A18" s="421" t="s">
        <v>483</v>
      </c>
      <c r="B18" s="421"/>
      <c r="C18" s="421"/>
      <c r="D18" s="421"/>
      <c r="E18" s="421"/>
      <c r="F18" s="421"/>
      <c r="G18" s="421"/>
      <c r="H18" s="421"/>
      <c r="I18" s="421"/>
      <c r="J18" s="421"/>
      <c r="K18" s="421"/>
      <c r="L18" s="421"/>
      <c r="M18" s="421"/>
      <c r="N18" s="421"/>
      <c r="O18" s="421"/>
      <c r="P18" s="421"/>
      <c r="Q18" s="421"/>
      <c r="R18" s="421"/>
      <c r="S18" s="421"/>
      <c r="T18" s="421"/>
      <c r="U18" s="421"/>
    </row>
    <row r="19" spans="1:35" s="189" customFormat="1">
      <c r="A19" s="328" t="s">
        <v>649</v>
      </c>
      <c r="B19" s="305"/>
      <c r="C19" s="305"/>
      <c r="D19" s="305"/>
      <c r="E19" s="305"/>
      <c r="F19" s="305"/>
      <c r="G19" s="305"/>
      <c r="H19" s="305"/>
      <c r="I19" s="305"/>
      <c r="J19" s="305"/>
      <c r="K19" s="305"/>
      <c r="L19" s="305"/>
      <c r="M19" s="305"/>
      <c r="N19" s="305"/>
      <c r="O19" s="305"/>
      <c r="P19" s="305"/>
      <c r="Q19" s="305"/>
      <c r="R19" s="305"/>
      <c r="S19" s="305"/>
      <c r="T19" s="305"/>
      <c r="U19" s="305"/>
      <c r="V19" s="190"/>
      <c r="W19" s="190"/>
      <c r="X19" s="190"/>
      <c r="Y19" s="190"/>
      <c r="Z19" s="190"/>
      <c r="AA19" s="190"/>
      <c r="AB19" s="190"/>
      <c r="AC19" s="190"/>
      <c r="AD19" s="190"/>
      <c r="AE19" s="190"/>
      <c r="AF19" s="190"/>
      <c r="AG19" s="190"/>
      <c r="AH19" s="190"/>
    </row>
    <row r="20" spans="1:35" ht="18" customHeight="1">
      <c r="A20" s="390" t="s">
        <v>33</v>
      </c>
      <c r="B20" s="390"/>
      <c r="C20" s="390"/>
      <c r="D20" s="390"/>
      <c r="E20" s="391" t="s">
        <v>36</v>
      </c>
      <c r="F20" s="392"/>
      <c r="G20" s="392"/>
      <c r="H20" s="392"/>
      <c r="I20" s="393"/>
      <c r="J20" s="394"/>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6"/>
    </row>
    <row r="21" spans="1:35" ht="18" customHeight="1">
      <c r="A21" s="390"/>
      <c r="B21" s="390"/>
      <c r="C21" s="390"/>
      <c r="D21" s="390"/>
      <c r="E21" s="391" t="s">
        <v>34</v>
      </c>
      <c r="F21" s="392"/>
      <c r="G21" s="392"/>
      <c r="H21" s="392"/>
      <c r="I21" s="393"/>
      <c r="J21" s="391" t="s">
        <v>163</v>
      </c>
      <c r="K21" s="392"/>
      <c r="L21" s="392"/>
      <c r="M21" s="395"/>
      <c r="N21" s="395"/>
      <c r="O21" s="395"/>
      <c r="P21" s="395"/>
      <c r="Q21" s="395"/>
      <c r="R21" s="395"/>
      <c r="S21" s="392" t="s">
        <v>164</v>
      </c>
      <c r="T21" s="392"/>
      <c r="U21" s="392"/>
      <c r="V21" s="392"/>
      <c r="W21" s="395"/>
      <c r="X21" s="395"/>
      <c r="Y21" s="395"/>
      <c r="Z21" s="395"/>
      <c r="AA21" s="395"/>
      <c r="AB21" s="395"/>
      <c r="AC21" s="395"/>
      <c r="AD21" s="395"/>
      <c r="AE21" s="395"/>
      <c r="AF21" s="395"/>
      <c r="AG21" s="395"/>
      <c r="AH21" s="396"/>
    </row>
    <row r="22" spans="1:35" ht="12.95" customHeight="1">
      <c r="A22" s="390"/>
      <c r="B22" s="390"/>
      <c r="C22" s="390"/>
      <c r="D22" s="390"/>
      <c r="E22" s="397" t="s">
        <v>35</v>
      </c>
      <c r="F22" s="398"/>
      <c r="G22" s="398"/>
      <c r="H22" s="398"/>
      <c r="I22" s="399"/>
      <c r="J22" s="124" t="s">
        <v>153</v>
      </c>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9"/>
    </row>
    <row r="23" spans="1:35" ht="27" customHeight="1">
      <c r="A23" s="390"/>
      <c r="B23" s="390"/>
      <c r="C23" s="390"/>
      <c r="D23" s="390"/>
      <c r="E23" s="400"/>
      <c r="F23" s="401"/>
      <c r="G23" s="401"/>
      <c r="H23" s="401"/>
      <c r="I23" s="402"/>
      <c r="J23" s="403"/>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5"/>
    </row>
    <row r="24" spans="1:35" ht="18" customHeight="1">
      <c r="A24" s="420" t="s">
        <v>165</v>
      </c>
      <c r="B24" s="390"/>
      <c r="C24" s="390"/>
      <c r="D24" s="390"/>
      <c r="E24" s="407" t="s">
        <v>6</v>
      </c>
      <c r="F24" s="407"/>
      <c r="G24" s="407"/>
      <c r="H24" s="406"/>
      <c r="I24" s="388"/>
      <c r="J24" s="388"/>
      <c r="K24" s="388"/>
      <c r="L24" s="388"/>
      <c r="M24" s="388"/>
      <c r="N24" s="388"/>
      <c r="O24" s="388"/>
      <c r="P24" s="388"/>
      <c r="Q24" s="388"/>
      <c r="R24" s="388"/>
      <c r="S24" s="389"/>
      <c r="T24" s="407" t="s">
        <v>5</v>
      </c>
      <c r="U24" s="407"/>
      <c r="V24" s="407"/>
      <c r="W24" s="406"/>
      <c r="X24" s="388"/>
      <c r="Y24" s="388"/>
      <c r="Z24" s="388"/>
      <c r="AA24" s="388"/>
      <c r="AB24" s="388"/>
      <c r="AC24" s="388"/>
      <c r="AD24" s="388"/>
      <c r="AE24" s="388"/>
      <c r="AF24" s="388"/>
      <c r="AG24" s="388"/>
      <c r="AH24" s="389"/>
      <c r="AI24" s="110"/>
    </row>
    <row r="25" spans="1:35" ht="18" customHeight="1">
      <c r="A25" s="390"/>
      <c r="B25" s="390"/>
      <c r="C25" s="390"/>
      <c r="D25" s="390"/>
      <c r="E25" s="407" t="s">
        <v>7</v>
      </c>
      <c r="F25" s="407"/>
      <c r="G25" s="407"/>
      <c r="H25" s="406"/>
      <c r="I25" s="388"/>
      <c r="J25" s="388"/>
      <c r="K25" s="388"/>
      <c r="L25" s="388"/>
      <c r="M25" s="388"/>
      <c r="N25" s="388"/>
      <c r="O25" s="388"/>
      <c r="P25" s="388"/>
      <c r="Q25" s="388"/>
      <c r="R25" s="388"/>
      <c r="S25" s="389"/>
      <c r="T25" s="407" t="s">
        <v>32</v>
      </c>
      <c r="U25" s="407"/>
      <c r="V25" s="407"/>
      <c r="W25" s="406"/>
      <c r="X25" s="388"/>
      <c r="Y25" s="388"/>
      <c r="Z25" s="388"/>
      <c r="AA25" s="388"/>
      <c r="AB25" s="388"/>
      <c r="AC25" s="388"/>
      <c r="AD25" s="388"/>
      <c r="AE25" s="388"/>
      <c r="AF25" s="388"/>
      <c r="AG25" s="388"/>
      <c r="AH25" s="389"/>
      <c r="AI25" s="110"/>
    </row>
    <row r="26" spans="1:35" ht="18" customHeight="1">
      <c r="A26" s="390"/>
      <c r="B26" s="390"/>
      <c r="C26" s="390"/>
      <c r="D26" s="390"/>
      <c r="E26" s="390" t="s">
        <v>8</v>
      </c>
      <c r="F26" s="390"/>
      <c r="G26" s="390"/>
      <c r="H26" s="406"/>
      <c r="I26" s="388"/>
      <c r="J26" s="388"/>
      <c r="K26" s="388"/>
      <c r="L26" s="388"/>
      <c r="M26" s="388"/>
      <c r="N26" s="388"/>
      <c r="O26" s="388"/>
      <c r="P26" s="388"/>
      <c r="Q26" s="388"/>
      <c r="R26" s="388"/>
      <c r="S26" s="389"/>
      <c r="T26" s="407" t="s">
        <v>39</v>
      </c>
      <c r="U26" s="407"/>
      <c r="V26" s="407"/>
      <c r="W26" s="406"/>
      <c r="X26" s="388"/>
      <c r="Y26" s="388"/>
      <c r="Z26" s="388"/>
      <c r="AA26" s="388"/>
      <c r="AB26" s="388"/>
      <c r="AC26" s="388"/>
      <c r="AD26" s="388"/>
      <c r="AE26" s="388"/>
      <c r="AF26" s="388"/>
      <c r="AG26" s="388"/>
      <c r="AH26" s="389"/>
      <c r="AI26" s="110"/>
    </row>
    <row r="27" spans="1:35" ht="12.95" customHeight="1">
      <c r="A27" s="390"/>
      <c r="B27" s="390"/>
      <c r="C27" s="390"/>
      <c r="D27" s="390"/>
      <c r="E27" s="397" t="s">
        <v>9</v>
      </c>
      <c r="F27" s="398"/>
      <c r="G27" s="398"/>
      <c r="H27" s="398"/>
      <c r="I27" s="398"/>
      <c r="J27" s="124" t="s">
        <v>153</v>
      </c>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9"/>
      <c r="AI27" s="42"/>
    </row>
    <row r="28" spans="1:35" ht="30" customHeight="1">
      <c r="A28" s="390"/>
      <c r="B28" s="390"/>
      <c r="C28" s="390"/>
      <c r="D28" s="390"/>
      <c r="E28" s="400"/>
      <c r="F28" s="401"/>
      <c r="G28" s="401"/>
      <c r="H28" s="401"/>
      <c r="I28" s="401"/>
      <c r="J28" s="403"/>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5"/>
    </row>
    <row r="29" spans="1:35" ht="6.6" customHeight="1">
      <c r="A29" s="126"/>
      <c r="B29" s="126"/>
      <c r="C29" s="126"/>
      <c r="D29" s="126"/>
      <c r="E29" s="127"/>
      <c r="F29" s="127"/>
      <c r="G29" s="127"/>
      <c r="H29" s="127"/>
      <c r="I29" s="127"/>
      <c r="J29" s="127"/>
      <c r="K29" s="128"/>
      <c r="L29" s="128"/>
      <c r="M29" s="128"/>
      <c r="N29" s="128"/>
      <c r="O29" s="128"/>
      <c r="P29" s="128"/>
      <c r="Q29" s="128"/>
      <c r="R29" s="128"/>
      <c r="S29" s="128"/>
      <c r="T29" s="128"/>
      <c r="U29" s="127"/>
      <c r="V29" s="127"/>
      <c r="W29" s="127"/>
      <c r="X29" s="127"/>
      <c r="Y29" s="128"/>
      <c r="Z29" s="128"/>
      <c r="AA29" s="128"/>
      <c r="AB29" s="128"/>
      <c r="AC29" s="128"/>
      <c r="AD29" s="128"/>
      <c r="AE29" s="128"/>
      <c r="AF29" s="128"/>
      <c r="AG29" s="128"/>
      <c r="AH29" s="128"/>
    </row>
    <row r="30" spans="1:35" s="189" customFormat="1">
      <c r="A30" s="328" t="s">
        <v>651</v>
      </c>
      <c r="B30" s="305"/>
      <c r="C30" s="305"/>
      <c r="D30" s="305"/>
      <c r="E30" s="305"/>
      <c r="F30" s="305"/>
      <c r="G30" s="305"/>
      <c r="H30" s="305"/>
      <c r="I30" s="305"/>
      <c r="J30" s="305"/>
      <c r="K30" s="305"/>
      <c r="L30" s="305"/>
      <c r="M30" s="305"/>
      <c r="N30" s="305"/>
      <c r="O30" s="305"/>
      <c r="P30" s="305"/>
      <c r="Q30" s="305"/>
      <c r="R30" s="305"/>
      <c r="S30" s="305"/>
      <c r="T30" s="305"/>
      <c r="U30" s="305"/>
      <c r="V30" s="190"/>
      <c r="W30" s="190"/>
      <c r="X30" s="190"/>
      <c r="Y30" s="190"/>
      <c r="Z30" s="190"/>
      <c r="AA30" s="190"/>
      <c r="AB30" s="190"/>
      <c r="AC30" s="190"/>
      <c r="AD30" s="190"/>
      <c r="AE30" s="190"/>
      <c r="AF30" s="190"/>
      <c r="AG30" s="190"/>
      <c r="AH30" s="190"/>
    </row>
    <row r="31" spans="1:35" ht="18" customHeight="1">
      <c r="A31" s="390" t="s">
        <v>33</v>
      </c>
      <c r="B31" s="390"/>
      <c r="C31" s="390"/>
      <c r="D31" s="390"/>
      <c r="E31" s="391" t="s">
        <v>36</v>
      </c>
      <c r="F31" s="392"/>
      <c r="G31" s="392"/>
      <c r="H31" s="392"/>
      <c r="I31" s="393"/>
      <c r="J31" s="394"/>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6"/>
    </row>
    <row r="32" spans="1:35" ht="18" customHeight="1">
      <c r="A32" s="390"/>
      <c r="B32" s="390"/>
      <c r="C32" s="390"/>
      <c r="D32" s="390"/>
      <c r="E32" s="391" t="s">
        <v>34</v>
      </c>
      <c r="F32" s="392"/>
      <c r="G32" s="392"/>
      <c r="H32" s="392"/>
      <c r="I32" s="393"/>
      <c r="J32" s="391" t="s">
        <v>163</v>
      </c>
      <c r="K32" s="392"/>
      <c r="L32" s="392"/>
      <c r="M32" s="395"/>
      <c r="N32" s="395"/>
      <c r="O32" s="395"/>
      <c r="P32" s="395"/>
      <c r="Q32" s="395"/>
      <c r="R32" s="395"/>
      <c r="S32" s="392" t="s">
        <v>164</v>
      </c>
      <c r="T32" s="392"/>
      <c r="U32" s="392"/>
      <c r="V32" s="392"/>
      <c r="W32" s="395"/>
      <c r="X32" s="395"/>
      <c r="Y32" s="395"/>
      <c r="Z32" s="395"/>
      <c r="AA32" s="395"/>
      <c r="AB32" s="395"/>
      <c r="AC32" s="395"/>
      <c r="AD32" s="395"/>
      <c r="AE32" s="395"/>
      <c r="AF32" s="395"/>
      <c r="AG32" s="395"/>
      <c r="AH32" s="396"/>
    </row>
    <row r="33" spans="1:35" ht="12.95" customHeight="1">
      <c r="A33" s="390"/>
      <c r="B33" s="390"/>
      <c r="C33" s="390"/>
      <c r="D33" s="390"/>
      <c r="E33" s="397" t="s">
        <v>35</v>
      </c>
      <c r="F33" s="398"/>
      <c r="G33" s="398"/>
      <c r="H33" s="398"/>
      <c r="I33" s="399"/>
      <c r="J33" s="124" t="s">
        <v>153</v>
      </c>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9"/>
    </row>
    <row r="34" spans="1:35" ht="27" customHeight="1">
      <c r="A34" s="390"/>
      <c r="B34" s="390"/>
      <c r="C34" s="390"/>
      <c r="D34" s="390"/>
      <c r="E34" s="400"/>
      <c r="F34" s="401"/>
      <c r="G34" s="401"/>
      <c r="H34" s="401"/>
      <c r="I34" s="402"/>
      <c r="J34" s="403"/>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5"/>
    </row>
    <row r="35" spans="1:35" ht="18" customHeight="1">
      <c r="A35" s="420" t="s">
        <v>165</v>
      </c>
      <c r="B35" s="390"/>
      <c r="C35" s="390"/>
      <c r="D35" s="390"/>
      <c r="E35" s="407" t="s">
        <v>6</v>
      </c>
      <c r="F35" s="407"/>
      <c r="G35" s="407"/>
      <c r="H35" s="406"/>
      <c r="I35" s="388"/>
      <c r="J35" s="388"/>
      <c r="K35" s="388"/>
      <c r="L35" s="388"/>
      <c r="M35" s="388"/>
      <c r="N35" s="388"/>
      <c r="O35" s="388"/>
      <c r="P35" s="388"/>
      <c r="Q35" s="388"/>
      <c r="R35" s="388"/>
      <c r="S35" s="389"/>
      <c r="T35" s="407" t="s">
        <v>5</v>
      </c>
      <c r="U35" s="407"/>
      <c r="V35" s="407"/>
      <c r="W35" s="406"/>
      <c r="X35" s="388"/>
      <c r="Y35" s="388"/>
      <c r="Z35" s="388"/>
      <c r="AA35" s="388"/>
      <c r="AB35" s="388"/>
      <c r="AC35" s="388"/>
      <c r="AD35" s="388"/>
      <c r="AE35" s="388"/>
      <c r="AF35" s="388"/>
      <c r="AG35" s="388"/>
      <c r="AH35" s="389"/>
      <c r="AI35" s="110"/>
    </row>
    <row r="36" spans="1:35" ht="18" customHeight="1">
      <c r="A36" s="390"/>
      <c r="B36" s="390"/>
      <c r="C36" s="390"/>
      <c r="D36" s="390"/>
      <c r="E36" s="407" t="s">
        <v>7</v>
      </c>
      <c r="F36" s="407"/>
      <c r="G36" s="407"/>
      <c r="H36" s="406"/>
      <c r="I36" s="388"/>
      <c r="J36" s="388"/>
      <c r="K36" s="388"/>
      <c r="L36" s="388"/>
      <c r="M36" s="388"/>
      <c r="N36" s="388"/>
      <c r="O36" s="388"/>
      <c r="P36" s="388"/>
      <c r="Q36" s="388"/>
      <c r="R36" s="388"/>
      <c r="S36" s="389"/>
      <c r="T36" s="407" t="s">
        <v>32</v>
      </c>
      <c r="U36" s="407"/>
      <c r="V36" s="407"/>
      <c r="W36" s="406"/>
      <c r="X36" s="388"/>
      <c r="Y36" s="388"/>
      <c r="Z36" s="388"/>
      <c r="AA36" s="388"/>
      <c r="AB36" s="388"/>
      <c r="AC36" s="388"/>
      <c r="AD36" s="388"/>
      <c r="AE36" s="388"/>
      <c r="AF36" s="388"/>
      <c r="AG36" s="388"/>
      <c r="AH36" s="389"/>
      <c r="AI36" s="110"/>
    </row>
    <row r="37" spans="1:35" ht="18" customHeight="1">
      <c r="A37" s="390"/>
      <c r="B37" s="390"/>
      <c r="C37" s="390"/>
      <c r="D37" s="390"/>
      <c r="E37" s="390" t="s">
        <v>8</v>
      </c>
      <c r="F37" s="390"/>
      <c r="G37" s="390"/>
      <c r="H37" s="406"/>
      <c r="I37" s="388"/>
      <c r="J37" s="388"/>
      <c r="K37" s="388"/>
      <c r="L37" s="388"/>
      <c r="M37" s="388"/>
      <c r="N37" s="388"/>
      <c r="O37" s="388"/>
      <c r="P37" s="388"/>
      <c r="Q37" s="388"/>
      <c r="R37" s="388"/>
      <c r="S37" s="389"/>
      <c r="T37" s="407" t="s">
        <v>39</v>
      </c>
      <c r="U37" s="407"/>
      <c r="V37" s="407"/>
      <c r="W37" s="406"/>
      <c r="X37" s="388"/>
      <c r="Y37" s="388"/>
      <c r="Z37" s="388"/>
      <c r="AA37" s="388"/>
      <c r="AB37" s="388"/>
      <c r="AC37" s="388"/>
      <c r="AD37" s="388"/>
      <c r="AE37" s="388"/>
      <c r="AF37" s="388"/>
      <c r="AG37" s="388"/>
      <c r="AH37" s="389"/>
      <c r="AI37" s="110"/>
    </row>
    <row r="38" spans="1:35" ht="12.95" customHeight="1">
      <c r="A38" s="390"/>
      <c r="B38" s="390"/>
      <c r="C38" s="390"/>
      <c r="D38" s="390"/>
      <c r="E38" s="397" t="s">
        <v>9</v>
      </c>
      <c r="F38" s="398"/>
      <c r="G38" s="398"/>
      <c r="H38" s="398"/>
      <c r="I38" s="398"/>
      <c r="J38" s="124" t="s">
        <v>153</v>
      </c>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9"/>
      <c r="AI38" s="42"/>
    </row>
    <row r="39" spans="1:35" ht="30" customHeight="1">
      <c r="A39" s="390"/>
      <c r="B39" s="390"/>
      <c r="C39" s="390"/>
      <c r="D39" s="390"/>
      <c r="E39" s="400"/>
      <c r="F39" s="401"/>
      <c r="G39" s="401"/>
      <c r="H39" s="401"/>
      <c r="I39" s="401"/>
      <c r="J39" s="403"/>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5"/>
    </row>
    <row r="40" spans="1:35" ht="20.100000000000001" customHeight="1">
      <c r="G40" s="114"/>
      <c r="H40" s="115"/>
      <c r="I40" s="115"/>
      <c r="J40" s="115"/>
      <c r="Q40" s="114"/>
      <c r="R40" s="114"/>
      <c r="S40" s="114"/>
      <c r="T40" s="114"/>
      <c r="AA40" s="116"/>
      <c r="AB40" s="115"/>
      <c r="AC40" s="115"/>
      <c r="AD40" s="115"/>
    </row>
    <row r="41" spans="1:35" ht="20.100000000000001" customHeight="1">
      <c r="G41" s="114"/>
      <c r="H41" s="115"/>
      <c r="I41" s="115"/>
      <c r="J41" s="115"/>
      <c r="Q41" s="114"/>
      <c r="R41" s="114"/>
      <c r="S41" s="114"/>
      <c r="T41" s="114"/>
      <c r="AA41" s="116"/>
      <c r="AB41" s="115"/>
      <c r="AC41" s="115"/>
      <c r="AD41" s="115"/>
    </row>
    <row r="42" spans="1:35" ht="20.100000000000001" customHeight="1">
      <c r="G42" s="114"/>
      <c r="H42" s="115"/>
      <c r="I42" s="115"/>
      <c r="J42" s="115"/>
      <c r="Q42" s="114"/>
      <c r="R42" s="114"/>
      <c r="S42" s="114"/>
      <c r="T42" s="114"/>
      <c r="AA42" s="116"/>
      <c r="AB42" s="115"/>
      <c r="AC42" s="115"/>
      <c r="AD42" s="115"/>
    </row>
    <row r="43" spans="1:35" ht="20.100000000000001" customHeight="1">
      <c r="G43" s="114"/>
      <c r="H43" s="115"/>
      <c r="I43" s="115"/>
      <c r="J43" s="115"/>
      <c r="Q43" s="114"/>
      <c r="R43" s="114"/>
      <c r="S43" s="114"/>
      <c r="T43" s="114"/>
      <c r="AA43" s="116"/>
      <c r="AB43" s="115"/>
      <c r="AC43" s="115"/>
      <c r="AD43" s="115"/>
    </row>
    <row r="44" spans="1:35" ht="20.100000000000001" customHeight="1">
      <c r="G44" s="114"/>
      <c r="H44" s="115"/>
      <c r="I44" s="115"/>
      <c r="J44" s="115"/>
      <c r="Q44" s="114"/>
      <c r="R44" s="114"/>
      <c r="S44" s="114"/>
      <c r="T44" s="114"/>
      <c r="AA44" s="116"/>
      <c r="AB44" s="115"/>
      <c r="AC44" s="115"/>
      <c r="AD44" s="115"/>
    </row>
    <row r="45" spans="1:35" ht="20.100000000000001" customHeight="1">
      <c r="G45" s="114"/>
      <c r="H45" s="115"/>
      <c r="I45" s="115"/>
      <c r="J45" s="115"/>
      <c r="Q45" s="114"/>
      <c r="R45" s="114"/>
      <c r="S45" s="114"/>
      <c r="T45" s="114"/>
      <c r="AA45" s="116"/>
      <c r="AB45" s="115"/>
      <c r="AC45" s="115"/>
      <c r="AD45" s="115"/>
    </row>
    <row r="46" spans="1:35" ht="20.100000000000001" customHeight="1">
      <c r="G46" s="114"/>
      <c r="H46" s="115"/>
      <c r="I46" s="115"/>
      <c r="J46" s="115"/>
      <c r="Q46" s="114"/>
      <c r="R46" s="114"/>
      <c r="S46" s="114"/>
      <c r="T46" s="114"/>
      <c r="AA46" s="116"/>
      <c r="AB46" s="115"/>
      <c r="AC46" s="115"/>
      <c r="AD46" s="115"/>
    </row>
    <row r="47" spans="1:35" ht="20.100000000000001" customHeight="1">
      <c r="G47" s="114"/>
      <c r="H47" s="115"/>
      <c r="I47" s="115"/>
      <c r="J47" s="115"/>
      <c r="Q47" s="114"/>
      <c r="R47" s="114"/>
      <c r="S47" s="114"/>
      <c r="T47" s="114"/>
      <c r="AA47" s="116"/>
      <c r="AB47" s="115"/>
      <c r="AC47" s="115"/>
      <c r="AD47" s="115"/>
    </row>
    <row r="48" spans="1:35" ht="20.100000000000001" customHeight="1">
      <c r="G48" s="114"/>
      <c r="H48" s="115"/>
      <c r="I48" s="115"/>
      <c r="J48" s="115"/>
      <c r="Q48" s="114"/>
      <c r="R48" s="114"/>
      <c r="S48" s="114"/>
      <c r="T48" s="114"/>
      <c r="AA48" s="116"/>
      <c r="AB48" s="115"/>
      <c r="AC48" s="115"/>
      <c r="AD48" s="115"/>
    </row>
    <row r="49" spans="1:38" ht="20.100000000000001" customHeight="1">
      <c r="G49" s="114"/>
      <c r="H49" s="115"/>
      <c r="I49" s="115"/>
      <c r="J49" s="115"/>
      <c r="Q49" s="114"/>
      <c r="R49" s="114"/>
      <c r="S49" s="114"/>
      <c r="T49" s="114"/>
      <c r="AA49" s="116"/>
      <c r="AB49" s="115"/>
      <c r="AC49" s="115"/>
      <c r="AD49" s="115"/>
    </row>
    <row r="50" spans="1:38" ht="20.100000000000001" customHeight="1">
      <c r="G50" s="114"/>
      <c r="H50" s="115"/>
      <c r="I50" s="115"/>
      <c r="J50" s="115"/>
      <c r="Q50" s="114"/>
      <c r="R50" s="114"/>
      <c r="S50" s="114"/>
      <c r="T50" s="114"/>
      <c r="AA50" s="116"/>
      <c r="AB50" s="115"/>
      <c r="AC50" s="115"/>
      <c r="AD50" s="115"/>
    </row>
    <row r="51" spans="1:38" ht="20.100000000000001" customHeight="1">
      <c r="G51" s="114"/>
      <c r="H51" s="115"/>
      <c r="I51" s="115"/>
      <c r="J51" s="115"/>
      <c r="Q51" s="114"/>
      <c r="R51" s="114"/>
      <c r="S51" s="114"/>
      <c r="T51" s="114"/>
      <c r="AA51" s="116"/>
      <c r="AB51" s="115"/>
      <c r="AC51" s="115"/>
      <c r="AD51" s="115"/>
    </row>
    <row r="52" spans="1:38" ht="20.100000000000001" customHeight="1">
      <c r="G52" s="114"/>
      <c r="H52" s="115"/>
      <c r="I52" s="115"/>
      <c r="J52" s="115"/>
      <c r="Q52" s="114"/>
      <c r="R52" s="114"/>
      <c r="S52" s="114"/>
      <c r="T52" s="114"/>
      <c r="AA52" s="116"/>
      <c r="AB52" s="115"/>
      <c r="AC52" s="115"/>
      <c r="AD52" s="115"/>
    </row>
    <row r="53" spans="1:38" ht="20.100000000000001" customHeight="1">
      <c r="G53" s="114"/>
      <c r="H53" s="115"/>
      <c r="I53" s="115"/>
      <c r="J53" s="115"/>
      <c r="Q53" s="114"/>
      <c r="R53" s="114"/>
      <c r="S53" s="114"/>
      <c r="T53" s="114"/>
      <c r="AA53" s="116"/>
      <c r="AB53" s="115"/>
      <c r="AC53" s="115"/>
      <c r="AD53" s="115"/>
    </row>
    <row r="54" spans="1:38" ht="20.100000000000001" customHeight="1">
      <c r="G54" s="114"/>
      <c r="H54" s="115"/>
      <c r="I54" s="115"/>
      <c r="J54" s="115"/>
      <c r="Q54" s="114"/>
      <c r="R54" s="114"/>
      <c r="S54" s="114"/>
      <c r="T54" s="114"/>
      <c r="AA54" s="116"/>
      <c r="AB54" s="115"/>
      <c r="AC54" s="115"/>
      <c r="AD54" s="115"/>
    </row>
    <row r="55" spans="1:38" ht="20.100000000000001" customHeight="1">
      <c r="G55" s="114"/>
      <c r="H55" s="115"/>
      <c r="I55" s="115"/>
      <c r="J55" s="115"/>
      <c r="Q55" s="114"/>
      <c r="R55" s="114"/>
      <c r="S55" s="114"/>
      <c r="T55" s="114"/>
      <c r="AA55" s="116"/>
      <c r="AB55" s="115"/>
      <c r="AC55" s="115"/>
      <c r="AD55" s="115"/>
    </row>
    <row r="56" spans="1:38" ht="20.100000000000001" customHeight="1"/>
    <row r="57" spans="1:38" ht="20.100000000000001" customHeight="1"/>
    <row r="58" spans="1:38" ht="20.100000000000001" customHeight="1"/>
    <row r="61" spans="1:38" ht="13.5" customHeight="1"/>
    <row r="62" spans="1:38" s="111" customFormat="1" ht="12.95" hidden="1" customHeight="1" thickBot="1">
      <c r="A62" s="129" t="s">
        <v>143</v>
      </c>
      <c r="B62" s="129" t="s">
        <v>42</v>
      </c>
      <c r="C62" s="129" t="s">
        <v>144</v>
      </c>
      <c r="D62" s="129" t="s">
        <v>44</v>
      </c>
      <c r="E62" s="129" t="s">
        <v>45</v>
      </c>
      <c r="F62" s="129" t="s">
        <v>46</v>
      </c>
      <c r="G62" s="129" t="s">
        <v>47</v>
      </c>
      <c r="H62" s="130" t="s">
        <v>145</v>
      </c>
      <c r="I62" s="130" t="s">
        <v>48</v>
      </c>
      <c r="J62" s="129" t="s">
        <v>49</v>
      </c>
      <c r="K62" s="131" t="s">
        <v>146</v>
      </c>
      <c r="L62" s="130" t="s">
        <v>147</v>
      </c>
      <c r="M62" s="132" t="s">
        <v>148</v>
      </c>
      <c r="N62" s="131" t="s">
        <v>149</v>
      </c>
      <c r="O62" s="131" t="s">
        <v>150</v>
      </c>
      <c r="P62" s="131" t="s">
        <v>151</v>
      </c>
      <c r="Q62" s="131" t="s">
        <v>50</v>
      </c>
      <c r="R62" s="131" t="s">
        <v>51</v>
      </c>
      <c r="S62" s="133"/>
      <c r="T62" s="133"/>
      <c r="U62" s="133"/>
      <c r="V62" s="133"/>
      <c r="W62" s="133"/>
      <c r="X62" s="133"/>
      <c r="Y62" s="133"/>
      <c r="Z62" s="133"/>
      <c r="AA62" s="133" t="s">
        <v>154</v>
      </c>
      <c r="AB62" s="133" t="s">
        <v>161</v>
      </c>
      <c r="AC62" s="133"/>
      <c r="AD62" s="133"/>
      <c r="AE62" s="133"/>
      <c r="AF62" s="133"/>
      <c r="AG62" s="133"/>
      <c r="AH62" s="133"/>
      <c r="AL62" s="111" t="s">
        <v>167</v>
      </c>
    </row>
    <row r="63" spans="1:38" ht="12.95" hidden="1" customHeight="1" thickTop="1">
      <c r="A63" s="134" t="s">
        <v>52</v>
      </c>
      <c r="B63" s="134" t="s">
        <v>42</v>
      </c>
      <c r="C63" s="134" t="s">
        <v>43</v>
      </c>
      <c r="D63" s="135" t="s">
        <v>55</v>
      </c>
      <c r="E63" s="136" t="s">
        <v>58</v>
      </c>
      <c r="F63" s="134" t="s">
        <v>82</v>
      </c>
      <c r="G63" s="134" t="s">
        <v>86</v>
      </c>
      <c r="H63" s="135" t="s">
        <v>91</v>
      </c>
      <c r="I63" s="135" t="s">
        <v>99</v>
      </c>
      <c r="J63" s="134" t="s">
        <v>111</v>
      </c>
      <c r="K63" s="137" t="s">
        <v>117</v>
      </c>
      <c r="L63" s="135" t="s">
        <v>120</v>
      </c>
      <c r="M63" s="138" t="s">
        <v>124</v>
      </c>
      <c r="N63" s="137" t="s">
        <v>127</v>
      </c>
      <c r="O63" s="137" t="s">
        <v>130</v>
      </c>
      <c r="P63" s="137" t="s">
        <v>132</v>
      </c>
      <c r="Q63" s="137" t="s">
        <v>135</v>
      </c>
      <c r="R63" s="137" t="s">
        <v>137</v>
      </c>
      <c r="AA63" s="112" t="s">
        <v>155</v>
      </c>
      <c r="AB63" s="133" t="s">
        <v>161</v>
      </c>
      <c r="AC63" s="133"/>
      <c r="AD63" s="133"/>
      <c r="AL63" s="5" t="s">
        <v>168</v>
      </c>
    </row>
    <row r="64" spans="1:38" ht="12.95" hidden="1" customHeight="1">
      <c r="A64" s="139" t="s">
        <v>53</v>
      </c>
      <c r="B64" s="140" t="s">
        <v>54</v>
      </c>
      <c r="D64" s="140" t="s">
        <v>56</v>
      </c>
      <c r="E64" s="141" t="s">
        <v>59</v>
      </c>
      <c r="F64" s="139" t="s">
        <v>83</v>
      </c>
      <c r="G64" s="139" t="s">
        <v>87</v>
      </c>
      <c r="H64" s="140" t="s">
        <v>92</v>
      </c>
      <c r="I64" s="140" t="s">
        <v>100</v>
      </c>
      <c r="J64" s="139" t="s">
        <v>112</v>
      </c>
      <c r="K64" s="142" t="s">
        <v>118</v>
      </c>
      <c r="L64" s="140" t="s">
        <v>121</v>
      </c>
      <c r="M64" s="143" t="s">
        <v>125</v>
      </c>
      <c r="N64" s="142" t="s">
        <v>128</v>
      </c>
      <c r="O64" s="142" t="s">
        <v>131</v>
      </c>
      <c r="P64" s="142" t="s">
        <v>133</v>
      </c>
      <c r="Q64" s="142" t="s">
        <v>136</v>
      </c>
      <c r="R64" s="142" t="s">
        <v>138</v>
      </c>
      <c r="AA64" s="112" t="s">
        <v>156</v>
      </c>
      <c r="AB64" s="133" t="s">
        <v>166</v>
      </c>
      <c r="AD64" s="133"/>
      <c r="AL64" s="5" t="s">
        <v>169</v>
      </c>
    </row>
    <row r="65" spans="4:38" ht="12.95" hidden="1" customHeight="1">
      <c r="D65" s="140" t="s">
        <v>57</v>
      </c>
      <c r="E65" s="141" t="s">
        <v>60</v>
      </c>
      <c r="F65" s="139" t="s">
        <v>84</v>
      </c>
      <c r="G65" s="140" t="s">
        <v>88</v>
      </c>
      <c r="H65" s="140" t="s">
        <v>93</v>
      </c>
      <c r="I65" s="140" t="s">
        <v>101</v>
      </c>
      <c r="J65" s="140" t="s">
        <v>113</v>
      </c>
      <c r="K65" s="142" t="s">
        <v>119</v>
      </c>
      <c r="L65" s="140" t="s">
        <v>122</v>
      </c>
      <c r="M65" s="144" t="s">
        <v>126</v>
      </c>
      <c r="N65" s="142" t="s">
        <v>129</v>
      </c>
      <c r="P65" s="140" t="s">
        <v>134</v>
      </c>
      <c r="R65" s="142" t="s">
        <v>139</v>
      </c>
      <c r="AA65" s="112" t="s">
        <v>157</v>
      </c>
      <c r="AB65" s="133" t="s">
        <v>166</v>
      </c>
      <c r="AD65" s="133"/>
      <c r="AL65" s="5" t="s">
        <v>170</v>
      </c>
    </row>
    <row r="66" spans="4:38" ht="12.95" hidden="1" customHeight="1">
      <c r="E66" s="141" t="s">
        <v>61</v>
      </c>
      <c r="F66" s="139" t="s">
        <v>85</v>
      </c>
      <c r="G66" s="140" t="s">
        <v>89</v>
      </c>
      <c r="H66" s="140" t="s">
        <v>94</v>
      </c>
      <c r="I66" s="140" t="s">
        <v>102</v>
      </c>
      <c r="J66" s="140" t="s">
        <v>114</v>
      </c>
      <c r="L66" s="140" t="s">
        <v>123</v>
      </c>
      <c r="R66" s="140" t="s">
        <v>140</v>
      </c>
      <c r="AA66" s="112" t="s">
        <v>158</v>
      </c>
      <c r="AB66" s="133" t="s">
        <v>161</v>
      </c>
      <c r="AC66" s="133"/>
      <c r="AD66" s="133"/>
    </row>
    <row r="67" spans="4:38" ht="12.95" hidden="1" customHeight="1">
      <c r="E67" s="141" t="s">
        <v>62</v>
      </c>
      <c r="G67" s="140" t="s">
        <v>90</v>
      </c>
      <c r="H67" s="140" t="s">
        <v>95</v>
      </c>
      <c r="I67" s="140" t="s">
        <v>103</v>
      </c>
      <c r="J67" s="140" t="s">
        <v>115</v>
      </c>
      <c r="R67" s="140" t="s">
        <v>141</v>
      </c>
      <c r="AA67" s="112" t="s">
        <v>159</v>
      </c>
      <c r="AB67" s="133" t="s">
        <v>161</v>
      </c>
      <c r="AC67" s="133"/>
      <c r="AD67" s="133"/>
    </row>
    <row r="68" spans="4:38" ht="12.95" hidden="1" customHeight="1">
      <c r="E68" s="141" t="s">
        <v>63</v>
      </c>
      <c r="H68" s="140" t="s">
        <v>96</v>
      </c>
      <c r="I68" s="140" t="s">
        <v>104</v>
      </c>
      <c r="J68" s="139" t="s">
        <v>116</v>
      </c>
      <c r="AA68" s="112" t="s">
        <v>160</v>
      </c>
      <c r="AD68" s="133"/>
    </row>
    <row r="69" spans="4:38" ht="12.95" hidden="1" customHeight="1">
      <c r="E69" s="141" t="s">
        <v>64</v>
      </c>
      <c r="H69" s="140" t="s">
        <v>97</v>
      </c>
      <c r="I69" s="140" t="s">
        <v>105</v>
      </c>
      <c r="AA69" s="112" t="s">
        <v>171</v>
      </c>
      <c r="AD69" s="133"/>
    </row>
    <row r="70" spans="4:38" ht="12.95" hidden="1" customHeight="1">
      <c r="E70" s="141" t="s">
        <v>65</v>
      </c>
      <c r="H70" s="140" t="s">
        <v>98</v>
      </c>
      <c r="I70" s="140" t="s">
        <v>106</v>
      </c>
    </row>
    <row r="71" spans="4:38" ht="12.95" hidden="1" customHeight="1">
      <c r="E71" s="141" t="s">
        <v>66</v>
      </c>
      <c r="I71" s="140" t="s">
        <v>107</v>
      </c>
    </row>
    <row r="72" spans="4:38" ht="12.95" hidden="1" customHeight="1">
      <c r="E72" s="141" t="s">
        <v>67</v>
      </c>
      <c r="I72" s="140" t="s">
        <v>108</v>
      </c>
    </row>
    <row r="73" spans="4:38" ht="12.95" hidden="1" customHeight="1">
      <c r="E73" s="141" t="s">
        <v>68</v>
      </c>
      <c r="I73" s="140" t="s">
        <v>109</v>
      </c>
    </row>
    <row r="74" spans="4:38" ht="12.95" hidden="1" customHeight="1">
      <c r="E74" s="141" t="s">
        <v>69</v>
      </c>
      <c r="I74" s="140" t="s">
        <v>110</v>
      </c>
    </row>
    <row r="75" spans="4:38" ht="12.95" hidden="1" customHeight="1">
      <c r="E75" s="141" t="s">
        <v>70</v>
      </c>
    </row>
    <row r="76" spans="4:38" ht="12.95" hidden="1" customHeight="1">
      <c r="E76" s="141" t="s">
        <v>71</v>
      </c>
    </row>
    <row r="77" spans="4:38" ht="12.95" hidden="1" customHeight="1">
      <c r="E77" s="141" t="s">
        <v>72</v>
      </c>
    </row>
    <row r="78" spans="4:38" ht="12.95" hidden="1" customHeight="1">
      <c r="E78" s="141" t="s">
        <v>73</v>
      </c>
    </row>
    <row r="79" spans="4:38" ht="12.95" hidden="1" customHeight="1">
      <c r="E79" s="141" t="s">
        <v>74</v>
      </c>
    </row>
    <row r="80" spans="4:38" ht="12.95" hidden="1" customHeight="1">
      <c r="E80" s="141" t="s">
        <v>75</v>
      </c>
    </row>
    <row r="81" spans="5:5" ht="12.95" hidden="1" customHeight="1">
      <c r="E81" s="141" t="s">
        <v>76</v>
      </c>
    </row>
    <row r="82" spans="5:5" ht="12.95" hidden="1" customHeight="1">
      <c r="E82" s="141" t="s">
        <v>77</v>
      </c>
    </row>
    <row r="83" spans="5:5" ht="12.95" hidden="1" customHeight="1">
      <c r="E83" s="141" t="s">
        <v>78</v>
      </c>
    </row>
    <row r="84" spans="5:5" ht="12.95" hidden="1" customHeight="1">
      <c r="E84" s="141" t="s">
        <v>79</v>
      </c>
    </row>
    <row r="85" spans="5:5" ht="12.95" hidden="1" customHeight="1">
      <c r="E85" s="141" t="s">
        <v>80</v>
      </c>
    </row>
    <row r="86" spans="5:5" ht="12.95" hidden="1" customHeight="1">
      <c r="E86" s="141" t="s">
        <v>81</v>
      </c>
    </row>
  </sheetData>
  <sheetProtection algorithmName="SHA-512" hashValue="VNWcnfV0gHzLmEFCk+f3Zx6MCPY0A/KN4/vlH588jSK8PqdoQd7onHXGtQ28kvqJ34T/MEQFW25cZDD66OTRbg==" saltValue="rXqCMulo+mNPvQn/BKPiRA==" spinCount="100000" sheet="1" formatCells="0"/>
  <mergeCells count="101">
    <mergeCell ref="A20:D23"/>
    <mergeCell ref="A3:D8"/>
    <mergeCell ref="G7:I7"/>
    <mergeCell ref="Y7:AF7"/>
    <mergeCell ref="J8:S8"/>
    <mergeCell ref="T8:X8"/>
    <mergeCell ref="E3:I3"/>
    <mergeCell ref="AG8:AH8"/>
    <mergeCell ref="T7:X7"/>
    <mergeCell ref="J16:AH16"/>
    <mergeCell ref="J20:AH20"/>
    <mergeCell ref="E22:I23"/>
    <mergeCell ref="K22:AH22"/>
    <mergeCell ref="J23:AH23"/>
    <mergeCell ref="E20:I20"/>
    <mergeCell ref="E21:I21"/>
    <mergeCell ref="J21:L21"/>
    <mergeCell ref="M21:R21"/>
    <mergeCell ref="K10:AH10"/>
    <mergeCell ref="E5:I6"/>
    <mergeCell ref="K5:AH5"/>
    <mergeCell ref="J6:AH6"/>
    <mergeCell ref="J7:S7"/>
    <mergeCell ref="AG7:AH7"/>
    <mergeCell ref="A35:D39"/>
    <mergeCell ref="E35:G35"/>
    <mergeCell ref="H35:S35"/>
    <mergeCell ref="T35:V35"/>
    <mergeCell ref="W35:AH35"/>
    <mergeCell ref="E36:G36"/>
    <mergeCell ref="H36:S36"/>
    <mergeCell ref="T36:V36"/>
    <mergeCell ref="W36:AH36"/>
    <mergeCell ref="E37:G37"/>
    <mergeCell ref="H37:S37"/>
    <mergeCell ref="T37:V37"/>
    <mergeCell ref="W37:AH37"/>
    <mergeCell ref="E38:I39"/>
    <mergeCell ref="K38:AH38"/>
    <mergeCell ref="J39:AH39"/>
    <mergeCell ref="E7:F8"/>
    <mergeCell ref="J3:AH3"/>
    <mergeCell ref="E4:I4"/>
    <mergeCell ref="J4:L4"/>
    <mergeCell ref="M4:R4"/>
    <mergeCell ref="S4:V4"/>
    <mergeCell ref="W4:AH4"/>
    <mergeCell ref="Y8:AF8"/>
    <mergeCell ref="G8:I8"/>
    <mergeCell ref="A18:U18"/>
    <mergeCell ref="T13:V13"/>
    <mergeCell ref="A12:D16"/>
    <mergeCell ref="E12:G12"/>
    <mergeCell ref="E13:G13"/>
    <mergeCell ref="H14:S14"/>
    <mergeCell ref="E14:G14"/>
    <mergeCell ref="T14:V14"/>
    <mergeCell ref="K15:AH15"/>
    <mergeCell ref="H12:S12"/>
    <mergeCell ref="H13:S13"/>
    <mergeCell ref="E15:I16"/>
    <mergeCell ref="T12:V12"/>
    <mergeCell ref="W12:AH12"/>
    <mergeCell ref="W14:AH14"/>
    <mergeCell ref="W13:AH13"/>
    <mergeCell ref="A9:D11"/>
    <mergeCell ref="W25:AH25"/>
    <mergeCell ref="H26:S26"/>
    <mergeCell ref="E27:I28"/>
    <mergeCell ref="J28:AH28"/>
    <mergeCell ref="E25:G25"/>
    <mergeCell ref="AC9:AD9"/>
    <mergeCell ref="AE9:AH9"/>
    <mergeCell ref="E9:I9"/>
    <mergeCell ref="E10:I11"/>
    <mergeCell ref="J11:AH11"/>
    <mergeCell ref="J9:AB9"/>
    <mergeCell ref="W21:AH21"/>
    <mergeCell ref="S21:V21"/>
    <mergeCell ref="E26:G26"/>
    <mergeCell ref="E24:G24"/>
    <mergeCell ref="W26:AH26"/>
    <mergeCell ref="T25:V25"/>
    <mergeCell ref="H25:S25"/>
    <mergeCell ref="W24:AH24"/>
    <mergeCell ref="T26:V26"/>
    <mergeCell ref="T24:V24"/>
    <mergeCell ref="H24:S24"/>
    <mergeCell ref="A24:D28"/>
    <mergeCell ref="K27:AH27"/>
    <mergeCell ref="A31:D34"/>
    <mergeCell ref="E31:I31"/>
    <mergeCell ref="J31:AH31"/>
    <mergeCell ref="E32:I32"/>
    <mergeCell ref="J32:L32"/>
    <mergeCell ref="M32:R32"/>
    <mergeCell ref="S32:V32"/>
    <mergeCell ref="W32:AH32"/>
    <mergeCell ref="E33:I34"/>
    <mergeCell ref="K33:AH33"/>
    <mergeCell ref="J34:AH34"/>
  </mergeCells>
  <phoneticPr fontId="7"/>
  <conditionalFormatting sqref="J3:AH3 K5:AH5 J6:AH6 J9:AB9 K10:AH10 J11:AH11 H12:S14 W12:AH14 K15:AH15 J16:AH16 Y7:AF8">
    <cfRule type="containsBlanks" dxfId="37" priority="13">
      <formula>LEN(TRIM(H3))=0</formula>
    </cfRule>
  </conditionalFormatting>
  <conditionalFormatting sqref="AE9:AH9">
    <cfRule type="containsBlanks" dxfId="36" priority="12">
      <formula>LEN(TRIM(AE9))=0</formula>
    </cfRule>
  </conditionalFormatting>
  <conditionalFormatting sqref="J7:S7 J8:S8">
    <cfRule type="containsBlanks" dxfId="35" priority="11">
      <formula>LEN(TRIM(J7))=0</formula>
    </cfRule>
  </conditionalFormatting>
  <conditionalFormatting sqref="M4:R4">
    <cfRule type="containsBlanks" dxfId="34" priority="10">
      <formula>LEN(TRIM(M4))=0</formula>
    </cfRule>
  </conditionalFormatting>
  <conditionalFormatting sqref="W4:AH4">
    <cfRule type="containsBlanks" dxfId="33" priority="9">
      <formula>LEN(TRIM(W4))=0</formula>
    </cfRule>
  </conditionalFormatting>
  <conditionalFormatting sqref="J20:AH20 M21:R21 W21 K22:AH22 J23:AH23 H24:S26 W24:AH26 K27:AH27 J28:AH28">
    <cfRule type="containsBlanks" dxfId="32" priority="5">
      <formula>LEN(TRIM(H20))=0</formula>
    </cfRule>
  </conditionalFormatting>
  <conditionalFormatting sqref="J31:AH31 M32:R32 W32 K33:AH33 J34:AH34 H35:S37 W35:AH37 K38:AH38 J39:AH39">
    <cfRule type="containsBlanks" dxfId="31" priority="1">
      <formula>LEN(TRIM(H31))=0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J3:AH3 M4:R4 W4:AH4 J9:AB9 J28:AH28 J16:AH16 H12:S14 J20:AH20 M21:R21 J11:AH11 J23:AH23 H24:S26 W21 J39:AH39 J31:AH31 M32:R32 J34:AH34 H35:S37 W32" xr:uid="{00000000-0002-0000-0000-000003000000}"/>
    <dataValidation imeMode="off" allowBlank="1" showInputMessage="1" showErrorMessage="1" sqref="K5:AH5 K10:AH10 K15:AH15 W24:AH26 W35:AH37"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6B5E7-5AF9-4DFA-95D5-63933768ED91}">
  <dimension ref="A1:AJ34"/>
  <sheetViews>
    <sheetView view="pageBreakPreview" zoomScaleNormal="100" zoomScaleSheetLayoutView="100" workbookViewId="0">
      <selection activeCell="G3" sqref="G3:H3"/>
    </sheetView>
  </sheetViews>
  <sheetFormatPr defaultColWidth="9" defaultRowHeight="18"/>
  <cols>
    <col min="1" max="1" width="2.25" style="336" customWidth="1"/>
    <col min="2" max="34" width="2.625" style="336" customWidth="1"/>
    <col min="35" max="35" width="9" style="336"/>
    <col min="36" max="36" width="9" style="336" hidden="1" customWidth="1"/>
    <col min="37" max="16384" width="9" style="336"/>
  </cols>
  <sheetData>
    <row r="1" spans="1:34">
      <c r="A1" s="307" t="s">
        <v>10</v>
      </c>
    </row>
    <row r="2" spans="1:34" s="337" customFormat="1" ht="18.75">
      <c r="A2" s="328" t="s">
        <v>649</v>
      </c>
    </row>
    <row r="3" spans="1:34" s="312" customFormat="1" ht="20.25" customHeight="1">
      <c r="A3" s="462" t="s">
        <v>176</v>
      </c>
      <c r="B3" s="463"/>
      <c r="C3" s="463"/>
      <c r="D3" s="464"/>
      <c r="E3" s="308" t="s">
        <v>177</v>
      </c>
      <c r="F3" s="309"/>
      <c r="G3" s="465"/>
      <c r="H3" s="465"/>
      <c r="I3" s="310" t="s">
        <v>178</v>
      </c>
      <c r="J3" s="465"/>
      <c r="K3" s="465"/>
      <c r="L3" s="310" t="s">
        <v>175</v>
      </c>
      <c r="M3" s="310"/>
      <c r="N3" s="463" t="s">
        <v>179</v>
      </c>
      <c r="O3" s="463"/>
      <c r="P3" s="463" t="s">
        <v>177</v>
      </c>
      <c r="Q3" s="463"/>
      <c r="R3" s="465"/>
      <c r="S3" s="465"/>
      <c r="T3" s="309" t="s">
        <v>178</v>
      </c>
      <c r="U3" s="465"/>
      <c r="V3" s="465"/>
      <c r="W3" s="311" t="s">
        <v>175</v>
      </c>
      <c r="X3" s="191"/>
      <c r="Y3" s="191"/>
      <c r="Z3" s="191"/>
      <c r="AA3" s="191"/>
      <c r="AB3" s="191"/>
      <c r="AC3" s="191"/>
      <c r="AD3" s="191"/>
      <c r="AE3" s="191"/>
      <c r="AF3" s="191"/>
      <c r="AG3" s="191"/>
      <c r="AH3" s="191"/>
    </row>
    <row r="4" spans="1:34" s="312" customFormat="1" ht="30.95" customHeight="1">
      <c r="A4" s="449" t="s">
        <v>390</v>
      </c>
      <c r="B4" s="450"/>
      <c r="C4" s="450"/>
      <c r="D4" s="451"/>
      <c r="E4" s="457"/>
      <c r="F4" s="458"/>
      <c r="G4" s="459" t="s">
        <v>528</v>
      </c>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1"/>
    </row>
    <row r="5" spans="1:34" s="312" customFormat="1" ht="30.95" customHeight="1">
      <c r="A5" s="452"/>
      <c r="B5" s="453"/>
      <c r="C5" s="453"/>
      <c r="D5" s="454"/>
      <c r="E5" s="457"/>
      <c r="F5" s="458"/>
      <c r="G5" s="494" t="s">
        <v>529</v>
      </c>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6"/>
    </row>
    <row r="6" spans="1:34" s="312" customFormat="1" ht="30.95" customHeight="1">
      <c r="A6" s="455"/>
      <c r="B6" s="456"/>
      <c r="C6" s="456"/>
      <c r="D6" s="454"/>
      <c r="E6" s="457"/>
      <c r="F6" s="458"/>
      <c r="G6" s="494" t="s">
        <v>530</v>
      </c>
      <c r="H6" s="497"/>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8"/>
    </row>
    <row r="7" spans="1:34" ht="16.5" customHeight="1">
      <c r="A7" s="338"/>
      <c r="B7" s="338"/>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row>
    <row r="8" spans="1:34" ht="18.75">
      <c r="A8" s="328" t="s">
        <v>651</v>
      </c>
    </row>
    <row r="9" spans="1:34" s="312" customFormat="1" ht="20.25" customHeight="1">
      <c r="A9" s="462" t="s">
        <v>176</v>
      </c>
      <c r="B9" s="463"/>
      <c r="C9" s="463"/>
      <c r="D9" s="464"/>
      <c r="E9" s="308" t="s">
        <v>177</v>
      </c>
      <c r="F9" s="309"/>
      <c r="G9" s="465"/>
      <c r="H9" s="465"/>
      <c r="I9" s="310" t="s">
        <v>178</v>
      </c>
      <c r="J9" s="465"/>
      <c r="K9" s="465"/>
      <c r="L9" s="310" t="s">
        <v>175</v>
      </c>
      <c r="M9" s="310"/>
      <c r="N9" s="463" t="s">
        <v>179</v>
      </c>
      <c r="O9" s="463"/>
      <c r="P9" s="463" t="s">
        <v>177</v>
      </c>
      <c r="Q9" s="463"/>
      <c r="R9" s="465"/>
      <c r="S9" s="465"/>
      <c r="T9" s="309" t="s">
        <v>178</v>
      </c>
      <c r="U9" s="465"/>
      <c r="V9" s="465"/>
      <c r="W9" s="311" t="s">
        <v>175</v>
      </c>
      <c r="X9" s="191"/>
      <c r="Y9" s="191"/>
      <c r="Z9" s="191"/>
      <c r="AA9" s="191"/>
      <c r="AB9" s="191"/>
      <c r="AC9" s="191"/>
      <c r="AD9" s="191"/>
      <c r="AE9" s="191"/>
      <c r="AF9" s="191"/>
      <c r="AG9" s="191"/>
      <c r="AH9" s="191"/>
    </row>
    <row r="10" spans="1:34" ht="13.5" customHeight="1">
      <c r="A10" s="466" t="s">
        <v>561</v>
      </c>
      <c r="B10" s="467"/>
      <c r="C10" s="467"/>
      <c r="D10" s="468"/>
      <c r="E10" s="469" t="s">
        <v>652</v>
      </c>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1"/>
    </row>
    <row r="11" spans="1:34">
      <c r="A11" s="466"/>
      <c r="B11" s="467"/>
      <c r="C11" s="467"/>
      <c r="D11" s="468"/>
      <c r="E11" s="472"/>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4"/>
    </row>
    <row r="12" spans="1:34">
      <c r="A12" s="466"/>
      <c r="B12" s="467"/>
      <c r="C12" s="467"/>
      <c r="D12" s="468"/>
      <c r="E12" s="472"/>
      <c r="F12" s="473"/>
      <c r="G12" s="473"/>
      <c r="H12" s="473"/>
      <c r="I12" s="473"/>
      <c r="J12" s="473"/>
      <c r="K12" s="473"/>
      <c r="L12" s="473"/>
      <c r="M12" s="473"/>
      <c r="N12" s="473"/>
      <c r="O12" s="473"/>
      <c r="P12" s="473"/>
      <c r="Q12" s="473"/>
      <c r="R12" s="473"/>
      <c r="S12" s="473"/>
      <c r="T12" s="473"/>
      <c r="U12" s="473"/>
      <c r="V12" s="473"/>
      <c r="W12" s="473"/>
      <c r="X12" s="473"/>
      <c r="Y12" s="473"/>
      <c r="Z12" s="473"/>
      <c r="AA12" s="473"/>
      <c r="AB12" s="473"/>
      <c r="AC12" s="473"/>
      <c r="AD12" s="473"/>
      <c r="AE12" s="473"/>
      <c r="AF12" s="473"/>
      <c r="AG12" s="473"/>
      <c r="AH12" s="474"/>
    </row>
    <row r="13" spans="1:34">
      <c r="A13" s="466"/>
      <c r="B13" s="467"/>
      <c r="C13" s="467"/>
      <c r="D13" s="468"/>
      <c r="E13" s="472"/>
      <c r="F13" s="473"/>
      <c r="G13" s="473"/>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4"/>
    </row>
    <row r="14" spans="1:34">
      <c r="A14" s="466"/>
      <c r="B14" s="467"/>
      <c r="C14" s="467"/>
      <c r="D14" s="468"/>
      <c r="E14" s="472"/>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4"/>
    </row>
    <row r="15" spans="1:34">
      <c r="A15" s="466"/>
      <c r="B15" s="467"/>
      <c r="C15" s="467"/>
      <c r="D15" s="468"/>
      <c r="E15" s="472"/>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3"/>
      <c r="AD15" s="473"/>
      <c r="AE15" s="473"/>
      <c r="AF15" s="473"/>
      <c r="AG15" s="473"/>
      <c r="AH15" s="474"/>
    </row>
    <row r="16" spans="1:34">
      <c r="A16" s="466"/>
      <c r="B16" s="467"/>
      <c r="C16" s="467"/>
      <c r="D16" s="468"/>
      <c r="E16" s="472"/>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3"/>
      <c r="AE16" s="473"/>
      <c r="AF16" s="473"/>
      <c r="AG16" s="473"/>
      <c r="AH16" s="474"/>
    </row>
    <row r="17" spans="1:34">
      <c r="A17" s="466"/>
      <c r="B17" s="467"/>
      <c r="C17" s="467"/>
      <c r="D17" s="468"/>
      <c r="E17" s="472"/>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3"/>
      <c r="AE17" s="473"/>
      <c r="AF17" s="473"/>
      <c r="AG17" s="473"/>
      <c r="AH17" s="474"/>
    </row>
    <row r="18" spans="1:34">
      <c r="A18" s="466"/>
      <c r="B18" s="467"/>
      <c r="C18" s="467"/>
      <c r="D18" s="468"/>
      <c r="E18" s="472"/>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473"/>
      <c r="AF18" s="473"/>
      <c r="AG18" s="473"/>
      <c r="AH18" s="474"/>
    </row>
    <row r="19" spans="1:34">
      <c r="A19" s="466"/>
      <c r="B19" s="467"/>
      <c r="C19" s="467"/>
      <c r="D19" s="468"/>
      <c r="E19" s="472"/>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4"/>
    </row>
    <row r="20" spans="1:34">
      <c r="A20" s="466"/>
      <c r="B20" s="467"/>
      <c r="C20" s="467"/>
      <c r="D20" s="468"/>
      <c r="E20" s="472"/>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4"/>
    </row>
    <row r="21" spans="1:34">
      <c r="A21" s="466"/>
      <c r="B21" s="467"/>
      <c r="C21" s="467"/>
      <c r="D21" s="468"/>
      <c r="E21" s="472"/>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4"/>
    </row>
    <row r="22" spans="1:34" ht="13.5" customHeight="1">
      <c r="A22" s="466"/>
      <c r="B22" s="467"/>
      <c r="C22" s="467"/>
      <c r="D22" s="468"/>
      <c r="E22" s="475"/>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c r="AH22" s="477"/>
    </row>
    <row r="23" spans="1:34" ht="16.5" customHeight="1">
      <c r="A23" s="338"/>
      <c r="B23" s="338"/>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row>
    <row r="24" spans="1:34" s="337" customFormat="1">
      <c r="A24" s="340" t="s">
        <v>653</v>
      </c>
    </row>
    <row r="25" spans="1:34" ht="22.5" customHeight="1">
      <c r="A25" s="478" t="s">
        <v>562</v>
      </c>
      <c r="B25" s="479"/>
      <c r="C25" s="479"/>
      <c r="D25" s="479"/>
      <c r="E25" s="479" t="s">
        <v>563</v>
      </c>
      <c r="F25" s="479"/>
      <c r="G25" s="479"/>
      <c r="H25" s="479"/>
      <c r="I25" s="479" t="s">
        <v>564</v>
      </c>
      <c r="J25" s="479"/>
      <c r="K25" s="479"/>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row>
    <row r="26" spans="1:34" ht="22.5" customHeight="1">
      <c r="A26" s="479"/>
      <c r="B26" s="479"/>
      <c r="C26" s="479"/>
      <c r="D26" s="479"/>
      <c r="E26" s="479"/>
      <c r="F26" s="479"/>
      <c r="G26" s="479"/>
      <c r="H26" s="479"/>
      <c r="I26" s="479" t="s">
        <v>565</v>
      </c>
      <c r="J26" s="479"/>
      <c r="K26" s="479"/>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row>
    <row r="27" spans="1:34" ht="22.5" customHeight="1">
      <c r="A27" s="479"/>
      <c r="B27" s="479"/>
      <c r="C27" s="479"/>
      <c r="D27" s="479"/>
      <c r="E27" s="481" t="s">
        <v>566</v>
      </c>
      <c r="F27" s="481"/>
      <c r="G27" s="481"/>
      <c r="H27" s="481"/>
      <c r="I27" s="481"/>
      <c r="J27" s="481"/>
      <c r="K27" s="481"/>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row>
    <row r="28" spans="1:34" ht="22.5" customHeight="1">
      <c r="A28" s="479"/>
      <c r="B28" s="479"/>
      <c r="C28" s="479"/>
      <c r="D28" s="479"/>
      <c r="E28" s="479" t="s">
        <v>567</v>
      </c>
      <c r="F28" s="479"/>
      <c r="G28" s="479"/>
      <c r="H28" s="479"/>
      <c r="I28" s="479"/>
      <c r="J28" s="479"/>
      <c r="K28" s="479"/>
      <c r="L28" s="482"/>
      <c r="M28" s="482"/>
      <c r="N28" s="482"/>
      <c r="O28" s="482"/>
      <c r="P28" s="482"/>
      <c r="Q28" s="482"/>
      <c r="R28" s="482"/>
      <c r="S28" s="483" t="s">
        <v>568</v>
      </c>
      <c r="T28" s="484"/>
      <c r="U28" s="484"/>
      <c r="V28" s="484"/>
      <c r="W28" s="485"/>
      <c r="X28" s="482"/>
      <c r="Y28" s="482"/>
      <c r="Z28" s="482"/>
      <c r="AA28" s="482"/>
      <c r="AB28" s="482"/>
      <c r="AC28" s="482"/>
      <c r="AD28" s="482"/>
      <c r="AE28" s="482"/>
      <c r="AF28" s="482"/>
      <c r="AG28" s="482"/>
      <c r="AH28" s="482"/>
    </row>
    <row r="29" spans="1:34" ht="18" customHeight="1">
      <c r="A29" s="479" t="s">
        <v>569</v>
      </c>
      <c r="B29" s="479"/>
      <c r="C29" s="479"/>
      <c r="D29" s="479"/>
      <c r="E29" s="486" t="s">
        <v>6</v>
      </c>
      <c r="F29" s="486"/>
      <c r="G29" s="486"/>
      <c r="H29" s="487"/>
      <c r="I29" s="487"/>
      <c r="J29" s="487"/>
      <c r="K29" s="487"/>
      <c r="L29" s="487"/>
      <c r="M29" s="487"/>
      <c r="N29" s="487"/>
      <c r="O29" s="487"/>
      <c r="P29" s="487"/>
      <c r="Q29" s="487"/>
      <c r="R29" s="487"/>
      <c r="S29" s="479" t="s">
        <v>5</v>
      </c>
      <c r="T29" s="479"/>
      <c r="U29" s="479"/>
      <c r="V29" s="487"/>
      <c r="W29" s="487"/>
      <c r="X29" s="487"/>
      <c r="Y29" s="487"/>
      <c r="Z29" s="487"/>
      <c r="AA29" s="487"/>
      <c r="AB29" s="487"/>
      <c r="AC29" s="487"/>
      <c r="AD29" s="487"/>
      <c r="AE29" s="487"/>
      <c r="AF29" s="487"/>
      <c r="AG29" s="487"/>
      <c r="AH29" s="487"/>
    </row>
    <row r="30" spans="1:34" ht="18" customHeight="1">
      <c r="A30" s="479"/>
      <c r="B30" s="479"/>
      <c r="C30" s="479"/>
      <c r="D30" s="479"/>
      <c r="E30" s="479" t="s">
        <v>7</v>
      </c>
      <c r="F30" s="479"/>
      <c r="G30" s="479"/>
      <c r="H30" s="487"/>
      <c r="I30" s="487"/>
      <c r="J30" s="487"/>
      <c r="K30" s="487"/>
      <c r="L30" s="487"/>
      <c r="M30" s="487"/>
      <c r="N30" s="487"/>
      <c r="O30" s="487"/>
      <c r="P30" s="487"/>
      <c r="Q30" s="487"/>
      <c r="R30" s="487"/>
      <c r="S30" s="479" t="s">
        <v>32</v>
      </c>
      <c r="T30" s="479"/>
      <c r="U30" s="479"/>
      <c r="V30" s="487"/>
      <c r="W30" s="487"/>
      <c r="X30" s="487"/>
      <c r="Y30" s="487"/>
      <c r="Z30" s="487"/>
      <c r="AA30" s="487"/>
      <c r="AB30" s="487"/>
      <c r="AC30" s="487"/>
      <c r="AD30" s="487"/>
      <c r="AE30" s="487"/>
      <c r="AF30" s="487"/>
      <c r="AG30" s="487"/>
      <c r="AH30" s="487"/>
    </row>
    <row r="31" spans="1:34" ht="18" customHeight="1">
      <c r="A31" s="479"/>
      <c r="B31" s="479"/>
      <c r="C31" s="479"/>
      <c r="D31" s="479"/>
      <c r="E31" s="479" t="s">
        <v>8</v>
      </c>
      <c r="F31" s="479"/>
      <c r="G31" s="479"/>
      <c r="H31" s="487"/>
      <c r="I31" s="487"/>
      <c r="J31" s="487"/>
      <c r="K31" s="487"/>
      <c r="L31" s="487"/>
      <c r="M31" s="487"/>
      <c r="N31" s="487"/>
      <c r="O31" s="487"/>
      <c r="P31" s="487"/>
      <c r="Q31" s="487"/>
      <c r="R31" s="487"/>
      <c r="S31" s="486" t="s">
        <v>570</v>
      </c>
      <c r="T31" s="486"/>
      <c r="U31" s="486"/>
      <c r="V31" s="487"/>
      <c r="W31" s="487"/>
      <c r="X31" s="487"/>
      <c r="Y31" s="487"/>
      <c r="Z31" s="487"/>
      <c r="AA31" s="487"/>
      <c r="AB31" s="487"/>
      <c r="AC31" s="487"/>
      <c r="AD31" s="487"/>
      <c r="AE31" s="487"/>
      <c r="AF31" s="487"/>
      <c r="AG31" s="487"/>
      <c r="AH31" s="487"/>
    </row>
    <row r="32" spans="1:34" ht="15" customHeight="1">
      <c r="A32" s="479"/>
      <c r="B32" s="479"/>
      <c r="C32" s="479"/>
      <c r="D32" s="479"/>
      <c r="E32" s="478" t="s">
        <v>9</v>
      </c>
      <c r="F32" s="478"/>
      <c r="G32" s="478"/>
      <c r="H32" s="478"/>
      <c r="I32" s="478"/>
      <c r="J32" s="341" t="s">
        <v>153</v>
      </c>
      <c r="K32" s="488"/>
      <c r="L32" s="488"/>
      <c r="M32" s="488"/>
      <c r="N32" s="488"/>
      <c r="O32" s="488"/>
      <c r="P32" s="488"/>
      <c r="Q32" s="488"/>
      <c r="R32" s="488"/>
      <c r="S32" s="489"/>
      <c r="T32" s="489"/>
      <c r="U32" s="489"/>
      <c r="V32" s="489"/>
      <c r="W32" s="489"/>
      <c r="X32" s="489"/>
      <c r="Y32" s="489"/>
      <c r="Z32" s="489"/>
      <c r="AA32" s="489"/>
      <c r="AB32" s="489"/>
      <c r="AC32" s="489"/>
      <c r="AD32" s="489"/>
      <c r="AE32" s="489"/>
      <c r="AF32" s="489"/>
      <c r="AG32" s="489"/>
      <c r="AH32" s="490"/>
    </row>
    <row r="33" spans="1:34" ht="18" customHeight="1">
      <c r="A33" s="479"/>
      <c r="B33" s="479"/>
      <c r="C33" s="479"/>
      <c r="D33" s="479"/>
      <c r="E33" s="478"/>
      <c r="F33" s="478"/>
      <c r="G33" s="478"/>
      <c r="H33" s="478"/>
      <c r="I33" s="478"/>
      <c r="J33" s="491"/>
      <c r="K33" s="492"/>
      <c r="L33" s="492"/>
      <c r="M33" s="492"/>
      <c r="N33" s="492"/>
      <c r="O33" s="492"/>
      <c r="P33" s="492"/>
      <c r="Q33" s="492"/>
      <c r="R33" s="492"/>
      <c r="S33" s="492"/>
      <c r="T33" s="492"/>
      <c r="U33" s="492"/>
      <c r="V33" s="492"/>
      <c r="W33" s="492"/>
      <c r="X33" s="492"/>
      <c r="Y33" s="492"/>
      <c r="Z33" s="492"/>
      <c r="AA33" s="492"/>
      <c r="AB33" s="492"/>
      <c r="AC33" s="492"/>
      <c r="AD33" s="492"/>
      <c r="AE33" s="492"/>
      <c r="AF33" s="492"/>
      <c r="AG33" s="492"/>
      <c r="AH33" s="493"/>
    </row>
    <row r="34" spans="1:34" ht="16.5" customHeight="1"/>
  </sheetData>
  <sheetProtection algorithmName="SHA-512" hashValue="Q4ZOlU0KKdE+wW3TXiSWm6Zu8MIFaqgfPRW0xlFHNSZ1ko1FhMnDMzCkwJrR/pyB7+eBhUrOW0+98aRI1iBbSQ==" saltValue="oTYqPxZUksP3rbrFqr1XNA==" spinCount="100000" sheet="1" objects="1" scenarios="1"/>
  <mergeCells count="53">
    <mergeCell ref="R3:S3"/>
    <mergeCell ref="U3:V3"/>
    <mergeCell ref="A3:D3"/>
    <mergeCell ref="G3:H3"/>
    <mergeCell ref="J3:K3"/>
    <mergeCell ref="N3:O3"/>
    <mergeCell ref="P3:Q3"/>
    <mergeCell ref="V31:AH31"/>
    <mergeCell ref="E5:F5"/>
    <mergeCell ref="G5:AH5"/>
    <mergeCell ref="E6:F6"/>
    <mergeCell ref="G6:AH6"/>
    <mergeCell ref="A29:D33"/>
    <mergeCell ref="E29:G29"/>
    <mergeCell ref="H29:R29"/>
    <mergeCell ref="S29:U29"/>
    <mergeCell ref="V29:AH29"/>
    <mergeCell ref="E30:G30"/>
    <mergeCell ref="H30:R30"/>
    <mergeCell ref="S30:U30"/>
    <mergeCell ref="E32:I33"/>
    <mergeCell ref="K32:R32"/>
    <mergeCell ref="S32:AH32"/>
    <mergeCell ref="J33:AH33"/>
    <mergeCell ref="V30:AH30"/>
    <mergeCell ref="E31:G31"/>
    <mergeCell ref="H31:R31"/>
    <mergeCell ref="S31:U31"/>
    <mergeCell ref="A10:D22"/>
    <mergeCell ref="E10:AH10"/>
    <mergeCell ref="E11:AH22"/>
    <mergeCell ref="A25:D28"/>
    <mergeCell ref="E25:H26"/>
    <mergeCell ref="I25:K25"/>
    <mergeCell ref="L25:AH25"/>
    <mergeCell ref="I26:K26"/>
    <mergeCell ref="L26:AH26"/>
    <mergeCell ref="E27:K27"/>
    <mergeCell ref="L27:AH27"/>
    <mergeCell ref="E28:K28"/>
    <mergeCell ref="L28:R28"/>
    <mergeCell ref="S28:W28"/>
    <mergeCell ref="X28:AH28"/>
    <mergeCell ref="A4:D6"/>
    <mergeCell ref="E4:F4"/>
    <mergeCell ref="G4:AH4"/>
    <mergeCell ref="A9:D9"/>
    <mergeCell ref="G9:H9"/>
    <mergeCell ref="J9:K9"/>
    <mergeCell ref="N9:O9"/>
    <mergeCell ref="P9:Q9"/>
    <mergeCell ref="R9:S9"/>
    <mergeCell ref="U9:V9"/>
  </mergeCells>
  <phoneticPr fontId="22"/>
  <conditionalFormatting sqref="E11">
    <cfRule type="containsBlanks" dxfId="30" priority="6">
      <formula>LEN(TRIM(E11))=0</formula>
    </cfRule>
  </conditionalFormatting>
  <conditionalFormatting sqref="G3 J3 R3 U3 E4:E6">
    <cfRule type="containsBlanks" dxfId="29" priority="5">
      <formula>LEN(TRIM(E3))=0</formula>
    </cfRule>
  </conditionalFormatting>
  <conditionalFormatting sqref="L25:L28 X28 H29:R31 V29:AH31 K32 J33">
    <cfRule type="containsBlanks" dxfId="28" priority="2">
      <formula>LEN(TRIM(H25))=0</formula>
    </cfRule>
  </conditionalFormatting>
  <conditionalFormatting sqref="G9 J9 R9 U9">
    <cfRule type="containsBlanks" dxfId="27" priority="1">
      <formula>LEN(TRIM(G9))=0</formula>
    </cfRule>
  </conditionalFormatting>
  <pageMargins left="0.9055118110236221" right="0.59055118110236227" top="0.74803149606299213" bottom="0.74803149606299213"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9811" r:id="rId4" name="Check Box 3">
              <controlPr defaultSize="0" autoFill="0" autoLine="0" autoPict="0">
                <anchor moveWithCells="1">
                  <from>
                    <xdr:col>4</xdr:col>
                    <xdr:colOff>104775</xdr:colOff>
                    <xdr:row>2</xdr:row>
                    <xdr:rowOff>238125</xdr:rowOff>
                  </from>
                  <to>
                    <xdr:col>7</xdr:col>
                    <xdr:colOff>123825</xdr:colOff>
                    <xdr:row>4</xdr:row>
                    <xdr:rowOff>9525</xdr:rowOff>
                  </to>
                </anchor>
              </controlPr>
            </control>
          </mc:Choice>
        </mc:AlternateContent>
        <mc:AlternateContent xmlns:mc="http://schemas.openxmlformats.org/markup-compatibility/2006">
          <mc:Choice Requires="x14">
            <control shapeId="119812" r:id="rId5" name="Check Box 4">
              <controlPr defaultSize="0" autoFill="0" autoLine="0" autoPict="0">
                <anchor moveWithCells="1">
                  <from>
                    <xdr:col>4</xdr:col>
                    <xdr:colOff>95250</xdr:colOff>
                    <xdr:row>3</xdr:row>
                    <xdr:rowOff>381000</xdr:rowOff>
                  </from>
                  <to>
                    <xdr:col>7</xdr:col>
                    <xdr:colOff>114300</xdr:colOff>
                    <xdr:row>5</xdr:row>
                    <xdr:rowOff>19050</xdr:rowOff>
                  </to>
                </anchor>
              </controlPr>
            </control>
          </mc:Choice>
        </mc:AlternateContent>
        <mc:AlternateContent xmlns:mc="http://schemas.openxmlformats.org/markup-compatibility/2006">
          <mc:Choice Requires="x14">
            <control shapeId="119813" r:id="rId6" name="Check Box 5">
              <controlPr defaultSize="0" autoFill="0" autoLine="0" autoPict="0">
                <anchor moveWithCells="1">
                  <from>
                    <xdr:col>4</xdr:col>
                    <xdr:colOff>95250</xdr:colOff>
                    <xdr:row>4</xdr:row>
                    <xdr:rowOff>352425</xdr:rowOff>
                  </from>
                  <to>
                    <xdr:col>7</xdr:col>
                    <xdr:colOff>114300</xdr:colOff>
                    <xdr:row>5</xdr:row>
                    <xdr:rowOff>381000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H88"/>
  <sheetViews>
    <sheetView showZeros="0" view="pageBreakPreview" zoomScaleNormal="100" zoomScaleSheetLayoutView="100" workbookViewId="0">
      <selection activeCell="X57" sqref="X57:AB57"/>
    </sheetView>
  </sheetViews>
  <sheetFormatPr defaultColWidth="9" defaultRowHeight="19.5" customHeight="1"/>
  <cols>
    <col min="1" max="34" width="2.625" style="112" customWidth="1"/>
    <col min="35" max="59" width="2.625" style="5" customWidth="1"/>
    <col min="60" max="16384" width="9" style="5"/>
  </cols>
  <sheetData>
    <row r="1" spans="1:34" ht="19.5" customHeight="1">
      <c r="A1" s="145" t="s">
        <v>461</v>
      </c>
      <c r="L1" s="155"/>
      <c r="M1" s="155"/>
      <c r="N1" s="155"/>
      <c r="O1" s="155"/>
      <c r="P1" s="155"/>
      <c r="Q1" s="155"/>
      <c r="R1" s="155"/>
      <c r="S1" s="155"/>
      <c r="T1" s="155"/>
      <c r="U1" s="155"/>
      <c r="V1" s="155"/>
      <c r="W1" s="155"/>
      <c r="X1" s="155"/>
      <c r="Y1" s="155"/>
      <c r="Z1" s="155"/>
      <c r="AA1" s="155"/>
      <c r="AB1" s="155"/>
      <c r="AH1" s="146"/>
    </row>
    <row r="2" spans="1:34" ht="19.5" customHeight="1" thickBot="1">
      <c r="A2" s="119" t="s">
        <v>665</v>
      </c>
      <c r="L2" s="155"/>
      <c r="M2" s="155"/>
      <c r="N2" s="155"/>
      <c r="O2" s="155"/>
      <c r="P2" s="155"/>
      <c r="Q2" s="155"/>
      <c r="R2" s="155"/>
      <c r="S2" s="155"/>
      <c r="T2" s="155"/>
      <c r="U2" s="155"/>
      <c r="V2" s="155"/>
      <c r="W2" s="155"/>
      <c r="X2" s="155"/>
      <c r="Y2" s="155"/>
      <c r="Z2" s="155"/>
      <c r="AA2" s="155"/>
      <c r="AB2" s="155"/>
      <c r="AH2" s="146" t="s">
        <v>367</v>
      </c>
    </row>
    <row r="3" spans="1:34" ht="16.5" customHeight="1">
      <c r="A3" s="552" t="s">
        <v>23</v>
      </c>
      <c r="B3" s="553"/>
      <c r="C3" s="553"/>
      <c r="D3" s="553"/>
      <c r="E3" s="553"/>
      <c r="F3" s="553"/>
      <c r="G3" s="553"/>
      <c r="H3" s="553"/>
      <c r="I3" s="553"/>
      <c r="J3" s="553"/>
      <c r="K3" s="554"/>
      <c r="L3" s="558" t="s">
        <v>368</v>
      </c>
      <c r="M3" s="559"/>
      <c r="N3" s="559"/>
      <c r="O3" s="559"/>
      <c r="P3" s="559"/>
      <c r="Q3" s="559"/>
      <c r="R3" s="559"/>
      <c r="S3" s="559"/>
      <c r="T3" s="559"/>
      <c r="U3" s="559"/>
      <c r="V3" s="559"/>
      <c r="W3" s="559"/>
      <c r="X3" s="558" t="s">
        <v>369</v>
      </c>
      <c r="Y3" s="559"/>
      <c r="Z3" s="559"/>
      <c r="AA3" s="559"/>
      <c r="AB3" s="562"/>
      <c r="AC3" s="559" t="s">
        <v>29</v>
      </c>
      <c r="AD3" s="559"/>
      <c r="AE3" s="559"/>
      <c r="AF3" s="559"/>
      <c r="AG3" s="559"/>
      <c r="AH3" s="563"/>
    </row>
    <row r="4" spans="1:34" ht="16.5" customHeight="1" thickBot="1">
      <c r="A4" s="555"/>
      <c r="B4" s="556"/>
      <c r="C4" s="556"/>
      <c r="D4" s="556"/>
      <c r="E4" s="556"/>
      <c r="F4" s="556"/>
      <c r="G4" s="556"/>
      <c r="H4" s="556"/>
      <c r="I4" s="556"/>
      <c r="J4" s="556"/>
      <c r="K4" s="557"/>
      <c r="L4" s="560" t="s">
        <v>370</v>
      </c>
      <c r="M4" s="560"/>
      <c r="N4" s="560"/>
      <c r="O4" s="560"/>
      <c r="P4" s="560"/>
      <c r="Q4" s="560" t="s">
        <v>371</v>
      </c>
      <c r="R4" s="560"/>
      <c r="S4" s="560" t="s">
        <v>31</v>
      </c>
      <c r="T4" s="560"/>
      <c r="U4" s="560"/>
      <c r="V4" s="560"/>
      <c r="W4" s="565"/>
      <c r="X4" s="544"/>
      <c r="Y4" s="545"/>
      <c r="Z4" s="545"/>
      <c r="AA4" s="545"/>
      <c r="AB4" s="546"/>
      <c r="AC4" s="545"/>
      <c r="AD4" s="545"/>
      <c r="AE4" s="545"/>
      <c r="AF4" s="545"/>
      <c r="AG4" s="545"/>
      <c r="AH4" s="564"/>
    </row>
    <row r="5" spans="1:34" ht="16.5" customHeight="1">
      <c r="A5" s="592" t="s">
        <v>459</v>
      </c>
      <c r="B5" s="593"/>
      <c r="C5" s="593"/>
      <c r="D5" s="593"/>
      <c r="E5" s="593"/>
      <c r="F5" s="593"/>
      <c r="G5" s="593"/>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4"/>
    </row>
    <row r="6" spans="1:34" ht="16.5" customHeight="1">
      <c r="A6" s="595"/>
      <c r="B6" s="596"/>
      <c r="C6" s="596"/>
      <c r="D6" s="596"/>
      <c r="E6" s="596"/>
      <c r="F6" s="596"/>
      <c r="G6" s="596"/>
      <c r="H6" s="596"/>
      <c r="I6" s="596"/>
      <c r="J6" s="596"/>
      <c r="K6" s="597"/>
      <c r="L6" s="509"/>
      <c r="M6" s="509"/>
      <c r="N6" s="509"/>
      <c r="O6" s="509"/>
      <c r="P6" s="509"/>
      <c r="Q6" s="542"/>
      <c r="R6" s="542"/>
      <c r="S6" s="570">
        <f>ROUND(L6*Q6,0)</f>
        <v>0</v>
      </c>
      <c r="T6" s="571"/>
      <c r="U6" s="571"/>
      <c r="V6" s="571"/>
      <c r="W6" s="572"/>
      <c r="X6" s="509"/>
      <c r="Y6" s="509"/>
      <c r="Z6" s="509"/>
      <c r="AA6" s="509"/>
      <c r="AB6" s="509"/>
      <c r="AC6" s="543">
        <f>S6+X6</f>
        <v>0</v>
      </c>
      <c r="AD6" s="543"/>
      <c r="AE6" s="543"/>
      <c r="AF6" s="543"/>
      <c r="AG6" s="543"/>
      <c r="AH6" s="550"/>
    </row>
    <row r="7" spans="1:34" ht="16.5" customHeight="1">
      <c r="A7" s="567"/>
      <c r="B7" s="568"/>
      <c r="C7" s="568"/>
      <c r="D7" s="568"/>
      <c r="E7" s="568"/>
      <c r="F7" s="568"/>
      <c r="G7" s="568"/>
      <c r="H7" s="568"/>
      <c r="I7" s="568"/>
      <c r="J7" s="568"/>
      <c r="K7" s="569"/>
      <c r="L7" s="509"/>
      <c r="M7" s="509"/>
      <c r="N7" s="509"/>
      <c r="O7" s="509"/>
      <c r="P7" s="509"/>
      <c r="Q7" s="542"/>
      <c r="R7" s="542"/>
      <c r="S7" s="532">
        <f t="shared" ref="S7:S12" si="0">ROUND(L7*Q7,0)</f>
        <v>0</v>
      </c>
      <c r="T7" s="532"/>
      <c r="U7" s="532"/>
      <c r="V7" s="532"/>
      <c r="W7" s="532"/>
      <c r="X7" s="509"/>
      <c r="Y7" s="509"/>
      <c r="Z7" s="509"/>
      <c r="AA7" s="509"/>
      <c r="AB7" s="509"/>
      <c r="AC7" s="532">
        <f t="shared" ref="AC7:AC12" si="1">S7+X7</f>
        <v>0</v>
      </c>
      <c r="AD7" s="532"/>
      <c r="AE7" s="532"/>
      <c r="AF7" s="532"/>
      <c r="AG7" s="532"/>
      <c r="AH7" s="533"/>
    </row>
    <row r="8" spans="1:34" ht="16.5" customHeight="1">
      <c r="A8" s="567"/>
      <c r="B8" s="568"/>
      <c r="C8" s="568"/>
      <c r="D8" s="568"/>
      <c r="E8" s="568"/>
      <c r="F8" s="568"/>
      <c r="G8" s="568"/>
      <c r="H8" s="568"/>
      <c r="I8" s="568"/>
      <c r="J8" s="568"/>
      <c r="K8" s="569"/>
      <c r="L8" s="509"/>
      <c r="M8" s="509"/>
      <c r="N8" s="509"/>
      <c r="O8" s="509"/>
      <c r="P8" s="509"/>
      <c r="Q8" s="515"/>
      <c r="R8" s="516"/>
      <c r="S8" s="532">
        <f t="shared" si="0"/>
        <v>0</v>
      </c>
      <c r="T8" s="532"/>
      <c r="U8" s="532"/>
      <c r="V8" s="532"/>
      <c r="W8" s="532"/>
      <c r="X8" s="509"/>
      <c r="Y8" s="509"/>
      <c r="Z8" s="509"/>
      <c r="AA8" s="509"/>
      <c r="AB8" s="509"/>
      <c r="AC8" s="532">
        <f t="shared" si="1"/>
        <v>0</v>
      </c>
      <c r="AD8" s="532"/>
      <c r="AE8" s="532"/>
      <c r="AF8" s="532"/>
      <c r="AG8" s="532"/>
      <c r="AH8" s="533"/>
    </row>
    <row r="9" spans="1:34" ht="16.5" customHeight="1">
      <c r="A9" s="567"/>
      <c r="B9" s="568"/>
      <c r="C9" s="568"/>
      <c r="D9" s="568"/>
      <c r="E9" s="568"/>
      <c r="F9" s="568"/>
      <c r="G9" s="568"/>
      <c r="H9" s="568"/>
      <c r="I9" s="568"/>
      <c r="J9" s="568"/>
      <c r="K9" s="569"/>
      <c r="L9" s="509"/>
      <c r="M9" s="509"/>
      <c r="N9" s="509"/>
      <c r="O9" s="509"/>
      <c r="P9" s="509"/>
      <c r="Q9" s="515"/>
      <c r="R9" s="516"/>
      <c r="S9" s="532">
        <f t="shared" ref="S9" si="2">ROUND(L9*Q9,0)</f>
        <v>0</v>
      </c>
      <c r="T9" s="532"/>
      <c r="U9" s="532"/>
      <c r="V9" s="532"/>
      <c r="W9" s="532"/>
      <c r="X9" s="509"/>
      <c r="Y9" s="509"/>
      <c r="Z9" s="509"/>
      <c r="AA9" s="509"/>
      <c r="AB9" s="509"/>
      <c r="AC9" s="532">
        <f t="shared" ref="AC9" si="3">S9+X9</f>
        <v>0</v>
      </c>
      <c r="AD9" s="532"/>
      <c r="AE9" s="532"/>
      <c r="AF9" s="532"/>
      <c r="AG9" s="532"/>
      <c r="AH9" s="533"/>
    </row>
    <row r="10" spans="1:34" ht="16.5" customHeight="1">
      <c r="A10" s="567"/>
      <c r="B10" s="568"/>
      <c r="C10" s="568"/>
      <c r="D10" s="568"/>
      <c r="E10" s="568"/>
      <c r="F10" s="568"/>
      <c r="G10" s="568"/>
      <c r="H10" s="568"/>
      <c r="I10" s="568"/>
      <c r="J10" s="568"/>
      <c r="K10" s="569"/>
      <c r="L10" s="509"/>
      <c r="M10" s="509"/>
      <c r="N10" s="509"/>
      <c r="O10" s="509"/>
      <c r="P10" s="509"/>
      <c r="Q10" s="515"/>
      <c r="R10" s="516"/>
      <c r="S10" s="532">
        <f t="shared" ref="S10:S11" si="4">ROUND(L10*Q10,0)</f>
        <v>0</v>
      </c>
      <c r="T10" s="532"/>
      <c r="U10" s="532"/>
      <c r="V10" s="532"/>
      <c r="W10" s="532"/>
      <c r="X10" s="509"/>
      <c r="Y10" s="509"/>
      <c r="Z10" s="509"/>
      <c r="AA10" s="509"/>
      <c r="AB10" s="509"/>
      <c r="AC10" s="532">
        <f t="shared" ref="AC10:AC11" si="5">S10+X10</f>
        <v>0</v>
      </c>
      <c r="AD10" s="532"/>
      <c r="AE10" s="532"/>
      <c r="AF10" s="532"/>
      <c r="AG10" s="532"/>
      <c r="AH10" s="533"/>
    </row>
    <row r="11" spans="1:34" ht="16.5" customHeight="1">
      <c r="A11" s="567"/>
      <c r="B11" s="568"/>
      <c r="C11" s="568"/>
      <c r="D11" s="568"/>
      <c r="E11" s="568"/>
      <c r="F11" s="568"/>
      <c r="G11" s="568"/>
      <c r="H11" s="568"/>
      <c r="I11" s="568"/>
      <c r="J11" s="568"/>
      <c r="K11" s="569"/>
      <c r="L11" s="509"/>
      <c r="M11" s="509"/>
      <c r="N11" s="509"/>
      <c r="O11" s="509"/>
      <c r="P11" s="509"/>
      <c r="Q11" s="515"/>
      <c r="R11" s="516"/>
      <c r="S11" s="532">
        <f t="shared" si="4"/>
        <v>0</v>
      </c>
      <c r="T11" s="532"/>
      <c r="U11" s="532"/>
      <c r="V11" s="532"/>
      <c r="W11" s="532"/>
      <c r="X11" s="509"/>
      <c r="Y11" s="509"/>
      <c r="Z11" s="509"/>
      <c r="AA11" s="509"/>
      <c r="AB11" s="509"/>
      <c r="AC11" s="532">
        <f t="shared" si="5"/>
        <v>0</v>
      </c>
      <c r="AD11" s="532"/>
      <c r="AE11" s="532"/>
      <c r="AF11" s="532"/>
      <c r="AG11" s="532"/>
      <c r="AH11" s="533"/>
    </row>
    <row r="12" spans="1:34" ht="16.5" customHeight="1" thickBot="1">
      <c r="A12" s="598"/>
      <c r="B12" s="599"/>
      <c r="C12" s="599"/>
      <c r="D12" s="599"/>
      <c r="E12" s="599"/>
      <c r="F12" s="599"/>
      <c r="G12" s="599"/>
      <c r="H12" s="599"/>
      <c r="I12" s="599"/>
      <c r="J12" s="599"/>
      <c r="K12" s="600"/>
      <c r="L12" s="566"/>
      <c r="M12" s="566"/>
      <c r="N12" s="566"/>
      <c r="O12" s="566"/>
      <c r="P12" s="566"/>
      <c r="Q12" s="547"/>
      <c r="R12" s="548"/>
      <c r="S12" s="561">
        <f t="shared" si="0"/>
        <v>0</v>
      </c>
      <c r="T12" s="561"/>
      <c r="U12" s="561"/>
      <c r="V12" s="561"/>
      <c r="W12" s="561"/>
      <c r="X12" s="566"/>
      <c r="Y12" s="566"/>
      <c r="Z12" s="566"/>
      <c r="AA12" s="566"/>
      <c r="AB12" s="566"/>
      <c r="AC12" s="561">
        <f t="shared" si="1"/>
        <v>0</v>
      </c>
      <c r="AD12" s="561"/>
      <c r="AE12" s="561"/>
      <c r="AF12" s="561"/>
      <c r="AG12" s="561"/>
      <c r="AH12" s="573"/>
    </row>
    <row r="13" spans="1:34" ht="16.5" customHeight="1" thickTop="1" thickBot="1">
      <c r="A13" s="602" t="s">
        <v>389</v>
      </c>
      <c r="B13" s="603"/>
      <c r="C13" s="603"/>
      <c r="D13" s="603"/>
      <c r="E13" s="603"/>
      <c r="F13" s="603"/>
      <c r="G13" s="603"/>
      <c r="H13" s="603"/>
      <c r="I13" s="603"/>
      <c r="J13" s="603"/>
      <c r="K13" s="604"/>
      <c r="L13" s="544"/>
      <c r="M13" s="545"/>
      <c r="N13" s="545"/>
      <c r="O13" s="545"/>
      <c r="P13" s="546"/>
      <c r="Q13" s="544"/>
      <c r="R13" s="546"/>
      <c r="S13" s="534">
        <f>SUM(S6:W12)</f>
        <v>0</v>
      </c>
      <c r="T13" s="534"/>
      <c r="U13" s="534"/>
      <c r="V13" s="534"/>
      <c r="W13" s="534"/>
      <c r="X13" s="534">
        <f>SUM(X6:AB12)</f>
        <v>0</v>
      </c>
      <c r="Y13" s="534"/>
      <c r="Z13" s="534"/>
      <c r="AA13" s="534"/>
      <c r="AB13" s="534"/>
      <c r="AC13" s="534">
        <f>SUM(AC6:AH12)</f>
        <v>0</v>
      </c>
      <c r="AD13" s="534"/>
      <c r="AE13" s="534"/>
      <c r="AF13" s="534"/>
      <c r="AG13" s="534"/>
      <c r="AH13" s="538"/>
    </row>
    <row r="14" spans="1:34" ht="16.5" customHeight="1">
      <c r="A14" s="615" t="s">
        <v>460</v>
      </c>
      <c r="B14" s="616"/>
      <c r="C14" s="616"/>
      <c r="D14" s="616"/>
      <c r="E14" s="616"/>
      <c r="F14" s="616"/>
      <c r="G14" s="616"/>
      <c r="H14" s="616"/>
      <c r="I14" s="616"/>
      <c r="J14" s="616"/>
      <c r="K14" s="616"/>
      <c r="L14" s="616"/>
      <c r="M14" s="616"/>
      <c r="N14" s="616"/>
      <c r="O14" s="616"/>
      <c r="P14" s="616"/>
      <c r="Q14" s="616"/>
      <c r="R14" s="616"/>
      <c r="S14" s="616"/>
      <c r="T14" s="616"/>
      <c r="U14" s="616"/>
      <c r="V14" s="616"/>
      <c r="W14" s="616"/>
      <c r="X14" s="616"/>
      <c r="Y14" s="616"/>
      <c r="Z14" s="616"/>
      <c r="AA14" s="616"/>
      <c r="AB14" s="616"/>
      <c r="AC14" s="616"/>
      <c r="AD14" s="616"/>
      <c r="AE14" s="616"/>
      <c r="AF14" s="616"/>
      <c r="AG14" s="616"/>
      <c r="AH14" s="617"/>
    </row>
    <row r="15" spans="1:34" ht="16.5" customHeight="1">
      <c r="A15" s="507" t="s">
        <v>372</v>
      </c>
      <c r="B15" s="508"/>
      <c r="C15" s="508"/>
      <c r="D15" s="508"/>
      <c r="E15" s="508"/>
      <c r="F15" s="508"/>
      <c r="G15" s="508"/>
      <c r="H15" s="508"/>
      <c r="I15" s="508"/>
      <c r="J15" s="508"/>
      <c r="K15" s="601"/>
      <c r="L15" s="509"/>
      <c r="M15" s="509"/>
      <c r="N15" s="509"/>
      <c r="O15" s="509"/>
      <c r="P15" s="509"/>
      <c r="Q15" s="542"/>
      <c r="R15" s="542"/>
      <c r="S15" s="549">
        <f>ROUND(L15*Q15,0)</f>
        <v>0</v>
      </c>
      <c r="T15" s="549"/>
      <c r="U15" s="549"/>
      <c r="V15" s="549"/>
      <c r="W15" s="549"/>
      <c r="X15" s="509"/>
      <c r="Y15" s="509"/>
      <c r="Z15" s="509"/>
      <c r="AA15" s="509"/>
      <c r="AB15" s="509"/>
      <c r="AC15" s="543">
        <f t="shared" ref="AC15:AC21" si="6">S15+X15</f>
        <v>0</v>
      </c>
      <c r="AD15" s="543"/>
      <c r="AE15" s="543"/>
      <c r="AF15" s="543"/>
      <c r="AG15" s="543"/>
      <c r="AH15" s="550"/>
    </row>
    <row r="16" spans="1:34" ht="16.5" customHeight="1">
      <c r="A16" s="522" t="s">
        <v>373</v>
      </c>
      <c r="B16" s="523"/>
      <c r="C16" s="523"/>
      <c r="D16" s="523"/>
      <c r="E16" s="523"/>
      <c r="F16" s="523"/>
      <c r="G16" s="523"/>
      <c r="H16" s="523"/>
      <c r="I16" s="523"/>
      <c r="J16" s="523"/>
      <c r="K16" s="605"/>
      <c r="L16" s="509"/>
      <c r="M16" s="509"/>
      <c r="N16" s="509"/>
      <c r="O16" s="509"/>
      <c r="P16" s="509"/>
      <c r="Q16" s="542"/>
      <c r="R16" s="542"/>
      <c r="S16" s="543">
        <f t="shared" ref="S16:S21" si="7">ROUND(L16*Q16,0)</f>
        <v>0</v>
      </c>
      <c r="T16" s="543"/>
      <c r="U16" s="543"/>
      <c r="V16" s="543"/>
      <c r="W16" s="543"/>
      <c r="X16" s="551"/>
      <c r="Y16" s="551"/>
      <c r="Z16" s="551"/>
      <c r="AA16" s="551"/>
      <c r="AB16" s="551"/>
      <c r="AC16" s="532">
        <f t="shared" si="6"/>
        <v>0</v>
      </c>
      <c r="AD16" s="532"/>
      <c r="AE16" s="532"/>
      <c r="AF16" s="532"/>
      <c r="AG16" s="532"/>
      <c r="AH16" s="533"/>
    </row>
    <row r="17" spans="1:34" ht="16.5" customHeight="1">
      <c r="A17" s="606" t="s">
        <v>455</v>
      </c>
      <c r="B17" s="607"/>
      <c r="C17" s="607"/>
      <c r="D17" s="607"/>
      <c r="E17" s="607"/>
      <c r="F17" s="607"/>
      <c r="G17" s="607"/>
      <c r="H17" s="607"/>
      <c r="I17" s="607"/>
      <c r="J17" s="607"/>
      <c r="K17" s="608"/>
      <c r="L17" s="509"/>
      <c r="M17" s="509"/>
      <c r="N17" s="509"/>
      <c r="O17" s="509"/>
      <c r="P17" s="509"/>
      <c r="Q17" s="515"/>
      <c r="R17" s="516"/>
      <c r="S17" s="532">
        <f t="shared" si="7"/>
        <v>0</v>
      </c>
      <c r="T17" s="532"/>
      <c r="U17" s="532"/>
      <c r="V17" s="532"/>
      <c r="W17" s="532"/>
      <c r="X17" s="551"/>
      <c r="Y17" s="551"/>
      <c r="Z17" s="551"/>
      <c r="AA17" s="551"/>
      <c r="AB17" s="551"/>
      <c r="AC17" s="532">
        <f t="shared" si="6"/>
        <v>0</v>
      </c>
      <c r="AD17" s="532"/>
      <c r="AE17" s="532"/>
      <c r="AF17" s="532"/>
      <c r="AG17" s="532"/>
      <c r="AH17" s="533"/>
    </row>
    <row r="18" spans="1:34" ht="16.5" customHeight="1">
      <c r="A18" s="609" t="s">
        <v>476</v>
      </c>
      <c r="B18" s="610"/>
      <c r="C18" s="610"/>
      <c r="D18" s="610"/>
      <c r="E18" s="610"/>
      <c r="F18" s="610"/>
      <c r="G18" s="610"/>
      <c r="H18" s="610"/>
      <c r="I18" s="610"/>
      <c r="J18" s="610"/>
      <c r="K18" s="611"/>
      <c r="L18" s="509"/>
      <c r="M18" s="509"/>
      <c r="N18" s="509"/>
      <c r="O18" s="509"/>
      <c r="P18" s="509"/>
      <c r="Q18" s="515"/>
      <c r="R18" s="516"/>
      <c r="S18" s="532">
        <f t="shared" si="7"/>
        <v>0</v>
      </c>
      <c r="T18" s="532"/>
      <c r="U18" s="532"/>
      <c r="V18" s="532"/>
      <c r="W18" s="532"/>
      <c r="X18" s="551"/>
      <c r="Y18" s="551"/>
      <c r="Z18" s="551"/>
      <c r="AA18" s="551"/>
      <c r="AB18" s="551"/>
      <c r="AC18" s="532">
        <f t="shared" si="6"/>
        <v>0</v>
      </c>
      <c r="AD18" s="532"/>
      <c r="AE18" s="532"/>
      <c r="AF18" s="532"/>
      <c r="AG18" s="532"/>
      <c r="AH18" s="533"/>
    </row>
    <row r="19" spans="1:34" ht="16.5" customHeight="1">
      <c r="A19" s="567"/>
      <c r="B19" s="568"/>
      <c r="C19" s="568"/>
      <c r="D19" s="568"/>
      <c r="E19" s="568"/>
      <c r="F19" s="568"/>
      <c r="G19" s="568"/>
      <c r="H19" s="568"/>
      <c r="I19" s="568"/>
      <c r="J19" s="568"/>
      <c r="K19" s="569"/>
      <c r="L19" s="535"/>
      <c r="M19" s="536"/>
      <c r="N19" s="536"/>
      <c r="O19" s="536"/>
      <c r="P19" s="537"/>
      <c r="Q19" s="515"/>
      <c r="R19" s="516"/>
      <c r="S19" s="532">
        <f>ROUND(L19*Q19,0)</f>
        <v>0</v>
      </c>
      <c r="T19" s="532"/>
      <c r="U19" s="532"/>
      <c r="V19" s="532"/>
      <c r="W19" s="532"/>
      <c r="X19" s="551"/>
      <c r="Y19" s="551"/>
      <c r="Z19" s="551"/>
      <c r="AA19" s="551"/>
      <c r="AB19" s="551"/>
      <c r="AC19" s="532">
        <f t="shared" si="6"/>
        <v>0</v>
      </c>
      <c r="AD19" s="532"/>
      <c r="AE19" s="532"/>
      <c r="AF19" s="532"/>
      <c r="AG19" s="532"/>
      <c r="AH19" s="533"/>
    </row>
    <row r="20" spans="1:34" ht="16.5" customHeight="1">
      <c r="A20" s="567"/>
      <c r="B20" s="568"/>
      <c r="C20" s="568"/>
      <c r="D20" s="568"/>
      <c r="E20" s="568"/>
      <c r="F20" s="568"/>
      <c r="G20" s="568"/>
      <c r="H20" s="568"/>
      <c r="I20" s="568"/>
      <c r="J20" s="568"/>
      <c r="K20" s="569"/>
      <c r="L20" s="535"/>
      <c r="M20" s="536"/>
      <c r="N20" s="536"/>
      <c r="O20" s="536"/>
      <c r="P20" s="537"/>
      <c r="Q20" s="515"/>
      <c r="R20" s="516"/>
      <c r="S20" s="532">
        <f>ROUND(L20*Q20,0)</f>
        <v>0</v>
      </c>
      <c r="T20" s="532"/>
      <c r="U20" s="532"/>
      <c r="V20" s="532"/>
      <c r="W20" s="532"/>
      <c r="X20" s="551"/>
      <c r="Y20" s="551"/>
      <c r="Z20" s="551"/>
      <c r="AA20" s="551"/>
      <c r="AB20" s="551"/>
      <c r="AC20" s="532">
        <f t="shared" si="6"/>
        <v>0</v>
      </c>
      <c r="AD20" s="532"/>
      <c r="AE20" s="532"/>
      <c r="AF20" s="532"/>
      <c r="AG20" s="532"/>
      <c r="AH20" s="533"/>
    </row>
    <row r="21" spans="1:34" ht="16.5" customHeight="1" thickBot="1">
      <c r="A21" s="598"/>
      <c r="B21" s="599"/>
      <c r="C21" s="599"/>
      <c r="D21" s="599"/>
      <c r="E21" s="599"/>
      <c r="F21" s="599"/>
      <c r="G21" s="599"/>
      <c r="H21" s="599"/>
      <c r="I21" s="599"/>
      <c r="J21" s="599"/>
      <c r="K21" s="600"/>
      <c r="L21" s="574"/>
      <c r="M21" s="575"/>
      <c r="N21" s="575"/>
      <c r="O21" s="575"/>
      <c r="P21" s="576"/>
      <c r="Q21" s="547"/>
      <c r="R21" s="548"/>
      <c r="S21" s="539">
        <f t="shared" si="7"/>
        <v>0</v>
      </c>
      <c r="T21" s="540"/>
      <c r="U21" s="540"/>
      <c r="V21" s="540"/>
      <c r="W21" s="541"/>
      <c r="X21" s="574"/>
      <c r="Y21" s="575"/>
      <c r="Z21" s="575"/>
      <c r="AA21" s="575"/>
      <c r="AB21" s="576"/>
      <c r="AC21" s="561">
        <f t="shared" si="6"/>
        <v>0</v>
      </c>
      <c r="AD21" s="561"/>
      <c r="AE21" s="561"/>
      <c r="AF21" s="561"/>
      <c r="AG21" s="561"/>
      <c r="AH21" s="573"/>
    </row>
    <row r="22" spans="1:34" ht="16.5" customHeight="1" thickTop="1" thickBot="1">
      <c r="A22" s="612" t="s">
        <v>389</v>
      </c>
      <c r="B22" s="613"/>
      <c r="C22" s="613"/>
      <c r="D22" s="613"/>
      <c r="E22" s="613"/>
      <c r="F22" s="613"/>
      <c r="G22" s="613"/>
      <c r="H22" s="613"/>
      <c r="I22" s="613"/>
      <c r="J22" s="613"/>
      <c r="K22" s="614"/>
      <c r="L22" s="579"/>
      <c r="M22" s="579"/>
      <c r="N22" s="579"/>
      <c r="O22" s="579"/>
      <c r="P22" s="579"/>
      <c r="Q22" s="618"/>
      <c r="R22" s="618"/>
      <c r="S22" s="577">
        <f>SUM(S15:W21)</f>
        <v>0</v>
      </c>
      <c r="T22" s="577"/>
      <c r="U22" s="577"/>
      <c r="V22" s="577"/>
      <c r="W22" s="577"/>
      <c r="X22" s="577">
        <f>SUM(X15:AB21)</f>
        <v>0</v>
      </c>
      <c r="Y22" s="577"/>
      <c r="Z22" s="577"/>
      <c r="AA22" s="577"/>
      <c r="AB22" s="577"/>
      <c r="AC22" s="577">
        <f>SUM(AC15:AH21)</f>
        <v>0</v>
      </c>
      <c r="AD22" s="577"/>
      <c r="AE22" s="577"/>
      <c r="AF22" s="577"/>
      <c r="AG22" s="577"/>
      <c r="AH22" s="578"/>
    </row>
    <row r="23" spans="1:34" ht="16.5" customHeight="1">
      <c r="A23" s="507" t="s">
        <v>25</v>
      </c>
      <c r="B23" s="508"/>
      <c r="C23" s="508"/>
      <c r="D23" s="508"/>
      <c r="E23" s="508"/>
      <c r="F23" s="508"/>
      <c r="G23" s="508"/>
      <c r="H23" s="508"/>
      <c r="I23" s="508"/>
      <c r="J23" s="508"/>
      <c r="K23" s="508"/>
      <c r="L23" s="517" t="s">
        <v>374</v>
      </c>
      <c r="M23" s="518"/>
      <c r="N23" s="518"/>
      <c r="O23" s="518"/>
      <c r="P23" s="518"/>
      <c r="Q23" s="518"/>
      <c r="R23" s="518"/>
      <c r="S23" s="518"/>
      <c r="T23" s="518"/>
      <c r="U23" s="518"/>
      <c r="V23" s="518"/>
      <c r="W23" s="518"/>
      <c r="X23" s="518"/>
      <c r="Y23" s="518"/>
      <c r="Z23" s="518"/>
      <c r="AA23" s="518"/>
      <c r="AB23" s="519"/>
      <c r="AC23" s="520">
        <f>+AC13+AC22</f>
        <v>0</v>
      </c>
      <c r="AD23" s="520"/>
      <c r="AE23" s="520"/>
      <c r="AF23" s="520"/>
      <c r="AG23" s="520"/>
      <c r="AH23" s="521"/>
    </row>
    <row r="24" spans="1:34" ht="16.5" customHeight="1" thickBot="1">
      <c r="A24" s="522" t="s">
        <v>24</v>
      </c>
      <c r="B24" s="523"/>
      <c r="C24" s="523"/>
      <c r="D24" s="523"/>
      <c r="E24" s="523"/>
      <c r="F24" s="523"/>
      <c r="G24" s="523"/>
      <c r="H24" s="523"/>
      <c r="I24" s="523"/>
      <c r="J24" s="523"/>
      <c r="K24" s="523"/>
      <c r="L24" s="510"/>
      <c r="M24" s="511"/>
      <c r="N24" s="511"/>
      <c r="O24" s="511"/>
      <c r="P24" s="511"/>
      <c r="Q24" s="511"/>
      <c r="R24" s="511"/>
      <c r="S24" s="511"/>
      <c r="T24" s="511"/>
      <c r="U24" s="511"/>
      <c r="V24" s="511"/>
      <c r="W24" s="511"/>
      <c r="X24" s="511"/>
      <c r="Y24" s="511"/>
      <c r="Z24" s="511"/>
      <c r="AA24" s="511"/>
      <c r="AB24" s="512"/>
      <c r="AC24" s="513">
        <f>ROUNDDOWN(AC23*0.1,0)</f>
        <v>0</v>
      </c>
      <c r="AD24" s="513"/>
      <c r="AE24" s="513"/>
      <c r="AF24" s="513"/>
      <c r="AG24" s="513"/>
      <c r="AH24" s="514"/>
    </row>
    <row r="25" spans="1:34" ht="16.5" customHeight="1" thickBot="1">
      <c r="A25" s="530" t="s">
        <v>15</v>
      </c>
      <c r="B25" s="531"/>
      <c r="C25" s="531"/>
      <c r="D25" s="531"/>
      <c r="E25" s="531"/>
      <c r="F25" s="531"/>
      <c r="G25" s="531"/>
      <c r="H25" s="531"/>
      <c r="I25" s="531"/>
      <c r="J25" s="531"/>
      <c r="K25" s="531"/>
      <c r="L25" s="527" t="s">
        <v>375</v>
      </c>
      <c r="M25" s="528"/>
      <c r="N25" s="528"/>
      <c r="O25" s="528"/>
      <c r="P25" s="528"/>
      <c r="Q25" s="528"/>
      <c r="R25" s="528"/>
      <c r="S25" s="528"/>
      <c r="T25" s="528"/>
      <c r="U25" s="528"/>
      <c r="V25" s="528"/>
      <c r="W25" s="528"/>
      <c r="X25" s="528"/>
      <c r="Y25" s="528"/>
      <c r="Z25" s="528"/>
      <c r="AA25" s="528"/>
      <c r="AB25" s="529"/>
      <c r="AC25" s="525">
        <f>AC23+AC24</f>
        <v>0</v>
      </c>
      <c r="AD25" s="525"/>
      <c r="AE25" s="525"/>
      <c r="AF25" s="525"/>
      <c r="AG25" s="525"/>
      <c r="AH25" s="526"/>
    </row>
    <row r="26" spans="1:34" s="189" customFormat="1" ht="19.5" customHeight="1" thickBot="1">
      <c r="A26" s="119" t="s">
        <v>712</v>
      </c>
      <c r="B26" s="315"/>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190"/>
      <c r="AE26" s="190"/>
      <c r="AF26" s="190"/>
      <c r="AG26" s="190"/>
      <c r="AH26" s="146" t="s">
        <v>367</v>
      </c>
    </row>
    <row r="27" spans="1:34" ht="16.5" customHeight="1">
      <c r="A27" s="552" t="s">
        <v>23</v>
      </c>
      <c r="B27" s="553"/>
      <c r="C27" s="553"/>
      <c r="D27" s="553"/>
      <c r="E27" s="553"/>
      <c r="F27" s="553"/>
      <c r="G27" s="553"/>
      <c r="H27" s="553"/>
      <c r="I27" s="553"/>
      <c r="J27" s="553"/>
      <c r="K27" s="554"/>
      <c r="L27" s="619" t="s">
        <v>368</v>
      </c>
      <c r="M27" s="620"/>
      <c r="N27" s="620"/>
      <c r="O27" s="620"/>
      <c r="P27" s="620"/>
      <c r="Q27" s="620"/>
      <c r="R27" s="620"/>
      <c r="S27" s="620"/>
      <c r="T27" s="620"/>
      <c r="U27" s="620"/>
      <c r="V27" s="620"/>
      <c r="W27" s="621"/>
      <c r="X27" s="622" t="s">
        <v>369</v>
      </c>
      <c r="Y27" s="559"/>
      <c r="Z27" s="559"/>
      <c r="AA27" s="559"/>
      <c r="AB27" s="562"/>
      <c r="AC27" s="558" t="s">
        <v>29</v>
      </c>
      <c r="AD27" s="559"/>
      <c r="AE27" s="559"/>
      <c r="AF27" s="559"/>
      <c r="AG27" s="559"/>
      <c r="AH27" s="563"/>
    </row>
    <row r="28" spans="1:34" ht="16.5" customHeight="1" thickBot="1">
      <c r="A28" s="555"/>
      <c r="B28" s="556"/>
      <c r="C28" s="556"/>
      <c r="D28" s="556"/>
      <c r="E28" s="556"/>
      <c r="F28" s="556"/>
      <c r="G28" s="556"/>
      <c r="H28" s="556"/>
      <c r="I28" s="556"/>
      <c r="J28" s="556"/>
      <c r="K28" s="557"/>
      <c r="L28" s="565" t="s">
        <v>370</v>
      </c>
      <c r="M28" s="623"/>
      <c r="N28" s="623"/>
      <c r="O28" s="623"/>
      <c r="P28" s="624"/>
      <c r="Q28" s="565" t="s">
        <v>371</v>
      </c>
      <c r="R28" s="624"/>
      <c r="S28" s="565" t="s">
        <v>31</v>
      </c>
      <c r="T28" s="623"/>
      <c r="U28" s="623"/>
      <c r="V28" s="623"/>
      <c r="W28" s="624"/>
      <c r="X28" s="544"/>
      <c r="Y28" s="545"/>
      <c r="Z28" s="545"/>
      <c r="AA28" s="545"/>
      <c r="AB28" s="546"/>
      <c r="AC28" s="544"/>
      <c r="AD28" s="545"/>
      <c r="AE28" s="545"/>
      <c r="AF28" s="545"/>
      <c r="AG28" s="545"/>
      <c r="AH28" s="564"/>
    </row>
    <row r="29" spans="1:34" ht="16.5" customHeight="1">
      <c r="A29" s="592" t="s">
        <v>459</v>
      </c>
      <c r="B29" s="593"/>
      <c r="C29" s="593"/>
      <c r="D29" s="593"/>
      <c r="E29" s="593"/>
      <c r="F29" s="593"/>
      <c r="G29" s="593"/>
      <c r="H29" s="593"/>
      <c r="I29" s="593"/>
      <c r="J29" s="593"/>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4"/>
    </row>
    <row r="30" spans="1:34" ht="16.5" customHeight="1">
      <c r="A30" s="595"/>
      <c r="B30" s="596"/>
      <c r="C30" s="596"/>
      <c r="D30" s="596"/>
      <c r="E30" s="596"/>
      <c r="F30" s="596"/>
      <c r="G30" s="596"/>
      <c r="H30" s="596"/>
      <c r="I30" s="596"/>
      <c r="J30" s="596"/>
      <c r="K30" s="597"/>
      <c r="L30" s="535"/>
      <c r="M30" s="536"/>
      <c r="N30" s="536"/>
      <c r="O30" s="536"/>
      <c r="P30" s="537"/>
      <c r="Q30" s="515"/>
      <c r="R30" s="516"/>
      <c r="S30" s="570">
        <f>ROUND(L30*Q30,0)</f>
        <v>0</v>
      </c>
      <c r="T30" s="625"/>
      <c r="U30" s="625"/>
      <c r="V30" s="625"/>
      <c r="W30" s="626"/>
      <c r="X30" s="535"/>
      <c r="Y30" s="536"/>
      <c r="Z30" s="536"/>
      <c r="AA30" s="536"/>
      <c r="AB30" s="537"/>
      <c r="AC30" s="627">
        <f t="shared" ref="AC30" si="8">S30+X30</f>
        <v>0</v>
      </c>
      <c r="AD30" s="625"/>
      <c r="AE30" s="625"/>
      <c r="AF30" s="625"/>
      <c r="AG30" s="625"/>
      <c r="AH30" s="628"/>
    </row>
    <row r="31" spans="1:34" ht="16.5" customHeight="1">
      <c r="A31" s="567"/>
      <c r="B31" s="568"/>
      <c r="C31" s="568"/>
      <c r="D31" s="568"/>
      <c r="E31" s="568"/>
      <c r="F31" s="568"/>
      <c r="G31" s="568"/>
      <c r="H31" s="568"/>
      <c r="I31" s="568"/>
      <c r="J31" s="568"/>
      <c r="K31" s="569"/>
      <c r="L31" s="509"/>
      <c r="M31" s="536"/>
      <c r="N31" s="536"/>
      <c r="O31" s="536"/>
      <c r="P31" s="537"/>
      <c r="Q31" s="515"/>
      <c r="R31" s="516"/>
      <c r="S31" s="627">
        <f t="shared" ref="S31:S35" si="9">ROUND(L31*Q31,0)</f>
        <v>0</v>
      </c>
      <c r="T31" s="625"/>
      <c r="U31" s="625"/>
      <c r="V31" s="625"/>
      <c r="W31" s="626"/>
      <c r="X31" s="535"/>
      <c r="Y31" s="536"/>
      <c r="Z31" s="536"/>
      <c r="AA31" s="536"/>
      <c r="AB31" s="537"/>
      <c r="AC31" s="627">
        <f t="shared" ref="AC31:AC35" si="10">S31+X31</f>
        <v>0</v>
      </c>
      <c r="AD31" s="625"/>
      <c r="AE31" s="625"/>
      <c r="AF31" s="625"/>
      <c r="AG31" s="625"/>
      <c r="AH31" s="628"/>
    </row>
    <row r="32" spans="1:34" ht="16.5" customHeight="1">
      <c r="A32" s="567"/>
      <c r="B32" s="568"/>
      <c r="C32" s="568"/>
      <c r="D32" s="568"/>
      <c r="E32" s="568"/>
      <c r="F32" s="568"/>
      <c r="G32" s="568"/>
      <c r="H32" s="568"/>
      <c r="I32" s="568"/>
      <c r="J32" s="568"/>
      <c r="K32" s="569"/>
      <c r="L32" s="509"/>
      <c r="M32" s="509"/>
      <c r="N32" s="509"/>
      <c r="O32" s="509"/>
      <c r="P32" s="509"/>
      <c r="Q32" s="515"/>
      <c r="R32" s="516"/>
      <c r="S32" s="532">
        <f t="shared" si="9"/>
        <v>0</v>
      </c>
      <c r="T32" s="532"/>
      <c r="U32" s="532"/>
      <c r="V32" s="532"/>
      <c r="W32" s="532"/>
      <c r="X32" s="509"/>
      <c r="Y32" s="509"/>
      <c r="Z32" s="509"/>
      <c r="AA32" s="509"/>
      <c r="AB32" s="509"/>
      <c r="AC32" s="532">
        <f t="shared" si="10"/>
        <v>0</v>
      </c>
      <c r="AD32" s="532"/>
      <c r="AE32" s="532"/>
      <c r="AF32" s="532"/>
      <c r="AG32" s="532"/>
      <c r="AH32" s="533"/>
    </row>
    <row r="33" spans="1:34" ht="16.5" customHeight="1">
      <c r="A33" s="567"/>
      <c r="B33" s="568"/>
      <c r="C33" s="568"/>
      <c r="D33" s="568"/>
      <c r="E33" s="568"/>
      <c r="F33" s="568"/>
      <c r="G33" s="568"/>
      <c r="H33" s="568"/>
      <c r="I33" s="568"/>
      <c r="J33" s="568"/>
      <c r="K33" s="569"/>
      <c r="L33" s="509"/>
      <c r="M33" s="509"/>
      <c r="N33" s="509"/>
      <c r="O33" s="509"/>
      <c r="P33" s="509"/>
      <c r="Q33" s="515"/>
      <c r="R33" s="516"/>
      <c r="S33" s="543">
        <f t="shared" si="9"/>
        <v>0</v>
      </c>
      <c r="T33" s="543"/>
      <c r="U33" s="543"/>
      <c r="V33" s="543"/>
      <c r="W33" s="543"/>
      <c r="X33" s="509"/>
      <c r="Y33" s="509"/>
      <c r="Z33" s="509"/>
      <c r="AA33" s="509"/>
      <c r="AB33" s="509"/>
      <c r="AC33" s="532">
        <f t="shared" si="10"/>
        <v>0</v>
      </c>
      <c r="AD33" s="532"/>
      <c r="AE33" s="532"/>
      <c r="AF33" s="532"/>
      <c r="AG33" s="532"/>
      <c r="AH33" s="533"/>
    </row>
    <row r="34" spans="1:34" ht="16.5" customHeight="1">
      <c r="A34" s="567"/>
      <c r="B34" s="568"/>
      <c r="C34" s="568"/>
      <c r="D34" s="568"/>
      <c r="E34" s="568"/>
      <c r="F34" s="568"/>
      <c r="G34" s="568"/>
      <c r="H34" s="568"/>
      <c r="I34" s="568"/>
      <c r="J34" s="568"/>
      <c r="K34" s="569"/>
      <c r="L34" s="509"/>
      <c r="M34" s="509"/>
      <c r="N34" s="509"/>
      <c r="O34" s="509"/>
      <c r="P34" s="509"/>
      <c r="Q34" s="515"/>
      <c r="R34" s="516"/>
      <c r="S34" s="532">
        <f t="shared" si="9"/>
        <v>0</v>
      </c>
      <c r="T34" s="532"/>
      <c r="U34" s="532"/>
      <c r="V34" s="532"/>
      <c r="W34" s="532"/>
      <c r="X34" s="509"/>
      <c r="Y34" s="509"/>
      <c r="Z34" s="509"/>
      <c r="AA34" s="509"/>
      <c r="AB34" s="509"/>
      <c r="AC34" s="532">
        <f t="shared" si="10"/>
        <v>0</v>
      </c>
      <c r="AD34" s="532"/>
      <c r="AE34" s="532"/>
      <c r="AF34" s="532"/>
      <c r="AG34" s="532"/>
      <c r="AH34" s="533"/>
    </row>
    <row r="35" spans="1:34" ht="16.5" customHeight="1" thickBot="1">
      <c r="A35" s="567"/>
      <c r="B35" s="568"/>
      <c r="C35" s="568"/>
      <c r="D35" s="568"/>
      <c r="E35" s="568"/>
      <c r="F35" s="568"/>
      <c r="G35" s="568"/>
      <c r="H35" s="568"/>
      <c r="I35" s="568"/>
      <c r="J35" s="568"/>
      <c r="K35" s="569"/>
      <c r="L35" s="566"/>
      <c r="M35" s="566"/>
      <c r="N35" s="566"/>
      <c r="O35" s="566"/>
      <c r="P35" s="566"/>
      <c r="Q35" s="547"/>
      <c r="R35" s="548"/>
      <c r="S35" s="561">
        <f t="shared" si="9"/>
        <v>0</v>
      </c>
      <c r="T35" s="561"/>
      <c r="U35" s="561"/>
      <c r="V35" s="561"/>
      <c r="W35" s="561"/>
      <c r="X35" s="566"/>
      <c r="Y35" s="566"/>
      <c r="Z35" s="566"/>
      <c r="AA35" s="566"/>
      <c r="AB35" s="566"/>
      <c r="AC35" s="561">
        <f t="shared" si="10"/>
        <v>0</v>
      </c>
      <c r="AD35" s="561"/>
      <c r="AE35" s="561"/>
      <c r="AF35" s="561"/>
      <c r="AG35" s="561"/>
      <c r="AH35" s="573"/>
    </row>
    <row r="36" spans="1:34" ht="16.5" customHeight="1" thickTop="1" thickBot="1">
      <c r="A36" s="612" t="s">
        <v>389</v>
      </c>
      <c r="B36" s="613"/>
      <c r="C36" s="613"/>
      <c r="D36" s="613"/>
      <c r="E36" s="613"/>
      <c r="F36" s="613"/>
      <c r="G36" s="613"/>
      <c r="H36" s="613"/>
      <c r="I36" s="613"/>
      <c r="J36" s="613"/>
      <c r="K36" s="614"/>
      <c r="L36" s="544"/>
      <c r="M36" s="545"/>
      <c r="N36" s="545"/>
      <c r="O36" s="545"/>
      <c r="P36" s="546"/>
      <c r="Q36" s="544"/>
      <c r="R36" s="546"/>
      <c r="S36" s="534">
        <f>SUM(S30:W35)</f>
        <v>0</v>
      </c>
      <c r="T36" s="534"/>
      <c r="U36" s="534"/>
      <c r="V36" s="534"/>
      <c r="W36" s="534"/>
      <c r="X36" s="534">
        <f>SUM(X30:AB35)</f>
        <v>0</v>
      </c>
      <c r="Y36" s="534"/>
      <c r="Z36" s="534"/>
      <c r="AA36" s="534"/>
      <c r="AB36" s="534"/>
      <c r="AC36" s="534">
        <f>SUM(AC30:AH35)</f>
        <v>0</v>
      </c>
      <c r="AD36" s="534"/>
      <c r="AE36" s="534"/>
      <c r="AF36" s="534"/>
      <c r="AG36" s="534"/>
      <c r="AH36" s="538"/>
    </row>
    <row r="37" spans="1:34" ht="16.5" customHeight="1">
      <c r="A37" s="615" t="s">
        <v>460</v>
      </c>
      <c r="B37" s="616"/>
      <c r="C37" s="616"/>
      <c r="D37" s="616"/>
      <c r="E37" s="616"/>
      <c r="F37" s="616"/>
      <c r="G37" s="616"/>
      <c r="H37" s="616"/>
      <c r="I37" s="616"/>
      <c r="J37" s="616"/>
      <c r="K37" s="616"/>
      <c r="L37" s="616"/>
      <c r="M37" s="616"/>
      <c r="N37" s="616"/>
      <c r="O37" s="616"/>
      <c r="P37" s="616"/>
      <c r="Q37" s="616"/>
      <c r="R37" s="616"/>
      <c r="S37" s="616"/>
      <c r="T37" s="616"/>
      <c r="U37" s="616"/>
      <c r="V37" s="616"/>
      <c r="W37" s="616"/>
      <c r="X37" s="616"/>
      <c r="Y37" s="616"/>
      <c r="Z37" s="616"/>
      <c r="AA37" s="616"/>
      <c r="AB37" s="616"/>
      <c r="AC37" s="616"/>
      <c r="AD37" s="616"/>
      <c r="AE37" s="616"/>
      <c r="AF37" s="616"/>
      <c r="AG37" s="616"/>
      <c r="AH37" s="617"/>
    </row>
    <row r="38" spans="1:34" ht="16.5" customHeight="1">
      <c r="A38" s="595"/>
      <c r="B38" s="596"/>
      <c r="C38" s="596"/>
      <c r="D38" s="596"/>
      <c r="E38" s="596"/>
      <c r="F38" s="596"/>
      <c r="G38" s="596"/>
      <c r="H38" s="596"/>
      <c r="I38" s="596"/>
      <c r="J38" s="596"/>
      <c r="K38" s="597"/>
      <c r="L38" s="509"/>
      <c r="M38" s="509"/>
      <c r="N38" s="509"/>
      <c r="O38" s="509"/>
      <c r="P38" s="509"/>
      <c r="Q38" s="542"/>
      <c r="R38" s="542"/>
      <c r="S38" s="549">
        <f>ROUND(L38*Q38,0)</f>
        <v>0</v>
      </c>
      <c r="T38" s="549"/>
      <c r="U38" s="549"/>
      <c r="V38" s="549"/>
      <c r="W38" s="549"/>
      <c r="X38" s="509"/>
      <c r="Y38" s="509"/>
      <c r="Z38" s="509"/>
      <c r="AA38" s="509"/>
      <c r="AB38" s="509"/>
      <c r="AC38" s="543">
        <f t="shared" ref="AC38:AC42" si="11">S38+X38</f>
        <v>0</v>
      </c>
      <c r="AD38" s="543"/>
      <c r="AE38" s="543"/>
      <c r="AF38" s="543"/>
      <c r="AG38" s="543"/>
      <c r="AH38" s="550"/>
    </row>
    <row r="39" spans="1:34" ht="16.5" customHeight="1">
      <c r="A39" s="567"/>
      <c r="B39" s="568"/>
      <c r="C39" s="568"/>
      <c r="D39" s="568"/>
      <c r="E39" s="568"/>
      <c r="F39" s="568"/>
      <c r="G39" s="568"/>
      <c r="H39" s="568"/>
      <c r="I39" s="568"/>
      <c r="J39" s="568"/>
      <c r="K39" s="569"/>
      <c r="L39" s="509"/>
      <c r="M39" s="509"/>
      <c r="N39" s="509"/>
      <c r="O39" s="509"/>
      <c r="P39" s="509"/>
      <c r="Q39" s="542"/>
      <c r="R39" s="542"/>
      <c r="S39" s="543">
        <f t="shared" ref="S39:S41" si="12">ROUND(L39*Q39,0)</f>
        <v>0</v>
      </c>
      <c r="T39" s="543"/>
      <c r="U39" s="543"/>
      <c r="V39" s="543"/>
      <c r="W39" s="543"/>
      <c r="X39" s="551"/>
      <c r="Y39" s="551"/>
      <c r="Z39" s="551"/>
      <c r="AA39" s="551"/>
      <c r="AB39" s="551"/>
      <c r="AC39" s="532">
        <f t="shared" si="11"/>
        <v>0</v>
      </c>
      <c r="AD39" s="532"/>
      <c r="AE39" s="532"/>
      <c r="AF39" s="532"/>
      <c r="AG39" s="532"/>
      <c r="AH39" s="533"/>
    </row>
    <row r="40" spans="1:34" ht="16.5" customHeight="1">
      <c r="A40" s="629"/>
      <c r="B40" s="630"/>
      <c r="C40" s="630"/>
      <c r="D40" s="630"/>
      <c r="E40" s="630"/>
      <c r="F40" s="630"/>
      <c r="G40" s="630"/>
      <c r="H40" s="630"/>
      <c r="I40" s="630"/>
      <c r="J40" s="630"/>
      <c r="K40" s="631"/>
      <c r="L40" s="509"/>
      <c r="M40" s="509"/>
      <c r="N40" s="509"/>
      <c r="O40" s="509"/>
      <c r="P40" s="509"/>
      <c r="Q40" s="515"/>
      <c r="R40" s="516"/>
      <c r="S40" s="532">
        <f t="shared" si="12"/>
        <v>0</v>
      </c>
      <c r="T40" s="532"/>
      <c r="U40" s="532"/>
      <c r="V40" s="532"/>
      <c r="W40" s="532"/>
      <c r="X40" s="551"/>
      <c r="Y40" s="551"/>
      <c r="Z40" s="551"/>
      <c r="AA40" s="551"/>
      <c r="AB40" s="551"/>
      <c r="AC40" s="532">
        <f t="shared" si="11"/>
        <v>0</v>
      </c>
      <c r="AD40" s="532"/>
      <c r="AE40" s="532"/>
      <c r="AF40" s="532"/>
      <c r="AG40" s="532"/>
      <c r="AH40" s="533"/>
    </row>
    <row r="41" spans="1:34" ht="16.5" customHeight="1">
      <c r="A41" s="609"/>
      <c r="B41" s="610"/>
      <c r="C41" s="610"/>
      <c r="D41" s="610"/>
      <c r="E41" s="610"/>
      <c r="F41" s="610"/>
      <c r="G41" s="610"/>
      <c r="H41" s="610"/>
      <c r="I41" s="610"/>
      <c r="J41" s="610"/>
      <c r="K41" s="611"/>
      <c r="L41" s="509"/>
      <c r="M41" s="509"/>
      <c r="N41" s="509"/>
      <c r="O41" s="509"/>
      <c r="P41" s="509"/>
      <c r="Q41" s="515"/>
      <c r="R41" s="516"/>
      <c r="S41" s="532">
        <f t="shared" si="12"/>
        <v>0</v>
      </c>
      <c r="T41" s="532"/>
      <c r="U41" s="532"/>
      <c r="V41" s="532"/>
      <c r="W41" s="532"/>
      <c r="X41" s="551"/>
      <c r="Y41" s="551"/>
      <c r="Z41" s="551"/>
      <c r="AA41" s="551"/>
      <c r="AB41" s="551"/>
      <c r="AC41" s="532">
        <f t="shared" si="11"/>
        <v>0</v>
      </c>
      <c r="AD41" s="532"/>
      <c r="AE41" s="532"/>
      <c r="AF41" s="532"/>
      <c r="AG41" s="532"/>
      <c r="AH41" s="533"/>
    </row>
    <row r="42" spans="1:34" ht="16.5" customHeight="1" thickBot="1">
      <c r="A42" s="598"/>
      <c r="B42" s="599"/>
      <c r="C42" s="599"/>
      <c r="D42" s="599"/>
      <c r="E42" s="599"/>
      <c r="F42" s="599"/>
      <c r="G42" s="599"/>
      <c r="H42" s="599"/>
      <c r="I42" s="599"/>
      <c r="J42" s="599"/>
      <c r="K42" s="600"/>
      <c r="L42" s="574"/>
      <c r="M42" s="575"/>
      <c r="N42" s="575"/>
      <c r="O42" s="575"/>
      <c r="P42" s="576"/>
      <c r="Q42" s="547"/>
      <c r="R42" s="548"/>
      <c r="S42" s="561">
        <f>ROUND(L42*Q42,0)</f>
        <v>0</v>
      </c>
      <c r="T42" s="561"/>
      <c r="U42" s="561"/>
      <c r="V42" s="561"/>
      <c r="W42" s="561"/>
      <c r="X42" s="566"/>
      <c r="Y42" s="566"/>
      <c r="Z42" s="566"/>
      <c r="AA42" s="566"/>
      <c r="AB42" s="566"/>
      <c r="AC42" s="561">
        <f t="shared" si="11"/>
        <v>0</v>
      </c>
      <c r="AD42" s="561"/>
      <c r="AE42" s="561"/>
      <c r="AF42" s="561"/>
      <c r="AG42" s="561"/>
      <c r="AH42" s="573"/>
    </row>
    <row r="43" spans="1:34" ht="16.5" customHeight="1" thickTop="1" thickBot="1">
      <c r="A43" s="602" t="s">
        <v>389</v>
      </c>
      <c r="B43" s="603"/>
      <c r="C43" s="603"/>
      <c r="D43" s="603"/>
      <c r="E43" s="603"/>
      <c r="F43" s="603"/>
      <c r="G43" s="603"/>
      <c r="H43" s="603"/>
      <c r="I43" s="603"/>
      <c r="J43" s="603"/>
      <c r="K43" s="604"/>
      <c r="L43" s="579"/>
      <c r="M43" s="579"/>
      <c r="N43" s="579"/>
      <c r="O43" s="579"/>
      <c r="P43" s="579"/>
      <c r="Q43" s="632"/>
      <c r="R43" s="632"/>
      <c r="S43" s="534">
        <f>SUM(S38:W42)</f>
        <v>0</v>
      </c>
      <c r="T43" s="534"/>
      <c r="U43" s="534"/>
      <c r="V43" s="534"/>
      <c r="W43" s="534"/>
      <c r="X43" s="534">
        <f>SUM(X38:AB42)</f>
        <v>0</v>
      </c>
      <c r="Y43" s="534"/>
      <c r="Z43" s="534"/>
      <c r="AA43" s="534"/>
      <c r="AB43" s="534"/>
      <c r="AC43" s="534">
        <f>SUM(AC38:AH42)</f>
        <v>0</v>
      </c>
      <c r="AD43" s="534"/>
      <c r="AE43" s="534"/>
      <c r="AF43" s="534"/>
      <c r="AG43" s="534"/>
      <c r="AH43" s="538"/>
    </row>
    <row r="44" spans="1:34" ht="16.5" customHeight="1">
      <c r="A44" s="507" t="s">
        <v>25</v>
      </c>
      <c r="B44" s="508"/>
      <c r="C44" s="508"/>
      <c r="D44" s="508"/>
      <c r="E44" s="508"/>
      <c r="F44" s="508"/>
      <c r="G44" s="508"/>
      <c r="H44" s="508"/>
      <c r="I44" s="508"/>
      <c r="J44" s="508"/>
      <c r="K44" s="508"/>
      <c r="L44" s="517" t="s">
        <v>374</v>
      </c>
      <c r="M44" s="518"/>
      <c r="N44" s="518"/>
      <c r="O44" s="518"/>
      <c r="P44" s="518"/>
      <c r="Q44" s="518"/>
      <c r="R44" s="518"/>
      <c r="S44" s="518"/>
      <c r="T44" s="518"/>
      <c r="U44" s="518"/>
      <c r="V44" s="518"/>
      <c r="W44" s="518"/>
      <c r="X44" s="518"/>
      <c r="Y44" s="518"/>
      <c r="Z44" s="518"/>
      <c r="AA44" s="518"/>
      <c r="AB44" s="519"/>
      <c r="AC44" s="520">
        <f>+AC36+AC43</f>
        <v>0</v>
      </c>
      <c r="AD44" s="520"/>
      <c r="AE44" s="520"/>
      <c r="AF44" s="520"/>
      <c r="AG44" s="520"/>
      <c r="AH44" s="521"/>
    </row>
    <row r="45" spans="1:34" ht="16.5" customHeight="1" thickBot="1">
      <c r="A45" s="522" t="s">
        <v>24</v>
      </c>
      <c r="B45" s="523"/>
      <c r="C45" s="523"/>
      <c r="D45" s="523"/>
      <c r="E45" s="523"/>
      <c r="F45" s="523"/>
      <c r="G45" s="523"/>
      <c r="H45" s="523"/>
      <c r="I45" s="523"/>
      <c r="J45" s="523"/>
      <c r="K45" s="523"/>
      <c r="L45" s="510"/>
      <c r="M45" s="511"/>
      <c r="N45" s="511"/>
      <c r="O45" s="511"/>
      <c r="P45" s="511"/>
      <c r="Q45" s="511"/>
      <c r="R45" s="511"/>
      <c r="S45" s="511"/>
      <c r="T45" s="511"/>
      <c r="U45" s="511"/>
      <c r="V45" s="511"/>
      <c r="W45" s="511"/>
      <c r="X45" s="511"/>
      <c r="Y45" s="511"/>
      <c r="Z45" s="511"/>
      <c r="AA45" s="511"/>
      <c r="AB45" s="512"/>
      <c r="AC45" s="513">
        <f>ROUNDDOWN(AC44*0.1,0)</f>
        <v>0</v>
      </c>
      <c r="AD45" s="513"/>
      <c r="AE45" s="513"/>
      <c r="AF45" s="513"/>
      <c r="AG45" s="513"/>
      <c r="AH45" s="514"/>
    </row>
    <row r="46" spans="1:34" ht="16.5" customHeight="1" thickBot="1">
      <c r="A46" s="530" t="s">
        <v>15</v>
      </c>
      <c r="B46" s="531"/>
      <c r="C46" s="531"/>
      <c r="D46" s="531"/>
      <c r="E46" s="531"/>
      <c r="F46" s="531"/>
      <c r="G46" s="531"/>
      <c r="H46" s="531"/>
      <c r="I46" s="531"/>
      <c r="J46" s="531"/>
      <c r="K46" s="531"/>
      <c r="L46" s="527" t="s">
        <v>375</v>
      </c>
      <c r="M46" s="528"/>
      <c r="N46" s="528"/>
      <c r="O46" s="528"/>
      <c r="P46" s="528"/>
      <c r="Q46" s="528"/>
      <c r="R46" s="528"/>
      <c r="S46" s="528"/>
      <c r="T46" s="528"/>
      <c r="U46" s="528"/>
      <c r="V46" s="528"/>
      <c r="W46" s="528"/>
      <c r="X46" s="528"/>
      <c r="Y46" s="528"/>
      <c r="Z46" s="528"/>
      <c r="AA46" s="528"/>
      <c r="AB46" s="529"/>
      <c r="AC46" s="525">
        <f>AC44+AC45</f>
        <v>0</v>
      </c>
      <c r="AD46" s="525"/>
      <c r="AE46" s="525"/>
      <c r="AF46" s="525"/>
      <c r="AG46" s="525"/>
      <c r="AH46" s="526"/>
    </row>
    <row r="47" spans="1:34" ht="19.5" customHeight="1">
      <c r="A47" s="524" t="s">
        <v>376</v>
      </c>
      <c r="B47" s="524"/>
      <c r="C47" s="499" t="s">
        <v>484</v>
      </c>
      <c r="D47" s="499"/>
      <c r="E47" s="499"/>
      <c r="F47" s="499"/>
      <c r="G47" s="499"/>
      <c r="H47" s="499"/>
      <c r="I47" s="499"/>
      <c r="J47" s="499"/>
      <c r="K47" s="499"/>
      <c r="L47" s="499"/>
      <c r="M47" s="499"/>
      <c r="N47" s="499"/>
      <c r="O47" s="499"/>
      <c r="P47" s="499"/>
      <c r="Q47" s="499"/>
      <c r="R47" s="499"/>
      <c r="S47" s="499"/>
      <c r="T47" s="499"/>
      <c r="U47" s="499"/>
      <c r="V47" s="499"/>
      <c r="W47" s="499"/>
      <c r="X47" s="499"/>
      <c r="Y47" s="499"/>
      <c r="Z47" s="499"/>
      <c r="AA47" s="499"/>
      <c r="AB47" s="499"/>
      <c r="AC47" s="499"/>
      <c r="AD47" s="499"/>
      <c r="AE47" s="499"/>
      <c r="AF47" s="499"/>
      <c r="AG47" s="499"/>
      <c r="AH47" s="499"/>
    </row>
    <row r="48" spans="1:34" ht="19.5" customHeight="1">
      <c r="A48" s="147"/>
      <c r="B48" s="147"/>
      <c r="C48" s="499" t="s">
        <v>451</v>
      </c>
      <c r="D48" s="499"/>
      <c r="E48" s="499"/>
      <c r="F48" s="499"/>
      <c r="G48" s="499"/>
      <c r="H48" s="499"/>
      <c r="I48" s="499"/>
      <c r="J48" s="499"/>
      <c r="K48" s="499"/>
      <c r="L48" s="499"/>
      <c r="M48" s="499"/>
      <c r="N48" s="499"/>
      <c r="O48" s="499"/>
      <c r="P48" s="499"/>
      <c r="Q48" s="499"/>
      <c r="R48" s="499"/>
      <c r="S48" s="499"/>
      <c r="T48" s="499"/>
      <c r="U48" s="499"/>
      <c r="V48" s="499"/>
      <c r="W48" s="499"/>
      <c r="X48" s="499"/>
      <c r="Y48" s="499"/>
      <c r="Z48" s="499"/>
      <c r="AA48" s="499"/>
      <c r="AB48" s="499"/>
      <c r="AC48" s="499"/>
      <c r="AD48" s="499"/>
      <c r="AE48" s="499"/>
      <c r="AF48" s="499"/>
      <c r="AG48" s="499"/>
      <c r="AH48" s="499"/>
    </row>
    <row r="49" spans="1:34" ht="19.5" customHeight="1">
      <c r="A49" s="147"/>
      <c r="B49" s="147"/>
      <c r="C49" s="499" t="s">
        <v>477</v>
      </c>
      <c r="D49" s="499"/>
      <c r="E49" s="499"/>
      <c r="F49" s="499"/>
      <c r="G49" s="499"/>
      <c r="H49" s="499"/>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499"/>
    </row>
    <row r="50" spans="1:34" ht="19.5" customHeight="1">
      <c r="A50" s="314"/>
      <c r="B50" s="314"/>
      <c r="C50" s="499" t="s">
        <v>654</v>
      </c>
      <c r="D50" s="499"/>
      <c r="E50" s="499"/>
      <c r="F50" s="499"/>
      <c r="G50" s="499"/>
      <c r="H50" s="499"/>
      <c r="I50" s="499"/>
      <c r="J50" s="499"/>
      <c r="K50" s="499"/>
      <c r="L50" s="499"/>
      <c r="M50" s="499"/>
      <c r="N50" s="499"/>
      <c r="O50" s="499"/>
      <c r="P50" s="499"/>
      <c r="Q50" s="499"/>
      <c r="R50" s="499"/>
      <c r="S50" s="499"/>
      <c r="T50" s="499"/>
      <c r="U50" s="499"/>
      <c r="V50" s="499"/>
      <c r="W50" s="499"/>
      <c r="X50" s="499"/>
      <c r="Y50" s="499"/>
      <c r="Z50" s="499"/>
      <c r="AA50" s="499"/>
      <c r="AB50" s="499"/>
      <c r="AC50" s="499"/>
      <c r="AD50" s="499"/>
      <c r="AE50" s="499"/>
      <c r="AF50" s="499"/>
      <c r="AG50" s="499"/>
      <c r="AH50" s="499"/>
    </row>
    <row r="51" spans="1:34" ht="19.5" customHeight="1">
      <c r="A51" s="318"/>
      <c r="B51" s="318"/>
      <c r="C51" s="316"/>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row>
    <row r="52" spans="1:34" s="189" customFormat="1" ht="19.5" customHeight="1" thickBot="1">
      <c r="A52" s="119" t="s">
        <v>682</v>
      </c>
      <c r="B52" s="315"/>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190"/>
      <c r="AE52" s="190"/>
      <c r="AF52" s="190"/>
      <c r="AG52" s="190"/>
      <c r="AH52" s="146" t="s">
        <v>367</v>
      </c>
    </row>
    <row r="53" spans="1:34" ht="16.5" customHeight="1">
      <c r="A53" s="552" t="s">
        <v>23</v>
      </c>
      <c r="B53" s="553"/>
      <c r="C53" s="553"/>
      <c r="D53" s="553"/>
      <c r="E53" s="553"/>
      <c r="F53" s="553"/>
      <c r="G53" s="553"/>
      <c r="H53" s="553"/>
      <c r="I53" s="553"/>
      <c r="J53" s="553"/>
      <c r="K53" s="554"/>
      <c r="L53" s="619" t="s">
        <v>368</v>
      </c>
      <c r="M53" s="620"/>
      <c r="N53" s="620"/>
      <c r="O53" s="620"/>
      <c r="P53" s="620"/>
      <c r="Q53" s="620"/>
      <c r="R53" s="620"/>
      <c r="S53" s="620"/>
      <c r="T53" s="620"/>
      <c r="U53" s="620"/>
      <c r="V53" s="620"/>
      <c r="W53" s="621"/>
      <c r="X53" s="633" t="s">
        <v>686</v>
      </c>
      <c r="Y53" s="559"/>
      <c r="Z53" s="559"/>
      <c r="AA53" s="559"/>
      <c r="AB53" s="562"/>
      <c r="AC53" s="558" t="s">
        <v>29</v>
      </c>
      <c r="AD53" s="559"/>
      <c r="AE53" s="559"/>
      <c r="AF53" s="559"/>
      <c r="AG53" s="559"/>
      <c r="AH53" s="563"/>
    </row>
    <row r="54" spans="1:34" ht="16.5" customHeight="1" thickBot="1">
      <c r="A54" s="555"/>
      <c r="B54" s="556"/>
      <c r="C54" s="556"/>
      <c r="D54" s="556"/>
      <c r="E54" s="556"/>
      <c r="F54" s="556"/>
      <c r="G54" s="556"/>
      <c r="H54" s="556"/>
      <c r="I54" s="556"/>
      <c r="J54" s="556"/>
      <c r="K54" s="557"/>
      <c r="L54" s="565" t="s">
        <v>370</v>
      </c>
      <c r="M54" s="623"/>
      <c r="N54" s="623"/>
      <c r="O54" s="623"/>
      <c r="P54" s="624"/>
      <c r="Q54" s="565" t="s">
        <v>371</v>
      </c>
      <c r="R54" s="624"/>
      <c r="S54" s="565" t="s">
        <v>31</v>
      </c>
      <c r="T54" s="623"/>
      <c r="U54" s="623"/>
      <c r="V54" s="623"/>
      <c r="W54" s="624"/>
      <c r="X54" s="544"/>
      <c r="Y54" s="545"/>
      <c r="Z54" s="545"/>
      <c r="AA54" s="545"/>
      <c r="AB54" s="546"/>
      <c r="AC54" s="544"/>
      <c r="AD54" s="545"/>
      <c r="AE54" s="545"/>
      <c r="AF54" s="545"/>
      <c r="AG54" s="545"/>
      <c r="AH54" s="564"/>
    </row>
    <row r="55" spans="1:34" ht="16.5" customHeight="1">
      <c r="A55" s="592" t="s">
        <v>459</v>
      </c>
      <c r="B55" s="593"/>
      <c r="C55" s="593"/>
      <c r="D55" s="593"/>
      <c r="E55" s="593"/>
      <c r="F55" s="593"/>
      <c r="G55" s="593"/>
      <c r="H55" s="593"/>
      <c r="I55" s="593"/>
      <c r="J55" s="593"/>
      <c r="K55" s="593"/>
      <c r="L55" s="593"/>
      <c r="M55" s="593"/>
      <c r="N55" s="593"/>
      <c r="O55" s="593"/>
      <c r="P55" s="593"/>
      <c r="Q55" s="593"/>
      <c r="R55" s="593"/>
      <c r="S55" s="593"/>
      <c r="T55" s="593"/>
      <c r="U55" s="593"/>
      <c r="V55" s="593"/>
      <c r="W55" s="593"/>
      <c r="X55" s="593"/>
      <c r="Y55" s="593"/>
      <c r="Z55" s="593"/>
      <c r="AA55" s="593"/>
      <c r="AB55" s="593"/>
      <c r="AC55" s="593"/>
      <c r="AD55" s="593"/>
      <c r="AE55" s="593"/>
      <c r="AF55" s="593"/>
      <c r="AG55" s="593"/>
      <c r="AH55" s="594"/>
    </row>
    <row r="56" spans="1:34" ht="16.5" customHeight="1">
      <c r="A56" s="595"/>
      <c r="B56" s="596"/>
      <c r="C56" s="596"/>
      <c r="D56" s="596"/>
      <c r="E56" s="596"/>
      <c r="F56" s="596"/>
      <c r="G56" s="596"/>
      <c r="H56" s="596"/>
      <c r="I56" s="596"/>
      <c r="J56" s="596"/>
      <c r="K56" s="597"/>
      <c r="L56" s="634"/>
      <c r="M56" s="635"/>
      <c r="N56" s="635"/>
      <c r="O56" s="635"/>
      <c r="P56" s="636"/>
      <c r="Q56" s="637"/>
      <c r="R56" s="638"/>
      <c r="S56" s="634">
        <f>ROUND(L56*Q56,0)</f>
        <v>0</v>
      </c>
      <c r="T56" s="635"/>
      <c r="U56" s="635"/>
      <c r="V56" s="635"/>
      <c r="W56" s="636"/>
      <c r="X56" s="535"/>
      <c r="Y56" s="536"/>
      <c r="Z56" s="536"/>
      <c r="AA56" s="536"/>
      <c r="AB56" s="537"/>
      <c r="AC56" s="627">
        <f t="shared" ref="AC56" si="13">S56+X56</f>
        <v>0</v>
      </c>
      <c r="AD56" s="625"/>
      <c r="AE56" s="625"/>
      <c r="AF56" s="625"/>
      <c r="AG56" s="625"/>
      <c r="AH56" s="628"/>
    </row>
    <row r="57" spans="1:34" ht="16.5" customHeight="1">
      <c r="A57" s="567"/>
      <c r="B57" s="568"/>
      <c r="C57" s="568"/>
      <c r="D57" s="568"/>
      <c r="E57" s="568"/>
      <c r="F57" s="568"/>
      <c r="G57" s="568"/>
      <c r="H57" s="568"/>
      <c r="I57" s="568"/>
      <c r="J57" s="568"/>
      <c r="K57" s="569"/>
      <c r="L57" s="639"/>
      <c r="M57" s="635"/>
      <c r="N57" s="635"/>
      <c r="O57" s="635"/>
      <c r="P57" s="636"/>
      <c r="Q57" s="637"/>
      <c r="R57" s="638"/>
      <c r="S57" s="634">
        <f t="shared" ref="S57:S58" si="14">ROUND(L57*Q57,0)</f>
        <v>0</v>
      </c>
      <c r="T57" s="635"/>
      <c r="U57" s="635"/>
      <c r="V57" s="635"/>
      <c r="W57" s="636"/>
      <c r="X57" s="535"/>
      <c r="Y57" s="536"/>
      <c r="Z57" s="536"/>
      <c r="AA57" s="536"/>
      <c r="AB57" s="537"/>
      <c r="AC57" s="627">
        <f t="shared" ref="AC57:AC58" si="15">S57+X57</f>
        <v>0</v>
      </c>
      <c r="AD57" s="625"/>
      <c r="AE57" s="625"/>
      <c r="AF57" s="625"/>
      <c r="AG57" s="625"/>
      <c r="AH57" s="628"/>
    </row>
    <row r="58" spans="1:34" ht="16.5" customHeight="1" thickBot="1">
      <c r="A58" s="598"/>
      <c r="B58" s="599"/>
      <c r="C58" s="599"/>
      <c r="D58" s="599"/>
      <c r="E58" s="599"/>
      <c r="F58" s="599"/>
      <c r="G58" s="599"/>
      <c r="H58" s="599"/>
      <c r="I58" s="599"/>
      <c r="J58" s="599"/>
      <c r="K58" s="600"/>
      <c r="L58" s="640"/>
      <c r="M58" s="640"/>
      <c r="N58" s="640"/>
      <c r="O58" s="640"/>
      <c r="P58" s="640"/>
      <c r="Q58" s="641"/>
      <c r="R58" s="642"/>
      <c r="S58" s="640">
        <f t="shared" si="14"/>
        <v>0</v>
      </c>
      <c r="T58" s="640"/>
      <c r="U58" s="640"/>
      <c r="V58" s="640"/>
      <c r="W58" s="640"/>
      <c r="X58" s="566"/>
      <c r="Y58" s="566"/>
      <c r="Z58" s="566"/>
      <c r="AA58" s="566"/>
      <c r="AB58" s="566"/>
      <c r="AC58" s="561">
        <f t="shared" si="15"/>
        <v>0</v>
      </c>
      <c r="AD58" s="561"/>
      <c r="AE58" s="561"/>
      <c r="AF58" s="561"/>
      <c r="AG58" s="561"/>
      <c r="AH58" s="573"/>
    </row>
    <row r="59" spans="1:34" ht="16.5" customHeight="1" thickTop="1" thickBot="1">
      <c r="A59" s="602" t="s">
        <v>389</v>
      </c>
      <c r="B59" s="603"/>
      <c r="C59" s="603"/>
      <c r="D59" s="603"/>
      <c r="E59" s="603"/>
      <c r="F59" s="603"/>
      <c r="G59" s="603"/>
      <c r="H59" s="603"/>
      <c r="I59" s="603"/>
      <c r="J59" s="603"/>
      <c r="K59" s="604"/>
      <c r="L59" s="544"/>
      <c r="M59" s="545"/>
      <c r="N59" s="545"/>
      <c r="O59" s="545"/>
      <c r="P59" s="546"/>
      <c r="Q59" s="544"/>
      <c r="R59" s="546"/>
      <c r="S59" s="534">
        <f>SUM(S56:W58)</f>
        <v>0</v>
      </c>
      <c r="T59" s="534"/>
      <c r="U59" s="534"/>
      <c r="V59" s="534"/>
      <c r="W59" s="534"/>
      <c r="X59" s="534">
        <f>SUM(X56:AB58)</f>
        <v>0</v>
      </c>
      <c r="Y59" s="534"/>
      <c r="Z59" s="534"/>
      <c r="AA59" s="534"/>
      <c r="AB59" s="534"/>
      <c r="AC59" s="534">
        <f>SUM(AC56:AH58)</f>
        <v>0</v>
      </c>
      <c r="AD59" s="534"/>
      <c r="AE59" s="534"/>
      <c r="AF59" s="534"/>
      <c r="AG59" s="534"/>
      <c r="AH59" s="538"/>
    </row>
    <row r="60" spans="1:34" ht="16.5" customHeight="1">
      <c r="A60" s="615" t="s">
        <v>460</v>
      </c>
      <c r="B60" s="616"/>
      <c r="C60" s="616"/>
      <c r="D60" s="616"/>
      <c r="E60" s="616"/>
      <c r="F60" s="616"/>
      <c r="G60" s="616"/>
      <c r="H60" s="616"/>
      <c r="I60" s="616"/>
      <c r="J60" s="616"/>
      <c r="K60" s="616"/>
      <c r="L60" s="616"/>
      <c r="M60" s="616"/>
      <c r="N60" s="616"/>
      <c r="O60" s="616"/>
      <c r="P60" s="616"/>
      <c r="Q60" s="616"/>
      <c r="R60" s="616"/>
      <c r="S60" s="616"/>
      <c r="T60" s="616"/>
      <c r="U60" s="616"/>
      <c r="V60" s="616"/>
      <c r="W60" s="616"/>
      <c r="X60" s="616"/>
      <c r="Y60" s="616"/>
      <c r="Z60" s="616"/>
      <c r="AA60" s="616"/>
      <c r="AB60" s="616"/>
      <c r="AC60" s="616"/>
      <c r="AD60" s="616"/>
      <c r="AE60" s="616"/>
      <c r="AF60" s="616"/>
      <c r="AG60" s="616"/>
      <c r="AH60" s="617"/>
    </row>
    <row r="61" spans="1:34" ht="16.5" customHeight="1" thickBot="1">
      <c r="A61" s="598"/>
      <c r="B61" s="599"/>
      <c r="C61" s="599"/>
      <c r="D61" s="599"/>
      <c r="E61" s="599"/>
      <c r="F61" s="599"/>
      <c r="G61" s="599"/>
      <c r="H61" s="599"/>
      <c r="I61" s="599"/>
      <c r="J61" s="599"/>
      <c r="K61" s="600"/>
      <c r="L61" s="640"/>
      <c r="M61" s="640"/>
      <c r="N61" s="640"/>
      <c r="O61" s="640"/>
      <c r="P61" s="640"/>
      <c r="Q61" s="641"/>
      <c r="R61" s="642"/>
      <c r="S61" s="640">
        <f t="shared" ref="S61" si="16">ROUND(L61*Q61,0)</f>
        <v>0</v>
      </c>
      <c r="T61" s="640"/>
      <c r="U61" s="640"/>
      <c r="V61" s="640"/>
      <c r="W61" s="640"/>
      <c r="X61" s="566"/>
      <c r="Y61" s="566"/>
      <c r="Z61" s="566"/>
      <c r="AA61" s="566"/>
      <c r="AB61" s="566"/>
      <c r="AC61" s="561">
        <f t="shared" ref="AC61" si="17">S61+X61</f>
        <v>0</v>
      </c>
      <c r="AD61" s="561"/>
      <c r="AE61" s="561"/>
      <c r="AF61" s="561"/>
      <c r="AG61" s="561"/>
      <c r="AH61" s="573"/>
    </row>
    <row r="62" spans="1:34" ht="16.5" customHeight="1" thickTop="1" thickBot="1">
      <c r="A62" s="612" t="s">
        <v>389</v>
      </c>
      <c r="B62" s="613"/>
      <c r="C62" s="613"/>
      <c r="D62" s="613"/>
      <c r="E62" s="613"/>
      <c r="F62" s="613"/>
      <c r="G62" s="613"/>
      <c r="H62" s="613"/>
      <c r="I62" s="613"/>
      <c r="J62" s="613"/>
      <c r="K62" s="614"/>
      <c r="L62" s="579"/>
      <c r="M62" s="579"/>
      <c r="N62" s="579"/>
      <c r="O62" s="579"/>
      <c r="P62" s="579"/>
      <c r="Q62" s="618"/>
      <c r="R62" s="618"/>
      <c r="S62" s="577">
        <f>SUM(S61:W61)</f>
        <v>0</v>
      </c>
      <c r="T62" s="577"/>
      <c r="U62" s="577"/>
      <c r="V62" s="577"/>
      <c r="W62" s="577"/>
      <c r="X62" s="577">
        <f>SUM(X61:AB61)</f>
        <v>0</v>
      </c>
      <c r="Y62" s="577"/>
      <c r="Z62" s="577"/>
      <c r="AA62" s="577"/>
      <c r="AB62" s="577"/>
      <c r="AC62" s="577">
        <f>SUM(AC61:AH61)</f>
        <v>0</v>
      </c>
      <c r="AD62" s="577"/>
      <c r="AE62" s="577"/>
      <c r="AF62" s="577"/>
      <c r="AG62" s="577"/>
      <c r="AH62" s="578"/>
    </row>
    <row r="63" spans="1:34" ht="16.5" customHeight="1">
      <c r="A63" s="507" t="s">
        <v>25</v>
      </c>
      <c r="B63" s="508"/>
      <c r="C63" s="508"/>
      <c r="D63" s="508"/>
      <c r="E63" s="508"/>
      <c r="F63" s="508"/>
      <c r="G63" s="508"/>
      <c r="H63" s="508"/>
      <c r="I63" s="508"/>
      <c r="J63" s="508"/>
      <c r="K63" s="508"/>
      <c r="L63" s="517" t="s">
        <v>374</v>
      </c>
      <c r="M63" s="518"/>
      <c r="N63" s="518"/>
      <c r="O63" s="518"/>
      <c r="P63" s="518"/>
      <c r="Q63" s="518"/>
      <c r="R63" s="518"/>
      <c r="S63" s="518"/>
      <c r="T63" s="518"/>
      <c r="U63" s="518"/>
      <c r="V63" s="518"/>
      <c r="W63" s="518"/>
      <c r="X63" s="518"/>
      <c r="Y63" s="518"/>
      <c r="Z63" s="518"/>
      <c r="AA63" s="518"/>
      <c r="AB63" s="519"/>
      <c r="AC63" s="520">
        <f>+AC59+AC62</f>
        <v>0</v>
      </c>
      <c r="AD63" s="520"/>
      <c r="AE63" s="520"/>
      <c r="AF63" s="520"/>
      <c r="AG63" s="520"/>
      <c r="AH63" s="521"/>
    </row>
    <row r="64" spans="1:34" ht="16.5" customHeight="1" thickBot="1">
      <c r="A64" s="522" t="s">
        <v>24</v>
      </c>
      <c r="B64" s="523"/>
      <c r="C64" s="523"/>
      <c r="D64" s="523"/>
      <c r="E64" s="523"/>
      <c r="F64" s="523"/>
      <c r="G64" s="523"/>
      <c r="H64" s="523"/>
      <c r="I64" s="523"/>
      <c r="J64" s="523"/>
      <c r="K64" s="523"/>
      <c r="L64" s="510"/>
      <c r="M64" s="511"/>
      <c r="N64" s="511"/>
      <c r="O64" s="511"/>
      <c r="P64" s="511"/>
      <c r="Q64" s="511"/>
      <c r="R64" s="511"/>
      <c r="S64" s="511"/>
      <c r="T64" s="511"/>
      <c r="U64" s="511"/>
      <c r="V64" s="511"/>
      <c r="W64" s="511"/>
      <c r="X64" s="511"/>
      <c r="Y64" s="511"/>
      <c r="Z64" s="511"/>
      <c r="AA64" s="511"/>
      <c r="AB64" s="512"/>
      <c r="AC64" s="513">
        <f>ROUNDDOWN(AC63*0.1,0)</f>
        <v>0</v>
      </c>
      <c r="AD64" s="513"/>
      <c r="AE64" s="513"/>
      <c r="AF64" s="513"/>
      <c r="AG64" s="513"/>
      <c r="AH64" s="514"/>
    </row>
    <row r="65" spans="1:34" ht="16.5" customHeight="1" thickBot="1">
      <c r="A65" s="530" t="s">
        <v>15</v>
      </c>
      <c r="B65" s="531"/>
      <c r="C65" s="531"/>
      <c r="D65" s="531"/>
      <c r="E65" s="531"/>
      <c r="F65" s="531"/>
      <c r="G65" s="531"/>
      <c r="H65" s="531"/>
      <c r="I65" s="531"/>
      <c r="J65" s="531"/>
      <c r="K65" s="531"/>
      <c r="L65" s="527" t="s">
        <v>375</v>
      </c>
      <c r="M65" s="528"/>
      <c r="N65" s="528"/>
      <c r="O65" s="528"/>
      <c r="P65" s="528"/>
      <c r="Q65" s="528"/>
      <c r="R65" s="528"/>
      <c r="S65" s="528"/>
      <c r="T65" s="528"/>
      <c r="U65" s="528"/>
      <c r="V65" s="528"/>
      <c r="W65" s="528"/>
      <c r="X65" s="528"/>
      <c r="Y65" s="528"/>
      <c r="Z65" s="528"/>
      <c r="AA65" s="528"/>
      <c r="AB65" s="529"/>
      <c r="AC65" s="525">
        <f>AC63+AC64</f>
        <v>0</v>
      </c>
      <c r="AD65" s="525"/>
      <c r="AE65" s="525"/>
      <c r="AF65" s="525"/>
      <c r="AG65" s="525"/>
      <c r="AH65" s="526"/>
    </row>
    <row r="66" spans="1:34" ht="19.5" customHeight="1">
      <c r="A66" s="172"/>
      <c r="B66" s="172"/>
      <c r="C66" s="171"/>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row>
    <row r="67" spans="1:34" ht="19.5" customHeight="1">
      <c r="A67" s="151"/>
      <c r="B67" s="112" t="s">
        <v>683</v>
      </c>
      <c r="C67" s="151"/>
      <c r="D67" s="151"/>
      <c r="E67" s="151"/>
      <c r="F67" s="151"/>
      <c r="G67" s="151"/>
      <c r="H67" s="151"/>
      <c r="I67" s="317"/>
      <c r="J67" s="317"/>
      <c r="K67" s="152"/>
      <c r="L67" s="152"/>
      <c r="M67" s="152"/>
      <c r="N67" s="317"/>
      <c r="O67" s="317"/>
      <c r="P67" s="153"/>
      <c r="Q67" s="151"/>
      <c r="R67" s="151"/>
      <c r="S67" s="151"/>
      <c r="T67" s="151"/>
      <c r="Z67" s="150"/>
      <c r="AA67" s="150"/>
      <c r="AB67" s="150"/>
      <c r="AC67" s="150"/>
      <c r="AD67" s="150"/>
      <c r="AE67" s="150"/>
      <c r="AF67" s="150"/>
    </row>
    <row r="68" spans="1:34" ht="19.5" customHeight="1">
      <c r="A68" s="151"/>
      <c r="B68" s="407" t="s">
        <v>689</v>
      </c>
      <c r="C68" s="407"/>
      <c r="D68" s="407"/>
      <c r="E68" s="407"/>
      <c r="F68" s="407"/>
      <c r="G68" s="407"/>
      <c r="H68" s="407"/>
      <c r="I68" s="149"/>
      <c r="K68" s="390" t="s">
        <v>684</v>
      </c>
      <c r="L68" s="390"/>
      <c r="M68" s="390"/>
      <c r="N68" s="390"/>
      <c r="O68" s="390"/>
      <c r="P68" s="390"/>
      <c r="Q68" s="390"/>
      <c r="R68" s="329"/>
      <c r="S68" s="329"/>
      <c r="T68" s="390" t="s">
        <v>685</v>
      </c>
      <c r="U68" s="390"/>
      <c r="V68" s="390"/>
      <c r="W68" s="390"/>
      <c r="X68" s="390"/>
      <c r="Y68" s="390"/>
      <c r="Z68" s="390"/>
      <c r="AA68" s="329"/>
      <c r="AB68" s="329"/>
      <c r="AC68" s="329"/>
      <c r="AD68" s="329"/>
      <c r="AE68" s="329"/>
      <c r="AF68" s="329"/>
    </row>
    <row r="69" spans="1:34" ht="19.5" customHeight="1">
      <c r="A69" s="151"/>
      <c r="B69" s="500">
        <f>AC59</f>
        <v>0</v>
      </c>
      <c r="C69" s="500"/>
      <c r="D69" s="500"/>
      <c r="E69" s="500"/>
      <c r="F69" s="500"/>
      <c r="G69" s="500"/>
      <c r="H69" s="500"/>
      <c r="I69" s="326"/>
      <c r="J69" s="326"/>
      <c r="K69" s="500">
        <v>1500000</v>
      </c>
      <c r="L69" s="500"/>
      <c r="M69" s="500"/>
      <c r="N69" s="500"/>
      <c r="O69" s="500"/>
      <c r="P69" s="500"/>
      <c r="Q69" s="500"/>
      <c r="R69" s="330"/>
      <c r="S69" s="330"/>
      <c r="T69" s="500">
        <f>ROUNDDOWN(AC36*1/2,0)</f>
        <v>0</v>
      </c>
      <c r="U69" s="500"/>
      <c r="V69" s="500"/>
      <c r="W69" s="500"/>
      <c r="X69" s="500"/>
      <c r="Y69" s="500"/>
      <c r="Z69" s="500"/>
      <c r="AA69" s="331"/>
      <c r="AB69" s="331"/>
      <c r="AC69" s="331"/>
      <c r="AD69" s="331"/>
      <c r="AE69" s="331"/>
      <c r="AF69" s="331"/>
    </row>
    <row r="70" spans="1:34" ht="19.5" customHeight="1">
      <c r="A70" s="151"/>
      <c r="B70" s="500"/>
      <c r="C70" s="500"/>
      <c r="D70" s="500"/>
      <c r="E70" s="500"/>
      <c r="F70" s="500"/>
      <c r="G70" s="500"/>
      <c r="H70" s="500"/>
      <c r="I70" s="326"/>
      <c r="J70" s="326"/>
      <c r="K70" s="500"/>
      <c r="L70" s="500"/>
      <c r="M70" s="500"/>
      <c r="N70" s="500"/>
      <c r="O70" s="500"/>
      <c r="P70" s="500"/>
      <c r="Q70" s="500"/>
      <c r="R70" s="330"/>
      <c r="S70" s="330"/>
      <c r="T70" s="500"/>
      <c r="U70" s="500"/>
      <c r="V70" s="500"/>
      <c r="W70" s="500"/>
      <c r="X70" s="500"/>
      <c r="Y70" s="500"/>
      <c r="Z70" s="500"/>
      <c r="AA70" s="331"/>
      <c r="AB70" s="331"/>
      <c r="AC70" s="331"/>
      <c r="AD70" s="331"/>
      <c r="AE70" s="331"/>
      <c r="AF70" s="331"/>
    </row>
    <row r="71" spans="1:34" ht="19.5" customHeight="1">
      <c r="A71" s="151"/>
      <c r="B71" s="151"/>
      <c r="C71" s="151"/>
      <c r="D71" s="151"/>
      <c r="E71" s="151"/>
      <c r="F71" s="151"/>
      <c r="G71" s="151"/>
      <c r="H71" s="151"/>
      <c r="I71" s="317"/>
      <c r="J71" s="317"/>
      <c r="K71" s="152"/>
      <c r="L71" s="152"/>
      <c r="M71" s="152"/>
      <c r="N71" s="317"/>
      <c r="O71" s="317"/>
      <c r="P71" s="153"/>
      <c r="Q71" s="151"/>
      <c r="R71" s="151"/>
      <c r="S71" s="151"/>
      <c r="T71" s="153" t="s">
        <v>687</v>
      </c>
      <c r="Z71" s="150"/>
      <c r="AA71" s="150"/>
      <c r="AB71" s="150"/>
      <c r="AC71" s="150"/>
      <c r="AD71" s="150"/>
      <c r="AE71" s="150"/>
      <c r="AF71" s="150"/>
    </row>
    <row r="72" spans="1:34" ht="19.5" customHeight="1">
      <c r="A72" s="151"/>
      <c r="B72" s="332"/>
      <c r="C72" s="151"/>
      <c r="D72" s="151"/>
      <c r="E72" s="151"/>
      <c r="F72" s="151"/>
      <c r="G72" s="151"/>
      <c r="H72" s="151"/>
      <c r="I72" s="317"/>
      <c r="J72" s="317"/>
      <c r="K72" s="152"/>
      <c r="L72" s="152"/>
      <c r="M72" s="152"/>
      <c r="N72" s="317"/>
      <c r="O72" s="317"/>
      <c r="P72" s="153"/>
      <c r="Q72" s="151"/>
      <c r="R72" s="151"/>
      <c r="S72" s="151"/>
      <c r="T72" s="153" t="s">
        <v>688</v>
      </c>
      <c r="Z72" s="150"/>
      <c r="AA72" s="150"/>
      <c r="AB72" s="150"/>
      <c r="AC72" s="150"/>
      <c r="AD72" s="150"/>
      <c r="AE72" s="150"/>
      <c r="AF72" s="150"/>
    </row>
    <row r="73" spans="1:34" ht="19.5" customHeight="1">
      <c r="A73" s="187"/>
      <c r="B73" s="407" t="s">
        <v>690</v>
      </c>
      <c r="C73" s="407"/>
      <c r="D73" s="407"/>
      <c r="E73" s="407"/>
      <c r="F73" s="407"/>
      <c r="G73" s="407"/>
      <c r="H73" s="407"/>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c r="AG73" s="186"/>
      <c r="AH73" s="186"/>
    </row>
    <row r="74" spans="1:34" ht="19.5" customHeight="1">
      <c r="A74" s="318"/>
      <c r="B74" s="500">
        <f>MIN(B69,K69,T69)</f>
        <v>0</v>
      </c>
      <c r="C74" s="500"/>
      <c r="D74" s="500"/>
      <c r="E74" s="500"/>
      <c r="F74" s="500"/>
      <c r="G74" s="500"/>
      <c r="H74" s="500"/>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row>
    <row r="75" spans="1:34" ht="19.5" customHeight="1">
      <c r="A75" s="318"/>
      <c r="B75" s="500"/>
      <c r="C75" s="500"/>
      <c r="D75" s="500"/>
      <c r="E75" s="500"/>
      <c r="F75" s="500"/>
      <c r="G75" s="500"/>
      <c r="H75" s="500"/>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row>
    <row r="76" spans="1:34" ht="19.5" customHeight="1">
      <c r="A76" s="318"/>
      <c r="B76" s="333" t="s">
        <v>691</v>
      </c>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row>
    <row r="77" spans="1:34" ht="19.5" customHeight="1">
      <c r="A77" s="318"/>
      <c r="B77" s="318"/>
      <c r="C77" s="316"/>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row>
    <row r="78" spans="1:34" ht="19.5" customHeight="1">
      <c r="A78" s="145" t="s">
        <v>462</v>
      </c>
      <c r="D78" s="148"/>
    </row>
    <row r="79" spans="1:34" ht="19.5" customHeight="1">
      <c r="B79" s="407" t="s">
        <v>377</v>
      </c>
      <c r="C79" s="407"/>
      <c r="D79" s="407"/>
      <c r="E79" s="407"/>
      <c r="F79" s="407"/>
      <c r="G79" s="407"/>
      <c r="H79" s="407"/>
      <c r="I79" s="149"/>
      <c r="K79" s="390" t="s">
        <v>378</v>
      </c>
      <c r="L79" s="390"/>
      <c r="M79" s="390"/>
      <c r="P79" s="390" t="s">
        <v>379</v>
      </c>
      <c r="Q79" s="390"/>
      <c r="R79" s="390"/>
      <c r="S79" s="390"/>
      <c r="T79" s="390"/>
      <c r="U79" s="390"/>
      <c r="V79" s="390"/>
      <c r="Y79" s="150"/>
      <c r="Z79" s="390" t="s">
        <v>380</v>
      </c>
      <c r="AA79" s="390"/>
      <c r="AB79" s="390"/>
      <c r="AC79" s="390"/>
      <c r="AD79" s="390"/>
      <c r="AE79" s="390"/>
      <c r="AF79" s="390"/>
    </row>
    <row r="80" spans="1:34" ht="19.5" customHeight="1">
      <c r="B80" s="500">
        <f>AC13+AC36+B74</f>
        <v>0</v>
      </c>
      <c r="C80" s="500"/>
      <c r="D80" s="500"/>
      <c r="E80" s="500"/>
      <c r="F80" s="500"/>
      <c r="G80" s="500"/>
      <c r="H80" s="500"/>
      <c r="I80" s="501" t="s">
        <v>381</v>
      </c>
      <c r="J80" s="501"/>
      <c r="K80" s="502">
        <v>0.5</v>
      </c>
      <c r="L80" s="502"/>
      <c r="M80" s="502"/>
      <c r="N80" s="503" t="s">
        <v>18</v>
      </c>
      <c r="O80" s="504"/>
      <c r="P80" s="505">
        <f>ROUNDDOWN(B80*1/2,-4)</f>
        <v>0</v>
      </c>
      <c r="Q80" s="505"/>
      <c r="R80" s="505"/>
      <c r="S80" s="505"/>
      <c r="T80" s="505"/>
      <c r="U80" s="505"/>
      <c r="V80" s="506"/>
      <c r="W80" s="580" t="s">
        <v>454</v>
      </c>
      <c r="X80" s="581"/>
      <c r="Y80" s="582"/>
      <c r="Z80" s="500">
        <v>10000000</v>
      </c>
      <c r="AA80" s="500"/>
      <c r="AB80" s="500"/>
      <c r="AC80" s="500"/>
      <c r="AD80" s="500"/>
      <c r="AE80" s="500"/>
      <c r="AF80" s="500"/>
    </row>
    <row r="81" spans="1:32" ht="19.5" customHeight="1">
      <c r="B81" s="500"/>
      <c r="C81" s="500"/>
      <c r="D81" s="500"/>
      <c r="E81" s="500"/>
      <c r="F81" s="500"/>
      <c r="G81" s="500"/>
      <c r="H81" s="500"/>
      <c r="I81" s="501"/>
      <c r="J81" s="501"/>
      <c r="K81" s="502"/>
      <c r="L81" s="502"/>
      <c r="M81" s="502"/>
      <c r="N81" s="503"/>
      <c r="O81" s="504"/>
      <c r="P81" s="505"/>
      <c r="Q81" s="505"/>
      <c r="R81" s="505"/>
      <c r="S81" s="505"/>
      <c r="T81" s="505"/>
      <c r="U81" s="505"/>
      <c r="V81" s="506"/>
      <c r="W81" s="580"/>
      <c r="X81" s="581"/>
      <c r="Y81" s="582"/>
      <c r="Z81" s="500"/>
      <c r="AA81" s="500"/>
      <c r="AB81" s="500"/>
      <c r="AC81" s="500"/>
      <c r="AD81" s="500"/>
      <c r="AE81" s="500"/>
      <c r="AF81" s="500"/>
    </row>
    <row r="82" spans="1:32" ht="19.5" customHeight="1">
      <c r="A82" s="151"/>
      <c r="B82" s="151"/>
      <c r="C82" s="151"/>
      <c r="D82" s="151"/>
      <c r="E82" s="151"/>
      <c r="F82" s="151"/>
      <c r="G82" s="151"/>
      <c r="H82" s="151"/>
      <c r="I82" s="115"/>
      <c r="J82" s="115"/>
      <c r="K82" s="152"/>
      <c r="L82" s="152"/>
      <c r="M82" s="152"/>
      <c r="N82" s="115"/>
      <c r="O82" s="115"/>
      <c r="P82" s="153" t="s">
        <v>382</v>
      </c>
      <c r="Q82" s="151"/>
      <c r="R82" s="151"/>
      <c r="S82" s="151"/>
      <c r="T82" s="151"/>
      <c r="Z82" s="150"/>
      <c r="AA82" s="150"/>
      <c r="AB82" s="150"/>
      <c r="AC82" s="150"/>
      <c r="AD82" s="150"/>
      <c r="AE82" s="150"/>
      <c r="AF82" s="150"/>
    </row>
    <row r="83" spans="1:32" ht="19.5" customHeight="1">
      <c r="A83" s="151"/>
      <c r="B83" s="151"/>
      <c r="C83" s="151"/>
      <c r="D83" s="151"/>
      <c r="E83" s="151"/>
      <c r="F83" s="151"/>
      <c r="G83" s="151"/>
      <c r="H83" s="151"/>
      <c r="I83" s="317"/>
      <c r="J83" s="317"/>
      <c r="K83" s="152"/>
      <c r="L83" s="152"/>
      <c r="M83" s="152"/>
      <c r="N83" s="317"/>
      <c r="O83" s="317"/>
      <c r="P83" s="153"/>
      <c r="Q83" s="151"/>
      <c r="R83" s="151"/>
      <c r="S83" s="151"/>
      <c r="T83" s="151"/>
      <c r="Z83" s="150"/>
      <c r="AA83" s="150"/>
      <c r="AB83" s="150"/>
      <c r="AC83" s="150"/>
      <c r="AD83" s="150"/>
      <c r="AE83" s="150"/>
      <c r="AF83" s="150"/>
    </row>
    <row r="84" spans="1:32" ht="19.5" customHeight="1" thickBot="1">
      <c r="A84" s="151"/>
      <c r="B84" s="151"/>
      <c r="C84" s="151"/>
      <c r="D84" s="151"/>
      <c r="E84" s="151"/>
      <c r="F84" s="151"/>
      <c r="G84" s="151"/>
      <c r="H84" s="151"/>
      <c r="I84" s="317"/>
      <c r="J84" s="317"/>
      <c r="K84" s="152"/>
      <c r="L84" s="152"/>
      <c r="M84" s="152"/>
      <c r="N84" s="317"/>
      <c r="O84" s="317"/>
      <c r="P84" s="153"/>
      <c r="Q84" s="151"/>
      <c r="R84" s="151"/>
      <c r="S84" s="151"/>
      <c r="T84" s="151"/>
      <c r="Z84" s="150"/>
      <c r="AA84" s="150"/>
      <c r="AB84" s="150"/>
      <c r="AC84" s="150"/>
      <c r="AD84" s="150"/>
      <c r="AE84" s="150"/>
      <c r="AF84" s="150"/>
    </row>
    <row r="85" spans="1:32" ht="19.5" customHeight="1">
      <c r="C85" s="154"/>
      <c r="D85" s="154"/>
      <c r="E85" s="154"/>
      <c r="F85" s="150"/>
      <c r="G85" s="150"/>
      <c r="H85" s="150"/>
      <c r="I85" s="150"/>
      <c r="J85" s="150"/>
      <c r="K85" s="150"/>
      <c r="L85" s="150"/>
      <c r="M85" s="150"/>
      <c r="N85" s="150"/>
      <c r="O85" s="150"/>
      <c r="P85" s="154"/>
      <c r="Q85" s="154"/>
      <c r="R85" s="153"/>
      <c r="S85" s="151"/>
      <c r="T85" s="151"/>
      <c r="U85" s="151"/>
      <c r="V85" s="151"/>
      <c r="W85" s="151"/>
      <c r="X85" s="151"/>
      <c r="Y85" s="151"/>
      <c r="Z85" s="583" t="s">
        <v>443</v>
      </c>
      <c r="AA85" s="584"/>
      <c r="AB85" s="584"/>
      <c r="AC85" s="584"/>
      <c r="AD85" s="584"/>
      <c r="AE85" s="584"/>
      <c r="AF85" s="585"/>
    </row>
    <row r="86" spans="1:32" ht="19.5" customHeight="1">
      <c r="A86" s="151"/>
      <c r="B86" s="151"/>
      <c r="C86" s="151"/>
      <c r="D86" s="151"/>
      <c r="E86" s="151"/>
      <c r="F86" s="151"/>
      <c r="G86" s="151"/>
      <c r="H86" s="151"/>
      <c r="I86" s="115"/>
      <c r="J86" s="115"/>
      <c r="K86" s="152"/>
      <c r="L86" s="152"/>
      <c r="M86" s="152"/>
      <c r="N86" s="115"/>
      <c r="O86" s="115"/>
      <c r="P86" s="153"/>
      <c r="Q86" s="151"/>
      <c r="R86" s="151"/>
      <c r="S86" s="151"/>
      <c r="T86" s="151"/>
      <c r="Z86" s="586">
        <f>IF(P80&lt;10000000,P80,10000000)</f>
        <v>0</v>
      </c>
      <c r="AA86" s="587"/>
      <c r="AB86" s="587"/>
      <c r="AC86" s="587"/>
      <c r="AD86" s="587"/>
      <c r="AE86" s="587"/>
      <c r="AF86" s="588"/>
    </row>
    <row r="87" spans="1:32" ht="19.5" customHeight="1" thickBot="1">
      <c r="A87" s="151"/>
      <c r="B87" s="151"/>
      <c r="C87" s="151"/>
      <c r="D87" s="151"/>
      <c r="E87" s="151"/>
      <c r="F87" s="151"/>
      <c r="G87" s="151"/>
      <c r="H87" s="151"/>
      <c r="I87" s="115"/>
      <c r="J87" s="115"/>
      <c r="K87" s="152"/>
      <c r="L87" s="152"/>
      <c r="M87" s="152"/>
      <c r="N87" s="115"/>
      <c r="O87" s="115"/>
      <c r="P87" s="153"/>
      <c r="Q87" s="151"/>
      <c r="R87" s="151"/>
      <c r="S87" s="151"/>
      <c r="T87" s="151"/>
      <c r="U87" s="155"/>
      <c r="V87" s="155"/>
      <c r="W87" s="156"/>
      <c r="X87" s="156"/>
      <c r="Y87" s="156"/>
      <c r="Z87" s="589"/>
      <c r="AA87" s="590"/>
      <c r="AB87" s="590"/>
      <c r="AC87" s="590"/>
      <c r="AD87" s="590"/>
      <c r="AE87" s="590"/>
      <c r="AF87" s="591"/>
    </row>
    <row r="88" spans="1:32" ht="19.5" customHeight="1">
      <c r="U88" s="155"/>
      <c r="V88" s="155"/>
      <c r="W88" s="156"/>
      <c r="X88" s="156"/>
      <c r="Y88" s="156"/>
      <c r="Z88" s="150"/>
      <c r="AA88" s="150"/>
      <c r="AB88" s="150"/>
      <c r="AC88" s="150"/>
      <c r="AD88" s="150"/>
      <c r="AE88" s="150"/>
      <c r="AF88" s="150"/>
    </row>
  </sheetData>
  <sheetProtection algorithmName="SHA-512" hashValue="arOsrhNm0/GgploKI08jTaJbWoTpqYlgb68IV/lOMnHdepwmsMkS8X4fDk2pDHESbImn1CnXJ8eIlZWGjy31MA==" saltValue="gC9uLjXxtGjCN7/f3bbDsg==" spinCount="100000" sheet="1" formatCells="0"/>
  <mergeCells count="290">
    <mergeCell ref="B73:H73"/>
    <mergeCell ref="B74:H75"/>
    <mergeCell ref="B69:H70"/>
    <mergeCell ref="K68:Q68"/>
    <mergeCell ref="K69:Q70"/>
    <mergeCell ref="T68:Z68"/>
    <mergeCell ref="T69:Z70"/>
    <mergeCell ref="A64:K64"/>
    <mergeCell ref="L64:AB64"/>
    <mergeCell ref="AC64:AH64"/>
    <mergeCell ref="A65:K65"/>
    <mergeCell ref="L65:AB65"/>
    <mergeCell ref="AC65:AH65"/>
    <mergeCell ref="B68:H68"/>
    <mergeCell ref="A62:K62"/>
    <mergeCell ref="L62:P62"/>
    <mergeCell ref="Q62:R62"/>
    <mergeCell ref="S62:W62"/>
    <mergeCell ref="X62:AB62"/>
    <mergeCell ref="AC62:AH62"/>
    <mergeCell ref="A63:K63"/>
    <mergeCell ref="L63:AB63"/>
    <mergeCell ref="AC63:AH63"/>
    <mergeCell ref="A61:K61"/>
    <mergeCell ref="L61:P61"/>
    <mergeCell ref="Q61:R61"/>
    <mergeCell ref="S61:W61"/>
    <mergeCell ref="X61:AB61"/>
    <mergeCell ref="AC61:AH61"/>
    <mergeCell ref="A59:K59"/>
    <mergeCell ref="L59:P59"/>
    <mergeCell ref="Q59:R59"/>
    <mergeCell ref="S59:W59"/>
    <mergeCell ref="X59:AB59"/>
    <mergeCell ref="AC59:AH59"/>
    <mergeCell ref="A60:AH60"/>
    <mergeCell ref="A57:K57"/>
    <mergeCell ref="L57:P57"/>
    <mergeCell ref="Q57:R57"/>
    <mergeCell ref="S57:W57"/>
    <mergeCell ref="X57:AB57"/>
    <mergeCell ref="AC57:AH57"/>
    <mergeCell ref="A58:K58"/>
    <mergeCell ref="L58:P58"/>
    <mergeCell ref="Q58:R58"/>
    <mergeCell ref="S58:W58"/>
    <mergeCell ref="X58:AB58"/>
    <mergeCell ref="AC58:AH58"/>
    <mergeCell ref="A53:K54"/>
    <mergeCell ref="L53:W53"/>
    <mergeCell ref="X53:AB54"/>
    <mergeCell ref="AC53:AH54"/>
    <mergeCell ref="L54:P54"/>
    <mergeCell ref="Q54:R54"/>
    <mergeCell ref="S54:W54"/>
    <mergeCell ref="A55:AH55"/>
    <mergeCell ref="A56:K56"/>
    <mergeCell ref="L56:P56"/>
    <mergeCell ref="Q56:R56"/>
    <mergeCell ref="S56:W56"/>
    <mergeCell ref="X56:AB56"/>
    <mergeCell ref="AC56:AH56"/>
    <mergeCell ref="A45:K45"/>
    <mergeCell ref="L45:AB45"/>
    <mergeCell ref="AC45:AH45"/>
    <mergeCell ref="A46:K46"/>
    <mergeCell ref="L46:AB46"/>
    <mergeCell ref="AC46:AH46"/>
    <mergeCell ref="A43:K43"/>
    <mergeCell ref="L43:P43"/>
    <mergeCell ref="Q43:R43"/>
    <mergeCell ref="S43:W43"/>
    <mergeCell ref="X43:AB43"/>
    <mergeCell ref="AC43:AH43"/>
    <mergeCell ref="A44:K44"/>
    <mergeCell ref="L44:AB44"/>
    <mergeCell ref="AC44:AH44"/>
    <mergeCell ref="A41:K41"/>
    <mergeCell ref="L41:P41"/>
    <mergeCell ref="Q41:R41"/>
    <mergeCell ref="S41:W41"/>
    <mergeCell ref="X41:AB41"/>
    <mergeCell ref="AC41:AH41"/>
    <mergeCell ref="A42:K42"/>
    <mergeCell ref="L42:P42"/>
    <mergeCell ref="Q42:R42"/>
    <mergeCell ref="S42:W42"/>
    <mergeCell ref="X42:AB42"/>
    <mergeCell ref="AC42:AH42"/>
    <mergeCell ref="A39:K39"/>
    <mergeCell ref="L39:P39"/>
    <mergeCell ref="Q39:R39"/>
    <mergeCell ref="S39:W39"/>
    <mergeCell ref="X39:AB39"/>
    <mergeCell ref="AC39:AH39"/>
    <mergeCell ref="A40:K40"/>
    <mergeCell ref="L40:P40"/>
    <mergeCell ref="Q40:R40"/>
    <mergeCell ref="S40:W40"/>
    <mergeCell ref="X40:AB40"/>
    <mergeCell ref="AC40:AH40"/>
    <mergeCell ref="A36:K36"/>
    <mergeCell ref="L36:P36"/>
    <mergeCell ref="Q36:R36"/>
    <mergeCell ref="S36:W36"/>
    <mergeCell ref="X36:AB36"/>
    <mergeCell ref="AC36:AH36"/>
    <mergeCell ref="A37:AH37"/>
    <mergeCell ref="A38:K38"/>
    <mergeCell ref="L38:P38"/>
    <mergeCell ref="Q38:R38"/>
    <mergeCell ref="S38:W38"/>
    <mergeCell ref="X38:AB38"/>
    <mergeCell ref="AC38:AH38"/>
    <mergeCell ref="A35:K35"/>
    <mergeCell ref="L35:P35"/>
    <mergeCell ref="Q35:R35"/>
    <mergeCell ref="S35:W35"/>
    <mergeCell ref="X35:AB35"/>
    <mergeCell ref="AC35:AH35"/>
    <mergeCell ref="A33:K33"/>
    <mergeCell ref="L33:P33"/>
    <mergeCell ref="Q33:R33"/>
    <mergeCell ref="S33:W33"/>
    <mergeCell ref="X33:AB33"/>
    <mergeCell ref="AC33:AH33"/>
    <mergeCell ref="A34:K34"/>
    <mergeCell ref="L34:P34"/>
    <mergeCell ref="Q34:R34"/>
    <mergeCell ref="S34:W34"/>
    <mergeCell ref="X34:AB34"/>
    <mergeCell ref="AC34:AH34"/>
    <mergeCell ref="A31:K31"/>
    <mergeCell ref="L31:P31"/>
    <mergeCell ref="Q31:R31"/>
    <mergeCell ref="S31:W31"/>
    <mergeCell ref="X31:AB31"/>
    <mergeCell ref="AC31:AH31"/>
    <mergeCell ref="A32:K32"/>
    <mergeCell ref="L32:P32"/>
    <mergeCell ref="Q32:R32"/>
    <mergeCell ref="S32:W32"/>
    <mergeCell ref="X32:AB32"/>
    <mergeCell ref="AC32:AH32"/>
    <mergeCell ref="A27:K28"/>
    <mergeCell ref="L27:W27"/>
    <mergeCell ref="X27:AB28"/>
    <mergeCell ref="AC27:AH28"/>
    <mergeCell ref="L28:P28"/>
    <mergeCell ref="Q28:R28"/>
    <mergeCell ref="S28:W28"/>
    <mergeCell ref="A29:AH29"/>
    <mergeCell ref="A30:K30"/>
    <mergeCell ref="L30:P30"/>
    <mergeCell ref="Q30:R30"/>
    <mergeCell ref="S30:W30"/>
    <mergeCell ref="X30:AB30"/>
    <mergeCell ref="AC30:AH30"/>
    <mergeCell ref="W80:Y81"/>
    <mergeCell ref="Z79:AF79"/>
    <mergeCell ref="Z80:AF81"/>
    <mergeCell ref="Z85:AF85"/>
    <mergeCell ref="Z86:AF87"/>
    <mergeCell ref="A5:AH5"/>
    <mergeCell ref="A6:K6"/>
    <mergeCell ref="A7:K7"/>
    <mergeCell ref="A8:K8"/>
    <mergeCell ref="A12:K12"/>
    <mergeCell ref="A15:K15"/>
    <mergeCell ref="A13:K13"/>
    <mergeCell ref="A16:K16"/>
    <mergeCell ref="A17:K17"/>
    <mergeCell ref="A18:K18"/>
    <mergeCell ref="A19:K19"/>
    <mergeCell ref="A20:K20"/>
    <mergeCell ref="A21:K21"/>
    <mergeCell ref="A22:K22"/>
    <mergeCell ref="A14:AH14"/>
    <mergeCell ref="X17:AB17"/>
    <mergeCell ref="Q22:R22"/>
    <mergeCell ref="S22:W22"/>
    <mergeCell ref="X22:AB22"/>
    <mergeCell ref="L21:P21"/>
    <mergeCell ref="AC22:AH22"/>
    <mergeCell ref="AC18:AH18"/>
    <mergeCell ref="L20:P20"/>
    <mergeCell ref="Q20:R20"/>
    <mergeCell ref="S20:W20"/>
    <mergeCell ref="X20:AB20"/>
    <mergeCell ref="X21:AB21"/>
    <mergeCell ref="AC21:AH21"/>
    <mergeCell ref="L22:P22"/>
    <mergeCell ref="Q19:R19"/>
    <mergeCell ref="S19:W19"/>
    <mergeCell ref="AC19:AH19"/>
    <mergeCell ref="X18:AB18"/>
    <mergeCell ref="X19:AB19"/>
    <mergeCell ref="AC16:AH16"/>
    <mergeCell ref="L6:P6"/>
    <mergeCell ref="Q6:R6"/>
    <mergeCell ref="X6:AB6"/>
    <mergeCell ref="AC6:AH6"/>
    <mergeCell ref="L8:P8"/>
    <mergeCell ref="L12:P12"/>
    <mergeCell ref="Q8:R8"/>
    <mergeCell ref="S6:W6"/>
    <mergeCell ref="Q12:R12"/>
    <mergeCell ref="AC8:AH8"/>
    <mergeCell ref="AC12:AH12"/>
    <mergeCell ref="Q11:R11"/>
    <mergeCell ref="S11:W11"/>
    <mergeCell ref="X11:AB11"/>
    <mergeCell ref="AC11:AH11"/>
    <mergeCell ref="L9:P9"/>
    <mergeCell ref="Q9:R9"/>
    <mergeCell ref="S9:W9"/>
    <mergeCell ref="X9:AB9"/>
    <mergeCell ref="AC9:AH9"/>
    <mergeCell ref="A3:K4"/>
    <mergeCell ref="L3:W3"/>
    <mergeCell ref="L4:P4"/>
    <mergeCell ref="Q4:R4"/>
    <mergeCell ref="S8:W8"/>
    <mergeCell ref="S12:W12"/>
    <mergeCell ref="X3:AB4"/>
    <mergeCell ref="AC3:AH4"/>
    <mergeCell ref="S4:W4"/>
    <mergeCell ref="Q7:R7"/>
    <mergeCell ref="S7:W7"/>
    <mergeCell ref="X7:AB7"/>
    <mergeCell ref="AC7:AH7"/>
    <mergeCell ref="X8:AB8"/>
    <mergeCell ref="X12:AB12"/>
    <mergeCell ref="L10:P10"/>
    <mergeCell ref="Q10:R10"/>
    <mergeCell ref="S10:W10"/>
    <mergeCell ref="X10:AB10"/>
    <mergeCell ref="AC10:AH10"/>
    <mergeCell ref="L11:P11"/>
    <mergeCell ref="A10:K10"/>
    <mergeCell ref="A11:K11"/>
    <mergeCell ref="A9:K9"/>
    <mergeCell ref="C49:AH49"/>
    <mergeCell ref="X13:AB13"/>
    <mergeCell ref="L7:P7"/>
    <mergeCell ref="L19:P19"/>
    <mergeCell ref="L17:P17"/>
    <mergeCell ref="AC13:AH13"/>
    <mergeCell ref="S21:W21"/>
    <mergeCell ref="Q16:R16"/>
    <mergeCell ref="S16:W16"/>
    <mergeCell ref="L13:P13"/>
    <mergeCell ref="Q13:R13"/>
    <mergeCell ref="S13:W13"/>
    <mergeCell ref="S18:W18"/>
    <mergeCell ref="Q21:R21"/>
    <mergeCell ref="Q17:R17"/>
    <mergeCell ref="AC17:AH17"/>
    <mergeCell ref="S17:W17"/>
    <mergeCell ref="L15:P15"/>
    <mergeCell ref="Q15:R15"/>
    <mergeCell ref="S15:W15"/>
    <mergeCell ref="L16:P16"/>
    <mergeCell ref="X15:AB15"/>
    <mergeCell ref="AC15:AH15"/>
    <mergeCell ref="X16:AB16"/>
    <mergeCell ref="C50:AH50"/>
    <mergeCell ref="B80:H81"/>
    <mergeCell ref="I80:J81"/>
    <mergeCell ref="K80:M81"/>
    <mergeCell ref="N80:O81"/>
    <mergeCell ref="P80:V81"/>
    <mergeCell ref="A23:K23"/>
    <mergeCell ref="L18:P18"/>
    <mergeCell ref="C48:AH48"/>
    <mergeCell ref="L24:AB24"/>
    <mergeCell ref="AC24:AH24"/>
    <mergeCell ref="Q18:R18"/>
    <mergeCell ref="L23:AB23"/>
    <mergeCell ref="AC23:AH23"/>
    <mergeCell ref="A24:K24"/>
    <mergeCell ref="C47:AH47"/>
    <mergeCell ref="A47:B47"/>
    <mergeCell ref="B79:H79"/>
    <mergeCell ref="K79:M79"/>
    <mergeCell ref="P79:V79"/>
    <mergeCell ref="AC25:AH25"/>
    <mergeCell ref="L25:AB25"/>
    <mergeCell ref="A25:K25"/>
    <mergeCell ref="AC20:AH20"/>
  </mergeCells>
  <phoneticPr fontId="6"/>
  <conditionalFormatting sqref="L15:R21 A19:K21 X15:AB21 X6:AB12 A6:R12">
    <cfRule type="containsBlanks" dxfId="26" priority="8">
      <formula>LEN(TRIM(A6))=0</formula>
    </cfRule>
  </conditionalFormatting>
  <conditionalFormatting sqref="A30:R35 X30:AB35 A38:R42 X38:AB42">
    <cfRule type="containsBlanks" dxfId="25" priority="2">
      <formula>LEN(TRIM(A30))=0</formula>
    </cfRule>
  </conditionalFormatting>
  <conditionalFormatting sqref="A56:K58 X56:AB58 A61:K61 X61:AB61">
    <cfRule type="containsBlanks" dxfId="24" priority="1">
      <formula>LEN(TRIM(A56))=0</formula>
    </cfRule>
  </conditionalFormatting>
  <printOptions horizontalCentered="1"/>
  <pageMargins left="0.70866141732283472" right="0.70866141732283472" top="0.74803149606299213" bottom="0.47244094488188981" header="0.31496062992125984" footer="0.31496062992125984"/>
  <pageSetup paperSize="9" scale="91" fitToWidth="0" fitToHeight="0" orientation="portrait" r:id="rId1"/>
  <rowBreaks count="1" manualBreakCount="1">
    <brk id="51" max="3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5"/>
  <cols>
    <col min="1" max="35" width="2.625" style="5" customWidth="1"/>
    <col min="36" max="40" width="2.625" style="5" hidden="1" customWidth="1"/>
    <col min="41" max="52" width="9" style="5" hidden="1" customWidth="1"/>
    <col min="53" max="16384" width="9" style="5"/>
  </cols>
  <sheetData>
    <row r="1" spans="1:49">
      <c r="A1" s="808" t="s">
        <v>296</v>
      </c>
      <c r="B1" s="809"/>
      <c r="C1" s="809"/>
      <c r="D1" s="809"/>
      <c r="E1" s="809"/>
      <c r="F1" s="809"/>
      <c r="G1" s="809"/>
      <c r="H1" s="809"/>
      <c r="I1" s="809"/>
      <c r="J1" s="809"/>
      <c r="K1" s="810"/>
      <c r="L1" s="814"/>
      <c r="M1" s="815"/>
      <c r="N1" s="815"/>
      <c r="O1" s="815"/>
      <c r="P1" s="815"/>
      <c r="Q1" s="815"/>
      <c r="R1" s="815"/>
      <c r="S1" s="815"/>
      <c r="T1" s="815"/>
      <c r="U1" s="815"/>
      <c r="V1" s="815"/>
      <c r="W1" s="815"/>
      <c r="X1" s="815"/>
      <c r="Y1" s="815"/>
      <c r="Z1" s="815"/>
      <c r="AA1" s="816"/>
      <c r="AB1" s="820" t="s">
        <v>180</v>
      </c>
      <c r="AC1" s="821"/>
      <c r="AD1" s="824" t="str">
        <f ca="1">RIGHT(CELL("filename",AI1),LEN(CELL("filename",AI1))-FIND("]",CELL("filename",AI1)))</f>
        <v>ボイラ排出量算定（追加)</v>
      </c>
      <c r="AE1" s="825"/>
      <c r="AF1" s="825"/>
      <c r="AG1" s="825"/>
      <c r="AH1" s="825"/>
      <c r="AI1" s="826"/>
      <c r="AU1" s="5" t="s">
        <v>204</v>
      </c>
      <c r="AV1" s="5">
        <v>1</v>
      </c>
      <c r="AW1" s="30" t="s">
        <v>205</v>
      </c>
    </row>
    <row r="2" spans="1:49">
      <c r="A2" s="811"/>
      <c r="B2" s="812"/>
      <c r="C2" s="812"/>
      <c r="D2" s="812"/>
      <c r="E2" s="812"/>
      <c r="F2" s="812"/>
      <c r="G2" s="812"/>
      <c r="H2" s="812"/>
      <c r="I2" s="812"/>
      <c r="J2" s="812"/>
      <c r="K2" s="813"/>
      <c r="L2" s="817"/>
      <c r="M2" s="818"/>
      <c r="N2" s="818"/>
      <c r="O2" s="818"/>
      <c r="P2" s="818"/>
      <c r="Q2" s="818"/>
      <c r="R2" s="818"/>
      <c r="S2" s="818"/>
      <c r="T2" s="818"/>
      <c r="U2" s="818"/>
      <c r="V2" s="818"/>
      <c r="W2" s="818"/>
      <c r="X2" s="818"/>
      <c r="Y2" s="818"/>
      <c r="Z2" s="818"/>
      <c r="AA2" s="819"/>
      <c r="AB2" s="822"/>
      <c r="AC2" s="823"/>
      <c r="AD2" s="827"/>
      <c r="AE2" s="828"/>
      <c r="AF2" s="828"/>
      <c r="AG2" s="828"/>
      <c r="AH2" s="828"/>
      <c r="AI2" s="829"/>
      <c r="AU2" s="5" t="s">
        <v>206</v>
      </c>
      <c r="AV2" s="5">
        <v>0.995</v>
      </c>
      <c r="AW2" s="30" t="s">
        <v>207</v>
      </c>
    </row>
    <row r="3" spans="1:49" ht="13.5" customHeight="1">
      <c r="A3" s="830" t="s">
        <v>385</v>
      </c>
      <c r="B3" s="831"/>
      <c r="C3" s="831"/>
      <c r="D3" s="831"/>
      <c r="E3" s="831"/>
      <c r="F3" s="831"/>
      <c r="G3" s="831"/>
      <c r="H3" s="831"/>
      <c r="I3" s="834"/>
      <c r="J3" s="834"/>
      <c r="K3" s="834"/>
      <c r="L3" s="835" t="s">
        <v>285</v>
      </c>
      <c r="M3" s="836"/>
      <c r="N3" s="836"/>
      <c r="O3" s="836"/>
      <c r="P3" s="836"/>
      <c r="Q3" s="836"/>
      <c r="R3" s="836"/>
      <c r="S3" s="836"/>
      <c r="T3" s="836"/>
      <c r="U3" s="836"/>
      <c r="V3" s="837"/>
      <c r="W3" s="841"/>
      <c r="X3" s="842"/>
      <c r="Y3" s="842"/>
      <c r="Z3" s="842"/>
      <c r="AA3" s="842"/>
      <c r="AB3" s="842"/>
      <c r="AC3" s="842"/>
      <c r="AD3" s="842"/>
      <c r="AE3" s="842"/>
      <c r="AF3" s="842"/>
      <c r="AG3" s="842"/>
      <c r="AH3" s="842"/>
      <c r="AI3" s="843"/>
      <c r="AU3" s="5" t="s">
        <v>208</v>
      </c>
      <c r="AV3" s="5">
        <v>0.99</v>
      </c>
      <c r="AW3" s="30" t="s">
        <v>209</v>
      </c>
    </row>
    <row r="4" spans="1:49" ht="13.5" customHeight="1">
      <c r="A4" s="832"/>
      <c r="B4" s="833"/>
      <c r="C4" s="833"/>
      <c r="D4" s="833"/>
      <c r="E4" s="833"/>
      <c r="F4" s="833"/>
      <c r="G4" s="833"/>
      <c r="H4" s="833"/>
      <c r="I4" s="834"/>
      <c r="J4" s="834"/>
      <c r="K4" s="834"/>
      <c r="L4" s="838"/>
      <c r="M4" s="839"/>
      <c r="N4" s="839"/>
      <c r="O4" s="839"/>
      <c r="P4" s="839"/>
      <c r="Q4" s="839"/>
      <c r="R4" s="839"/>
      <c r="S4" s="839"/>
      <c r="T4" s="839"/>
      <c r="U4" s="839"/>
      <c r="V4" s="840"/>
      <c r="W4" s="844"/>
      <c r="X4" s="845"/>
      <c r="Y4" s="845"/>
      <c r="Z4" s="845"/>
      <c r="AA4" s="845"/>
      <c r="AB4" s="845"/>
      <c r="AC4" s="845"/>
      <c r="AD4" s="845"/>
      <c r="AE4" s="845"/>
      <c r="AF4" s="845"/>
      <c r="AG4" s="845"/>
      <c r="AH4" s="845"/>
      <c r="AI4" s="846"/>
      <c r="AJ4" s="6"/>
      <c r="AK4" s="9"/>
      <c r="AU4" s="5" t="s">
        <v>210</v>
      </c>
      <c r="AV4" s="5">
        <v>0.98499999999999999</v>
      </c>
      <c r="AW4" s="30" t="s">
        <v>211</v>
      </c>
    </row>
    <row r="5" spans="1:49" ht="13.5" customHeight="1">
      <c r="A5" s="695" t="s">
        <v>13</v>
      </c>
      <c r="B5" s="696"/>
      <c r="C5" s="696"/>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696"/>
      <c r="AI5" s="697"/>
      <c r="AJ5" s="6"/>
      <c r="AU5" s="5" t="s">
        <v>218</v>
      </c>
      <c r="AV5" s="5">
        <v>0.98</v>
      </c>
      <c r="AW5" s="30" t="s">
        <v>219</v>
      </c>
    </row>
    <row r="6" spans="1:49" ht="13.5" customHeight="1">
      <c r="A6" s="31" t="s">
        <v>283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107" t="str">
        <f>IF(AQ7=1,"",AO25)</f>
        <v/>
      </c>
      <c r="AJ6" s="6"/>
      <c r="AK6" s="9"/>
      <c r="AU6" s="5" t="s">
        <v>220</v>
      </c>
      <c r="AV6" s="5">
        <v>0.97499999999999998</v>
      </c>
      <c r="AW6" s="30" t="s">
        <v>221</v>
      </c>
    </row>
    <row r="7" spans="1:49" ht="13.5" customHeight="1">
      <c r="A7" s="8"/>
      <c r="B7" s="9" t="s">
        <v>291</v>
      </c>
      <c r="C7" s="9"/>
      <c r="D7" s="9"/>
      <c r="E7" s="9"/>
      <c r="F7" s="33"/>
      <c r="G7" s="33"/>
      <c r="H7" s="33"/>
      <c r="I7" s="10"/>
      <c r="J7" s="9"/>
      <c r="K7" s="10"/>
      <c r="L7" s="10"/>
      <c r="M7" s="33"/>
      <c r="N7" s="10"/>
      <c r="O7" s="10"/>
      <c r="P7" s="10"/>
      <c r="Q7" s="9"/>
      <c r="R7" s="9"/>
      <c r="S7" s="9"/>
      <c r="T7" s="9"/>
      <c r="U7" s="9"/>
      <c r="V7" s="9"/>
      <c r="W7" s="9"/>
      <c r="X7" s="9"/>
      <c r="Y7" s="9"/>
      <c r="Z7" s="9"/>
      <c r="AA7" s="9"/>
      <c r="AB7" s="9"/>
      <c r="AC7" s="9"/>
      <c r="AD7" s="9"/>
      <c r="AE7" s="9"/>
      <c r="AF7" s="9"/>
      <c r="AG7" s="9"/>
      <c r="AH7" s="9"/>
      <c r="AI7" s="11"/>
      <c r="AQ7" s="65">
        <v>1</v>
      </c>
      <c r="AU7" s="5" t="s">
        <v>222</v>
      </c>
      <c r="AV7" s="5">
        <v>0.97</v>
      </c>
      <c r="AW7" s="30" t="s">
        <v>223</v>
      </c>
    </row>
    <row r="8" spans="1:49" ht="13.5" customHeight="1">
      <c r="A8" s="8"/>
      <c r="B8" s="9" t="s">
        <v>290</v>
      </c>
      <c r="C8" s="9"/>
      <c r="D8" s="9"/>
      <c r="E8" s="9"/>
      <c r="F8" s="9"/>
      <c r="G8" s="9"/>
      <c r="H8" s="9"/>
      <c r="I8" s="10"/>
      <c r="J8" s="10"/>
      <c r="K8" s="10"/>
      <c r="L8" s="10"/>
      <c r="M8" s="10"/>
      <c r="N8" s="10"/>
      <c r="O8" s="10"/>
      <c r="P8" s="10"/>
      <c r="Q8" s="9"/>
      <c r="R8" s="9"/>
      <c r="S8" s="9"/>
      <c r="T8" s="9"/>
      <c r="U8" s="9"/>
      <c r="V8" s="9"/>
      <c r="W8" s="9"/>
      <c r="X8" s="9"/>
      <c r="Y8" s="9"/>
      <c r="Z8" s="9"/>
      <c r="AA8" s="9"/>
      <c r="AB8" s="9"/>
      <c r="AC8" s="9"/>
      <c r="AD8" s="9"/>
      <c r="AE8" s="9"/>
      <c r="AF8" s="9"/>
      <c r="AG8" s="9"/>
      <c r="AH8" s="9"/>
      <c r="AI8" s="11"/>
      <c r="AO8" s="795"/>
      <c r="AP8" s="795"/>
      <c r="AQ8" s="795"/>
      <c r="AU8" s="5" t="s">
        <v>224</v>
      </c>
      <c r="AV8" s="5">
        <v>0.96499999999999997</v>
      </c>
      <c r="AW8" s="30" t="s">
        <v>225</v>
      </c>
    </row>
    <row r="9" spans="1:49" ht="13.5" customHeight="1">
      <c r="A9" s="8"/>
      <c r="B9" s="741"/>
      <c r="C9" s="760" t="s">
        <v>286</v>
      </c>
      <c r="D9" s="760"/>
      <c r="E9" s="760"/>
      <c r="F9" s="760"/>
      <c r="G9" s="760"/>
      <c r="H9" s="760"/>
      <c r="I9" s="761"/>
      <c r="J9" s="796" t="s">
        <v>287</v>
      </c>
      <c r="K9" s="797"/>
      <c r="L9" s="797"/>
      <c r="M9" s="800" t="s">
        <v>289</v>
      </c>
      <c r="N9" s="801"/>
      <c r="O9" s="804" t="s">
        <v>288</v>
      </c>
      <c r="P9" s="804"/>
      <c r="Q9" s="804"/>
      <c r="R9" s="741"/>
      <c r="S9" s="759" t="s">
        <v>286</v>
      </c>
      <c r="T9" s="760"/>
      <c r="U9" s="760"/>
      <c r="V9" s="760"/>
      <c r="W9" s="760"/>
      <c r="X9" s="760"/>
      <c r="Y9" s="761"/>
      <c r="Z9" s="796" t="s">
        <v>287</v>
      </c>
      <c r="AA9" s="797"/>
      <c r="AB9" s="797"/>
      <c r="AC9" s="800" t="s">
        <v>289</v>
      </c>
      <c r="AD9" s="801"/>
      <c r="AE9" s="804" t="s">
        <v>288</v>
      </c>
      <c r="AF9" s="804"/>
      <c r="AG9" s="804"/>
      <c r="AH9" s="34"/>
      <c r="AI9" s="11"/>
      <c r="AU9" s="5" t="s">
        <v>226</v>
      </c>
      <c r="AV9" s="5">
        <v>0.96</v>
      </c>
      <c r="AW9" s="30" t="s">
        <v>181</v>
      </c>
    </row>
    <row r="10" spans="1:49" ht="13.5" customHeight="1">
      <c r="A10" s="8"/>
      <c r="B10" s="742"/>
      <c r="C10" s="763"/>
      <c r="D10" s="763"/>
      <c r="E10" s="763"/>
      <c r="F10" s="763"/>
      <c r="G10" s="763"/>
      <c r="H10" s="763"/>
      <c r="I10" s="764"/>
      <c r="J10" s="798"/>
      <c r="K10" s="799"/>
      <c r="L10" s="799"/>
      <c r="M10" s="802"/>
      <c r="N10" s="803"/>
      <c r="O10" s="805"/>
      <c r="P10" s="805"/>
      <c r="Q10" s="805"/>
      <c r="R10" s="742"/>
      <c r="S10" s="762"/>
      <c r="T10" s="763"/>
      <c r="U10" s="763"/>
      <c r="V10" s="763"/>
      <c r="W10" s="763"/>
      <c r="X10" s="763"/>
      <c r="Y10" s="764"/>
      <c r="Z10" s="798"/>
      <c r="AA10" s="799"/>
      <c r="AB10" s="799"/>
      <c r="AC10" s="806"/>
      <c r="AD10" s="807"/>
      <c r="AE10" s="805"/>
      <c r="AF10" s="805"/>
      <c r="AG10" s="805"/>
      <c r="AH10" s="34"/>
      <c r="AI10" s="11"/>
      <c r="AU10" s="5" t="s">
        <v>227</v>
      </c>
      <c r="AV10" s="5">
        <v>0.95499999999999996</v>
      </c>
    </row>
    <row r="11" spans="1:49" ht="13.5" customHeight="1">
      <c r="A11" s="8"/>
      <c r="B11" s="25">
        <v>1</v>
      </c>
      <c r="C11" s="712"/>
      <c r="D11" s="719"/>
      <c r="E11" s="719"/>
      <c r="F11" s="719"/>
      <c r="G11" s="719"/>
      <c r="H11" s="719"/>
      <c r="I11" s="713"/>
      <c r="J11" s="794"/>
      <c r="K11" s="788"/>
      <c r="L11" s="788"/>
      <c r="M11" s="788"/>
      <c r="N11" s="789"/>
      <c r="O11" s="712"/>
      <c r="P11" s="719"/>
      <c r="Q11" s="713"/>
      <c r="R11" s="24">
        <v>5</v>
      </c>
      <c r="S11" s="712"/>
      <c r="T11" s="719"/>
      <c r="U11" s="719"/>
      <c r="V11" s="719"/>
      <c r="W11" s="719"/>
      <c r="X11" s="719"/>
      <c r="Y11" s="713"/>
      <c r="Z11" s="794"/>
      <c r="AA11" s="788"/>
      <c r="AB11" s="788"/>
      <c r="AC11" s="788"/>
      <c r="AD11" s="789"/>
      <c r="AE11" s="712"/>
      <c r="AF11" s="719"/>
      <c r="AG11" s="713"/>
      <c r="AH11" s="35"/>
      <c r="AI11" s="11"/>
      <c r="AU11" s="5" t="s">
        <v>228</v>
      </c>
      <c r="AV11" s="5">
        <v>0.95</v>
      </c>
    </row>
    <row r="12" spans="1:49" ht="13.5" customHeight="1">
      <c r="A12" s="8"/>
      <c r="B12" s="25">
        <v>2</v>
      </c>
      <c r="C12" s="712"/>
      <c r="D12" s="719"/>
      <c r="E12" s="719"/>
      <c r="F12" s="719"/>
      <c r="G12" s="719"/>
      <c r="H12" s="719"/>
      <c r="I12" s="713"/>
      <c r="J12" s="794"/>
      <c r="K12" s="788"/>
      <c r="L12" s="788"/>
      <c r="M12" s="788"/>
      <c r="N12" s="789"/>
      <c r="O12" s="712"/>
      <c r="P12" s="719"/>
      <c r="Q12" s="713"/>
      <c r="R12" s="24">
        <v>6</v>
      </c>
      <c r="S12" s="712"/>
      <c r="T12" s="719"/>
      <c r="U12" s="719"/>
      <c r="V12" s="719"/>
      <c r="W12" s="719"/>
      <c r="X12" s="719"/>
      <c r="Y12" s="713"/>
      <c r="Z12" s="794"/>
      <c r="AA12" s="788"/>
      <c r="AB12" s="788"/>
      <c r="AC12" s="788"/>
      <c r="AD12" s="789"/>
      <c r="AE12" s="712"/>
      <c r="AF12" s="719"/>
      <c r="AG12" s="713"/>
      <c r="AH12" s="35"/>
      <c r="AI12" s="11"/>
      <c r="AU12" s="5" t="s">
        <v>229</v>
      </c>
      <c r="AV12" s="5">
        <v>0.94499999999999995</v>
      </c>
    </row>
    <row r="13" spans="1:49" ht="13.5" customHeight="1">
      <c r="A13" s="8"/>
      <c r="B13" s="25">
        <v>3</v>
      </c>
      <c r="C13" s="712"/>
      <c r="D13" s="719"/>
      <c r="E13" s="719"/>
      <c r="F13" s="719"/>
      <c r="G13" s="719"/>
      <c r="H13" s="719"/>
      <c r="I13" s="713"/>
      <c r="J13" s="794"/>
      <c r="K13" s="788"/>
      <c r="L13" s="788"/>
      <c r="M13" s="788"/>
      <c r="N13" s="789"/>
      <c r="O13" s="712"/>
      <c r="P13" s="719"/>
      <c r="Q13" s="713"/>
      <c r="R13" s="24">
        <v>7</v>
      </c>
      <c r="S13" s="712"/>
      <c r="T13" s="719"/>
      <c r="U13" s="719"/>
      <c r="V13" s="719"/>
      <c r="W13" s="719"/>
      <c r="X13" s="719"/>
      <c r="Y13" s="713"/>
      <c r="Z13" s="794"/>
      <c r="AA13" s="788"/>
      <c r="AB13" s="788"/>
      <c r="AC13" s="788"/>
      <c r="AD13" s="789"/>
      <c r="AE13" s="712"/>
      <c r="AF13" s="719"/>
      <c r="AG13" s="713"/>
      <c r="AH13" s="35"/>
      <c r="AI13" s="11"/>
      <c r="AU13" s="5" t="s">
        <v>230</v>
      </c>
      <c r="AV13" s="5">
        <v>0.94</v>
      </c>
    </row>
    <row r="14" spans="1:49" ht="13.5" customHeight="1">
      <c r="A14" s="8"/>
      <c r="B14" s="25">
        <v>4</v>
      </c>
      <c r="C14" s="712"/>
      <c r="D14" s="719"/>
      <c r="E14" s="719"/>
      <c r="F14" s="719"/>
      <c r="G14" s="719"/>
      <c r="H14" s="719"/>
      <c r="I14" s="713"/>
      <c r="J14" s="794"/>
      <c r="K14" s="788"/>
      <c r="L14" s="788"/>
      <c r="M14" s="788"/>
      <c r="N14" s="789"/>
      <c r="O14" s="712"/>
      <c r="P14" s="719"/>
      <c r="Q14" s="713"/>
      <c r="R14" s="24">
        <v>8</v>
      </c>
      <c r="S14" s="712"/>
      <c r="T14" s="719"/>
      <c r="U14" s="719"/>
      <c r="V14" s="719"/>
      <c r="W14" s="719"/>
      <c r="X14" s="719"/>
      <c r="Y14" s="713"/>
      <c r="Z14" s="794"/>
      <c r="AA14" s="788"/>
      <c r="AB14" s="788"/>
      <c r="AC14" s="788"/>
      <c r="AD14" s="789"/>
      <c r="AE14" s="712"/>
      <c r="AF14" s="719"/>
      <c r="AG14" s="713"/>
      <c r="AH14" s="35"/>
      <c r="AI14" s="11"/>
      <c r="AU14" s="5" t="s">
        <v>231</v>
      </c>
      <c r="AV14" s="5">
        <v>0.93500000000000005</v>
      </c>
    </row>
    <row r="15" spans="1:49">
      <c r="A15" s="8"/>
      <c r="B15" s="23"/>
      <c r="C15" s="10"/>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16"/>
      <c r="AK15" s="9"/>
      <c r="AL15" s="9"/>
      <c r="AU15" s="5" t="s">
        <v>232</v>
      </c>
      <c r="AV15" s="5">
        <v>0.93</v>
      </c>
    </row>
    <row r="16" spans="1:49">
      <c r="A16" s="8"/>
      <c r="B16" s="9" t="s">
        <v>292</v>
      </c>
      <c r="C16" s="9"/>
      <c r="D16" s="9"/>
      <c r="E16" s="9"/>
      <c r="F16" s="9"/>
      <c r="G16" s="9"/>
      <c r="H16" s="9"/>
      <c r="I16" s="10"/>
      <c r="J16" s="10"/>
      <c r="K16" s="10"/>
      <c r="L16" s="10"/>
      <c r="M16" s="10"/>
      <c r="N16" s="10"/>
      <c r="O16" s="10"/>
      <c r="P16" s="10"/>
      <c r="Q16" s="9"/>
      <c r="R16" s="9"/>
      <c r="S16" s="9"/>
      <c r="T16" s="9"/>
      <c r="U16" s="9"/>
      <c r="V16" s="9"/>
      <c r="W16" s="9"/>
      <c r="X16" s="9"/>
      <c r="Y16" s="9"/>
      <c r="Z16" s="9"/>
      <c r="AA16" s="9"/>
      <c r="AB16" s="9"/>
      <c r="AC16" s="9"/>
      <c r="AD16" s="9"/>
      <c r="AE16" s="9"/>
      <c r="AF16" s="9"/>
      <c r="AG16" s="9"/>
      <c r="AH16" s="9"/>
      <c r="AI16" s="11"/>
      <c r="AU16" s="5" t="s">
        <v>233</v>
      </c>
      <c r="AV16" s="5">
        <v>0.92500000000000004</v>
      </c>
    </row>
    <row r="17" spans="1:48">
      <c r="A17" s="8"/>
      <c r="B17" s="741"/>
      <c r="C17" s="749" t="s">
        <v>212</v>
      </c>
      <c r="D17" s="750"/>
      <c r="E17" s="750"/>
      <c r="F17" s="750"/>
      <c r="G17" s="750"/>
      <c r="H17" s="750"/>
      <c r="I17" s="750"/>
      <c r="J17" s="751"/>
      <c r="K17" s="749" t="s">
        <v>213</v>
      </c>
      <c r="L17" s="750"/>
      <c r="M17" s="750"/>
      <c r="N17" s="751"/>
      <c r="O17" s="790" t="s">
        <v>214</v>
      </c>
      <c r="P17" s="791"/>
      <c r="Q17" s="759" t="s">
        <v>182</v>
      </c>
      <c r="R17" s="760"/>
      <c r="S17" s="760"/>
      <c r="T17" s="761"/>
      <c r="U17" s="749" t="s">
        <v>183</v>
      </c>
      <c r="V17" s="751"/>
      <c r="W17" s="765" t="s">
        <v>215</v>
      </c>
      <c r="X17" s="766"/>
      <c r="Y17" s="766"/>
      <c r="Z17" s="766"/>
      <c r="AA17" s="766"/>
      <c r="AB17" s="767"/>
      <c r="AC17" s="755" t="s">
        <v>216</v>
      </c>
      <c r="AD17" s="756"/>
      <c r="AE17" s="771" t="s">
        <v>217</v>
      </c>
      <c r="AF17" s="771"/>
      <c r="AG17" s="771"/>
      <c r="AH17" s="771"/>
      <c r="AI17" s="12"/>
      <c r="AJ17" s="16"/>
      <c r="AK17" s="9"/>
      <c r="AU17" s="5" t="s">
        <v>234</v>
      </c>
      <c r="AV17" s="5">
        <v>0.92</v>
      </c>
    </row>
    <row r="18" spans="1:48">
      <c r="A18" s="8"/>
      <c r="B18" s="742"/>
      <c r="C18" s="752"/>
      <c r="D18" s="753"/>
      <c r="E18" s="753"/>
      <c r="F18" s="753"/>
      <c r="G18" s="753"/>
      <c r="H18" s="753"/>
      <c r="I18" s="753"/>
      <c r="J18" s="754"/>
      <c r="K18" s="752"/>
      <c r="L18" s="753"/>
      <c r="M18" s="753"/>
      <c r="N18" s="754"/>
      <c r="O18" s="792"/>
      <c r="P18" s="793"/>
      <c r="Q18" s="762"/>
      <c r="R18" s="763"/>
      <c r="S18" s="763"/>
      <c r="T18" s="764"/>
      <c r="U18" s="752"/>
      <c r="V18" s="754"/>
      <c r="W18" s="768"/>
      <c r="X18" s="769"/>
      <c r="Y18" s="769"/>
      <c r="Z18" s="769"/>
      <c r="AA18" s="769"/>
      <c r="AB18" s="770"/>
      <c r="AC18" s="757"/>
      <c r="AD18" s="758"/>
      <c r="AE18" s="771"/>
      <c r="AF18" s="771"/>
      <c r="AG18" s="771"/>
      <c r="AH18" s="771"/>
      <c r="AI18" s="12"/>
      <c r="AJ18" s="16"/>
      <c r="AK18" s="9"/>
      <c r="AR18" s="5" t="s">
        <v>282</v>
      </c>
      <c r="AU18" s="5" t="s">
        <v>235</v>
      </c>
      <c r="AV18" s="5">
        <v>0.91500000000000004</v>
      </c>
    </row>
    <row r="19" spans="1:48" ht="13.5" customHeight="1">
      <c r="A19" s="35"/>
      <c r="B19" s="24">
        <v>1</v>
      </c>
      <c r="C19" s="712"/>
      <c r="D19" s="719"/>
      <c r="E19" s="719"/>
      <c r="F19" s="719"/>
      <c r="G19" s="719"/>
      <c r="H19" s="719"/>
      <c r="I19" s="719"/>
      <c r="J19" s="713"/>
      <c r="K19" s="720"/>
      <c r="L19" s="721"/>
      <c r="M19" s="721"/>
      <c r="N19" s="722"/>
      <c r="O19" s="774"/>
      <c r="P19" s="775"/>
      <c r="Q19" s="738"/>
      <c r="R19" s="739"/>
      <c r="S19" s="739"/>
      <c r="T19" s="740"/>
      <c r="U19" s="776"/>
      <c r="V19" s="777"/>
      <c r="W19" s="778"/>
      <c r="X19" s="778"/>
      <c r="Y19" s="778"/>
      <c r="Z19" s="779"/>
      <c r="AA19" s="780" t="str">
        <f>IF(Q19="","",VLOOKUP(Q19,$B$71:$Y$80,10,FALSE))</f>
        <v/>
      </c>
      <c r="AB19" s="781"/>
      <c r="AC19" s="782"/>
      <c r="AD19" s="783"/>
      <c r="AE19" s="784" t="str">
        <f>IF(Q19="","",W19*AL19*AP19*44/12)</f>
        <v/>
      </c>
      <c r="AF19" s="784"/>
      <c r="AG19" s="784"/>
      <c r="AH19" s="784"/>
      <c r="AI19" s="36"/>
      <c r="AJ19" s="16"/>
      <c r="AK19" s="9"/>
      <c r="AL19" s="5" t="e">
        <f>VLOOKUP(Q19,$B$71:$Y$80,13,FALSE)</f>
        <v>#N/A</v>
      </c>
      <c r="AM19" s="723" t="e">
        <f>VLOOKUP(Q19,$B$71:$Y$80,17,FALSE)</f>
        <v>#N/A</v>
      </c>
      <c r="AN19" s="723"/>
      <c r="AO19" s="723"/>
      <c r="AP19" s="37" t="e">
        <f>VLOOKUP(Q19,$B$71:$Y$80,21,FALSE)</f>
        <v>#N/A</v>
      </c>
      <c r="AQ19" s="37">
        <f>Q19</f>
        <v>0</v>
      </c>
      <c r="AR19" s="38" t="e">
        <f>IF(W19="","",W19*AM19)*AC19</f>
        <v>#VALUE!</v>
      </c>
      <c r="AT19" s="5" t="e">
        <f>VLOOKUP(O19,$AU$1:$AV$60,2,FALSE)</f>
        <v>#N/A</v>
      </c>
      <c r="AU19" s="5" t="s">
        <v>236</v>
      </c>
      <c r="AV19" s="5">
        <v>0.91</v>
      </c>
    </row>
    <row r="20" spans="1:48" ht="13.5" customHeight="1">
      <c r="A20" s="8"/>
      <c r="B20" s="24">
        <v>2</v>
      </c>
      <c r="C20" s="712"/>
      <c r="D20" s="719"/>
      <c r="E20" s="719"/>
      <c r="F20" s="719"/>
      <c r="G20" s="719"/>
      <c r="H20" s="719"/>
      <c r="I20" s="719"/>
      <c r="J20" s="713"/>
      <c r="K20" s="720"/>
      <c r="L20" s="721"/>
      <c r="M20" s="721"/>
      <c r="N20" s="722"/>
      <c r="O20" s="774"/>
      <c r="P20" s="775"/>
      <c r="Q20" s="738"/>
      <c r="R20" s="739"/>
      <c r="S20" s="739"/>
      <c r="T20" s="740"/>
      <c r="U20" s="776"/>
      <c r="V20" s="777"/>
      <c r="W20" s="778"/>
      <c r="X20" s="778"/>
      <c r="Y20" s="778"/>
      <c r="Z20" s="779"/>
      <c r="AA20" s="780" t="str">
        <f>IF(Q20="","",VLOOKUP(Q20,$B$71:$Y$80,10,FALSE))</f>
        <v/>
      </c>
      <c r="AB20" s="781"/>
      <c r="AC20" s="782"/>
      <c r="AD20" s="783"/>
      <c r="AE20" s="784" t="str">
        <f>IF(Q20="","",W20*AL20*AP20*44/12)</f>
        <v/>
      </c>
      <c r="AF20" s="784"/>
      <c r="AG20" s="784"/>
      <c r="AH20" s="784"/>
      <c r="AI20" s="36"/>
      <c r="AL20" s="5" t="e">
        <f>VLOOKUP(Q20,$B$71:$Y$80,13,FALSE)</f>
        <v>#N/A</v>
      </c>
      <c r="AM20" s="723" t="e">
        <f>VLOOKUP(Q20,$B$71:$Y$80,17,FALSE)</f>
        <v>#N/A</v>
      </c>
      <c r="AN20" s="723"/>
      <c r="AO20" s="723"/>
      <c r="AP20" s="37" t="e">
        <f>VLOOKUP(Q20,$B$71:$Y$80,21,FALSE)</f>
        <v>#N/A</v>
      </c>
      <c r="AR20" s="38" t="e">
        <f>IF(W20="","",W20*AM20)*AC20</f>
        <v>#VALUE!</v>
      </c>
      <c r="AT20" s="5" t="e">
        <f>VLOOKUP(O20,$AU$1:$AV$60,2,FALSE)</f>
        <v>#N/A</v>
      </c>
      <c r="AU20" s="5" t="s">
        <v>237</v>
      </c>
      <c r="AV20" s="5">
        <v>0.90500000000000003</v>
      </c>
    </row>
    <row r="21" spans="1:48" ht="13.5" customHeight="1">
      <c r="A21" s="8"/>
      <c r="B21" s="24">
        <v>3</v>
      </c>
      <c r="C21" s="712"/>
      <c r="D21" s="719"/>
      <c r="E21" s="719"/>
      <c r="F21" s="719"/>
      <c r="G21" s="719"/>
      <c r="H21" s="719"/>
      <c r="I21" s="719"/>
      <c r="J21" s="713"/>
      <c r="K21" s="785"/>
      <c r="L21" s="786"/>
      <c r="M21" s="786"/>
      <c r="N21" s="787"/>
      <c r="O21" s="774"/>
      <c r="P21" s="775"/>
      <c r="Q21" s="738"/>
      <c r="R21" s="739"/>
      <c r="S21" s="739"/>
      <c r="T21" s="740"/>
      <c r="U21" s="776"/>
      <c r="V21" s="777"/>
      <c r="W21" s="778"/>
      <c r="X21" s="778"/>
      <c r="Y21" s="778"/>
      <c r="Z21" s="779"/>
      <c r="AA21" s="780" t="str">
        <f>IF(Q21="","",VLOOKUP(Q21,$B$71:$Y$80,10,FALSE))</f>
        <v/>
      </c>
      <c r="AB21" s="781"/>
      <c r="AC21" s="782"/>
      <c r="AD21" s="783"/>
      <c r="AE21" s="784" t="str">
        <f>IF(Q21="","",W21*AL21*AP21*44/12)</f>
        <v/>
      </c>
      <c r="AF21" s="784"/>
      <c r="AG21" s="784"/>
      <c r="AH21" s="784"/>
      <c r="AI21" s="36"/>
      <c r="AL21" s="5" t="e">
        <f>VLOOKUP(Q21,$B$71:$Y$80,13,FALSE)</f>
        <v>#N/A</v>
      </c>
      <c r="AM21" s="723" t="e">
        <f>VLOOKUP(Q21,$B$71:$Y$80,17,FALSE)</f>
        <v>#N/A</v>
      </c>
      <c r="AN21" s="723"/>
      <c r="AO21" s="723"/>
      <c r="AP21" s="37" t="e">
        <f>VLOOKUP(Q21,$B$71:$Y$80,21,FALSE)</f>
        <v>#N/A</v>
      </c>
      <c r="AR21" s="38" t="e">
        <f>IF(W21="","",W21*AM21)*AC21</f>
        <v>#VALUE!</v>
      </c>
      <c r="AT21" s="5" t="e">
        <f>VLOOKUP(O21,$AU$1:$AV$60,2,FALSE)</f>
        <v>#N/A</v>
      </c>
      <c r="AU21" s="5" t="s">
        <v>238</v>
      </c>
      <c r="AV21" s="5">
        <v>0.9</v>
      </c>
    </row>
    <row r="22" spans="1:48" ht="13.5" customHeight="1" thickBot="1">
      <c r="A22" s="8"/>
      <c r="B22" s="24">
        <v>4</v>
      </c>
      <c r="C22" s="712"/>
      <c r="D22" s="719"/>
      <c r="E22" s="719"/>
      <c r="F22" s="719"/>
      <c r="G22" s="719"/>
      <c r="H22" s="719"/>
      <c r="I22" s="719"/>
      <c r="J22" s="713"/>
      <c r="K22" s="720"/>
      <c r="L22" s="721"/>
      <c r="M22" s="721"/>
      <c r="N22" s="722"/>
      <c r="O22" s="774"/>
      <c r="P22" s="775"/>
      <c r="Q22" s="738"/>
      <c r="R22" s="739"/>
      <c r="S22" s="739"/>
      <c r="T22" s="740"/>
      <c r="U22" s="776"/>
      <c r="V22" s="777"/>
      <c r="W22" s="778"/>
      <c r="X22" s="778"/>
      <c r="Y22" s="778"/>
      <c r="Z22" s="779"/>
      <c r="AA22" s="780" t="str">
        <f>IF(Q22="","",VLOOKUP(Q22,$B$71:$Y$80,10,FALSE))</f>
        <v/>
      </c>
      <c r="AB22" s="781"/>
      <c r="AC22" s="782"/>
      <c r="AD22" s="783"/>
      <c r="AE22" s="784" t="str">
        <f>IF(Q22="","",W22*AL22*AP22*44/12)</f>
        <v/>
      </c>
      <c r="AF22" s="784"/>
      <c r="AG22" s="784"/>
      <c r="AH22" s="784"/>
      <c r="AI22" s="36"/>
      <c r="AL22" s="5" t="e">
        <f>VLOOKUP(Q22,$B$71:$Y$80,13,FALSE)</f>
        <v>#N/A</v>
      </c>
      <c r="AM22" s="723" t="e">
        <f>VLOOKUP(Q22,$B$71:$Y$80,17,FALSE)</f>
        <v>#N/A</v>
      </c>
      <c r="AN22" s="723"/>
      <c r="AO22" s="723"/>
      <c r="AP22" s="37" t="e">
        <f>VLOOKUP(Q22,$B$71:$Y$80,21,FALSE)</f>
        <v>#N/A</v>
      </c>
      <c r="AR22" s="38" t="e">
        <f>IF(W22="","",W22*AM22)*AC22</f>
        <v>#VALUE!</v>
      </c>
      <c r="AT22" s="5" t="e">
        <f>VLOOKUP(O22,$AU$1:$AV$60,2,FALSE)</f>
        <v>#N/A</v>
      </c>
      <c r="AU22" s="5" t="s">
        <v>239</v>
      </c>
      <c r="AV22" s="5">
        <v>0.89500000000000002</v>
      </c>
    </row>
    <row r="23" spans="1:48" ht="13.5" customHeight="1" thickBot="1">
      <c r="A23" s="8"/>
      <c r="B23" s="9"/>
      <c r="C23" s="9"/>
      <c r="D23" s="9"/>
      <c r="E23" s="9"/>
      <c r="F23" s="9"/>
      <c r="G23" s="9"/>
      <c r="H23" s="9"/>
      <c r="I23" s="9"/>
      <c r="J23" s="9"/>
      <c r="K23" s="9"/>
      <c r="L23" s="9"/>
      <c r="M23" s="9"/>
      <c r="N23" s="9"/>
      <c r="O23" s="9"/>
      <c r="P23" s="10"/>
      <c r="Q23" s="39"/>
      <c r="R23" s="39"/>
      <c r="S23" s="39"/>
      <c r="T23" s="39"/>
      <c r="U23" s="108"/>
      <c r="V23" s="32"/>
      <c r="W23" s="108"/>
      <c r="X23" s="108"/>
      <c r="Y23" s="108"/>
      <c r="Z23" s="10"/>
      <c r="AA23" s="9"/>
      <c r="AB23" s="9"/>
      <c r="AC23" s="9"/>
      <c r="AD23" s="9"/>
      <c r="AE23" s="9"/>
      <c r="AF23" s="9"/>
      <c r="AG23" s="9"/>
      <c r="AH23" s="9"/>
      <c r="AI23" s="11"/>
      <c r="AR23" s="40">
        <f>_xlfn.AGGREGATE(9,7,AR19:AR22)</f>
        <v>0</v>
      </c>
      <c r="AU23" s="5" t="s">
        <v>240</v>
      </c>
      <c r="AV23" s="5">
        <v>0.89</v>
      </c>
    </row>
    <row r="24" spans="1:48" ht="13.5" customHeight="1">
      <c r="A24" s="8"/>
      <c r="B24" s="9"/>
      <c r="C24" s="10"/>
      <c r="D24" s="9"/>
      <c r="E24" s="9"/>
      <c r="F24" s="9"/>
      <c r="G24" s="10"/>
      <c r="H24" s="9"/>
      <c r="I24" s="10"/>
      <c r="J24" s="10"/>
      <c r="K24" s="41" t="str">
        <f>IF(COUNTIF(K19:K22,"その他")&gt;=1,"ボイラ方式がその他の場合の説明を記載→","")</f>
        <v/>
      </c>
      <c r="L24" s="109"/>
      <c r="M24" s="109"/>
      <c r="N24" s="109"/>
      <c r="O24" s="109"/>
      <c r="P24" s="109"/>
      <c r="Q24" s="109"/>
      <c r="R24" s="109"/>
      <c r="S24" s="109"/>
      <c r="T24" s="109"/>
      <c r="U24" s="109"/>
      <c r="V24" s="109"/>
      <c r="W24" s="109"/>
      <c r="X24" s="109"/>
      <c r="Y24" s="109"/>
      <c r="Z24" s="109"/>
      <c r="AA24" s="9"/>
      <c r="AB24" s="9"/>
      <c r="AC24" s="9"/>
      <c r="AD24" s="9"/>
      <c r="AE24" s="9"/>
      <c r="AF24" s="9"/>
      <c r="AG24" s="9"/>
      <c r="AH24" s="9"/>
      <c r="AI24" s="11"/>
      <c r="AU24" s="5" t="s">
        <v>241</v>
      </c>
      <c r="AV24" s="5">
        <v>0.88500000000000001</v>
      </c>
    </row>
    <row r="25" spans="1:48" ht="13.5" customHeight="1">
      <c r="A25" s="8"/>
      <c r="B25" s="16"/>
      <c r="C25" s="16"/>
      <c r="D25" s="9"/>
      <c r="E25" s="9"/>
      <c r="F25" s="6"/>
      <c r="G25" s="16"/>
      <c r="H25" s="9"/>
      <c r="I25" s="9"/>
      <c r="J25" s="6"/>
      <c r="K25" s="16"/>
      <c r="L25" s="9"/>
      <c r="M25" s="9"/>
      <c r="N25" s="9"/>
      <c r="O25" s="9"/>
      <c r="P25" s="6"/>
      <c r="Q25" s="16"/>
      <c r="R25" s="42" t="s">
        <v>22</v>
      </c>
      <c r="S25" s="698" t="s">
        <v>30</v>
      </c>
      <c r="T25" s="698"/>
      <c r="U25" s="698"/>
      <c r="V25" s="698"/>
      <c r="W25" s="698"/>
      <c r="X25" s="698"/>
      <c r="Y25" s="698"/>
      <c r="Z25" s="698"/>
      <c r="AA25" s="698"/>
      <c r="AB25" s="698"/>
      <c r="AC25" s="698"/>
      <c r="AD25" s="698"/>
      <c r="AE25" s="698"/>
      <c r="AF25" s="698"/>
      <c r="AG25" s="698"/>
      <c r="AH25" s="698"/>
      <c r="AI25" s="699"/>
      <c r="AO25" s="5" t="s">
        <v>366</v>
      </c>
      <c r="AU25" s="5" t="s">
        <v>242</v>
      </c>
      <c r="AV25" s="5">
        <v>0.88</v>
      </c>
    </row>
    <row r="26" spans="1:48" ht="13.5" customHeight="1">
      <c r="A26" s="13"/>
      <c r="B26" s="14"/>
      <c r="C26" s="14"/>
      <c r="D26" s="14"/>
      <c r="E26" s="14"/>
      <c r="F26" s="14"/>
      <c r="G26" s="14"/>
      <c r="H26" s="14"/>
      <c r="I26" s="14"/>
      <c r="J26" s="14"/>
      <c r="K26" s="14"/>
      <c r="L26" s="14"/>
      <c r="M26" s="14"/>
      <c r="N26" s="14"/>
      <c r="O26" s="14"/>
      <c r="P26" s="43" t="str">
        <f>IF(AQ7=1,"",AO26)</f>
        <v/>
      </c>
      <c r="Q26" s="14"/>
      <c r="R26" s="15"/>
      <c r="S26" s="700"/>
      <c r="T26" s="700"/>
      <c r="U26" s="700"/>
      <c r="V26" s="700"/>
      <c r="W26" s="700"/>
      <c r="X26" s="700"/>
      <c r="Y26" s="700"/>
      <c r="Z26" s="700"/>
      <c r="AA26" s="700"/>
      <c r="AB26" s="700"/>
      <c r="AC26" s="700"/>
      <c r="AD26" s="700"/>
      <c r="AE26" s="700"/>
      <c r="AF26" s="700"/>
      <c r="AG26" s="700"/>
      <c r="AH26" s="700"/>
      <c r="AI26" s="701"/>
      <c r="AO26" s="5" t="s">
        <v>365</v>
      </c>
      <c r="AU26" s="5" t="s">
        <v>243</v>
      </c>
      <c r="AV26" s="5">
        <v>0.875</v>
      </c>
    </row>
    <row r="27" spans="1:48" ht="13.5" customHeight="1">
      <c r="A27" s="44"/>
      <c r="B27" s="17"/>
      <c r="C27" s="18"/>
      <c r="D27" s="18"/>
      <c r="F27" s="18"/>
      <c r="G27" s="18"/>
      <c r="H27" s="702" t="s">
        <v>19</v>
      </c>
      <c r="I27" s="702"/>
      <c r="J27" s="702"/>
      <c r="K27" s="702"/>
      <c r="L27" s="702"/>
      <c r="M27" s="702"/>
      <c r="N27" s="702"/>
      <c r="O27" s="702"/>
      <c r="P27" s="704"/>
      <c r="Q27" s="705"/>
      <c r="R27" s="705"/>
      <c r="S27" s="705"/>
      <c r="T27" s="705"/>
      <c r="U27" s="705"/>
      <c r="V27" s="654" t="s">
        <v>16</v>
      </c>
      <c r="W27" s="654"/>
      <c r="X27" s="654"/>
      <c r="Y27" s="671"/>
      <c r="Z27" s="772">
        <f>SUM(AE19:AG22)</f>
        <v>0</v>
      </c>
      <c r="AA27" s="773"/>
      <c r="AB27" s="773"/>
      <c r="AC27" s="773"/>
      <c r="AD27" s="773"/>
      <c r="AE27" s="773"/>
      <c r="AF27" s="694" t="s">
        <v>16</v>
      </c>
      <c r="AG27" s="694"/>
      <c r="AH27" s="694"/>
      <c r="AI27" s="689"/>
      <c r="AU27" s="5" t="s">
        <v>244</v>
      </c>
      <c r="AV27" s="5">
        <v>0.87</v>
      </c>
    </row>
    <row r="28" spans="1:48" ht="13.5" customHeight="1">
      <c r="A28" s="44"/>
      <c r="B28" s="17"/>
      <c r="C28" s="18"/>
      <c r="D28" s="18"/>
      <c r="F28" s="18"/>
      <c r="G28" s="18"/>
      <c r="H28" s="703"/>
      <c r="I28" s="703"/>
      <c r="J28" s="703"/>
      <c r="K28" s="703"/>
      <c r="L28" s="703"/>
      <c r="M28" s="703"/>
      <c r="N28" s="703"/>
      <c r="O28" s="703"/>
      <c r="P28" s="706"/>
      <c r="Q28" s="707"/>
      <c r="R28" s="707"/>
      <c r="S28" s="707"/>
      <c r="T28" s="707"/>
      <c r="U28" s="707"/>
      <c r="V28" s="687"/>
      <c r="W28" s="687"/>
      <c r="X28" s="687"/>
      <c r="Y28" s="673"/>
      <c r="Z28" s="710"/>
      <c r="AA28" s="711"/>
      <c r="AB28" s="711"/>
      <c r="AC28" s="711"/>
      <c r="AD28" s="711"/>
      <c r="AE28" s="711"/>
      <c r="AF28" s="687"/>
      <c r="AG28" s="687"/>
      <c r="AH28" s="687"/>
      <c r="AI28" s="673"/>
      <c r="AU28" s="5" t="s">
        <v>245</v>
      </c>
      <c r="AV28" s="5">
        <v>0.86499999999999999</v>
      </c>
    </row>
    <row r="29" spans="1:48" ht="13.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U29" s="5" t="s">
        <v>246</v>
      </c>
      <c r="AV29" s="5">
        <v>0.86</v>
      </c>
    </row>
    <row r="30" spans="1:48" ht="13.5" customHeight="1">
      <c r="A30" s="695" t="s">
        <v>14</v>
      </c>
      <c r="B30" s="696"/>
      <c r="C30" s="696"/>
      <c r="D30" s="696"/>
      <c r="E30" s="696"/>
      <c r="F30" s="696"/>
      <c r="G30" s="696"/>
      <c r="H30" s="696"/>
      <c r="I30" s="696"/>
      <c r="J30" s="696"/>
      <c r="K30" s="696"/>
      <c r="L30" s="696"/>
      <c r="M30" s="696"/>
      <c r="N30" s="696"/>
      <c r="O30" s="696"/>
      <c r="P30" s="696"/>
      <c r="Q30" s="696"/>
      <c r="R30" s="696"/>
      <c r="S30" s="696"/>
      <c r="T30" s="696"/>
      <c r="U30" s="696"/>
      <c r="V30" s="696"/>
      <c r="W30" s="696"/>
      <c r="X30" s="696"/>
      <c r="Y30" s="696"/>
      <c r="Z30" s="696"/>
      <c r="AA30" s="696"/>
      <c r="AB30" s="696"/>
      <c r="AC30" s="696"/>
      <c r="AD30" s="696"/>
      <c r="AE30" s="696"/>
      <c r="AF30" s="696"/>
      <c r="AG30" s="696"/>
      <c r="AH30" s="696"/>
      <c r="AI30" s="697"/>
      <c r="AU30" s="5" t="s">
        <v>247</v>
      </c>
      <c r="AV30" s="5">
        <v>0.85499999999999998</v>
      </c>
    </row>
    <row r="31" spans="1:48" ht="13.5" customHeight="1">
      <c r="A31" s="45" t="s">
        <v>284</v>
      </c>
      <c r="B31" s="32"/>
      <c r="C31" s="46"/>
      <c r="D31" s="46"/>
      <c r="E31" s="46"/>
      <c r="F31" s="46"/>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47"/>
      <c r="AU31" s="5" t="s">
        <v>248</v>
      </c>
      <c r="AV31" s="5">
        <v>0.85</v>
      </c>
    </row>
    <row r="32" spans="1:48" ht="13.5" customHeight="1">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1"/>
      <c r="AU32" s="5" t="s">
        <v>249</v>
      </c>
      <c r="AV32" s="5">
        <v>0.84499999999999997</v>
      </c>
    </row>
    <row r="33" spans="1:48" ht="13.5" customHeight="1">
      <c r="A33" s="8"/>
      <c r="B33" s="9" t="s">
        <v>185</v>
      </c>
      <c r="C33" s="9"/>
      <c r="D33" s="9"/>
      <c r="E33" s="9"/>
      <c r="F33" s="9"/>
      <c r="G33" s="9"/>
      <c r="H33" s="9"/>
      <c r="I33" s="732"/>
      <c r="J33" s="733"/>
      <c r="K33" s="733"/>
      <c r="L33" s="733"/>
      <c r="M33" s="733"/>
      <c r="N33" s="733"/>
      <c r="O33" s="733"/>
      <c r="P33" s="734"/>
      <c r="Q33" s="6"/>
      <c r="R33" s="9"/>
      <c r="S33" s="48"/>
      <c r="T33" s="48"/>
      <c r="U33" s="9"/>
      <c r="V33" s="9"/>
      <c r="W33" s="9"/>
      <c r="X33" s="9"/>
      <c r="Y33" s="49"/>
      <c r="Z33" s="49"/>
      <c r="AA33" s="49"/>
      <c r="AB33" s="49"/>
      <c r="AC33" s="9"/>
      <c r="AD33" s="9"/>
      <c r="AE33" s="9"/>
      <c r="AF33" s="9"/>
      <c r="AG33" s="33"/>
      <c r="AH33" s="10"/>
      <c r="AI33" s="11"/>
      <c r="AU33" s="5" t="s">
        <v>250</v>
      </c>
      <c r="AV33" s="5">
        <v>0.84</v>
      </c>
    </row>
    <row r="34" spans="1:48" ht="13.5" customHeight="1">
      <c r="A34" s="8"/>
      <c r="B34" s="9" t="s">
        <v>11</v>
      </c>
      <c r="C34" s="9"/>
      <c r="D34" s="9"/>
      <c r="E34" s="9"/>
      <c r="F34" s="9"/>
      <c r="G34" s="9"/>
      <c r="H34" s="9"/>
      <c r="I34" s="735"/>
      <c r="J34" s="736"/>
      <c r="K34" s="736"/>
      <c r="L34" s="736"/>
      <c r="M34" s="736"/>
      <c r="N34" s="736"/>
      <c r="O34" s="736"/>
      <c r="P34" s="737"/>
      <c r="Q34" s="9" t="s">
        <v>293</v>
      </c>
      <c r="R34" s="9"/>
      <c r="S34" s="9"/>
      <c r="T34" s="9"/>
      <c r="U34" s="9"/>
      <c r="V34" s="9"/>
      <c r="W34" s="9"/>
      <c r="X34" s="9"/>
      <c r="Y34" s="9"/>
      <c r="Z34" s="9"/>
      <c r="AA34" s="9"/>
      <c r="AB34" s="9"/>
      <c r="AC34" s="9"/>
      <c r="AD34" s="9"/>
      <c r="AE34" s="9"/>
      <c r="AF34" s="9"/>
      <c r="AG34" s="9"/>
      <c r="AH34" s="9"/>
      <c r="AI34" s="11"/>
      <c r="AU34" s="5" t="s">
        <v>251</v>
      </c>
      <c r="AV34" s="5">
        <v>0.83499999999999996</v>
      </c>
    </row>
    <row r="35" spans="1:48" ht="13.5" customHeight="1">
      <c r="A35" s="8"/>
      <c r="B35" s="9" t="s">
        <v>182</v>
      </c>
      <c r="C35" s="9"/>
      <c r="D35" s="9"/>
      <c r="E35" s="9"/>
      <c r="F35" s="9"/>
      <c r="G35" s="9"/>
      <c r="H35" s="9"/>
      <c r="I35" s="738"/>
      <c r="J35" s="739"/>
      <c r="K35" s="739"/>
      <c r="L35" s="739"/>
      <c r="M35" s="739"/>
      <c r="N35" s="739"/>
      <c r="O35" s="739"/>
      <c r="P35" s="740"/>
      <c r="Q35" s="9"/>
      <c r="R35" s="9"/>
      <c r="S35" s="9"/>
      <c r="T35" s="9"/>
      <c r="U35" s="9"/>
      <c r="V35" s="9"/>
      <c r="W35" s="9"/>
      <c r="X35" s="9"/>
      <c r="Y35" s="9"/>
      <c r="Z35" s="9"/>
      <c r="AA35" s="9"/>
      <c r="AB35" s="9"/>
      <c r="AC35" s="9"/>
      <c r="AD35" s="9"/>
      <c r="AE35" s="9"/>
      <c r="AF35" s="9"/>
      <c r="AG35" s="9"/>
      <c r="AH35" s="9"/>
      <c r="AI35" s="11"/>
      <c r="AU35" s="5" t="s">
        <v>252</v>
      </c>
      <c r="AV35" s="5">
        <v>0.83</v>
      </c>
    </row>
    <row r="36" spans="1:48" ht="13.5" customHeight="1">
      <c r="A36" s="8"/>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1"/>
      <c r="AU36" s="5" t="s">
        <v>253</v>
      </c>
      <c r="AV36" s="5">
        <v>0.82499999999999996</v>
      </c>
    </row>
    <row r="37" spans="1:48" ht="13.5" customHeight="1">
      <c r="A37" s="8"/>
      <c r="B37" s="6"/>
      <c r="C37" s="6"/>
      <c r="D37" s="6"/>
      <c r="E37" s="9"/>
      <c r="F37" s="9"/>
      <c r="G37" s="6"/>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1"/>
      <c r="AU37" s="5" t="s">
        <v>254</v>
      </c>
      <c r="AV37" s="5">
        <v>0.82</v>
      </c>
    </row>
    <row r="38" spans="1:48" ht="13.5" customHeight="1">
      <c r="A38" s="8"/>
      <c r="B38" s="9"/>
      <c r="C38" s="9"/>
      <c r="D38" s="9"/>
      <c r="E38" s="9"/>
      <c r="F38" s="9"/>
      <c r="G38" s="9"/>
      <c r="H38" s="9"/>
      <c r="I38" s="50"/>
      <c r="J38" s="50"/>
      <c r="K38" s="50"/>
      <c r="L38" s="50"/>
      <c r="M38" s="50"/>
      <c r="N38" s="9" t="s">
        <v>294</v>
      </c>
      <c r="O38" s="50"/>
      <c r="P38" s="50"/>
      <c r="Q38" s="9"/>
      <c r="R38" s="9"/>
      <c r="S38" s="9"/>
      <c r="T38" s="9"/>
      <c r="U38" s="9"/>
      <c r="V38" s="9"/>
      <c r="W38" s="9"/>
      <c r="X38" s="9"/>
      <c r="Y38" s="9"/>
      <c r="Z38" s="9"/>
      <c r="AA38" s="9"/>
      <c r="AB38" s="9"/>
      <c r="AC38" s="9"/>
      <c r="AD38" s="9"/>
      <c r="AE38" s="9"/>
      <c r="AF38" s="9"/>
      <c r="AG38" s="9"/>
      <c r="AH38" s="9"/>
      <c r="AI38" s="11"/>
      <c r="AU38" s="5" t="s">
        <v>255</v>
      </c>
      <c r="AV38" s="5">
        <v>0.81499999999999995</v>
      </c>
    </row>
    <row r="39" spans="1:48" ht="13.5" customHeight="1">
      <c r="A39" s="8"/>
      <c r="B39" s="741"/>
      <c r="C39" s="743" t="s">
        <v>212</v>
      </c>
      <c r="D39" s="744"/>
      <c r="E39" s="744"/>
      <c r="F39" s="744"/>
      <c r="G39" s="744"/>
      <c r="H39" s="744"/>
      <c r="I39" s="744"/>
      <c r="J39" s="744"/>
      <c r="K39" s="745"/>
      <c r="L39" s="749" t="s">
        <v>213</v>
      </c>
      <c r="M39" s="750"/>
      <c r="N39" s="750"/>
      <c r="O39" s="751"/>
      <c r="P39" s="670" t="s">
        <v>276</v>
      </c>
      <c r="Q39" s="671"/>
      <c r="R39" s="755" t="s">
        <v>216</v>
      </c>
      <c r="S39" s="756"/>
      <c r="T39" s="759" t="s">
        <v>279</v>
      </c>
      <c r="U39" s="760"/>
      <c r="V39" s="761"/>
      <c r="W39" s="765" t="s">
        <v>281</v>
      </c>
      <c r="X39" s="766"/>
      <c r="Y39" s="766"/>
      <c r="Z39" s="766"/>
      <c r="AA39" s="766"/>
      <c r="AB39" s="767"/>
      <c r="AC39" s="771" t="s">
        <v>217</v>
      </c>
      <c r="AD39" s="771"/>
      <c r="AE39" s="771"/>
      <c r="AF39" s="771"/>
      <c r="AG39" s="6"/>
      <c r="AH39" s="9"/>
      <c r="AI39" s="11"/>
      <c r="AU39" s="5" t="s">
        <v>256</v>
      </c>
      <c r="AV39" s="5">
        <v>0.81</v>
      </c>
    </row>
    <row r="40" spans="1:48" ht="13.5" customHeight="1">
      <c r="A40" s="8"/>
      <c r="B40" s="742"/>
      <c r="C40" s="746"/>
      <c r="D40" s="747"/>
      <c r="E40" s="747"/>
      <c r="F40" s="747"/>
      <c r="G40" s="747"/>
      <c r="H40" s="747"/>
      <c r="I40" s="747"/>
      <c r="J40" s="747"/>
      <c r="K40" s="748"/>
      <c r="L40" s="752"/>
      <c r="M40" s="753"/>
      <c r="N40" s="753"/>
      <c r="O40" s="754"/>
      <c r="P40" s="672"/>
      <c r="Q40" s="673"/>
      <c r="R40" s="757"/>
      <c r="S40" s="758"/>
      <c r="T40" s="762"/>
      <c r="U40" s="763"/>
      <c r="V40" s="764"/>
      <c r="W40" s="768"/>
      <c r="X40" s="769"/>
      <c r="Y40" s="769"/>
      <c r="Z40" s="769"/>
      <c r="AA40" s="769"/>
      <c r="AB40" s="770"/>
      <c r="AC40" s="771"/>
      <c r="AD40" s="771"/>
      <c r="AE40" s="771"/>
      <c r="AF40" s="771"/>
      <c r="AG40" s="6"/>
      <c r="AH40" s="10"/>
      <c r="AI40" s="51"/>
      <c r="AU40" s="5" t="s">
        <v>257</v>
      </c>
      <c r="AV40" s="5">
        <v>0.80500000000000005</v>
      </c>
    </row>
    <row r="41" spans="1:48" ht="13.5" customHeight="1">
      <c r="A41" s="8"/>
      <c r="B41" s="52">
        <v>1</v>
      </c>
      <c r="C41" s="712"/>
      <c r="D41" s="719"/>
      <c r="E41" s="719"/>
      <c r="F41" s="719"/>
      <c r="G41" s="719"/>
      <c r="H41" s="719"/>
      <c r="I41" s="719"/>
      <c r="J41" s="719"/>
      <c r="K41" s="713"/>
      <c r="L41" s="720"/>
      <c r="M41" s="721"/>
      <c r="N41" s="721"/>
      <c r="O41" s="722"/>
      <c r="P41" s="712"/>
      <c r="Q41" s="713"/>
      <c r="R41" s="714"/>
      <c r="S41" s="715"/>
      <c r="T41" s="716"/>
      <c r="U41" s="717"/>
      <c r="V41" s="718"/>
      <c r="W41" s="727">
        <f>AR45</f>
        <v>0</v>
      </c>
      <c r="X41" s="728"/>
      <c r="Y41" s="728"/>
      <c r="Z41" s="728"/>
      <c r="AA41" s="649" t="str">
        <f>IF(I35="","",VLOOKUP(I35,$B$71:$Y$80,10,FALSE))</f>
        <v/>
      </c>
      <c r="AB41" s="643"/>
      <c r="AC41" s="729" t="str">
        <f>IF(I35="","",W41*AL41*AP41*44/12)</f>
        <v/>
      </c>
      <c r="AD41" s="730"/>
      <c r="AE41" s="730"/>
      <c r="AF41" s="731"/>
      <c r="AG41" s="16"/>
      <c r="AH41" s="10"/>
      <c r="AI41" s="11"/>
      <c r="AL41" s="5" t="e">
        <f>VLOOKUP(I35,$B$71:$Y$80,13,FALSE)</f>
        <v>#N/A</v>
      </c>
      <c r="AM41" s="723" t="e">
        <f>VLOOKUP(I35,$B$71:$Y$80,17,FALSE)</f>
        <v>#N/A</v>
      </c>
      <c r="AN41" s="723"/>
      <c r="AO41" s="723"/>
      <c r="AP41" s="37" t="e">
        <f>VLOOKUP(I35,$B$71:$Y$80,21,FALSE)</f>
        <v>#N/A</v>
      </c>
      <c r="AR41" s="5" t="e">
        <f>$AR$23*T41/R41/AM41</f>
        <v>#DIV/0!</v>
      </c>
      <c r="AU41" s="5" t="s">
        <v>258</v>
      </c>
      <c r="AV41" s="5">
        <v>0.8</v>
      </c>
    </row>
    <row r="42" spans="1:48" ht="13.5" customHeight="1">
      <c r="A42" s="8"/>
      <c r="B42" s="52">
        <v>2</v>
      </c>
      <c r="C42" s="712"/>
      <c r="D42" s="719"/>
      <c r="E42" s="719"/>
      <c r="F42" s="719"/>
      <c r="G42" s="719"/>
      <c r="H42" s="719"/>
      <c r="I42" s="719"/>
      <c r="J42" s="719"/>
      <c r="K42" s="713"/>
      <c r="L42" s="720"/>
      <c r="M42" s="721"/>
      <c r="N42" s="721"/>
      <c r="O42" s="722"/>
      <c r="P42" s="712"/>
      <c r="Q42" s="713"/>
      <c r="R42" s="714"/>
      <c r="S42" s="715"/>
      <c r="T42" s="716"/>
      <c r="U42" s="717"/>
      <c r="V42" s="718"/>
      <c r="W42" s="724" t="s">
        <v>297</v>
      </c>
      <c r="X42" s="725"/>
      <c r="Y42" s="725"/>
      <c r="Z42" s="725"/>
      <c r="AA42" s="725"/>
      <c r="AB42" s="725"/>
      <c r="AC42" s="725"/>
      <c r="AD42" s="725"/>
      <c r="AE42" s="725"/>
      <c r="AF42" s="725"/>
      <c r="AG42" s="16"/>
      <c r="AH42" s="9"/>
      <c r="AI42" s="11"/>
      <c r="AM42" s="723" t="e">
        <f>VLOOKUP(IF(C42="","",I$35),$B$71:$Y$80,17,FALSE)</f>
        <v>#N/A</v>
      </c>
      <c r="AN42" s="723"/>
      <c r="AO42" s="723"/>
      <c r="AP42" s="37" t="e">
        <f>VLOOKUP(IF(C42="","",I$35),$B$71:$Y$80,21,FALSE)</f>
        <v>#N/A</v>
      </c>
      <c r="AR42" s="5" t="e">
        <f>$AR$23*T42/R42/AM42</f>
        <v>#DIV/0!</v>
      </c>
      <c r="AU42" s="5" t="s">
        <v>259</v>
      </c>
      <c r="AV42" s="5">
        <v>0.79500000000000004</v>
      </c>
    </row>
    <row r="43" spans="1:48" ht="13.5" customHeight="1">
      <c r="A43" s="8"/>
      <c r="B43" s="52">
        <v>3</v>
      </c>
      <c r="C43" s="712"/>
      <c r="D43" s="719"/>
      <c r="E43" s="719"/>
      <c r="F43" s="719"/>
      <c r="G43" s="719"/>
      <c r="H43" s="719"/>
      <c r="I43" s="719"/>
      <c r="J43" s="719"/>
      <c r="K43" s="713"/>
      <c r="L43" s="720"/>
      <c r="M43" s="721"/>
      <c r="N43" s="721"/>
      <c r="O43" s="722"/>
      <c r="P43" s="712"/>
      <c r="Q43" s="713"/>
      <c r="R43" s="714"/>
      <c r="S43" s="715"/>
      <c r="T43" s="716"/>
      <c r="U43" s="717"/>
      <c r="V43" s="718"/>
      <c r="W43" s="726"/>
      <c r="X43" s="698"/>
      <c r="Y43" s="698"/>
      <c r="Z43" s="698"/>
      <c r="AA43" s="698"/>
      <c r="AB43" s="698"/>
      <c r="AC43" s="698"/>
      <c r="AD43" s="698"/>
      <c r="AE43" s="698"/>
      <c r="AF43" s="698"/>
      <c r="AG43" s="16"/>
      <c r="AH43" s="9"/>
      <c r="AI43" s="11"/>
      <c r="AM43" s="723" t="e">
        <f>VLOOKUP(IF(C43="","",I$35),$B$71:$Y$80,17,FALSE)</f>
        <v>#N/A</v>
      </c>
      <c r="AN43" s="723"/>
      <c r="AO43" s="723"/>
      <c r="AP43" s="37" t="e">
        <f>VLOOKUP(IF(C43="","",I$35),$B$71:$Y$80,21,FALSE)</f>
        <v>#N/A</v>
      </c>
      <c r="AR43" s="5" t="e">
        <f>$AR$23*T43/R43/AM43</f>
        <v>#DIV/0!</v>
      </c>
      <c r="AU43" s="5" t="s">
        <v>260</v>
      </c>
      <c r="AV43" s="5">
        <v>0.79</v>
      </c>
    </row>
    <row r="44" spans="1:48" ht="13.5" customHeight="1" thickBot="1">
      <c r="A44" s="8"/>
      <c r="B44" s="52">
        <v>4</v>
      </c>
      <c r="C44" s="712"/>
      <c r="D44" s="719"/>
      <c r="E44" s="719"/>
      <c r="F44" s="719"/>
      <c r="G44" s="719"/>
      <c r="H44" s="719"/>
      <c r="I44" s="719"/>
      <c r="J44" s="719"/>
      <c r="K44" s="713"/>
      <c r="L44" s="720"/>
      <c r="M44" s="721"/>
      <c r="N44" s="721"/>
      <c r="O44" s="722"/>
      <c r="P44" s="712"/>
      <c r="Q44" s="713"/>
      <c r="R44" s="714"/>
      <c r="S44" s="715"/>
      <c r="T44" s="716"/>
      <c r="U44" s="717"/>
      <c r="V44" s="718"/>
      <c r="W44" s="9"/>
      <c r="X44" s="9"/>
      <c r="Y44" s="9"/>
      <c r="Z44" s="9"/>
      <c r="AA44" s="9"/>
      <c r="AB44" s="9"/>
      <c r="AC44" s="9"/>
      <c r="AD44" s="9"/>
      <c r="AE44" s="9"/>
      <c r="AF44" s="9"/>
      <c r="AG44" s="16"/>
      <c r="AH44" s="9"/>
      <c r="AI44" s="11"/>
      <c r="AM44" s="723" t="e">
        <f>VLOOKUP(IF(C44="","",I$35),$B$71:$Y$80,17,FALSE)</f>
        <v>#N/A</v>
      </c>
      <c r="AN44" s="723"/>
      <c r="AO44" s="723"/>
      <c r="AP44" s="37" t="e">
        <f>VLOOKUP(IF(C44="","",I$35),$B$71:$Y$80,21,FALSE)</f>
        <v>#N/A</v>
      </c>
      <c r="AR44" s="5" t="e">
        <f>$AR$23*T44/R44/AM44</f>
        <v>#DIV/0!</v>
      </c>
      <c r="AU44" s="5" t="s">
        <v>261</v>
      </c>
      <c r="AV44" s="5">
        <v>0.78500000000000003</v>
      </c>
    </row>
    <row r="45" spans="1:48" ht="13.5" customHeight="1" thickBot="1">
      <c r="A45" s="8"/>
      <c r="B45" s="9"/>
      <c r="C45" s="9"/>
      <c r="D45" s="9"/>
      <c r="E45" s="9"/>
      <c r="F45" s="9"/>
      <c r="G45" s="9"/>
      <c r="H45" s="9"/>
      <c r="I45" s="50"/>
      <c r="J45" s="50"/>
      <c r="K45" s="50"/>
      <c r="L45" s="50"/>
      <c r="M45" s="50"/>
      <c r="N45" s="50"/>
      <c r="O45" s="50"/>
      <c r="P45" s="50"/>
      <c r="Q45" s="9"/>
      <c r="R45" s="9"/>
      <c r="S45" s="53" t="s">
        <v>280</v>
      </c>
      <c r="T45" s="695">
        <f>SUM(T41:U44)</f>
        <v>0</v>
      </c>
      <c r="U45" s="696"/>
      <c r="V45" s="697"/>
      <c r="W45" s="54" t="s">
        <v>295</v>
      </c>
      <c r="X45" s="9"/>
      <c r="Y45" s="9"/>
      <c r="Z45" s="9"/>
      <c r="AA45" s="9"/>
      <c r="AB45" s="9"/>
      <c r="AC45" s="9"/>
      <c r="AD45" s="9"/>
      <c r="AE45" s="9"/>
      <c r="AF45" s="9"/>
      <c r="AG45" s="10"/>
      <c r="AH45" s="9"/>
      <c r="AI45" s="11"/>
      <c r="AR45" s="40">
        <f>_xlfn.AGGREGATE(9,7,AR41:AR44)</f>
        <v>0</v>
      </c>
      <c r="AU45" s="5" t="s">
        <v>262</v>
      </c>
      <c r="AV45" s="5">
        <v>0.78</v>
      </c>
    </row>
    <row r="46" spans="1:48" ht="13.5" customHeight="1">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1"/>
      <c r="AU46" s="5" t="s">
        <v>263</v>
      </c>
      <c r="AV46" s="5">
        <v>0.77500000000000002</v>
      </c>
    </row>
    <row r="47" spans="1:48" ht="13.5" customHeight="1">
      <c r="A47" s="8"/>
      <c r="B47" s="10"/>
      <c r="C47" s="10"/>
      <c r="D47" s="9"/>
      <c r="E47" s="10"/>
      <c r="F47" s="9"/>
      <c r="G47" s="9"/>
      <c r="H47" s="9"/>
      <c r="I47" s="9"/>
      <c r="J47" s="9"/>
      <c r="K47" s="9"/>
      <c r="L47" s="9"/>
      <c r="M47" s="9"/>
      <c r="N47" s="9"/>
      <c r="O47" s="9"/>
      <c r="P47" s="9"/>
      <c r="Q47" s="9"/>
      <c r="R47" s="9"/>
      <c r="S47" s="9"/>
      <c r="T47" s="9"/>
      <c r="U47" s="9"/>
      <c r="V47" s="9"/>
      <c r="W47" s="9"/>
      <c r="X47" s="10"/>
      <c r="Y47" s="10"/>
      <c r="Z47" s="10"/>
      <c r="AA47" s="9"/>
      <c r="AB47" s="55"/>
      <c r="AC47" s="55"/>
      <c r="AD47" s="55"/>
      <c r="AE47" s="55"/>
      <c r="AF47" s="9"/>
      <c r="AG47" s="33"/>
      <c r="AH47" s="9"/>
      <c r="AI47" s="11"/>
      <c r="AU47" s="5" t="s">
        <v>264</v>
      </c>
      <c r="AV47" s="5">
        <v>0.77</v>
      </c>
    </row>
    <row r="48" spans="1:48" ht="13.5" customHeight="1">
      <c r="A48" s="8"/>
      <c r="B48" s="21"/>
      <c r="C48" s="21"/>
      <c r="D48" s="21"/>
      <c r="E48" s="21"/>
      <c r="F48" s="21"/>
      <c r="G48" s="21"/>
      <c r="H48" s="21"/>
      <c r="I48" s="21"/>
      <c r="J48" s="21"/>
      <c r="K48" s="21"/>
      <c r="L48" s="21"/>
      <c r="M48" s="21"/>
      <c r="N48" s="21"/>
      <c r="O48" s="21"/>
      <c r="P48" s="6"/>
      <c r="Q48" s="16"/>
      <c r="R48" s="42" t="s">
        <v>22</v>
      </c>
      <c r="S48" s="698" t="s">
        <v>30</v>
      </c>
      <c r="T48" s="698"/>
      <c r="U48" s="698"/>
      <c r="V48" s="698"/>
      <c r="W48" s="698"/>
      <c r="X48" s="698"/>
      <c r="Y48" s="698"/>
      <c r="Z48" s="698"/>
      <c r="AA48" s="698"/>
      <c r="AB48" s="698"/>
      <c r="AC48" s="698"/>
      <c r="AD48" s="698"/>
      <c r="AE48" s="698"/>
      <c r="AF48" s="698"/>
      <c r="AG48" s="698"/>
      <c r="AH48" s="698"/>
      <c r="AI48" s="699"/>
      <c r="AU48" s="5" t="s">
        <v>242</v>
      </c>
      <c r="AV48" s="5">
        <v>0.88</v>
      </c>
    </row>
    <row r="49" spans="1:48">
      <c r="A49" s="56"/>
      <c r="B49" s="57"/>
      <c r="C49" s="57"/>
      <c r="D49" s="57"/>
      <c r="E49" s="57"/>
      <c r="F49" s="57"/>
      <c r="G49" s="57"/>
      <c r="H49" s="57"/>
      <c r="I49" s="57"/>
      <c r="J49" s="57"/>
      <c r="K49" s="57"/>
      <c r="L49" s="57"/>
      <c r="M49" s="57"/>
      <c r="N49" s="57"/>
      <c r="O49" s="57"/>
      <c r="P49" s="43" t="str">
        <f>IF(AQ7=1,"",AO49)</f>
        <v/>
      </c>
      <c r="Q49" s="14"/>
      <c r="R49" s="15"/>
      <c r="S49" s="700"/>
      <c r="T49" s="700"/>
      <c r="U49" s="700"/>
      <c r="V49" s="700"/>
      <c r="W49" s="700"/>
      <c r="X49" s="700"/>
      <c r="Y49" s="700"/>
      <c r="Z49" s="700"/>
      <c r="AA49" s="700"/>
      <c r="AB49" s="700"/>
      <c r="AC49" s="700"/>
      <c r="AD49" s="700"/>
      <c r="AE49" s="700"/>
      <c r="AF49" s="700"/>
      <c r="AG49" s="700"/>
      <c r="AH49" s="700"/>
      <c r="AI49" s="701"/>
      <c r="AO49" s="5" t="s">
        <v>365</v>
      </c>
      <c r="AU49" s="5" t="s">
        <v>243</v>
      </c>
      <c r="AV49" s="5">
        <v>0.875</v>
      </c>
    </row>
    <row r="50" spans="1:48">
      <c r="A50" s="44"/>
      <c r="C50" s="18"/>
      <c r="D50" s="18"/>
      <c r="E50" s="18"/>
      <c r="F50" s="18"/>
      <c r="G50" s="18"/>
      <c r="H50" s="702" t="s">
        <v>20</v>
      </c>
      <c r="I50" s="702"/>
      <c r="J50" s="702"/>
      <c r="K50" s="702"/>
      <c r="L50" s="702"/>
      <c r="M50" s="702"/>
      <c r="N50" s="702"/>
      <c r="O50" s="702"/>
      <c r="P50" s="704"/>
      <c r="Q50" s="705"/>
      <c r="R50" s="705"/>
      <c r="S50" s="705"/>
      <c r="T50" s="705"/>
      <c r="U50" s="705"/>
      <c r="V50" s="654" t="s">
        <v>16</v>
      </c>
      <c r="W50" s="654"/>
      <c r="X50" s="654"/>
      <c r="Y50" s="671"/>
      <c r="Z50" s="708" t="str">
        <f>AC41</f>
        <v/>
      </c>
      <c r="AA50" s="709"/>
      <c r="AB50" s="709"/>
      <c r="AC50" s="709"/>
      <c r="AD50" s="709"/>
      <c r="AE50" s="709"/>
      <c r="AF50" s="654" t="s">
        <v>16</v>
      </c>
      <c r="AG50" s="654"/>
      <c r="AH50" s="654"/>
      <c r="AI50" s="671"/>
      <c r="AU50" s="5" t="s">
        <v>265</v>
      </c>
      <c r="AV50" s="5">
        <v>0.755</v>
      </c>
    </row>
    <row r="51" spans="1:48">
      <c r="A51" s="44"/>
      <c r="B51" s="17"/>
      <c r="C51" s="18"/>
      <c r="D51" s="18"/>
      <c r="E51" s="18"/>
      <c r="F51" s="18"/>
      <c r="G51" s="18"/>
      <c r="H51" s="703"/>
      <c r="I51" s="703"/>
      <c r="J51" s="703"/>
      <c r="K51" s="703"/>
      <c r="L51" s="703"/>
      <c r="M51" s="703"/>
      <c r="N51" s="703"/>
      <c r="O51" s="703"/>
      <c r="P51" s="706"/>
      <c r="Q51" s="707"/>
      <c r="R51" s="707"/>
      <c r="S51" s="707"/>
      <c r="T51" s="707"/>
      <c r="U51" s="707"/>
      <c r="V51" s="687"/>
      <c r="W51" s="687"/>
      <c r="X51" s="687"/>
      <c r="Y51" s="673"/>
      <c r="Z51" s="710"/>
      <c r="AA51" s="711"/>
      <c r="AB51" s="711"/>
      <c r="AC51" s="711"/>
      <c r="AD51" s="711"/>
      <c r="AE51" s="711"/>
      <c r="AF51" s="687"/>
      <c r="AG51" s="687"/>
      <c r="AH51" s="687"/>
      <c r="AI51" s="673"/>
      <c r="AU51" s="5" t="s">
        <v>266</v>
      </c>
      <c r="AV51" s="5">
        <v>0.75</v>
      </c>
    </row>
    <row r="52" spans="1:48" ht="14.25" thickBo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U52" s="5" t="s">
        <v>267</v>
      </c>
      <c r="AV52" s="5">
        <v>0.745</v>
      </c>
    </row>
    <row r="53" spans="1:48" ht="14.25" thickTop="1">
      <c r="A53" s="10"/>
      <c r="B53" s="682" t="s">
        <v>19</v>
      </c>
      <c r="C53" s="683"/>
      <c r="D53" s="683"/>
      <c r="E53" s="683"/>
      <c r="F53" s="683"/>
      <c r="G53" s="683"/>
      <c r="H53" s="683"/>
      <c r="I53" s="683"/>
      <c r="J53" s="683"/>
      <c r="K53" s="684"/>
      <c r="N53" s="682" t="s">
        <v>20</v>
      </c>
      <c r="O53" s="683"/>
      <c r="P53" s="683"/>
      <c r="Q53" s="683"/>
      <c r="R53" s="683"/>
      <c r="S53" s="683"/>
      <c r="T53" s="683"/>
      <c r="U53" s="683"/>
      <c r="V53" s="683"/>
      <c r="W53" s="684"/>
      <c r="Z53" s="661" t="s">
        <v>17</v>
      </c>
      <c r="AA53" s="662"/>
      <c r="AB53" s="662"/>
      <c r="AC53" s="662"/>
      <c r="AD53" s="662"/>
      <c r="AE53" s="662"/>
      <c r="AF53" s="662"/>
      <c r="AG53" s="662"/>
      <c r="AH53" s="662"/>
      <c r="AI53" s="663"/>
      <c r="AU53" s="5" t="s">
        <v>268</v>
      </c>
      <c r="AV53" s="5">
        <v>0.74</v>
      </c>
    </row>
    <row r="54" spans="1:48" ht="13.5" customHeight="1">
      <c r="A54" s="10"/>
      <c r="B54" s="685">
        <f>IF($AQ$7=2,P27,Z27)</f>
        <v>0</v>
      </c>
      <c r="C54" s="686"/>
      <c r="D54" s="686"/>
      <c r="E54" s="686"/>
      <c r="F54" s="686"/>
      <c r="G54" s="686"/>
      <c r="H54" s="654" t="s">
        <v>16</v>
      </c>
      <c r="I54" s="654"/>
      <c r="J54" s="654"/>
      <c r="K54" s="671"/>
      <c r="L54" s="688" t="s">
        <v>21</v>
      </c>
      <c r="M54" s="689"/>
      <c r="N54" s="690" t="str">
        <f>IF(AQ7=2,P50,Z50)</f>
        <v/>
      </c>
      <c r="O54" s="691"/>
      <c r="P54" s="691"/>
      <c r="Q54" s="691"/>
      <c r="R54" s="691"/>
      <c r="S54" s="691"/>
      <c r="T54" s="654" t="s">
        <v>16</v>
      </c>
      <c r="U54" s="654"/>
      <c r="V54" s="654"/>
      <c r="W54" s="671"/>
      <c r="X54" s="688" t="s">
        <v>18</v>
      </c>
      <c r="Y54" s="694"/>
      <c r="Z54" s="674" t="str">
        <f>IFERROR(B54-N54,"")</f>
        <v/>
      </c>
      <c r="AA54" s="665"/>
      <c r="AB54" s="665"/>
      <c r="AC54" s="665"/>
      <c r="AD54" s="665"/>
      <c r="AE54" s="665"/>
      <c r="AF54" s="654" t="s">
        <v>16</v>
      </c>
      <c r="AG54" s="654"/>
      <c r="AH54" s="654"/>
      <c r="AI54" s="655"/>
      <c r="AU54" s="5" t="s">
        <v>269</v>
      </c>
      <c r="AV54" s="5">
        <v>0.73499999999999999</v>
      </c>
    </row>
    <row r="55" spans="1:48" ht="14.25" customHeight="1" thickBot="1">
      <c r="A55" s="19"/>
      <c r="B55" s="685"/>
      <c r="C55" s="686"/>
      <c r="D55" s="686"/>
      <c r="E55" s="686"/>
      <c r="F55" s="686"/>
      <c r="G55" s="686"/>
      <c r="H55" s="687"/>
      <c r="I55" s="687"/>
      <c r="J55" s="687"/>
      <c r="K55" s="673"/>
      <c r="L55" s="688"/>
      <c r="M55" s="689"/>
      <c r="N55" s="692"/>
      <c r="O55" s="693"/>
      <c r="P55" s="693"/>
      <c r="Q55" s="693"/>
      <c r="R55" s="693"/>
      <c r="S55" s="693"/>
      <c r="T55" s="687"/>
      <c r="U55" s="687"/>
      <c r="V55" s="687"/>
      <c r="W55" s="673"/>
      <c r="X55" s="688"/>
      <c r="Y55" s="694"/>
      <c r="Z55" s="675"/>
      <c r="AA55" s="676"/>
      <c r="AB55" s="676"/>
      <c r="AC55" s="676"/>
      <c r="AD55" s="676"/>
      <c r="AE55" s="676"/>
      <c r="AF55" s="656"/>
      <c r="AG55" s="656"/>
      <c r="AH55" s="656"/>
      <c r="AI55" s="657"/>
      <c r="AU55" s="5" t="s">
        <v>270</v>
      </c>
      <c r="AV55" s="5">
        <v>0.73</v>
      </c>
    </row>
    <row r="56" spans="1:48" ht="15" thickTop="1" thickBot="1">
      <c r="AU56" s="5" t="s">
        <v>271</v>
      </c>
      <c r="AV56" s="5">
        <v>0.72499999999999998</v>
      </c>
    </row>
    <row r="57" spans="1:48" ht="13.5" customHeight="1" thickTop="1">
      <c r="N57" s="658" t="s">
        <v>383</v>
      </c>
      <c r="O57" s="659"/>
      <c r="P57" s="659"/>
      <c r="Q57" s="659"/>
      <c r="R57" s="659"/>
      <c r="S57" s="659"/>
      <c r="T57" s="660"/>
      <c r="Z57" s="661" t="s">
        <v>388</v>
      </c>
      <c r="AA57" s="662"/>
      <c r="AB57" s="662"/>
      <c r="AC57" s="662"/>
      <c r="AD57" s="662"/>
      <c r="AE57" s="662"/>
      <c r="AF57" s="662"/>
      <c r="AG57" s="662"/>
      <c r="AH57" s="662"/>
      <c r="AI57" s="663"/>
      <c r="AU57" s="5" t="s">
        <v>272</v>
      </c>
      <c r="AV57" s="5">
        <v>0.72</v>
      </c>
    </row>
    <row r="58" spans="1:48" ht="13.5" customHeight="1">
      <c r="N58" s="664">
        <f>I3</f>
        <v>0</v>
      </c>
      <c r="O58" s="665"/>
      <c r="P58" s="665"/>
      <c r="Q58" s="665"/>
      <c r="R58" s="666"/>
      <c r="S58" s="670" t="s">
        <v>12</v>
      </c>
      <c r="T58" s="671"/>
      <c r="Z58" s="674" t="str">
        <f>IFERROR(Z54*N58,"")</f>
        <v/>
      </c>
      <c r="AA58" s="665"/>
      <c r="AB58" s="665"/>
      <c r="AC58" s="665"/>
      <c r="AD58" s="665"/>
      <c r="AE58" s="665"/>
      <c r="AF58" s="677" t="s">
        <v>384</v>
      </c>
      <c r="AG58" s="678"/>
      <c r="AH58" s="678"/>
      <c r="AI58" s="679"/>
      <c r="AU58" s="5" t="s">
        <v>273</v>
      </c>
      <c r="AV58" s="5">
        <v>0.71499999999999997</v>
      </c>
    </row>
    <row r="59" spans="1:48" ht="14.25" customHeight="1" thickBot="1">
      <c r="N59" s="667"/>
      <c r="O59" s="668"/>
      <c r="P59" s="668"/>
      <c r="Q59" s="668"/>
      <c r="R59" s="669"/>
      <c r="S59" s="672"/>
      <c r="T59" s="673"/>
      <c r="Z59" s="675"/>
      <c r="AA59" s="676"/>
      <c r="AB59" s="676"/>
      <c r="AC59" s="676"/>
      <c r="AD59" s="676"/>
      <c r="AE59" s="676"/>
      <c r="AF59" s="680"/>
      <c r="AG59" s="680"/>
      <c r="AH59" s="680"/>
      <c r="AI59" s="681"/>
      <c r="AU59" s="5" t="s">
        <v>274</v>
      </c>
      <c r="AV59" s="5">
        <v>0.71</v>
      </c>
    </row>
    <row r="60" spans="1:48" ht="15" thickTop="1">
      <c r="P60" s="20"/>
      <c r="AU60" s="5" t="s">
        <v>275</v>
      </c>
      <c r="AV60" s="5">
        <v>0.70499999999999996</v>
      </c>
    </row>
    <row r="61" spans="1:48" ht="13.5" customHeight="1"/>
    <row r="62" spans="1:48" ht="14.25" customHeight="1">
      <c r="B62" s="5" t="s">
        <v>386</v>
      </c>
      <c r="C62" s="5" t="s">
        <v>387</v>
      </c>
    </row>
    <row r="66" spans="2:36" hidden="1"/>
    <row r="67" spans="2:36" hidden="1"/>
    <row r="68" spans="2:36" hidden="1"/>
    <row r="69" spans="2:36" hidden="1"/>
    <row r="70" spans="2:36" hidden="1">
      <c r="B70" s="650" t="s">
        <v>182</v>
      </c>
      <c r="C70" s="650"/>
      <c r="D70" s="650"/>
      <c r="E70" s="650"/>
      <c r="F70" s="650"/>
      <c r="G70" s="650"/>
      <c r="H70" s="650"/>
      <c r="I70" s="650"/>
      <c r="J70" s="650"/>
      <c r="K70" s="650" t="s">
        <v>26</v>
      </c>
      <c r="L70" s="650"/>
      <c r="M70" s="650"/>
      <c r="N70" s="58" t="s">
        <v>277</v>
      </c>
      <c r="O70" s="59"/>
      <c r="P70" s="59"/>
      <c r="Q70" s="60"/>
      <c r="R70" s="651" t="s">
        <v>278</v>
      </c>
      <c r="S70" s="652"/>
      <c r="T70" s="652"/>
      <c r="U70" s="653"/>
      <c r="V70" s="650" t="s">
        <v>184</v>
      </c>
      <c r="W70" s="650"/>
      <c r="X70" s="650"/>
      <c r="Y70" s="650"/>
      <c r="AA70" s="61" t="s">
        <v>185</v>
      </c>
      <c r="AB70" s="61"/>
      <c r="AC70" s="61"/>
      <c r="AD70" s="61"/>
      <c r="AE70" s="61"/>
      <c r="AF70" s="61"/>
      <c r="AG70" s="61"/>
      <c r="AH70" s="61"/>
      <c r="AI70" s="61"/>
      <c r="AJ70" s="61"/>
    </row>
    <row r="71" spans="2:36" hidden="1">
      <c r="B71" s="643" t="s">
        <v>28</v>
      </c>
      <c r="C71" s="643"/>
      <c r="D71" s="643"/>
      <c r="E71" s="643"/>
      <c r="F71" s="643"/>
      <c r="G71" s="643"/>
      <c r="H71" s="643"/>
      <c r="I71" s="643"/>
      <c r="J71" s="643"/>
      <c r="K71" s="643" t="s">
        <v>27</v>
      </c>
      <c r="L71" s="643"/>
      <c r="M71" s="643"/>
      <c r="N71" s="62">
        <v>36.700000000000003</v>
      </c>
      <c r="O71" s="62"/>
      <c r="P71" s="62"/>
      <c r="Q71" s="62"/>
      <c r="R71" s="647">
        <v>34.200000000000003</v>
      </c>
      <c r="S71" s="648"/>
      <c r="T71" s="648"/>
      <c r="U71" s="649"/>
      <c r="V71" s="643">
        <v>1.8499999999999999E-2</v>
      </c>
      <c r="W71" s="643"/>
      <c r="X71" s="643"/>
      <c r="Y71" s="643"/>
      <c r="AA71" s="62" t="s">
        <v>186</v>
      </c>
      <c r="AB71" s="62"/>
      <c r="AC71" s="62"/>
      <c r="AD71" s="62"/>
      <c r="AE71" s="62"/>
      <c r="AF71" s="62"/>
      <c r="AG71" s="62"/>
      <c r="AH71" s="62"/>
      <c r="AI71" s="62"/>
      <c r="AJ71" s="62"/>
    </row>
    <row r="72" spans="2:36" hidden="1">
      <c r="B72" s="643" t="s">
        <v>187</v>
      </c>
      <c r="C72" s="643"/>
      <c r="D72" s="643"/>
      <c r="E72" s="643"/>
      <c r="F72" s="643"/>
      <c r="G72" s="643"/>
      <c r="H72" s="643"/>
      <c r="I72" s="643"/>
      <c r="J72" s="643"/>
      <c r="K72" s="643" t="s">
        <v>27</v>
      </c>
      <c r="L72" s="643"/>
      <c r="M72" s="643"/>
      <c r="N72" s="62">
        <v>39.1</v>
      </c>
      <c r="O72" s="62"/>
      <c r="P72" s="62"/>
      <c r="Q72" s="62"/>
      <c r="R72" s="647">
        <v>36.6</v>
      </c>
      <c r="S72" s="648"/>
      <c r="T72" s="648"/>
      <c r="U72" s="649"/>
      <c r="V72" s="643">
        <v>1.89E-2</v>
      </c>
      <c r="W72" s="643"/>
      <c r="X72" s="643"/>
      <c r="Y72" s="643"/>
      <c r="AA72" s="62" t="s">
        <v>188</v>
      </c>
      <c r="AB72" s="62"/>
      <c r="AC72" s="62"/>
      <c r="AD72" s="62"/>
      <c r="AE72" s="62"/>
      <c r="AF72" s="62"/>
      <c r="AG72" s="62"/>
      <c r="AH72" s="62"/>
      <c r="AI72" s="62"/>
      <c r="AJ72" s="62"/>
    </row>
    <row r="73" spans="2:36" hidden="1">
      <c r="B73" s="643" t="s">
        <v>189</v>
      </c>
      <c r="C73" s="643"/>
      <c r="D73" s="643"/>
      <c r="E73" s="643"/>
      <c r="F73" s="643"/>
      <c r="G73" s="643"/>
      <c r="H73" s="643"/>
      <c r="I73" s="643"/>
      <c r="J73" s="643"/>
      <c r="K73" s="643" t="s">
        <v>27</v>
      </c>
      <c r="L73" s="643"/>
      <c r="M73" s="643"/>
      <c r="N73" s="62">
        <v>41.9</v>
      </c>
      <c r="O73" s="62"/>
      <c r="P73" s="62"/>
      <c r="Q73" s="62"/>
      <c r="R73" s="647">
        <v>39.4</v>
      </c>
      <c r="S73" s="648"/>
      <c r="T73" s="648"/>
      <c r="U73" s="649"/>
      <c r="V73" s="643">
        <v>1.95E-2</v>
      </c>
      <c r="W73" s="643"/>
      <c r="X73" s="643"/>
      <c r="Y73" s="643"/>
      <c r="AA73" s="62" t="s">
        <v>190</v>
      </c>
      <c r="AB73" s="62"/>
      <c r="AC73" s="62"/>
      <c r="AD73" s="62"/>
      <c r="AE73" s="62"/>
      <c r="AF73" s="62"/>
      <c r="AG73" s="62"/>
      <c r="AH73" s="62"/>
      <c r="AI73" s="62"/>
      <c r="AJ73" s="62"/>
    </row>
    <row r="74" spans="2:36" hidden="1">
      <c r="B74" s="643" t="s">
        <v>191</v>
      </c>
      <c r="C74" s="643"/>
      <c r="D74" s="643"/>
      <c r="E74" s="643"/>
      <c r="F74" s="643"/>
      <c r="G74" s="643"/>
      <c r="H74" s="643"/>
      <c r="I74" s="643"/>
      <c r="J74" s="643"/>
      <c r="K74" s="643" t="s">
        <v>192</v>
      </c>
      <c r="L74" s="643"/>
      <c r="M74" s="643"/>
      <c r="N74" s="62">
        <v>50.8</v>
      </c>
      <c r="O74" s="62"/>
      <c r="P74" s="62"/>
      <c r="Q74" s="62"/>
      <c r="R74" s="647">
        <v>45.8</v>
      </c>
      <c r="S74" s="648"/>
      <c r="T74" s="648"/>
      <c r="U74" s="649"/>
      <c r="V74" s="643">
        <v>1.61E-2</v>
      </c>
      <c r="W74" s="643"/>
      <c r="X74" s="643"/>
      <c r="Y74" s="643"/>
      <c r="AA74" s="63"/>
      <c r="AB74" s="63"/>
      <c r="AC74" s="63"/>
      <c r="AD74" s="63"/>
      <c r="AE74" s="63"/>
      <c r="AF74" s="63"/>
      <c r="AG74" s="63"/>
      <c r="AH74" s="63"/>
      <c r="AI74" s="63"/>
      <c r="AJ74" s="63"/>
    </row>
    <row r="75" spans="2:36" hidden="1">
      <c r="B75" s="643" t="s">
        <v>193</v>
      </c>
      <c r="C75" s="643"/>
      <c r="D75" s="643"/>
      <c r="E75" s="643"/>
      <c r="F75" s="643"/>
      <c r="G75" s="643"/>
      <c r="H75" s="643"/>
      <c r="I75" s="643"/>
      <c r="J75" s="643"/>
      <c r="K75" s="643" t="s">
        <v>192</v>
      </c>
      <c r="L75" s="643"/>
      <c r="M75" s="643"/>
      <c r="N75" s="62">
        <v>54.6</v>
      </c>
      <c r="O75" s="62"/>
      <c r="P75" s="62"/>
      <c r="Q75" s="62"/>
      <c r="R75" s="647">
        <v>49.2</v>
      </c>
      <c r="S75" s="648"/>
      <c r="T75" s="648"/>
      <c r="U75" s="649"/>
      <c r="V75" s="643">
        <v>1.35E-2</v>
      </c>
      <c r="W75" s="643"/>
      <c r="X75" s="643"/>
      <c r="Y75" s="643"/>
      <c r="AA75" s="61" t="s">
        <v>11</v>
      </c>
      <c r="AB75" s="61"/>
      <c r="AC75" s="61"/>
      <c r="AD75" s="61"/>
      <c r="AE75" s="61"/>
      <c r="AF75" s="61"/>
      <c r="AG75" s="61"/>
      <c r="AH75" s="61"/>
      <c r="AI75" s="61"/>
      <c r="AJ75" s="61"/>
    </row>
    <row r="76" spans="2:36" hidden="1">
      <c r="B76" s="643" t="s">
        <v>194</v>
      </c>
      <c r="C76" s="643"/>
      <c r="D76" s="643"/>
      <c r="E76" s="643"/>
      <c r="F76" s="643"/>
      <c r="G76" s="643"/>
      <c r="H76" s="643"/>
      <c r="I76" s="643"/>
      <c r="J76" s="643"/>
      <c r="K76" s="643" t="s">
        <v>195</v>
      </c>
      <c r="L76" s="643"/>
      <c r="M76" s="643"/>
      <c r="N76" s="62">
        <v>45</v>
      </c>
      <c r="O76" s="62"/>
      <c r="P76" s="62"/>
      <c r="Q76" s="62"/>
      <c r="R76" s="647">
        <v>40.6</v>
      </c>
      <c r="S76" s="648"/>
      <c r="T76" s="648"/>
      <c r="U76" s="649"/>
      <c r="V76" s="643">
        <v>1.3599999999999999E-2</v>
      </c>
      <c r="W76" s="643"/>
      <c r="X76" s="643"/>
      <c r="Y76" s="643"/>
      <c r="AA76" s="62" t="s">
        <v>196</v>
      </c>
      <c r="AB76" s="62"/>
      <c r="AC76" s="62"/>
      <c r="AD76" s="62"/>
      <c r="AE76" s="62"/>
      <c r="AF76" s="62"/>
      <c r="AG76" s="62"/>
      <c r="AH76" s="62"/>
      <c r="AI76" s="62"/>
      <c r="AJ76" s="62"/>
    </row>
    <row r="77" spans="2:36" hidden="1">
      <c r="B77" s="643" t="s">
        <v>197</v>
      </c>
      <c r="C77" s="643"/>
      <c r="D77" s="643"/>
      <c r="E77" s="643"/>
      <c r="F77" s="643"/>
      <c r="G77" s="643"/>
      <c r="H77" s="643"/>
      <c r="I77" s="643"/>
      <c r="J77" s="643"/>
      <c r="K77" s="643" t="s">
        <v>195</v>
      </c>
      <c r="L77" s="643"/>
      <c r="M77" s="643"/>
      <c r="N77" s="62">
        <v>43.12</v>
      </c>
      <c r="O77" s="62"/>
      <c r="P77" s="62"/>
      <c r="Q77" s="62"/>
      <c r="R77" s="644">
        <f>N77*0.902</f>
        <v>38.894239999999996</v>
      </c>
      <c r="S77" s="645"/>
      <c r="T77" s="645"/>
      <c r="U77" s="646"/>
      <c r="V77" s="643">
        <v>1.3599999999999999E-2</v>
      </c>
      <c r="W77" s="643"/>
      <c r="X77" s="643"/>
      <c r="Y77" s="643"/>
      <c r="AA77" s="62" t="s">
        <v>198</v>
      </c>
      <c r="AB77" s="62"/>
      <c r="AC77" s="62"/>
      <c r="AD77" s="62"/>
      <c r="AE77" s="62"/>
      <c r="AF77" s="62"/>
      <c r="AG77" s="62"/>
      <c r="AH77" s="62"/>
      <c r="AI77" s="62"/>
      <c r="AJ77" s="62"/>
    </row>
    <row r="78" spans="2:36" hidden="1">
      <c r="B78" s="643" t="s">
        <v>199</v>
      </c>
      <c r="C78" s="643"/>
      <c r="D78" s="643"/>
      <c r="E78" s="643"/>
      <c r="F78" s="643"/>
      <c r="G78" s="643"/>
      <c r="H78" s="643"/>
      <c r="I78" s="643"/>
      <c r="J78" s="643"/>
      <c r="K78" s="643" t="s">
        <v>195</v>
      </c>
      <c r="L78" s="643"/>
      <c r="M78" s="643"/>
      <c r="N78" s="62">
        <v>46.04</v>
      </c>
      <c r="O78" s="62"/>
      <c r="P78" s="62"/>
      <c r="Q78" s="62"/>
      <c r="R78" s="644">
        <f>N78*0.902</f>
        <v>41.528080000000003</v>
      </c>
      <c r="S78" s="645"/>
      <c r="T78" s="645"/>
      <c r="U78" s="646"/>
      <c r="V78" s="643">
        <v>1.3599999999999999E-2</v>
      </c>
      <c r="W78" s="643"/>
      <c r="X78" s="643"/>
      <c r="Y78" s="643"/>
      <c r="AA78" s="62" t="s">
        <v>200</v>
      </c>
      <c r="AB78" s="62"/>
      <c r="AC78" s="62"/>
      <c r="AD78" s="62"/>
      <c r="AE78" s="62"/>
      <c r="AF78" s="62"/>
      <c r="AG78" s="62"/>
      <c r="AH78" s="62"/>
      <c r="AI78" s="62"/>
      <c r="AJ78" s="62"/>
    </row>
    <row r="79" spans="2:36" hidden="1">
      <c r="B79" s="643" t="s">
        <v>201</v>
      </c>
      <c r="C79" s="643"/>
      <c r="D79" s="643"/>
      <c r="E79" s="643"/>
      <c r="F79" s="643"/>
      <c r="G79" s="643"/>
      <c r="H79" s="643"/>
      <c r="I79" s="643"/>
      <c r="J79" s="643"/>
      <c r="K79" s="643" t="s">
        <v>195</v>
      </c>
      <c r="L79" s="643"/>
      <c r="M79" s="643"/>
      <c r="N79" s="62">
        <v>41.86</v>
      </c>
      <c r="O79" s="62"/>
      <c r="P79" s="62"/>
      <c r="Q79" s="62"/>
      <c r="R79" s="644">
        <f>N79*0.902</f>
        <v>37.757719999999999</v>
      </c>
      <c r="S79" s="645"/>
      <c r="T79" s="645"/>
      <c r="U79" s="646"/>
      <c r="V79" s="643">
        <v>1.3599999999999999E-2</v>
      </c>
      <c r="W79" s="643"/>
      <c r="X79" s="643"/>
      <c r="Y79" s="643"/>
      <c r="AA79" s="64" t="s">
        <v>202</v>
      </c>
      <c r="AB79" s="64"/>
      <c r="AC79" s="64"/>
      <c r="AD79" s="64"/>
      <c r="AE79" s="64"/>
      <c r="AF79" s="64"/>
      <c r="AG79" s="64"/>
      <c r="AH79" s="64"/>
      <c r="AI79" s="64"/>
      <c r="AJ79" s="64"/>
    </row>
    <row r="80" spans="2:36" hidden="1">
      <c r="B80" s="643" t="s">
        <v>203</v>
      </c>
      <c r="C80" s="643"/>
      <c r="D80" s="643"/>
      <c r="E80" s="643"/>
      <c r="F80" s="643"/>
      <c r="G80" s="643"/>
      <c r="H80" s="643"/>
      <c r="I80" s="643"/>
      <c r="J80" s="643"/>
      <c r="K80" s="643" t="s">
        <v>195</v>
      </c>
      <c r="L80" s="643"/>
      <c r="M80" s="643"/>
      <c r="N80" s="62">
        <v>29.3</v>
      </c>
      <c r="O80" s="62"/>
      <c r="P80" s="62"/>
      <c r="Q80" s="62"/>
      <c r="R80" s="644">
        <f>N80*0.902</f>
        <v>26.428600000000003</v>
      </c>
      <c r="S80" s="645"/>
      <c r="T80" s="645"/>
      <c r="U80" s="646"/>
      <c r="V80" s="643">
        <v>1.3599999999999999E-2</v>
      </c>
      <c r="W80" s="643"/>
      <c r="X80" s="643"/>
      <c r="Y80" s="643"/>
    </row>
    <row r="81" hidden="1"/>
  </sheetData>
  <sheetProtection formatCells="0"/>
  <mergeCells count="215">
    <mergeCell ref="A1:K2"/>
    <mergeCell ref="L1:AA2"/>
    <mergeCell ref="AB1:AC2"/>
    <mergeCell ref="AD1:AI2"/>
    <mergeCell ref="A3:H4"/>
    <mergeCell ref="I3:K4"/>
    <mergeCell ref="L3:V4"/>
    <mergeCell ref="W3:AI4"/>
    <mergeCell ref="A5:AI5"/>
    <mergeCell ref="AO8:AQ8"/>
    <mergeCell ref="B9:B10"/>
    <mergeCell ref="C9:I10"/>
    <mergeCell ref="J9:L10"/>
    <mergeCell ref="M9:N10"/>
    <mergeCell ref="O9:Q10"/>
    <mergeCell ref="R9:R10"/>
    <mergeCell ref="S9:Y10"/>
    <mergeCell ref="Z9:AB10"/>
    <mergeCell ref="AC9:AD10"/>
    <mergeCell ref="AE9:AG10"/>
    <mergeCell ref="C11:I11"/>
    <mergeCell ref="J11:L11"/>
    <mergeCell ref="M11:N11"/>
    <mergeCell ref="O11:Q11"/>
    <mergeCell ref="S11:Y11"/>
    <mergeCell ref="Z11:AB11"/>
    <mergeCell ref="AC11:AD11"/>
    <mergeCell ref="AE11:AG11"/>
    <mergeCell ref="AC12:AD12"/>
    <mergeCell ref="AE12:AG12"/>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30:AI30"/>
    <mergeCell ref="I33:P33"/>
    <mergeCell ref="I34:P34"/>
    <mergeCell ref="I35:P35"/>
    <mergeCell ref="B39:B40"/>
    <mergeCell ref="C39:K40"/>
    <mergeCell ref="L39:O40"/>
    <mergeCell ref="P39:Q40"/>
    <mergeCell ref="R39:S40"/>
    <mergeCell ref="T39:V40"/>
    <mergeCell ref="W39:AB40"/>
    <mergeCell ref="AC39:AF40"/>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80:J80"/>
    <mergeCell ref="K80:M80"/>
    <mergeCell ref="R80:U80"/>
    <mergeCell ref="V80:Y80"/>
    <mergeCell ref="B78:J78"/>
    <mergeCell ref="K78:M78"/>
    <mergeCell ref="R78:U78"/>
    <mergeCell ref="V78:Y78"/>
    <mergeCell ref="B79:J79"/>
    <mergeCell ref="K79:M79"/>
    <mergeCell ref="R79:U79"/>
    <mergeCell ref="V79:Y79"/>
  </mergeCells>
  <phoneticPr fontId="22"/>
  <conditionalFormatting sqref="Q19:V20 Q21:T22 O19:O22 I35">
    <cfRule type="containsBlanks" dxfId="23" priority="21">
      <formula>LEN(TRIM(I19))=0</formula>
    </cfRule>
  </conditionalFormatting>
  <conditionalFormatting sqref="C41:C44">
    <cfRule type="containsBlanks" dxfId="22" priority="20">
      <formula>LEN(TRIM(C41))=0</formula>
    </cfRule>
  </conditionalFormatting>
  <conditionalFormatting sqref="Q21:T22">
    <cfRule type="containsBlanks" priority="19">
      <formula>LEN(TRIM(Q21))=0</formula>
    </cfRule>
  </conditionalFormatting>
  <conditionalFormatting sqref="K19:K22">
    <cfRule type="containsBlanks" dxfId="21" priority="18">
      <formula>LEN(TRIM(K19))=0</formula>
    </cfRule>
  </conditionalFormatting>
  <conditionalFormatting sqref="C19:C22">
    <cfRule type="containsBlanks" dxfId="20" priority="17">
      <formula>LEN(TRIM(C19))=0</formula>
    </cfRule>
  </conditionalFormatting>
  <conditionalFormatting sqref="I33:P33">
    <cfRule type="containsBlanks" dxfId="19" priority="22">
      <formula>LEN(TRIM(I33))=0</formula>
    </cfRule>
  </conditionalFormatting>
  <conditionalFormatting sqref="I34:P34">
    <cfRule type="containsBlanks" dxfId="18" priority="16">
      <formula>LEN(TRIM(I34))=0</formula>
    </cfRule>
  </conditionalFormatting>
  <conditionalFormatting sqref="R41:R44">
    <cfRule type="containsBlanks" dxfId="17" priority="15">
      <formula>LEN(TRIM(R41))=0</formula>
    </cfRule>
  </conditionalFormatting>
  <conditionalFormatting sqref="P41:Q44">
    <cfRule type="containsBlanks" dxfId="16" priority="14">
      <formula>LEN(TRIM(P41))=0</formula>
    </cfRule>
  </conditionalFormatting>
  <conditionalFormatting sqref="T41:T44">
    <cfRule type="containsBlanks" dxfId="15" priority="13">
      <formula>LEN(TRIM(T41))=0</formula>
    </cfRule>
  </conditionalFormatting>
  <conditionalFormatting sqref="U19:Z22">
    <cfRule type="containsBlanks" dxfId="14" priority="12">
      <formula>LEN(TRIM(U19))=0</formula>
    </cfRule>
  </conditionalFormatting>
  <conditionalFormatting sqref="AC19:AD22">
    <cfRule type="containsBlanks" dxfId="13" priority="11">
      <formula>LEN(TRIM(AC19))=0</formula>
    </cfRule>
  </conditionalFormatting>
  <conditionalFormatting sqref="L24:Z24">
    <cfRule type="expression" dxfId="12" priority="23">
      <formula>($K$24="")</formula>
    </cfRule>
  </conditionalFormatting>
  <conditionalFormatting sqref="C11:Q14">
    <cfRule type="containsBlanks" dxfId="11" priority="10">
      <formula>LEN(TRIM(C11))=0</formula>
    </cfRule>
  </conditionalFormatting>
  <conditionalFormatting sqref="S11:AG14">
    <cfRule type="containsBlanks" dxfId="10" priority="9">
      <formula>LEN(TRIM(S11))=0</formula>
    </cfRule>
  </conditionalFormatting>
  <conditionalFormatting sqref="W45">
    <cfRule type="expression" dxfId="9" priority="24">
      <formula>$T$45=1</formula>
    </cfRule>
  </conditionalFormatting>
  <conditionalFormatting sqref="P27:U28">
    <cfRule type="notContainsBlanks" dxfId="8" priority="8">
      <formula>LEN(TRIM(P27))&gt;0</formula>
    </cfRule>
    <cfRule type="expression" dxfId="7" priority="25">
      <formula>AQ7=2</formula>
    </cfRule>
  </conditionalFormatting>
  <conditionalFormatting sqref="P50:U51">
    <cfRule type="notContainsBlanks" dxfId="6" priority="5">
      <formula>LEN(TRIM(P50))&gt;0</formula>
    </cfRule>
    <cfRule type="expression" dxfId="5" priority="6">
      <formula>AQ7=2</formula>
    </cfRule>
  </conditionalFormatting>
  <conditionalFormatting sqref="L41:L44">
    <cfRule type="containsBlanks" dxfId="4" priority="2">
      <formula>LEN(TRIM(L41))=0</formula>
    </cfRule>
  </conditionalFormatting>
  <conditionalFormatting sqref="I3:K4">
    <cfRule type="containsBlanks" dxfId="3"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8"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9525</xdr:colOff>
                    <xdr:row>2</xdr:row>
                    <xdr:rowOff>47625</xdr:rowOff>
                  </from>
                  <to>
                    <xdr:col>23</xdr:col>
                    <xdr:colOff>114300</xdr:colOff>
                    <xdr:row>3</xdr:row>
                    <xdr:rowOff>123825</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28575</xdr:colOff>
                    <xdr:row>2</xdr:row>
                    <xdr:rowOff>57150</xdr:rowOff>
                  </from>
                  <to>
                    <xdr:col>29</xdr:col>
                    <xdr:colOff>133350</xdr:colOff>
                    <xdr:row>3</xdr:row>
                    <xdr:rowOff>133350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5"/>
  <cols>
    <col min="5" max="5" width="9.875" bestFit="1" customWidth="1"/>
    <col min="21" max="21" width="9.875" bestFit="1" customWidth="1"/>
    <col min="22" max="22" width="9.75" customWidth="1"/>
    <col min="23" max="24" width="9.875" bestFit="1" customWidth="1"/>
  </cols>
  <sheetData>
    <row r="5" spans="1:38">
      <c r="A5" s="1"/>
      <c r="B5" s="1"/>
      <c r="C5" s="1"/>
      <c r="D5" s="1"/>
      <c r="E5" s="1"/>
      <c r="F5" s="847"/>
      <c r="G5" s="850" t="s">
        <v>298</v>
      </c>
      <c r="H5" s="850"/>
      <c r="I5" s="850"/>
      <c r="J5" s="850"/>
      <c r="K5" s="850" t="s">
        <v>299</v>
      </c>
      <c r="L5" s="850"/>
      <c r="M5" s="850"/>
      <c r="N5" s="850"/>
      <c r="O5" s="1"/>
      <c r="P5" s="1"/>
      <c r="Q5" s="1"/>
      <c r="R5" s="1"/>
      <c r="S5" s="1"/>
      <c r="T5" s="1"/>
      <c r="U5" s="1"/>
      <c r="V5" s="1"/>
      <c r="W5" s="1"/>
      <c r="X5" s="1"/>
      <c r="Y5" s="1"/>
      <c r="Z5" s="1"/>
      <c r="AA5" s="1"/>
      <c r="AB5" s="1"/>
      <c r="AC5" s="1"/>
      <c r="AD5" s="1"/>
      <c r="AE5" s="1"/>
      <c r="AF5" s="1"/>
      <c r="AG5" s="1"/>
      <c r="AH5" s="1"/>
      <c r="AI5" s="1"/>
      <c r="AJ5" s="1"/>
      <c r="AK5" s="1"/>
      <c r="AL5" s="1"/>
    </row>
    <row r="6" spans="1:38">
      <c r="A6" s="1"/>
      <c r="F6" s="848"/>
      <c r="G6" s="851" t="s">
        <v>301</v>
      </c>
      <c r="H6" s="852"/>
      <c r="I6" s="851" t="s">
        <v>303</v>
      </c>
      <c r="J6" s="852"/>
      <c r="K6" s="851" t="s">
        <v>301</v>
      </c>
      <c r="L6" s="852"/>
      <c r="M6" s="851" t="s">
        <v>303</v>
      </c>
      <c r="N6" s="852"/>
    </row>
    <row r="7" spans="1:38">
      <c r="A7" s="1"/>
      <c r="F7" s="849"/>
      <c r="G7" s="28" t="s">
        <v>304</v>
      </c>
      <c r="H7" s="28" t="s">
        <v>305</v>
      </c>
      <c r="I7" s="28" t="s">
        <v>304</v>
      </c>
      <c r="J7" s="28" t="s">
        <v>305</v>
      </c>
      <c r="K7" s="28" t="s">
        <v>304</v>
      </c>
      <c r="L7" s="28" t="s">
        <v>305</v>
      </c>
      <c r="M7" s="28" t="s">
        <v>304</v>
      </c>
      <c r="N7" s="28" t="s">
        <v>305</v>
      </c>
    </row>
    <row r="8" spans="1:38">
      <c r="A8" s="1"/>
      <c r="F8" s="66" t="s">
        <v>306</v>
      </c>
      <c r="G8" s="67">
        <v>0.14699999999999999</v>
      </c>
      <c r="H8" s="67">
        <v>0.13700000000000001</v>
      </c>
      <c r="I8" s="68">
        <v>0.20799999999999999</v>
      </c>
      <c r="J8" s="68">
        <v>0.151</v>
      </c>
      <c r="K8" s="67">
        <v>0.16400000000000001</v>
      </c>
      <c r="L8" s="67">
        <v>0.16</v>
      </c>
      <c r="M8" s="68">
        <v>0.10199999999999999</v>
      </c>
      <c r="N8" s="68">
        <v>8.7999999999999995E-2</v>
      </c>
    </row>
    <row r="9" spans="1:38">
      <c r="A9" s="1"/>
      <c r="F9" s="28" t="s">
        <v>307</v>
      </c>
      <c r="G9" s="67">
        <v>0.248</v>
      </c>
      <c r="H9" s="67">
        <v>0.20599999999999999</v>
      </c>
      <c r="I9" s="68">
        <v>0.14399999999999999</v>
      </c>
      <c r="J9" s="68">
        <v>0.13200000000000001</v>
      </c>
      <c r="K9" s="67">
        <v>0.26800000000000002</v>
      </c>
      <c r="L9" s="67">
        <v>0.25700000000000001</v>
      </c>
      <c r="M9" s="68">
        <v>7.5999999999999998E-2</v>
      </c>
      <c r="N9" s="68">
        <v>4.4999999999999998E-2</v>
      </c>
    </row>
    <row r="10" spans="1:38">
      <c r="A10" s="1"/>
      <c r="F10" s="28" t="s">
        <v>308</v>
      </c>
      <c r="G10" s="67">
        <v>0.30499999999999999</v>
      </c>
      <c r="H10" s="67">
        <v>0.249</v>
      </c>
      <c r="I10" s="68">
        <v>0</v>
      </c>
      <c r="J10" s="68">
        <v>0</v>
      </c>
      <c r="K10" s="67">
        <v>0.378</v>
      </c>
      <c r="L10" s="67">
        <v>0.317</v>
      </c>
      <c r="M10" s="68">
        <v>0</v>
      </c>
      <c r="N10" s="68">
        <v>0</v>
      </c>
    </row>
    <row r="11" spans="1:38">
      <c r="A11" s="1"/>
      <c r="F11" s="28" t="s">
        <v>309</v>
      </c>
      <c r="G11" s="67">
        <v>0.54600000000000004</v>
      </c>
      <c r="H11" s="67">
        <v>0.54400000000000004</v>
      </c>
      <c r="I11" s="68">
        <v>0</v>
      </c>
      <c r="J11" s="68">
        <v>0</v>
      </c>
      <c r="K11" s="67">
        <v>0.58699999999999997</v>
      </c>
      <c r="L11" s="67">
        <v>0.57299999999999995</v>
      </c>
      <c r="M11" s="68">
        <v>0</v>
      </c>
      <c r="N11" s="68">
        <v>0</v>
      </c>
    </row>
    <row r="12" spans="1:38">
      <c r="A12" s="1"/>
      <c r="F12" s="28" t="s">
        <v>310</v>
      </c>
      <c r="G12" s="67">
        <v>0.58699999999999997</v>
      </c>
      <c r="H12" s="67">
        <v>0.53400000000000003</v>
      </c>
      <c r="I12" s="68">
        <v>0</v>
      </c>
      <c r="J12" s="68">
        <v>0</v>
      </c>
      <c r="K12" s="67">
        <v>0.626</v>
      </c>
      <c r="L12" s="67">
        <v>0.61499999999999999</v>
      </c>
      <c r="M12" s="68">
        <v>0</v>
      </c>
      <c r="N12" s="68">
        <v>0</v>
      </c>
    </row>
    <row r="13" spans="1:38">
      <c r="A13" s="1"/>
      <c r="F13" s="28" t="s">
        <v>311</v>
      </c>
      <c r="G13" s="67">
        <v>0.372</v>
      </c>
      <c r="H13" s="67">
        <v>0.432</v>
      </c>
      <c r="I13" s="68">
        <v>0</v>
      </c>
      <c r="J13" s="68">
        <v>0</v>
      </c>
      <c r="K13" s="67">
        <v>0.436</v>
      </c>
      <c r="L13" s="67">
        <v>0.48399999999999999</v>
      </c>
      <c r="M13" s="68">
        <v>0</v>
      </c>
      <c r="N13" s="68">
        <v>0</v>
      </c>
    </row>
    <row r="14" spans="1:38">
      <c r="A14" s="1"/>
      <c r="F14" s="28" t="s">
        <v>312</v>
      </c>
      <c r="G14" s="67">
        <v>0.18</v>
      </c>
      <c r="H14" s="67">
        <v>0.20599999999999999</v>
      </c>
      <c r="I14" s="68">
        <v>0.14799999999999999</v>
      </c>
      <c r="J14" s="68">
        <v>6.2E-2</v>
      </c>
      <c r="K14" s="67">
        <v>0.21</v>
      </c>
      <c r="L14" s="67">
        <v>0.23499999999999999</v>
      </c>
      <c r="M14" s="68">
        <v>4.4999999999999998E-2</v>
      </c>
      <c r="N14" s="68">
        <v>0</v>
      </c>
    </row>
    <row r="15" spans="1:38">
      <c r="A15" s="1"/>
      <c r="F15" s="28" t="s">
        <v>313</v>
      </c>
      <c r="G15" s="67">
        <v>8.5000000000000006E-2</v>
      </c>
      <c r="H15" s="67">
        <v>0.129</v>
      </c>
      <c r="I15" s="68">
        <v>0.245</v>
      </c>
      <c r="J15" s="68">
        <v>0.17100000000000001</v>
      </c>
      <c r="K15" s="67">
        <v>0.16900000000000001</v>
      </c>
      <c r="L15" s="67">
        <v>0.13600000000000001</v>
      </c>
      <c r="M15" s="68">
        <v>0.13100000000000001</v>
      </c>
      <c r="N15" s="68">
        <v>0.09</v>
      </c>
    </row>
    <row r="16" spans="1:38">
      <c r="A16" s="1"/>
      <c r="F16" s="28" t="s">
        <v>314</v>
      </c>
      <c r="G16" s="67">
        <v>0</v>
      </c>
      <c r="H16" s="67">
        <v>0</v>
      </c>
      <c r="I16" s="68">
        <v>0.45</v>
      </c>
      <c r="J16" s="68">
        <v>0.312</v>
      </c>
      <c r="K16" s="67">
        <v>0</v>
      </c>
      <c r="L16" s="67">
        <v>0</v>
      </c>
      <c r="M16" s="68">
        <v>0.224</v>
      </c>
      <c r="N16" s="68">
        <v>0.151</v>
      </c>
    </row>
    <row r="17" spans="1:23">
      <c r="A17" s="1"/>
      <c r="F17" s="28" t="s">
        <v>315</v>
      </c>
      <c r="G17" s="67">
        <v>0</v>
      </c>
      <c r="H17" s="67">
        <v>0</v>
      </c>
      <c r="I17" s="68">
        <v>0.56499999999999995</v>
      </c>
      <c r="J17" s="68">
        <v>0.44600000000000001</v>
      </c>
      <c r="K17" s="67">
        <v>0</v>
      </c>
      <c r="L17" s="67">
        <v>0</v>
      </c>
      <c r="M17" s="68">
        <v>0.27800000000000002</v>
      </c>
      <c r="N17" s="68">
        <v>0.19900000000000001</v>
      </c>
    </row>
    <row r="18" spans="1:23">
      <c r="A18" s="1"/>
      <c r="F18" s="28" t="s">
        <v>316</v>
      </c>
      <c r="G18" s="67">
        <v>0</v>
      </c>
      <c r="H18" s="67">
        <v>0</v>
      </c>
      <c r="I18" s="68">
        <v>0.52900000000000003</v>
      </c>
      <c r="J18" s="68">
        <v>0.432</v>
      </c>
      <c r="K18" s="67">
        <v>0</v>
      </c>
      <c r="L18" s="67">
        <v>0</v>
      </c>
      <c r="M18" s="68">
        <v>0.25</v>
      </c>
      <c r="N18" s="68">
        <v>0.193</v>
      </c>
    </row>
    <row r="19" spans="1:23">
      <c r="A19" s="1"/>
      <c r="F19" s="28" t="s">
        <v>317</v>
      </c>
      <c r="G19" s="67">
        <v>0</v>
      </c>
      <c r="H19" s="67">
        <v>0.107</v>
      </c>
      <c r="I19" s="68">
        <v>0.38900000000000001</v>
      </c>
      <c r="J19" s="68">
        <v>0.32500000000000001</v>
      </c>
      <c r="K19" s="67">
        <v>5.8000000000000003E-2</v>
      </c>
      <c r="L19" s="67">
        <v>0.188</v>
      </c>
      <c r="M19" s="68">
        <v>0.20100000000000001</v>
      </c>
      <c r="N19" s="68">
        <v>0.14599999999999999</v>
      </c>
    </row>
    <row r="20" spans="1:23">
      <c r="A20" s="1"/>
    </row>
    <row r="21" spans="1:23">
      <c r="A21" s="1"/>
    </row>
    <row r="22" spans="1:23">
      <c r="A22" s="1"/>
      <c r="F22" s="4" t="s">
        <v>318</v>
      </c>
      <c r="G22" s="4" t="s">
        <v>298</v>
      </c>
      <c r="H22" s="4"/>
      <c r="I22" s="4"/>
      <c r="J22" s="4"/>
      <c r="K22" s="4" t="s">
        <v>299</v>
      </c>
      <c r="L22" s="4"/>
      <c r="M22" s="4"/>
      <c r="N22" s="4"/>
      <c r="P22" t="s">
        <v>321</v>
      </c>
      <c r="U22" t="s">
        <v>328</v>
      </c>
    </row>
    <row r="23" spans="1:23">
      <c r="A23" s="1"/>
      <c r="F23" s="4"/>
      <c r="G23" s="4" t="s">
        <v>301</v>
      </c>
      <c r="H23" s="4"/>
      <c r="I23" s="4" t="s">
        <v>303</v>
      </c>
      <c r="J23" s="4"/>
      <c r="K23" s="4" t="s">
        <v>301</v>
      </c>
      <c r="L23" s="4"/>
      <c r="M23" s="4" t="s">
        <v>303</v>
      </c>
      <c r="N23" s="4"/>
    </row>
    <row r="24" spans="1:23">
      <c r="A24" s="1"/>
      <c r="F24" s="4"/>
      <c r="G24" s="4" t="s">
        <v>304</v>
      </c>
      <c r="H24" s="4" t="s">
        <v>305</v>
      </c>
      <c r="I24" s="4" t="s">
        <v>304</v>
      </c>
      <c r="J24" s="4" t="s">
        <v>305</v>
      </c>
      <c r="K24" s="4" t="s">
        <v>304</v>
      </c>
      <c r="L24" s="4" t="s">
        <v>305</v>
      </c>
      <c r="M24" s="4" t="s">
        <v>304</v>
      </c>
      <c r="N24" s="4" t="s">
        <v>305</v>
      </c>
      <c r="P24" s="4" t="s">
        <v>298</v>
      </c>
      <c r="R24" s="4" t="s">
        <v>299</v>
      </c>
    </row>
    <row r="25" spans="1:23">
      <c r="A25" s="1"/>
      <c r="F25" s="4"/>
      <c r="G25" s="4">
        <v>111</v>
      </c>
      <c r="H25" s="4">
        <v>121</v>
      </c>
      <c r="I25" s="4">
        <v>112</v>
      </c>
      <c r="J25" s="4">
        <v>122</v>
      </c>
      <c r="K25" s="4">
        <v>211</v>
      </c>
      <c r="L25" s="4">
        <v>221</v>
      </c>
      <c r="M25" s="4">
        <v>212</v>
      </c>
      <c r="N25" s="4">
        <v>222</v>
      </c>
      <c r="P25" s="4" t="s">
        <v>301</v>
      </c>
      <c r="Q25" s="4" t="s">
        <v>303</v>
      </c>
      <c r="R25" s="4" t="s">
        <v>301</v>
      </c>
      <c r="S25" s="4" t="s">
        <v>303</v>
      </c>
      <c r="U25" s="4" t="s">
        <v>301</v>
      </c>
      <c r="V25" s="4" t="s">
        <v>303</v>
      </c>
      <c r="W25" s="4" t="s">
        <v>327</v>
      </c>
    </row>
    <row r="26" spans="1:23">
      <c r="A26" s="1"/>
      <c r="F26" s="4" t="s">
        <v>306</v>
      </c>
      <c r="G26" s="69">
        <v>0.14699999999999999</v>
      </c>
      <c r="H26" s="69">
        <v>0.13700000000000001</v>
      </c>
      <c r="I26" s="70">
        <v>0.20799999999999999</v>
      </c>
      <c r="J26" s="70">
        <v>0.151</v>
      </c>
      <c r="K26" s="69">
        <v>0.16400000000000001</v>
      </c>
      <c r="L26" s="69">
        <v>0.16</v>
      </c>
      <c r="M26" s="70">
        <v>0.10199999999999999</v>
      </c>
      <c r="N26" s="70">
        <v>8.7999999999999995E-2</v>
      </c>
      <c r="P26" s="74">
        <f>(G26+H26)/2</f>
        <v>0.14200000000000002</v>
      </c>
      <c r="Q26" s="73">
        <f t="shared" ref="Q26:Q37" si="0">(I26+J26)/2</f>
        <v>0.17949999999999999</v>
      </c>
      <c r="R26" s="74">
        <f t="shared" ref="R26:R37" si="1">(K26+L26)/2</f>
        <v>0.16200000000000001</v>
      </c>
      <c r="S26" s="73">
        <f t="shared" ref="S26:S37" si="2">(M26+N26)/2</f>
        <v>9.5000000000000001E-2</v>
      </c>
      <c r="U26" s="74">
        <f>(P26+R26)/2</f>
        <v>0.15200000000000002</v>
      </c>
      <c r="V26" s="73">
        <f>(Q26+S26)/2</f>
        <v>0.13724999999999998</v>
      </c>
      <c r="W26" s="76">
        <f>MAX(U26:V26)</f>
        <v>0.15200000000000002</v>
      </c>
    </row>
    <row r="27" spans="1:23">
      <c r="A27" s="1"/>
      <c r="F27" s="4" t="s">
        <v>307</v>
      </c>
      <c r="G27" s="69">
        <v>0.248</v>
      </c>
      <c r="H27" s="69">
        <v>0.20599999999999999</v>
      </c>
      <c r="I27" s="70">
        <v>0.14399999999999999</v>
      </c>
      <c r="J27" s="70">
        <v>0.13200000000000001</v>
      </c>
      <c r="K27" s="69">
        <v>0.26800000000000002</v>
      </c>
      <c r="L27" s="69">
        <v>0.25700000000000001</v>
      </c>
      <c r="M27" s="70">
        <v>7.5999999999999998E-2</v>
      </c>
      <c r="N27" s="70">
        <v>4.4999999999999998E-2</v>
      </c>
      <c r="P27" s="74">
        <f t="shared" ref="P27:P37" si="3">(G27+H27)/2</f>
        <v>0.22699999999999998</v>
      </c>
      <c r="Q27" s="73">
        <f t="shared" si="0"/>
        <v>0.13800000000000001</v>
      </c>
      <c r="R27" s="74">
        <f t="shared" si="1"/>
        <v>0.26250000000000001</v>
      </c>
      <c r="S27" s="73">
        <f t="shared" si="2"/>
        <v>6.0499999999999998E-2</v>
      </c>
      <c r="U27" s="74">
        <f t="shared" ref="U27:V37" si="4">(P27+R27)/2</f>
        <v>0.24475</v>
      </c>
      <c r="V27" s="73">
        <f t="shared" si="4"/>
        <v>9.9250000000000005E-2</v>
      </c>
      <c r="W27" s="76">
        <f t="shared" ref="W27:W37" si="5">MAX(U27:V27)</f>
        <v>0.24475</v>
      </c>
    </row>
    <row r="28" spans="1:23">
      <c r="A28" s="1"/>
      <c r="F28" s="4" t="s">
        <v>308</v>
      </c>
      <c r="G28" s="69">
        <v>0.30499999999999999</v>
      </c>
      <c r="H28" s="69">
        <v>0.249</v>
      </c>
      <c r="I28" s="70">
        <v>0</v>
      </c>
      <c r="J28" s="70">
        <v>0</v>
      </c>
      <c r="K28" s="69">
        <v>0.378</v>
      </c>
      <c r="L28" s="69">
        <v>0.317</v>
      </c>
      <c r="M28" s="70">
        <v>0</v>
      </c>
      <c r="N28" s="70">
        <v>0</v>
      </c>
      <c r="P28" s="74">
        <f t="shared" si="3"/>
        <v>0.27700000000000002</v>
      </c>
      <c r="Q28" s="73">
        <f t="shared" si="0"/>
        <v>0</v>
      </c>
      <c r="R28" s="74">
        <f t="shared" si="1"/>
        <v>0.34750000000000003</v>
      </c>
      <c r="S28" s="73">
        <f t="shared" si="2"/>
        <v>0</v>
      </c>
      <c r="U28" s="74">
        <f t="shared" si="4"/>
        <v>0.31225000000000003</v>
      </c>
      <c r="V28" s="73">
        <f t="shared" si="4"/>
        <v>0</v>
      </c>
      <c r="W28" s="76">
        <f t="shared" si="5"/>
        <v>0.31225000000000003</v>
      </c>
    </row>
    <row r="29" spans="1:23">
      <c r="A29" s="1"/>
      <c r="F29" s="4" t="s">
        <v>309</v>
      </c>
      <c r="G29" s="69">
        <v>0.54600000000000004</v>
      </c>
      <c r="H29" s="69">
        <v>0.54400000000000004</v>
      </c>
      <c r="I29" s="70">
        <v>0</v>
      </c>
      <c r="J29" s="70">
        <v>0</v>
      </c>
      <c r="K29" s="69">
        <v>0.58699999999999997</v>
      </c>
      <c r="L29" s="69">
        <v>0.57299999999999995</v>
      </c>
      <c r="M29" s="70">
        <v>0</v>
      </c>
      <c r="N29" s="70">
        <v>0</v>
      </c>
      <c r="P29" s="74">
        <f t="shared" si="3"/>
        <v>0.54500000000000004</v>
      </c>
      <c r="Q29" s="73">
        <f t="shared" si="0"/>
        <v>0</v>
      </c>
      <c r="R29" s="74">
        <f t="shared" si="1"/>
        <v>0.57999999999999996</v>
      </c>
      <c r="S29" s="73">
        <f t="shared" si="2"/>
        <v>0</v>
      </c>
      <c r="U29" s="74">
        <f t="shared" si="4"/>
        <v>0.5625</v>
      </c>
      <c r="V29" s="73">
        <f t="shared" si="4"/>
        <v>0</v>
      </c>
      <c r="W29" s="76">
        <f t="shared" si="5"/>
        <v>0.5625</v>
      </c>
    </row>
    <row r="30" spans="1:23">
      <c r="A30" s="1"/>
      <c r="F30" s="4" t="s">
        <v>310</v>
      </c>
      <c r="G30" s="69">
        <v>0.58699999999999997</v>
      </c>
      <c r="H30" s="69">
        <v>0.53400000000000003</v>
      </c>
      <c r="I30" s="70">
        <v>0</v>
      </c>
      <c r="J30" s="70">
        <v>0</v>
      </c>
      <c r="K30" s="69">
        <v>0.626</v>
      </c>
      <c r="L30" s="69">
        <v>0.61499999999999999</v>
      </c>
      <c r="M30" s="70">
        <v>0</v>
      </c>
      <c r="N30" s="70">
        <v>0</v>
      </c>
      <c r="P30" s="74">
        <f t="shared" si="3"/>
        <v>0.5605</v>
      </c>
      <c r="Q30" s="73">
        <f t="shared" si="0"/>
        <v>0</v>
      </c>
      <c r="R30" s="74">
        <f t="shared" si="1"/>
        <v>0.62050000000000005</v>
      </c>
      <c r="S30" s="73">
        <f t="shared" si="2"/>
        <v>0</v>
      </c>
      <c r="U30" s="74">
        <f t="shared" si="4"/>
        <v>0.59050000000000002</v>
      </c>
      <c r="V30" s="73">
        <f t="shared" si="4"/>
        <v>0</v>
      </c>
      <c r="W30" s="76">
        <f t="shared" si="5"/>
        <v>0.59050000000000002</v>
      </c>
    </row>
    <row r="31" spans="1:23">
      <c r="A31" s="1"/>
      <c r="F31" s="4" t="s">
        <v>311</v>
      </c>
      <c r="G31" s="69">
        <v>0.372</v>
      </c>
      <c r="H31" s="69">
        <v>0.432</v>
      </c>
      <c r="I31" s="70">
        <v>0</v>
      </c>
      <c r="J31" s="70">
        <v>0</v>
      </c>
      <c r="K31" s="69">
        <v>0.436</v>
      </c>
      <c r="L31" s="69">
        <v>0.48399999999999999</v>
      </c>
      <c r="M31" s="70">
        <v>0</v>
      </c>
      <c r="N31" s="70">
        <v>0</v>
      </c>
      <c r="P31" s="74">
        <f t="shared" si="3"/>
        <v>0.40200000000000002</v>
      </c>
      <c r="Q31" s="73">
        <f t="shared" si="0"/>
        <v>0</v>
      </c>
      <c r="R31" s="74">
        <f t="shared" si="1"/>
        <v>0.45999999999999996</v>
      </c>
      <c r="S31" s="73">
        <f t="shared" si="2"/>
        <v>0</v>
      </c>
      <c r="U31" s="74">
        <f t="shared" si="4"/>
        <v>0.43099999999999999</v>
      </c>
      <c r="V31" s="73">
        <f t="shared" si="4"/>
        <v>0</v>
      </c>
      <c r="W31" s="76">
        <f t="shared" si="5"/>
        <v>0.43099999999999999</v>
      </c>
    </row>
    <row r="32" spans="1:23">
      <c r="A32" s="1"/>
      <c r="F32" s="4" t="s">
        <v>312</v>
      </c>
      <c r="G32" s="69">
        <v>0.18</v>
      </c>
      <c r="H32" s="69">
        <v>0.20599999999999999</v>
      </c>
      <c r="I32" s="70">
        <v>0.14799999999999999</v>
      </c>
      <c r="J32" s="70">
        <v>6.2E-2</v>
      </c>
      <c r="K32" s="69">
        <v>0.21</v>
      </c>
      <c r="L32" s="69">
        <v>0.23499999999999999</v>
      </c>
      <c r="M32" s="70">
        <v>4.4999999999999998E-2</v>
      </c>
      <c r="N32" s="70">
        <v>0</v>
      </c>
      <c r="P32" s="74">
        <f t="shared" si="3"/>
        <v>0.193</v>
      </c>
      <c r="Q32" s="73">
        <f t="shared" si="0"/>
        <v>0.105</v>
      </c>
      <c r="R32" s="74">
        <f t="shared" si="1"/>
        <v>0.22249999999999998</v>
      </c>
      <c r="S32" s="73">
        <f t="shared" si="2"/>
        <v>2.2499999999999999E-2</v>
      </c>
      <c r="U32" s="74">
        <f t="shared" si="4"/>
        <v>0.20774999999999999</v>
      </c>
      <c r="V32" s="73">
        <f t="shared" si="4"/>
        <v>6.3750000000000001E-2</v>
      </c>
      <c r="W32" s="76">
        <f t="shared" si="5"/>
        <v>0.20774999999999999</v>
      </c>
    </row>
    <row r="33" spans="1:27">
      <c r="A33" s="1"/>
      <c r="F33" s="4" t="s">
        <v>313</v>
      </c>
      <c r="G33" s="69">
        <v>8.5000000000000006E-2</v>
      </c>
      <c r="H33" s="69">
        <v>0.129</v>
      </c>
      <c r="I33" s="70">
        <v>0.245</v>
      </c>
      <c r="J33" s="70">
        <v>0.17100000000000001</v>
      </c>
      <c r="K33" s="69">
        <v>0.16900000000000001</v>
      </c>
      <c r="L33" s="69">
        <v>0.13600000000000001</v>
      </c>
      <c r="M33" s="70">
        <v>0.13100000000000001</v>
      </c>
      <c r="N33" s="70">
        <v>0.09</v>
      </c>
      <c r="P33" s="74">
        <f t="shared" si="3"/>
        <v>0.10700000000000001</v>
      </c>
      <c r="Q33" s="73">
        <f t="shared" si="0"/>
        <v>0.20800000000000002</v>
      </c>
      <c r="R33" s="74">
        <f t="shared" si="1"/>
        <v>0.15250000000000002</v>
      </c>
      <c r="S33" s="73">
        <f t="shared" si="2"/>
        <v>0.1105</v>
      </c>
      <c r="U33" s="74">
        <f t="shared" si="4"/>
        <v>0.12975000000000003</v>
      </c>
      <c r="V33" s="73">
        <f t="shared" si="4"/>
        <v>0.15925</v>
      </c>
      <c r="W33" s="76">
        <f t="shared" si="5"/>
        <v>0.15925</v>
      </c>
    </row>
    <row r="34" spans="1:27">
      <c r="A34" s="1"/>
      <c r="F34" s="4" t="s">
        <v>314</v>
      </c>
      <c r="G34" s="69">
        <v>0</v>
      </c>
      <c r="H34" s="69">
        <v>0</v>
      </c>
      <c r="I34" s="70">
        <v>0.45</v>
      </c>
      <c r="J34" s="70">
        <v>0.312</v>
      </c>
      <c r="K34" s="69">
        <v>0</v>
      </c>
      <c r="L34" s="69">
        <v>0</v>
      </c>
      <c r="M34" s="70">
        <v>0.224</v>
      </c>
      <c r="N34" s="70">
        <v>0.151</v>
      </c>
      <c r="P34" s="74">
        <f t="shared" si="3"/>
        <v>0</v>
      </c>
      <c r="Q34" s="73">
        <f t="shared" si="0"/>
        <v>0.38100000000000001</v>
      </c>
      <c r="R34" s="74">
        <f t="shared" si="1"/>
        <v>0</v>
      </c>
      <c r="S34" s="73">
        <f t="shared" si="2"/>
        <v>0.1875</v>
      </c>
      <c r="U34" s="74">
        <f t="shared" si="4"/>
        <v>0</v>
      </c>
      <c r="V34" s="73">
        <f t="shared" si="4"/>
        <v>0.28425</v>
      </c>
      <c r="W34" s="76">
        <f t="shared" si="5"/>
        <v>0.28425</v>
      </c>
    </row>
    <row r="35" spans="1:27">
      <c r="A35" s="1"/>
      <c r="F35" s="4" t="s">
        <v>315</v>
      </c>
      <c r="G35" s="69">
        <v>0</v>
      </c>
      <c r="H35" s="69">
        <v>0</v>
      </c>
      <c r="I35" s="70">
        <v>0.56499999999999995</v>
      </c>
      <c r="J35" s="70">
        <v>0.44600000000000001</v>
      </c>
      <c r="K35" s="69">
        <v>0</v>
      </c>
      <c r="L35" s="69">
        <v>0</v>
      </c>
      <c r="M35" s="70">
        <v>0.27800000000000002</v>
      </c>
      <c r="N35" s="70">
        <v>0.19900000000000001</v>
      </c>
      <c r="P35" s="74">
        <f t="shared" si="3"/>
        <v>0</v>
      </c>
      <c r="Q35" s="73">
        <f t="shared" si="0"/>
        <v>0.50549999999999995</v>
      </c>
      <c r="R35" s="74">
        <f t="shared" si="1"/>
        <v>0</v>
      </c>
      <c r="S35" s="73">
        <f t="shared" si="2"/>
        <v>0.23850000000000002</v>
      </c>
      <c r="U35" s="74">
        <f t="shared" si="4"/>
        <v>0</v>
      </c>
      <c r="V35" s="73">
        <f t="shared" si="4"/>
        <v>0.372</v>
      </c>
      <c r="W35" s="76">
        <f t="shared" si="5"/>
        <v>0.372</v>
      </c>
    </row>
    <row r="36" spans="1:27">
      <c r="A36" s="1"/>
      <c r="F36" s="4" t="s">
        <v>316</v>
      </c>
      <c r="G36" s="69">
        <v>0</v>
      </c>
      <c r="H36" s="69">
        <v>0</v>
      </c>
      <c r="I36" s="70">
        <v>0.52900000000000003</v>
      </c>
      <c r="J36" s="70">
        <v>0.432</v>
      </c>
      <c r="K36" s="69">
        <v>0</v>
      </c>
      <c r="L36" s="69">
        <v>0</v>
      </c>
      <c r="M36" s="70">
        <v>0.25</v>
      </c>
      <c r="N36" s="70">
        <v>0.193</v>
      </c>
      <c r="P36" s="74">
        <f t="shared" si="3"/>
        <v>0</v>
      </c>
      <c r="Q36" s="73">
        <f t="shared" si="0"/>
        <v>0.48050000000000004</v>
      </c>
      <c r="R36" s="74">
        <f t="shared" si="1"/>
        <v>0</v>
      </c>
      <c r="S36" s="73">
        <f t="shared" si="2"/>
        <v>0.2215</v>
      </c>
      <c r="U36" s="74">
        <f t="shared" si="4"/>
        <v>0</v>
      </c>
      <c r="V36" s="73">
        <f t="shared" si="4"/>
        <v>0.35100000000000003</v>
      </c>
      <c r="W36" s="76">
        <f t="shared" si="5"/>
        <v>0.35100000000000003</v>
      </c>
    </row>
    <row r="37" spans="1:27">
      <c r="A37" s="1"/>
      <c r="F37" s="4" t="s">
        <v>317</v>
      </c>
      <c r="G37" s="69">
        <v>0</v>
      </c>
      <c r="H37" s="69">
        <v>0.107</v>
      </c>
      <c r="I37" s="70">
        <v>0.38900000000000001</v>
      </c>
      <c r="J37" s="70">
        <v>0.32500000000000001</v>
      </c>
      <c r="K37" s="69">
        <v>5.8000000000000003E-2</v>
      </c>
      <c r="L37" s="69">
        <v>0.188</v>
      </c>
      <c r="M37" s="70">
        <v>0.20100000000000001</v>
      </c>
      <c r="N37" s="70">
        <v>0.14599999999999999</v>
      </c>
      <c r="P37" s="74">
        <f t="shared" si="3"/>
        <v>5.3499999999999999E-2</v>
      </c>
      <c r="Q37" s="73">
        <f t="shared" si="0"/>
        <v>0.35699999999999998</v>
      </c>
      <c r="R37" s="74">
        <f t="shared" si="1"/>
        <v>0.123</v>
      </c>
      <c r="S37" s="73">
        <f t="shared" si="2"/>
        <v>0.17349999999999999</v>
      </c>
      <c r="U37" s="74">
        <f t="shared" si="4"/>
        <v>8.8249999999999995E-2</v>
      </c>
      <c r="V37" s="73">
        <f t="shared" si="4"/>
        <v>0.26524999999999999</v>
      </c>
      <c r="W37" s="76">
        <f t="shared" si="5"/>
        <v>0.26524999999999999</v>
      </c>
    </row>
    <row r="38" spans="1:27">
      <c r="A38" s="1"/>
      <c r="T38" s="29" t="s">
        <v>325</v>
      </c>
      <c r="U38" s="72">
        <f>_xlfn.AGGREGATE(1,5,U26:U37)</f>
        <v>0.2265625</v>
      </c>
      <c r="V38" s="72">
        <f>_xlfn.AGGREGATE(1,5,V26:V37)</f>
        <v>0.14433333333333334</v>
      </c>
      <c r="W38" s="72">
        <f>_xlfn.AGGREGATE(1,5,W26:W37)</f>
        <v>0.32770833333333332</v>
      </c>
    </row>
    <row r="39" spans="1:27">
      <c r="A39" s="1"/>
    </row>
    <row r="40" spans="1:27">
      <c r="A40" s="1"/>
      <c r="F40" s="4" t="s">
        <v>319</v>
      </c>
      <c r="G40" s="4" t="s">
        <v>320</v>
      </c>
      <c r="H40" s="4"/>
      <c r="I40" s="4"/>
      <c r="J40" s="4"/>
      <c r="P40" t="s">
        <v>322</v>
      </c>
    </row>
    <row r="41" spans="1:27">
      <c r="A41" s="1"/>
      <c r="F41" s="4"/>
      <c r="G41" s="4" t="s">
        <v>298</v>
      </c>
      <c r="H41" s="4"/>
      <c r="I41" s="4" t="s">
        <v>299</v>
      </c>
      <c r="J41" s="4"/>
      <c r="U41" t="s">
        <v>323</v>
      </c>
    </row>
    <row r="42" spans="1:27">
      <c r="A42" s="1"/>
      <c r="F42" s="4"/>
      <c r="G42" s="4" t="s">
        <v>304</v>
      </c>
      <c r="H42" s="4" t="s">
        <v>305</v>
      </c>
      <c r="I42" s="4" t="s">
        <v>304</v>
      </c>
      <c r="J42" s="4" t="s">
        <v>305</v>
      </c>
      <c r="P42" s="4" t="s">
        <v>298</v>
      </c>
      <c r="Q42" s="4" t="s">
        <v>299</v>
      </c>
      <c r="U42" s="4" t="s">
        <v>298</v>
      </c>
      <c r="W42" s="4" t="s">
        <v>299</v>
      </c>
      <c r="Y42" t="s">
        <v>329</v>
      </c>
    </row>
    <row r="43" spans="1:27">
      <c r="A43" s="1"/>
      <c r="F43" s="4"/>
      <c r="G43" s="4">
        <v>11</v>
      </c>
      <c r="H43" s="4">
        <v>12</v>
      </c>
      <c r="I43" s="4">
        <v>21</v>
      </c>
      <c r="J43" s="4">
        <v>22</v>
      </c>
      <c r="U43" s="4" t="s">
        <v>301</v>
      </c>
      <c r="V43" s="4" t="s">
        <v>303</v>
      </c>
      <c r="W43" s="4" t="s">
        <v>301</v>
      </c>
      <c r="X43" s="4" t="s">
        <v>303</v>
      </c>
      <c r="Y43" s="4" t="s">
        <v>301</v>
      </c>
      <c r="Z43" s="4" t="s">
        <v>303</v>
      </c>
      <c r="AA43" s="4" t="s">
        <v>330</v>
      </c>
    </row>
    <row r="44" spans="1:27">
      <c r="A44" s="1"/>
      <c r="F44" s="4" t="s">
        <v>306</v>
      </c>
      <c r="G44" s="71">
        <v>0.36099999999999999</v>
      </c>
      <c r="H44" s="71">
        <v>0.27400000000000002</v>
      </c>
      <c r="I44" s="71">
        <v>0.32300000000000001</v>
      </c>
      <c r="J44" s="71">
        <v>0.27500000000000002</v>
      </c>
      <c r="P44" s="75">
        <f>(G44+H44)/2</f>
        <v>0.3175</v>
      </c>
      <c r="Q44" s="75">
        <f t="shared" ref="Q44:Q55" si="6">(I44+J44)/2</f>
        <v>0.29900000000000004</v>
      </c>
      <c r="U44" s="74">
        <f t="shared" ref="U44:U55" si="7">P26*P44</f>
        <v>4.5085000000000007E-2</v>
      </c>
      <c r="V44" s="73">
        <f t="shared" ref="V44:V55" si="8">Q26*P44</f>
        <v>5.699125E-2</v>
      </c>
      <c r="W44" s="74">
        <f t="shared" ref="W44:W55" si="9">R26*Q44</f>
        <v>4.8438000000000009E-2</v>
      </c>
      <c r="X44" s="73">
        <f t="shared" ref="X44:X55" si="10">S26*Q44</f>
        <v>2.8405000000000003E-2</v>
      </c>
      <c r="Y44" s="74">
        <f>(U44+W44)/2</f>
        <v>4.6761500000000011E-2</v>
      </c>
      <c r="Z44" s="73">
        <f>(V44+X44)/2</f>
        <v>4.2698125000000003E-2</v>
      </c>
      <c r="AA44" s="76">
        <f>MAX(Y44:Z44)</f>
        <v>4.6761500000000011E-2</v>
      </c>
    </row>
    <row r="45" spans="1:27">
      <c r="A45" s="1"/>
      <c r="F45" s="4" t="s">
        <v>307</v>
      </c>
      <c r="G45" s="71">
        <v>0.45100000000000001</v>
      </c>
      <c r="H45" s="71">
        <v>0.51100000000000001</v>
      </c>
      <c r="I45" s="71">
        <v>0.77500000000000002</v>
      </c>
      <c r="J45" s="71">
        <v>0.81399999999999995</v>
      </c>
      <c r="P45" s="75">
        <f t="shared" ref="P45:P55" si="11">(G45+H45)/2</f>
        <v>0.48099999999999998</v>
      </c>
      <c r="Q45" s="75">
        <f t="shared" si="6"/>
        <v>0.79449999999999998</v>
      </c>
      <c r="U45" s="74">
        <f t="shared" si="7"/>
        <v>0.10918699999999999</v>
      </c>
      <c r="V45" s="73">
        <f t="shared" si="8"/>
        <v>6.6378000000000006E-2</v>
      </c>
      <c r="W45" s="74">
        <f t="shared" si="9"/>
        <v>0.20855625</v>
      </c>
      <c r="X45" s="73">
        <f t="shared" si="10"/>
        <v>4.8067249999999999E-2</v>
      </c>
      <c r="Y45" s="74">
        <f t="shared" ref="Y45:Y55" si="12">(U45+W45)/2</f>
        <v>0.15887162499999999</v>
      </c>
      <c r="Z45" s="73">
        <f t="shared" ref="Z45:Z55" si="13">(V45+X45)/2</f>
        <v>5.7222624999999999E-2</v>
      </c>
      <c r="AA45" s="76">
        <f t="shared" ref="AA45:AA55" si="14">MAX(Y45:Z45)</f>
        <v>0.15887162499999999</v>
      </c>
    </row>
    <row r="46" spans="1:27">
      <c r="A46" s="1"/>
      <c r="F46" s="4" t="s">
        <v>308</v>
      </c>
      <c r="G46" s="71">
        <v>0.71699999999999997</v>
      </c>
      <c r="H46" s="71">
        <v>0.67400000000000004</v>
      </c>
      <c r="I46" s="71">
        <v>0.94499999999999995</v>
      </c>
      <c r="J46" s="71">
        <v>0.94200000000000006</v>
      </c>
      <c r="P46" s="75">
        <f t="shared" si="11"/>
        <v>0.69550000000000001</v>
      </c>
      <c r="Q46" s="75">
        <f t="shared" si="6"/>
        <v>0.94350000000000001</v>
      </c>
      <c r="U46" s="74">
        <f t="shared" si="7"/>
        <v>0.19265350000000001</v>
      </c>
      <c r="V46" s="73">
        <f t="shared" si="8"/>
        <v>0</v>
      </c>
      <c r="W46" s="74">
        <f t="shared" si="9"/>
        <v>0.32786625000000003</v>
      </c>
      <c r="X46" s="73">
        <f t="shared" si="10"/>
        <v>0</v>
      </c>
      <c r="Y46" s="74">
        <f t="shared" si="12"/>
        <v>0.26025987500000003</v>
      </c>
      <c r="Z46" s="73">
        <f t="shared" si="13"/>
        <v>0</v>
      </c>
      <c r="AA46" s="76">
        <f t="shared" si="14"/>
        <v>0.26025987500000003</v>
      </c>
    </row>
    <row r="47" spans="1:27">
      <c r="A47" s="1"/>
      <c r="F47" s="4" t="s">
        <v>309</v>
      </c>
      <c r="G47" s="71">
        <v>0.89500000000000002</v>
      </c>
      <c r="H47" s="71">
        <v>0.88800000000000001</v>
      </c>
      <c r="I47" s="71">
        <v>1</v>
      </c>
      <c r="J47" s="71">
        <v>0.99</v>
      </c>
      <c r="P47" s="75">
        <f t="shared" si="11"/>
        <v>0.89149999999999996</v>
      </c>
      <c r="Q47" s="75">
        <f t="shared" si="6"/>
        <v>0.995</v>
      </c>
      <c r="U47" s="74">
        <f t="shared" si="7"/>
        <v>0.48586750000000001</v>
      </c>
      <c r="V47" s="73">
        <f t="shared" si="8"/>
        <v>0</v>
      </c>
      <c r="W47" s="74">
        <f t="shared" si="9"/>
        <v>0.57709999999999995</v>
      </c>
      <c r="X47" s="73">
        <f t="shared" si="10"/>
        <v>0</v>
      </c>
      <c r="Y47" s="74">
        <f t="shared" si="12"/>
        <v>0.53148375000000003</v>
      </c>
      <c r="Z47" s="73">
        <f t="shared" si="13"/>
        <v>0</v>
      </c>
      <c r="AA47" s="76">
        <f t="shared" si="14"/>
        <v>0.53148375000000003</v>
      </c>
    </row>
    <row r="48" spans="1:27">
      <c r="A48" s="1"/>
      <c r="F48" s="4" t="s">
        <v>310</v>
      </c>
      <c r="G48" s="71">
        <v>0.92300000000000004</v>
      </c>
      <c r="H48" s="71">
        <v>0.99</v>
      </c>
      <c r="I48" s="71">
        <v>1</v>
      </c>
      <c r="J48" s="71">
        <v>1</v>
      </c>
      <c r="P48" s="75">
        <f t="shared" si="11"/>
        <v>0.95650000000000002</v>
      </c>
      <c r="Q48" s="75">
        <f t="shared" si="6"/>
        <v>1</v>
      </c>
      <c r="U48" s="74">
        <f t="shared" si="7"/>
        <v>0.53611825000000002</v>
      </c>
      <c r="V48" s="73">
        <f t="shared" si="8"/>
        <v>0</v>
      </c>
      <c r="W48" s="74">
        <f t="shared" si="9"/>
        <v>0.62050000000000005</v>
      </c>
      <c r="X48" s="73">
        <f t="shared" si="10"/>
        <v>0</v>
      </c>
      <c r="Y48" s="74">
        <f t="shared" si="12"/>
        <v>0.57830912500000009</v>
      </c>
      <c r="Z48" s="73">
        <f t="shared" si="13"/>
        <v>0</v>
      </c>
      <c r="AA48" s="76">
        <f t="shared" si="14"/>
        <v>0.57830912500000009</v>
      </c>
    </row>
    <row r="49" spans="1:27">
      <c r="A49" s="1"/>
      <c r="F49" s="4" t="s">
        <v>311</v>
      </c>
      <c r="G49" s="71">
        <v>0.81</v>
      </c>
      <c r="H49" s="71">
        <v>0.83799999999999997</v>
      </c>
      <c r="I49" s="71">
        <v>0.99</v>
      </c>
      <c r="J49" s="71">
        <v>1</v>
      </c>
      <c r="P49" s="75">
        <f t="shared" si="11"/>
        <v>0.82400000000000007</v>
      </c>
      <c r="Q49" s="75">
        <f t="shared" si="6"/>
        <v>0.995</v>
      </c>
      <c r="U49" s="74">
        <f t="shared" si="7"/>
        <v>0.33124800000000004</v>
      </c>
      <c r="V49" s="73">
        <f t="shared" si="8"/>
        <v>0</v>
      </c>
      <c r="W49" s="74">
        <f t="shared" si="9"/>
        <v>0.45769999999999994</v>
      </c>
      <c r="X49" s="73">
        <f t="shared" si="10"/>
        <v>0</v>
      </c>
      <c r="Y49" s="74">
        <f t="shared" si="12"/>
        <v>0.39447399999999999</v>
      </c>
      <c r="Z49" s="73">
        <f t="shared" si="13"/>
        <v>0</v>
      </c>
      <c r="AA49" s="76">
        <f t="shared" si="14"/>
        <v>0.39447399999999999</v>
      </c>
    </row>
    <row r="50" spans="1:27">
      <c r="A50" s="1"/>
      <c r="F50" s="4" t="s">
        <v>312</v>
      </c>
      <c r="G50" s="71">
        <v>0.23499999999999999</v>
      </c>
      <c r="H50" s="71">
        <v>0.40899999999999997</v>
      </c>
      <c r="I50" s="71">
        <v>0.48399999999999999</v>
      </c>
      <c r="J50" s="71">
        <v>0.79900000000000004</v>
      </c>
      <c r="P50" s="75">
        <f t="shared" si="11"/>
        <v>0.32199999999999995</v>
      </c>
      <c r="Q50" s="75">
        <f t="shared" si="6"/>
        <v>0.64149999999999996</v>
      </c>
      <c r="U50" s="74">
        <f t="shared" si="7"/>
        <v>6.2145999999999993E-2</v>
      </c>
      <c r="V50" s="73">
        <f t="shared" si="8"/>
        <v>3.3809999999999993E-2</v>
      </c>
      <c r="W50" s="74">
        <f t="shared" si="9"/>
        <v>0.14273374999999996</v>
      </c>
      <c r="X50" s="73">
        <f t="shared" si="10"/>
        <v>1.4433749999999999E-2</v>
      </c>
      <c r="Y50" s="74">
        <f t="shared" si="12"/>
        <v>0.10243987499999999</v>
      </c>
      <c r="Z50" s="73">
        <f t="shared" si="13"/>
        <v>2.4121874999999994E-2</v>
      </c>
      <c r="AA50" s="76">
        <f t="shared" si="14"/>
        <v>0.10243987499999999</v>
      </c>
    </row>
    <row r="51" spans="1:27">
      <c r="A51" s="1"/>
      <c r="F51" s="4" t="s">
        <v>313</v>
      </c>
      <c r="G51" s="71">
        <v>0.67400000000000004</v>
      </c>
      <c r="H51" s="71">
        <v>0.47599999999999998</v>
      </c>
      <c r="I51" s="71">
        <v>0.09</v>
      </c>
      <c r="J51" s="71">
        <v>0.23300000000000001</v>
      </c>
      <c r="P51" s="75">
        <f t="shared" si="11"/>
        <v>0.57499999999999996</v>
      </c>
      <c r="Q51" s="75">
        <f t="shared" si="6"/>
        <v>0.1615</v>
      </c>
      <c r="U51" s="74">
        <f t="shared" si="7"/>
        <v>6.1525000000000003E-2</v>
      </c>
      <c r="V51" s="73">
        <f t="shared" si="8"/>
        <v>0.1196</v>
      </c>
      <c r="W51" s="74">
        <f t="shared" si="9"/>
        <v>2.4628750000000005E-2</v>
      </c>
      <c r="X51" s="73">
        <f t="shared" si="10"/>
        <v>1.7845750000000001E-2</v>
      </c>
      <c r="Y51" s="74">
        <f t="shared" si="12"/>
        <v>4.3076875000000001E-2</v>
      </c>
      <c r="Z51" s="73">
        <f t="shared" si="13"/>
        <v>6.8722875000000003E-2</v>
      </c>
      <c r="AA51" s="76">
        <f t="shared" si="14"/>
        <v>6.8722875000000003E-2</v>
      </c>
    </row>
    <row r="52" spans="1:27">
      <c r="A52" s="1"/>
      <c r="F52" s="4" t="s">
        <v>314</v>
      </c>
      <c r="G52" s="71">
        <v>0.96499999999999997</v>
      </c>
      <c r="H52" s="71">
        <v>0.93300000000000005</v>
      </c>
      <c r="I52" s="71">
        <v>0.80500000000000005</v>
      </c>
      <c r="J52" s="71">
        <v>0.62</v>
      </c>
      <c r="P52" s="75">
        <f t="shared" si="11"/>
        <v>0.94900000000000007</v>
      </c>
      <c r="Q52" s="75">
        <f t="shared" si="6"/>
        <v>0.71250000000000002</v>
      </c>
      <c r="U52" s="74">
        <f t="shared" si="7"/>
        <v>0</v>
      </c>
      <c r="V52" s="73">
        <f t="shared" si="8"/>
        <v>0.36156900000000003</v>
      </c>
      <c r="W52" s="74">
        <f t="shared" si="9"/>
        <v>0</v>
      </c>
      <c r="X52" s="73">
        <f t="shared" si="10"/>
        <v>0.13359375000000001</v>
      </c>
      <c r="Y52" s="74">
        <f t="shared" si="12"/>
        <v>0</v>
      </c>
      <c r="Z52" s="73">
        <f t="shared" si="13"/>
        <v>0.24758137500000002</v>
      </c>
      <c r="AA52" s="76">
        <f t="shared" si="14"/>
        <v>0.24758137500000002</v>
      </c>
    </row>
    <row r="53" spans="1:27">
      <c r="A53" s="1"/>
      <c r="F53" s="4" t="s">
        <v>315</v>
      </c>
      <c r="G53" s="71">
        <v>1</v>
      </c>
      <c r="H53" s="71">
        <v>1</v>
      </c>
      <c r="I53" s="71">
        <v>0.97199999999999998</v>
      </c>
      <c r="J53" s="71">
        <v>0.97799999999999998</v>
      </c>
      <c r="P53" s="75">
        <f t="shared" si="11"/>
        <v>1</v>
      </c>
      <c r="Q53" s="75">
        <f t="shared" si="6"/>
        <v>0.97499999999999998</v>
      </c>
      <c r="U53" s="74">
        <f t="shared" si="7"/>
        <v>0</v>
      </c>
      <c r="V53" s="73">
        <f t="shared" si="8"/>
        <v>0.50549999999999995</v>
      </c>
      <c r="W53" s="74">
        <f t="shared" si="9"/>
        <v>0</v>
      </c>
      <c r="X53" s="73">
        <f t="shared" si="10"/>
        <v>0.23253750000000001</v>
      </c>
      <c r="Y53" s="74">
        <f t="shared" si="12"/>
        <v>0</v>
      </c>
      <c r="Z53" s="73">
        <f t="shared" si="13"/>
        <v>0.36901874999999995</v>
      </c>
      <c r="AA53" s="76">
        <f t="shared" si="14"/>
        <v>0.36901874999999995</v>
      </c>
    </row>
    <row r="54" spans="1:27">
      <c r="A54" s="1"/>
      <c r="F54" s="4" t="s">
        <v>316</v>
      </c>
      <c r="G54" s="71">
        <v>0.99399999999999999</v>
      </c>
      <c r="H54" s="71">
        <v>0.96899999999999997</v>
      </c>
      <c r="I54" s="71">
        <v>0.97199999999999998</v>
      </c>
      <c r="J54" s="71">
        <v>0.875</v>
      </c>
      <c r="P54" s="75">
        <f t="shared" si="11"/>
        <v>0.98150000000000004</v>
      </c>
      <c r="Q54" s="75">
        <f t="shared" si="6"/>
        <v>0.92349999999999999</v>
      </c>
      <c r="U54" s="74">
        <f t="shared" si="7"/>
        <v>0</v>
      </c>
      <c r="V54" s="73">
        <f t="shared" si="8"/>
        <v>0.47161075000000008</v>
      </c>
      <c r="W54" s="74">
        <f t="shared" si="9"/>
        <v>0</v>
      </c>
      <c r="X54" s="73">
        <f t="shared" si="10"/>
        <v>0.20455524999999999</v>
      </c>
      <c r="Y54" s="74">
        <f t="shared" si="12"/>
        <v>0</v>
      </c>
      <c r="Z54" s="73">
        <f t="shared" si="13"/>
        <v>0.33808300000000002</v>
      </c>
      <c r="AA54" s="76">
        <f t="shared" si="14"/>
        <v>0.33808300000000002</v>
      </c>
    </row>
    <row r="55" spans="1:27">
      <c r="A55" s="1"/>
      <c r="F55" s="4" t="s">
        <v>317</v>
      </c>
      <c r="G55" s="71">
        <v>0.9</v>
      </c>
      <c r="H55" s="71">
        <v>0.88500000000000001</v>
      </c>
      <c r="I55" s="71">
        <v>0.59599999999999997</v>
      </c>
      <c r="J55" s="71">
        <v>3.2000000000000001E-2</v>
      </c>
      <c r="P55" s="75">
        <f t="shared" si="11"/>
        <v>0.89250000000000007</v>
      </c>
      <c r="Q55" s="75">
        <f t="shared" si="6"/>
        <v>0.314</v>
      </c>
      <c r="U55" s="74">
        <f t="shared" si="7"/>
        <v>4.774875E-2</v>
      </c>
      <c r="V55" s="73">
        <f t="shared" si="8"/>
        <v>0.31862250000000003</v>
      </c>
      <c r="W55" s="74">
        <f t="shared" si="9"/>
        <v>3.8621999999999997E-2</v>
      </c>
      <c r="X55" s="73">
        <f t="shared" si="10"/>
        <v>5.4479E-2</v>
      </c>
      <c r="Y55" s="74">
        <f t="shared" si="12"/>
        <v>4.3185374999999998E-2</v>
      </c>
      <c r="Z55" s="73">
        <f t="shared" si="13"/>
        <v>0.18655075000000002</v>
      </c>
      <c r="AA55" s="76">
        <f t="shared" si="14"/>
        <v>0.18655075000000002</v>
      </c>
    </row>
    <row r="56" spans="1:27">
      <c r="A56" s="1"/>
      <c r="AA56" s="76">
        <f>AVERAGE(AA44:AA55)</f>
        <v>0.27354637500000006</v>
      </c>
    </row>
    <row r="57" spans="1:27">
      <c r="A57" s="1"/>
    </row>
    <row r="58" spans="1:27">
      <c r="A58" s="1"/>
    </row>
    <row r="61" spans="1:27">
      <c r="B61" t="s">
        <v>353</v>
      </c>
    </row>
    <row r="62" spans="1:27">
      <c r="B62" s="4" t="s">
        <v>341</v>
      </c>
      <c r="C62" s="4"/>
      <c r="D62" s="4"/>
      <c r="E62" s="4"/>
      <c r="F62" s="4"/>
      <c r="G62" s="4"/>
      <c r="H62" s="4"/>
      <c r="I62" s="4"/>
      <c r="J62" s="4"/>
      <c r="K62" s="4" t="s">
        <v>342</v>
      </c>
      <c r="L62" s="4"/>
      <c r="M62" s="4"/>
      <c r="N62" s="4"/>
      <c r="O62" s="4"/>
      <c r="P62" s="4"/>
      <c r="Q62" s="4"/>
      <c r="R62" s="4"/>
    </row>
    <row r="63" spans="1:27">
      <c r="B63" s="82"/>
      <c r="C63" s="851" t="s">
        <v>343</v>
      </c>
      <c r="D63" s="853"/>
      <c r="E63" s="853"/>
      <c r="F63" s="853"/>
      <c r="G63" s="853"/>
      <c r="H63" s="852"/>
      <c r="I63" s="851" t="s">
        <v>344</v>
      </c>
      <c r="J63" s="852"/>
      <c r="K63" s="851" t="s">
        <v>343</v>
      </c>
      <c r="L63" s="853"/>
      <c r="M63" s="853"/>
      <c r="N63" s="853"/>
      <c r="O63" s="853"/>
      <c r="P63" s="852"/>
      <c r="Q63" s="851" t="s">
        <v>344</v>
      </c>
      <c r="R63" s="852"/>
    </row>
    <row r="64" spans="1:27">
      <c r="B64" s="83"/>
      <c r="C64" s="851" t="s">
        <v>345</v>
      </c>
      <c r="D64" s="852"/>
      <c r="E64" s="851" t="s">
        <v>299</v>
      </c>
      <c r="F64" s="852"/>
      <c r="G64" s="851" t="s">
        <v>346</v>
      </c>
      <c r="H64" s="852"/>
      <c r="I64" s="84"/>
      <c r="J64" s="22"/>
      <c r="K64" s="851" t="s">
        <v>345</v>
      </c>
      <c r="L64" s="852"/>
      <c r="M64" s="851" t="s">
        <v>299</v>
      </c>
      <c r="N64" s="852"/>
      <c r="O64" s="851" t="s">
        <v>346</v>
      </c>
      <c r="P64" s="852"/>
      <c r="Q64" s="84"/>
      <c r="R64" s="22"/>
    </row>
    <row r="65" spans="2:18">
      <c r="B65" s="85"/>
      <c r="C65" s="26">
        <v>111</v>
      </c>
      <c r="D65" s="27">
        <v>112</v>
      </c>
      <c r="E65" s="26">
        <v>121</v>
      </c>
      <c r="F65" s="27">
        <v>122</v>
      </c>
      <c r="G65" s="26">
        <v>131</v>
      </c>
      <c r="H65" s="27">
        <v>132</v>
      </c>
      <c r="I65" s="84">
        <v>211</v>
      </c>
      <c r="J65" s="22">
        <v>212</v>
      </c>
      <c r="K65" s="26">
        <v>111</v>
      </c>
      <c r="L65" s="27">
        <v>112</v>
      </c>
      <c r="M65" s="26">
        <v>121</v>
      </c>
      <c r="N65" s="27">
        <v>122</v>
      </c>
      <c r="O65" s="26">
        <v>131</v>
      </c>
      <c r="P65" s="27">
        <v>132</v>
      </c>
      <c r="Q65" s="84">
        <v>211</v>
      </c>
      <c r="R65" s="22">
        <v>212</v>
      </c>
    </row>
    <row r="66" spans="2:18">
      <c r="B66" s="86" t="s">
        <v>347</v>
      </c>
      <c r="C66" s="28" t="s">
        <v>301</v>
      </c>
      <c r="D66" s="28" t="s">
        <v>303</v>
      </c>
      <c r="E66" s="28" t="s">
        <v>301</v>
      </c>
      <c r="F66" s="28" t="s">
        <v>303</v>
      </c>
      <c r="G66" s="28" t="s">
        <v>301</v>
      </c>
      <c r="H66" s="28" t="s">
        <v>303</v>
      </c>
      <c r="I66" s="28" t="s">
        <v>301</v>
      </c>
      <c r="J66" s="28" t="s">
        <v>303</v>
      </c>
      <c r="K66" s="28" t="s">
        <v>301</v>
      </c>
      <c r="L66" s="28" t="s">
        <v>303</v>
      </c>
      <c r="M66" s="28" t="s">
        <v>301</v>
      </c>
      <c r="N66" s="28" t="s">
        <v>303</v>
      </c>
      <c r="O66" s="28" t="s">
        <v>301</v>
      </c>
      <c r="P66" s="28" t="s">
        <v>303</v>
      </c>
      <c r="Q66" s="28" t="s">
        <v>301</v>
      </c>
      <c r="R66" s="28" t="s">
        <v>303</v>
      </c>
    </row>
    <row r="67" spans="2:18">
      <c r="B67" s="86">
        <v>1995</v>
      </c>
      <c r="C67" s="86">
        <v>1.05</v>
      </c>
      <c r="D67" s="86">
        <v>1.05</v>
      </c>
      <c r="E67" s="86">
        <v>1.05</v>
      </c>
      <c r="F67" s="86">
        <f>1.1</f>
        <v>1.1000000000000001</v>
      </c>
      <c r="G67" s="86">
        <v>1.05</v>
      </c>
      <c r="H67" s="86">
        <f>1</f>
        <v>1</v>
      </c>
      <c r="I67" s="86">
        <v>0.26</v>
      </c>
      <c r="J67" s="86">
        <v>0.26</v>
      </c>
      <c r="K67" s="86">
        <v>0.5</v>
      </c>
      <c r="L67" s="86">
        <v>0.45</v>
      </c>
      <c r="M67" s="86">
        <v>0.9</v>
      </c>
      <c r="N67" s="86">
        <v>0.83</v>
      </c>
      <c r="O67" s="86">
        <v>0.56000000000000005</v>
      </c>
      <c r="P67" s="86">
        <v>0.56999999999999995</v>
      </c>
      <c r="Q67" s="86">
        <v>0.74</v>
      </c>
      <c r="R67" s="86">
        <v>0.74</v>
      </c>
    </row>
    <row r="68" spans="2:18">
      <c r="B68" s="86">
        <v>2005</v>
      </c>
      <c r="C68" s="86">
        <v>1.05</v>
      </c>
      <c r="D68" s="86">
        <v>1.05</v>
      </c>
      <c r="E68" s="86">
        <v>1.05</v>
      </c>
      <c r="F68" s="86">
        <f>1</f>
        <v>1</v>
      </c>
      <c r="G68" s="86">
        <v>1.05</v>
      </c>
      <c r="H68" s="86">
        <f>1</f>
        <v>1</v>
      </c>
      <c r="I68" s="86">
        <v>0.25</v>
      </c>
      <c r="J68" s="86">
        <v>0.25</v>
      </c>
      <c r="K68" s="86">
        <v>1.37</v>
      </c>
      <c r="L68" s="86">
        <v>1.22</v>
      </c>
      <c r="M68" s="86">
        <v>1.25</v>
      </c>
      <c r="N68" s="86">
        <v>1.17</v>
      </c>
      <c r="O68" s="86">
        <v>0.83</v>
      </c>
      <c r="P68" s="86">
        <v>0.84</v>
      </c>
      <c r="Q68" s="86">
        <v>0.75</v>
      </c>
      <c r="R68" s="86">
        <v>0.75</v>
      </c>
    </row>
    <row r="69" spans="2:18">
      <c r="B69" s="86">
        <v>2015</v>
      </c>
      <c r="C69" s="86">
        <v>1.05</v>
      </c>
      <c r="D69" s="86">
        <v>1.05</v>
      </c>
      <c r="E69" s="86">
        <v>1.05</v>
      </c>
      <c r="F69" s="86">
        <f>1</f>
        <v>1</v>
      </c>
      <c r="G69" s="86">
        <v>1.05</v>
      </c>
      <c r="H69" s="86">
        <f>1</f>
        <v>1</v>
      </c>
      <c r="I69" s="86">
        <v>0.25</v>
      </c>
      <c r="J69" s="86">
        <v>0.25</v>
      </c>
      <c r="K69" s="86">
        <v>1.77</v>
      </c>
      <c r="L69" s="86">
        <v>1.45</v>
      </c>
      <c r="M69" s="86">
        <v>1.91</v>
      </c>
      <c r="N69" s="86">
        <v>1.4</v>
      </c>
      <c r="O69" s="86">
        <v>1.2</v>
      </c>
      <c r="P69" s="86">
        <v>1.19</v>
      </c>
      <c r="Q69" s="86">
        <v>0.75</v>
      </c>
      <c r="R69" s="86">
        <v>0.75</v>
      </c>
    </row>
    <row r="70" spans="2:18">
      <c r="B70" s="86" t="s">
        <v>348</v>
      </c>
      <c r="C70" s="28" t="s">
        <v>301</v>
      </c>
      <c r="D70" s="28" t="s">
        <v>303</v>
      </c>
      <c r="E70" s="28" t="s">
        <v>301</v>
      </c>
      <c r="F70" s="28" t="s">
        <v>303</v>
      </c>
      <c r="G70" s="28" t="s">
        <v>301</v>
      </c>
      <c r="H70" s="28" t="s">
        <v>303</v>
      </c>
      <c r="I70" s="28" t="s">
        <v>301</v>
      </c>
      <c r="J70" s="28" t="s">
        <v>303</v>
      </c>
      <c r="K70" s="28" t="s">
        <v>301</v>
      </c>
      <c r="L70" s="28" t="s">
        <v>303</v>
      </c>
      <c r="M70" s="28" t="s">
        <v>301</v>
      </c>
      <c r="N70" s="28" t="s">
        <v>303</v>
      </c>
      <c r="O70" s="28" t="s">
        <v>301</v>
      </c>
      <c r="P70" s="28" t="s">
        <v>303</v>
      </c>
      <c r="Q70" s="28" t="s">
        <v>301</v>
      </c>
      <c r="R70" s="28" t="s">
        <v>303</v>
      </c>
    </row>
    <row r="71" spans="2:18">
      <c r="B71" s="86">
        <v>1995</v>
      </c>
      <c r="C71" s="86">
        <v>0.31</v>
      </c>
      <c r="D71" s="86">
        <f>0.38</f>
        <v>0.38</v>
      </c>
      <c r="E71" s="87">
        <f>-0.25</f>
        <v>-0.25</v>
      </c>
      <c r="F71" s="88">
        <f>-0.09</f>
        <v>-0.09</v>
      </c>
      <c r="G71" s="86">
        <f>0.25</f>
        <v>0.25</v>
      </c>
      <c r="H71" s="86">
        <f>0.25</f>
        <v>0.25</v>
      </c>
      <c r="I71" s="86">
        <v>0.26</v>
      </c>
      <c r="J71" s="86">
        <v>0.26</v>
      </c>
      <c r="K71" s="86">
        <v>0.69</v>
      </c>
      <c r="L71" s="86">
        <v>0.62</v>
      </c>
      <c r="M71" s="89">
        <v>1.22</v>
      </c>
      <c r="N71" s="88">
        <v>1.1000000000000001</v>
      </c>
      <c r="O71" s="86">
        <v>0.75</v>
      </c>
      <c r="P71" s="86">
        <v>0.75</v>
      </c>
      <c r="Q71" s="86">
        <v>0.74</v>
      </c>
      <c r="R71" s="86">
        <v>0.74</v>
      </c>
    </row>
    <row r="72" spans="2:18">
      <c r="B72" s="86">
        <v>2005</v>
      </c>
      <c r="C72" s="86">
        <f>-0.85</f>
        <v>-0.85</v>
      </c>
      <c r="D72" s="86">
        <f>-0.65</f>
        <v>-0.65</v>
      </c>
      <c r="E72" s="90">
        <f>-0.6875</f>
        <v>-0.6875</v>
      </c>
      <c r="F72" s="88">
        <f>-0.56</f>
        <v>-0.56000000000000005</v>
      </c>
      <c r="G72" s="88">
        <f>-0.125</f>
        <v>-0.125</v>
      </c>
      <c r="H72" s="88">
        <f>-0.1</f>
        <v>-0.1</v>
      </c>
      <c r="I72" s="86">
        <v>0.25</v>
      </c>
      <c r="J72" s="86">
        <v>0.25</v>
      </c>
      <c r="K72" s="86">
        <v>1.85</v>
      </c>
      <c r="L72" s="86">
        <v>1.65</v>
      </c>
      <c r="M72" s="89">
        <v>1.69</v>
      </c>
      <c r="N72" s="88">
        <v>1.56</v>
      </c>
      <c r="O72" s="87">
        <v>1.1200000000000001</v>
      </c>
      <c r="P72" s="88">
        <v>1.1000000000000001</v>
      </c>
      <c r="Q72" s="86">
        <v>0.75</v>
      </c>
      <c r="R72" s="86">
        <v>0.75</v>
      </c>
    </row>
    <row r="73" spans="2:18">
      <c r="B73" s="86">
        <v>2015</v>
      </c>
      <c r="C73" s="86">
        <v>-1.38</v>
      </c>
      <c r="D73" s="86">
        <f>-0.95</f>
        <v>-0.95</v>
      </c>
      <c r="E73" s="90">
        <f>-1.575</f>
        <v>-1.575</v>
      </c>
      <c r="F73" s="87">
        <f>-0.875</f>
        <v>-0.875</v>
      </c>
      <c r="G73" s="88">
        <f>-0.625</f>
        <v>-0.625</v>
      </c>
      <c r="H73" s="88">
        <f>-0.6</f>
        <v>-0.6</v>
      </c>
      <c r="I73" s="86">
        <v>0.25</v>
      </c>
      <c r="J73" s="86">
        <v>0.25</v>
      </c>
      <c r="K73" s="86">
        <v>2.38</v>
      </c>
      <c r="L73" s="86">
        <v>1.95</v>
      </c>
      <c r="M73" s="89">
        <v>2.58</v>
      </c>
      <c r="N73" s="87">
        <v>1.88</v>
      </c>
      <c r="O73" s="87">
        <v>1.62</v>
      </c>
      <c r="P73" s="88">
        <v>1.6</v>
      </c>
      <c r="Q73" s="86">
        <v>0.75</v>
      </c>
      <c r="R73" s="86">
        <v>0.75</v>
      </c>
    </row>
    <row r="74" spans="2:18" ht="14.25" thickBot="1">
      <c r="B74" s="4"/>
      <c r="C74" s="4"/>
      <c r="D74" s="4"/>
      <c r="E74" s="4"/>
      <c r="F74" s="4"/>
      <c r="G74" s="4"/>
      <c r="H74" s="4"/>
      <c r="I74" s="4"/>
      <c r="J74" s="4"/>
      <c r="K74" s="4"/>
      <c r="L74" s="4"/>
      <c r="M74" s="4"/>
      <c r="N74" s="4"/>
      <c r="O74" s="4"/>
      <c r="P74" s="4"/>
      <c r="Q74" s="4"/>
      <c r="R74" s="4"/>
    </row>
    <row r="75" spans="2:18" ht="14.25" thickBot="1">
      <c r="B75" s="4"/>
      <c r="C75" s="91">
        <v>0.25</v>
      </c>
      <c r="D75" s="4"/>
      <c r="E75" s="4"/>
      <c r="F75" s="4"/>
      <c r="G75" s="4"/>
      <c r="H75" s="4"/>
      <c r="I75" s="4"/>
      <c r="J75" s="4"/>
      <c r="K75" s="4"/>
      <c r="L75" s="4"/>
      <c r="M75" s="4"/>
      <c r="N75" s="4"/>
      <c r="O75" s="4"/>
      <c r="P75" s="4"/>
      <c r="Q75" s="4"/>
      <c r="R75" s="4"/>
    </row>
    <row r="76" spans="2:18">
      <c r="B76" s="4"/>
      <c r="C76" s="92"/>
      <c r="D76" s="4"/>
      <c r="E76" s="4"/>
      <c r="F76" s="4"/>
      <c r="G76" s="4" t="s">
        <v>300</v>
      </c>
      <c r="H76" s="4">
        <v>111</v>
      </c>
      <c r="I76" s="93" t="s">
        <v>336</v>
      </c>
      <c r="J76" s="4">
        <v>2015</v>
      </c>
      <c r="K76" s="4"/>
      <c r="L76" s="4"/>
      <c r="M76" s="4" t="s">
        <v>349</v>
      </c>
      <c r="N76" s="4" t="s">
        <v>350</v>
      </c>
      <c r="O76" s="4" t="s">
        <v>351</v>
      </c>
      <c r="P76" s="4" t="s">
        <v>352</v>
      </c>
      <c r="Q76" s="4"/>
      <c r="R76" s="4"/>
    </row>
    <row r="77" spans="2:18">
      <c r="B77" s="4"/>
      <c r="C77" s="4"/>
      <c r="D77" s="4"/>
      <c r="E77" s="4"/>
      <c r="F77" s="4"/>
      <c r="G77" s="4" t="s">
        <v>302</v>
      </c>
      <c r="H77" s="4">
        <v>112</v>
      </c>
      <c r="I77" s="93" t="s">
        <v>337</v>
      </c>
      <c r="J77" s="4">
        <v>1</v>
      </c>
      <c r="K77" s="4"/>
      <c r="L77" s="4" t="s">
        <v>347</v>
      </c>
      <c r="M77" s="86">
        <f>VLOOKUP(J76,B67:J69,J78+1,FALSE)</f>
        <v>1.05</v>
      </c>
      <c r="N77" s="86">
        <f>VLOOKUP($J76,B67:J69,$J78+1,FALSE)</f>
        <v>1.05</v>
      </c>
      <c r="O77" s="86">
        <f>VLOOKUP(J76,B67:R69,J78+9,FALSE)</f>
        <v>1.77</v>
      </c>
      <c r="P77" s="86">
        <f>VLOOKUP(J76,B67:R69,J78+9,FALSE)</f>
        <v>1.77</v>
      </c>
      <c r="Q77" s="4"/>
      <c r="R77" s="4"/>
    </row>
    <row r="78" spans="2:18">
      <c r="B78" s="4"/>
      <c r="C78" s="4"/>
      <c r="D78" s="4"/>
      <c r="E78" s="4"/>
      <c r="F78" s="4"/>
      <c r="G78" s="93" t="s">
        <v>338</v>
      </c>
      <c r="H78" s="4">
        <v>12</v>
      </c>
      <c r="I78" s="93" t="s">
        <v>339</v>
      </c>
      <c r="J78" s="4">
        <v>1</v>
      </c>
      <c r="K78" s="4">
        <f>MATCH(H77,C65:J65,0)</f>
        <v>2</v>
      </c>
      <c r="L78" s="4" t="s">
        <v>348</v>
      </c>
      <c r="M78" s="86">
        <f>VLOOKUP(J76,B71:J73,J78+1,FALSE)</f>
        <v>-1.38</v>
      </c>
      <c r="N78" s="86">
        <f>VLOOKUP(J76,B71:J73,J78+1,FALSE)</f>
        <v>-1.38</v>
      </c>
      <c r="O78" s="86">
        <f>VLOOKUP(J76,B71:R73,J78+9,FALSE)</f>
        <v>2.38</v>
      </c>
      <c r="P78" s="86">
        <f>VLOOKUP(J76,B71:R73,J78+9,FALSE)</f>
        <v>2.38</v>
      </c>
      <c r="Q78" s="4"/>
      <c r="R78" s="4"/>
    </row>
    <row r="79" spans="2:18">
      <c r="B79" s="4"/>
      <c r="C79" s="4"/>
      <c r="D79" s="4"/>
      <c r="E79" s="4"/>
      <c r="F79" s="4"/>
      <c r="G79" s="93" t="s">
        <v>340</v>
      </c>
      <c r="H79" s="4">
        <v>2</v>
      </c>
      <c r="I79" s="4"/>
      <c r="J79" s="4">
        <v>2</v>
      </c>
      <c r="K79" s="4"/>
      <c r="L79" s="4"/>
      <c r="M79" s="4"/>
      <c r="N79" s="4"/>
      <c r="O79" s="4" t="s">
        <v>301</v>
      </c>
      <c r="P79" s="4" t="s">
        <v>303</v>
      </c>
      <c r="Q79" s="4"/>
      <c r="R79" s="4"/>
    </row>
    <row r="80" spans="2:18">
      <c r="B80" t="s">
        <v>357</v>
      </c>
      <c r="D80" s="4"/>
      <c r="E80" s="4"/>
      <c r="F80" s="4"/>
      <c r="G80" s="93"/>
      <c r="H80" s="4"/>
      <c r="I80" s="4"/>
      <c r="J80" s="4"/>
      <c r="K80" s="4"/>
      <c r="L80" s="4"/>
      <c r="M80" s="4"/>
      <c r="N80" s="4"/>
      <c r="O80" s="4"/>
      <c r="P80" s="4"/>
      <c r="Q80" s="4"/>
      <c r="R80" s="4"/>
    </row>
    <row r="81" spans="2:11">
      <c r="B81" s="4"/>
      <c r="C81" s="4" t="s">
        <v>355</v>
      </c>
      <c r="H81" s="2" t="s">
        <v>356</v>
      </c>
    </row>
    <row r="82" spans="2:11">
      <c r="B82" s="3"/>
      <c r="C82" s="95" t="s">
        <v>341</v>
      </c>
      <c r="D82" s="96"/>
      <c r="E82" s="95" t="s">
        <v>342</v>
      </c>
      <c r="F82" s="97"/>
      <c r="H82" s="95" t="s">
        <v>341</v>
      </c>
      <c r="I82" s="96"/>
      <c r="J82" s="95" t="s">
        <v>342</v>
      </c>
      <c r="K82" s="97"/>
    </row>
    <row r="83" spans="2:11">
      <c r="B83" s="86" t="s">
        <v>347</v>
      </c>
      <c r="C83" s="28" t="s">
        <v>301</v>
      </c>
      <c r="D83" s="28" t="s">
        <v>303</v>
      </c>
      <c r="E83" s="28" t="s">
        <v>301</v>
      </c>
      <c r="F83" s="28" t="s">
        <v>303</v>
      </c>
      <c r="H83" s="28" t="s">
        <v>301</v>
      </c>
      <c r="I83" s="28" t="s">
        <v>303</v>
      </c>
      <c r="J83" s="28" t="s">
        <v>301</v>
      </c>
      <c r="K83" s="28" t="s">
        <v>303</v>
      </c>
    </row>
    <row r="84" spans="2:11">
      <c r="B84" s="86">
        <v>1995</v>
      </c>
      <c r="C84" s="3">
        <f t="shared" ref="C84:D86" si="15">(C67+E67)/2</f>
        <v>1.05</v>
      </c>
      <c r="D84" s="3">
        <f t="shared" si="15"/>
        <v>1.0750000000000002</v>
      </c>
      <c r="E84" s="3">
        <f t="shared" ref="E84:F86" si="16">(K67+M67)/2</f>
        <v>0.7</v>
      </c>
      <c r="F84" s="3">
        <f t="shared" si="16"/>
        <v>0.64</v>
      </c>
      <c r="H84" s="86">
        <v>0.26</v>
      </c>
      <c r="I84" s="86">
        <v>0.26</v>
      </c>
      <c r="J84" s="86">
        <v>0.74</v>
      </c>
      <c r="K84" s="86">
        <v>0.74</v>
      </c>
    </row>
    <row r="85" spans="2:11">
      <c r="B85" s="86">
        <v>2005</v>
      </c>
      <c r="C85" s="3">
        <f t="shared" si="15"/>
        <v>1.05</v>
      </c>
      <c r="D85" s="3">
        <f t="shared" si="15"/>
        <v>1.0249999999999999</v>
      </c>
      <c r="E85" s="3">
        <f t="shared" si="16"/>
        <v>1.31</v>
      </c>
      <c r="F85" s="3">
        <f t="shared" si="16"/>
        <v>1.1949999999999998</v>
      </c>
      <c r="H85" s="86">
        <v>0.25</v>
      </c>
      <c r="I85" s="86">
        <v>0.25</v>
      </c>
      <c r="J85" s="86">
        <v>0.75</v>
      </c>
      <c r="K85" s="86">
        <v>0.75</v>
      </c>
    </row>
    <row r="86" spans="2:11">
      <c r="B86" s="86">
        <v>2015</v>
      </c>
      <c r="C86" s="3">
        <f t="shared" si="15"/>
        <v>1.05</v>
      </c>
      <c r="D86" s="3">
        <f t="shared" si="15"/>
        <v>1.0249999999999999</v>
      </c>
      <c r="E86" s="3">
        <f t="shared" si="16"/>
        <v>1.8399999999999999</v>
      </c>
      <c r="F86" s="3">
        <f t="shared" si="16"/>
        <v>1.4249999999999998</v>
      </c>
      <c r="H86" s="86">
        <v>0.25</v>
      </c>
      <c r="I86" s="86">
        <v>0.25</v>
      </c>
      <c r="J86" s="86">
        <v>0.75</v>
      </c>
      <c r="K86" s="86">
        <v>0.75</v>
      </c>
    </row>
    <row r="87" spans="2:11">
      <c r="B87" s="86" t="s">
        <v>348</v>
      </c>
      <c r="C87" s="28" t="s">
        <v>301</v>
      </c>
      <c r="D87" s="28" t="s">
        <v>303</v>
      </c>
      <c r="E87" s="28" t="s">
        <v>301</v>
      </c>
      <c r="F87" s="28" t="s">
        <v>303</v>
      </c>
      <c r="H87" s="28" t="s">
        <v>301</v>
      </c>
      <c r="I87" s="28" t="s">
        <v>303</v>
      </c>
      <c r="J87" s="28" t="s">
        <v>301</v>
      </c>
      <c r="K87" s="28" t="s">
        <v>303</v>
      </c>
    </row>
    <row r="88" spans="2:11">
      <c r="B88" s="86">
        <v>1995</v>
      </c>
      <c r="C88" s="94">
        <f t="shared" ref="C88:D90" si="17">(C71+E71)/2</f>
        <v>0.03</v>
      </c>
      <c r="D88" s="94">
        <f t="shared" si="17"/>
        <v>0.14500000000000002</v>
      </c>
      <c r="E88" s="3">
        <f t="shared" ref="E88:F90" si="18">(K71+M71)/2</f>
        <v>0.95499999999999996</v>
      </c>
      <c r="F88" s="3">
        <f t="shared" si="18"/>
        <v>0.8600000000000001</v>
      </c>
      <c r="H88" s="86">
        <v>0.26</v>
      </c>
      <c r="I88" s="86">
        <v>0.26</v>
      </c>
      <c r="J88" s="86">
        <v>0.74</v>
      </c>
      <c r="K88" s="86">
        <v>0.74</v>
      </c>
    </row>
    <row r="89" spans="2:11">
      <c r="B89" s="86">
        <v>2005</v>
      </c>
      <c r="C89" s="94">
        <f t="shared" si="17"/>
        <v>-0.76875000000000004</v>
      </c>
      <c r="D89" s="94">
        <f t="shared" si="17"/>
        <v>-0.60499999999999998</v>
      </c>
      <c r="E89" s="3">
        <f t="shared" si="18"/>
        <v>1.77</v>
      </c>
      <c r="F89" s="3">
        <f t="shared" si="18"/>
        <v>1.605</v>
      </c>
      <c r="H89" s="86">
        <v>0.25</v>
      </c>
      <c r="I89" s="86">
        <v>0.25</v>
      </c>
      <c r="J89" s="86">
        <v>0.75</v>
      </c>
      <c r="K89" s="86">
        <v>0.75</v>
      </c>
    </row>
    <row r="90" spans="2:11">
      <c r="B90" s="86">
        <v>2015</v>
      </c>
      <c r="C90" s="94">
        <f t="shared" si="17"/>
        <v>-1.4775</v>
      </c>
      <c r="D90" s="94">
        <f t="shared" si="17"/>
        <v>-0.91249999999999998</v>
      </c>
      <c r="E90" s="3">
        <f t="shared" si="18"/>
        <v>2.48</v>
      </c>
      <c r="F90" s="3">
        <f t="shared" si="18"/>
        <v>1.915</v>
      </c>
      <c r="H90" s="86">
        <v>0.25</v>
      </c>
      <c r="I90" s="86">
        <v>0.25</v>
      </c>
      <c r="J90" s="86">
        <v>0.75</v>
      </c>
      <c r="K90" s="86">
        <v>0.75</v>
      </c>
    </row>
    <row r="93" spans="2:11">
      <c r="B93" s="854" t="s">
        <v>355</v>
      </c>
      <c r="C93" s="28" t="s">
        <v>347</v>
      </c>
      <c r="D93" s="28" t="s">
        <v>347</v>
      </c>
      <c r="E93" s="28" t="s">
        <v>348</v>
      </c>
      <c r="F93" s="28" t="s">
        <v>348</v>
      </c>
      <c r="G93" s="28" t="s">
        <v>347</v>
      </c>
      <c r="H93" s="28" t="s">
        <v>347</v>
      </c>
      <c r="I93" s="28" t="s">
        <v>348</v>
      </c>
      <c r="J93" s="28" t="s">
        <v>348</v>
      </c>
    </row>
    <row r="94" spans="2:11">
      <c r="B94" s="855"/>
      <c r="C94" s="857" t="s">
        <v>341</v>
      </c>
      <c r="D94" s="858"/>
      <c r="E94" s="858"/>
      <c r="F94" s="859"/>
      <c r="G94" s="857" t="s">
        <v>358</v>
      </c>
      <c r="H94" s="858"/>
      <c r="I94" s="858"/>
      <c r="J94" s="859"/>
    </row>
    <row r="95" spans="2:11">
      <c r="B95" s="856"/>
      <c r="C95" s="102" t="s">
        <v>301</v>
      </c>
      <c r="D95" s="103" t="s">
        <v>303</v>
      </c>
      <c r="E95" s="102" t="s">
        <v>301</v>
      </c>
      <c r="F95" s="103" t="s">
        <v>303</v>
      </c>
      <c r="G95" s="102" t="s">
        <v>301</v>
      </c>
      <c r="H95" s="103" t="s">
        <v>303</v>
      </c>
      <c r="I95" s="102" t="s">
        <v>301</v>
      </c>
      <c r="J95" s="103" t="s">
        <v>303</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104">
        <v>1995</v>
      </c>
      <c r="C110" s="104">
        <v>1.05</v>
      </c>
      <c r="D110" s="105">
        <f>(D84+D85+D86)/3</f>
        <v>1.0416666666666667</v>
      </c>
      <c r="E110" s="106">
        <f t="shared" ref="E110:E119" si="20">($C$89-$C$88)/10*($B110-$B$110)+0.03</f>
        <v>0.03</v>
      </c>
      <c r="F110" s="106">
        <f t="shared" ref="F110:F119" si="21">($D$89-$D$88)/10*($B110-$B$110)+0.15</f>
        <v>0.15</v>
      </c>
      <c r="G110" s="106">
        <f t="shared" ref="G110:G119" si="22">($E$85-$E$84)/10*($B110-$B$110)+0.7</f>
        <v>0.7</v>
      </c>
      <c r="H110" s="105">
        <f t="shared" ref="H110:H119" si="23">($F$85-$F$84)/10*($B110-$B$110)+0.64</f>
        <v>0.64</v>
      </c>
      <c r="I110" s="106">
        <f t="shared" ref="I110:I119" si="24">($E$89-$E$88)/10*($B110-$B$110)+0.955</f>
        <v>0.95499999999999996</v>
      </c>
      <c r="J110" s="106">
        <f t="shared" ref="J110:J119" si="25">($F$89-$F$88)/10*($B110-$B$110)+0.86</f>
        <v>0.86</v>
      </c>
    </row>
    <row r="111" spans="2:10">
      <c r="B111" s="3">
        <v>1996</v>
      </c>
      <c r="C111" s="94">
        <f>C110</f>
        <v>1.05</v>
      </c>
      <c r="D111" s="98">
        <f>D110</f>
        <v>1.0416666666666667</v>
      </c>
      <c r="E111" s="94">
        <f t="shared" si="20"/>
        <v>-4.9875000000000003E-2</v>
      </c>
      <c r="F111" s="94">
        <f t="shared" si="21"/>
        <v>7.4999999999999997E-2</v>
      </c>
      <c r="G111" s="94">
        <f t="shared" si="22"/>
        <v>0.76100000000000001</v>
      </c>
      <c r="H111" s="98">
        <f t="shared" si="23"/>
        <v>0.69550000000000001</v>
      </c>
      <c r="I111" s="94">
        <f t="shared" si="24"/>
        <v>1.0365</v>
      </c>
      <c r="J111" s="94">
        <f t="shared" si="25"/>
        <v>0.9345</v>
      </c>
    </row>
    <row r="112" spans="2:10">
      <c r="B112" s="3">
        <v>1997</v>
      </c>
      <c r="C112" s="94">
        <f t="shared" ref="C112:C129" si="26">C111</f>
        <v>1.05</v>
      </c>
      <c r="D112" s="98">
        <f t="shared" ref="D112:D130" si="27">D111</f>
        <v>1.0416666666666667</v>
      </c>
      <c r="E112" s="94">
        <f t="shared" si="20"/>
        <v>-0.12975</v>
      </c>
      <c r="F112" s="94">
        <f t="shared" si="21"/>
        <v>0</v>
      </c>
      <c r="G112" s="94">
        <f t="shared" si="22"/>
        <v>0.82199999999999995</v>
      </c>
      <c r="H112" s="98">
        <f t="shared" si="23"/>
        <v>0.751</v>
      </c>
      <c r="I112" s="94">
        <f t="shared" si="24"/>
        <v>1.1179999999999999</v>
      </c>
      <c r="J112" s="94">
        <f t="shared" si="25"/>
        <v>1.0089999999999999</v>
      </c>
    </row>
    <row r="113" spans="2:10">
      <c r="B113" s="3">
        <v>1998</v>
      </c>
      <c r="C113" s="94">
        <f t="shared" si="26"/>
        <v>1.05</v>
      </c>
      <c r="D113" s="98">
        <f t="shared" si="27"/>
        <v>1.0416666666666667</v>
      </c>
      <c r="E113" s="94">
        <f t="shared" si="20"/>
        <v>-0.20962500000000001</v>
      </c>
      <c r="F113" s="94">
        <f t="shared" si="21"/>
        <v>-7.4999999999999983E-2</v>
      </c>
      <c r="G113" s="94">
        <f t="shared" si="22"/>
        <v>0.88300000000000001</v>
      </c>
      <c r="H113" s="98">
        <f t="shared" si="23"/>
        <v>0.80649999999999999</v>
      </c>
      <c r="I113" s="94">
        <f t="shared" si="24"/>
        <v>1.1995</v>
      </c>
      <c r="J113" s="94">
        <f t="shared" si="25"/>
        <v>1.0834999999999999</v>
      </c>
    </row>
    <row r="114" spans="2:10">
      <c r="B114" s="3">
        <v>1999</v>
      </c>
      <c r="C114" s="94">
        <f t="shared" si="26"/>
        <v>1.05</v>
      </c>
      <c r="D114" s="98">
        <f t="shared" si="27"/>
        <v>1.0416666666666667</v>
      </c>
      <c r="E114" s="94">
        <f t="shared" si="20"/>
        <v>-0.28949999999999998</v>
      </c>
      <c r="F114" s="94">
        <f t="shared" si="21"/>
        <v>-0.15</v>
      </c>
      <c r="G114" s="94">
        <f t="shared" si="22"/>
        <v>0.94399999999999995</v>
      </c>
      <c r="H114" s="98">
        <f t="shared" si="23"/>
        <v>0.86199999999999988</v>
      </c>
      <c r="I114" s="94">
        <f t="shared" si="24"/>
        <v>1.2809999999999999</v>
      </c>
      <c r="J114" s="94">
        <f t="shared" si="25"/>
        <v>1.1579999999999999</v>
      </c>
    </row>
    <row r="115" spans="2:10">
      <c r="B115" s="3">
        <v>2000</v>
      </c>
      <c r="C115" s="94">
        <f t="shared" si="26"/>
        <v>1.05</v>
      </c>
      <c r="D115" s="98">
        <f t="shared" si="27"/>
        <v>1.0416666666666667</v>
      </c>
      <c r="E115" s="94">
        <f t="shared" si="20"/>
        <v>-0.36937500000000001</v>
      </c>
      <c r="F115" s="94">
        <f t="shared" si="21"/>
        <v>-0.22500000000000001</v>
      </c>
      <c r="G115" s="94">
        <f t="shared" si="22"/>
        <v>1.0049999999999999</v>
      </c>
      <c r="H115" s="98">
        <f t="shared" si="23"/>
        <v>0.91749999999999998</v>
      </c>
      <c r="I115" s="94">
        <f t="shared" si="24"/>
        <v>1.3625</v>
      </c>
      <c r="J115" s="94">
        <f t="shared" si="25"/>
        <v>1.2324999999999999</v>
      </c>
    </row>
    <row r="116" spans="2:10">
      <c r="B116" s="3">
        <v>2001</v>
      </c>
      <c r="C116" s="94">
        <f t="shared" si="26"/>
        <v>1.05</v>
      </c>
      <c r="D116" s="98">
        <f t="shared" si="27"/>
        <v>1.0416666666666667</v>
      </c>
      <c r="E116" s="94">
        <f t="shared" si="20"/>
        <v>-0.44925000000000004</v>
      </c>
      <c r="F116" s="94">
        <f t="shared" si="21"/>
        <v>-0.29999999999999993</v>
      </c>
      <c r="G116" s="94">
        <f t="shared" si="22"/>
        <v>1.0660000000000001</v>
      </c>
      <c r="H116" s="98">
        <f t="shared" si="23"/>
        <v>0.97299999999999986</v>
      </c>
      <c r="I116" s="94">
        <f t="shared" si="24"/>
        <v>1.444</v>
      </c>
      <c r="J116" s="94">
        <f t="shared" si="25"/>
        <v>1.3069999999999999</v>
      </c>
    </row>
    <row r="117" spans="2:10">
      <c r="B117" s="3">
        <v>2002</v>
      </c>
      <c r="C117" s="94">
        <f t="shared" si="26"/>
        <v>1.05</v>
      </c>
      <c r="D117" s="98">
        <f t="shared" si="27"/>
        <v>1.0416666666666667</v>
      </c>
      <c r="E117" s="94">
        <f t="shared" si="20"/>
        <v>-0.52912499999999996</v>
      </c>
      <c r="F117" s="94">
        <f t="shared" si="21"/>
        <v>-0.375</v>
      </c>
      <c r="G117" s="94">
        <f t="shared" si="22"/>
        <v>1.127</v>
      </c>
      <c r="H117" s="98">
        <f t="shared" si="23"/>
        <v>1.0284999999999997</v>
      </c>
      <c r="I117" s="94">
        <f t="shared" si="24"/>
        <v>1.5255000000000001</v>
      </c>
      <c r="J117" s="94">
        <f t="shared" si="25"/>
        <v>1.3815</v>
      </c>
    </row>
    <row r="118" spans="2:10">
      <c r="B118" s="3">
        <v>2003</v>
      </c>
      <c r="C118" s="94">
        <f t="shared" si="26"/>
        <v>1.05</v>
      </c>
      <c r="D118" s="98">
        <f t="shared" si="27"/>
        <v>1.0416666666666667</v>
      </c>
      <c r="E118" s="94">
        <f t="shared" si="20"/>
        <v>-0.60899999999999999</v>
      </c>
      <c r="F118" s="94">
        <f t="shared" si="21"/>
        <v>-0.44999999999999996</v>
      </c>
      <c r="G118" s="94">
        <f t="shared" si="22"/>
        <v>1.1880000000000002</v>
      </c>
      <c r="H118" s="98">
        <f t="shared" si="23"/>
        <v>1.0839999999999999</v>
      </c>
      <c r="I118" s="94">
        <f t="shared" si="24"/>
        <v>1.607</v>
      </c>
      <c r="J118" s="94">
        <f t="shared" si="25"/>
        <v>1.456</v>
      </c>
    </row>
    <row r="119" spans="2:10">
      <c r="B119" s="3">
        <v>2004</v>
      </c>
      <c r="C119" s="94">
        <f t="shared" si="26"/>
        <v>1.05</v>
      </c>
      <c r="D119" s="98">
        <f t="shared" si="27"/>
        <v>1.0416666666666667</v>
      </c>
      <c r="E119" s="94">
        <f t="shared" si="20"/>
        <v>-0.68887500000000002</v>
      </c>
      <c r="F119" s="94">
        <f t="shared" si="21"/>
        <v>-0.52499999999999991</v>
      </c>
      <c r="G119" s="94">
        <f t="shared" si="22"/>
        <v>1.2490000000000001</v>
      </c>
      <c r="H119" s="98">
        <f t="shared" si="23"/>
        <v>1.1395</v>
      </c>
      <c r="I119" s="94">
        <f t="shared" si="24"/>
        <v>1.6884999999999999</v>
      </c>
      <c r="J119" s="94">
        <f t="shared" si="25"/>
        <v>1.5305</v>
      </c>
    </row>
    <row r="120" spans="2:10">
      <c r="B120" s="104">
        <v>2005</v>
      </c>
      <c r="C120" s="106">
        <f t="shared" si="26"/>
        <v>1.05</v>
      </c>
      <c r="D120" s="105">
        <f t="shared" si="27"/>
        <v>1.0416666666666667</v>
      </c>
      <c r="E120" s="106">
        <f t="shared" ref="E120:E133" si="28">($C$90-$C$89)/10*(B120-$B$120)-0.77</f>
        <v>-0.77</v>
      </c>
      <c r="F120" s="106">
        <f t="shared" ref="F120:F133" si="29">($D$90-$D$89)/10*($B120-$B$120)-0.605</f>
        <v>-0.60499999999999998</v>
      </c>
      <c r="G120" s="106">
        <f t="shared" ref="G120:G133" si="30">($E$86-$E$85)/10*($B120-$B$120)+1.31</f>
        <v>1.31</v>
      </c>
      <c r="H120" s="105">
        <f t="shared" ref="H120:H133" si="31">($F$86-$F$85)/10*($B120-$B$120)+1.195</f>
        <v>1.1950000000000001</v>
      </c>
      <c r="I120" s="106">
        <f t="shared" ref="I120:I133" si="32">($E$90-$E$89)/10*($B120-$B$120)+1.77</f>
        <v>1.77</v>
      </c>
      <c r="J120" s="106">
        <f t="shared" ref="J120:J133" si="33">($F$90-$F$89)/10*($B120-$B$120)+1.605</f>
        <v>1.605</v>
      </c>
    </row>
    <row r="121" spans="2:10">
      <c r="B121" s="3">
        <v>2006</v>
      </c>
      <c r="C121" s="94">
        <f t="shared" si="26"/>
        <v>1.05</v>
      </c>
      <c r="D121" s="98">
        <f t="shared" si="27"/>
        <v>1.0416666666666667</v>
      </c>
      <c r="E121" s="94">
        <f t="shared" si="28"/>
        <v>-0.84087500000000004</v>
      </c>
      <c r="F121" s="94">
        <f t="shared" si="29"/>
        <v>-0.63575000000000004</v>
      </c>
      <c r="G121" s="94">
        <f t="shared" si="30"/>
        <v>1.363</v>
      </c>
      <c r="H121" s="98">
        <f t="shared" si="31"/>
        <v>1.218</v>
      </c>
      <c r="I121" s="94">
        <f t="shared" si="32"/>
        <v>1.841</v>
      </c>
      <c r="J121" s="94">
        <f t="shared" si="33"/>
        <v>1.6359999999999999</v>
      </c>
    </row>
    <row r="122" spans="2:10">
      <c r="B122" s="3">
        <v>2007</v>
      </c>
      <c r="C122" s="94">
        <f t="shared" si="26"/>
        <v>1.05</v>
      </c>
      <c r="D122" s="98">
        <f t="shared" si="27"/>
        <v>1.0416666666666667</v>
      </c>
      <c r="E122" s="94">
        <f t="shared" si="28"/>
        <v>-0.91175000000000006</v>
      </c>
      <c r="F122" s="94">
        <f t="shared" si="29"/>
        <v>-0.66649999999999998</v>
      </c>
      <c r="G122" s="94">
        <f t="shared" si="30"/>
        <v>1.4159999999999999</v>
      </c>
      <c r="H122" s="98">
        <f t="shared" si="31"/>
        <v>1.2410000000000001</v>
      </c>
      <c r="I122" s="94">
        <f t="shared" si="32"/>
        <v>1.9119999999999999</v>
      </c>
      <c r="J122" s="94">
        <f t="shared" si="33"/>
        <v>1.667</v>
      </c>
    </row>
    <row r="123" spans="2:10">
      <c r="B123" s="3">
        <v>2008</v>
      </c>
      <c r="C123" s="94">
        <f t="shared" si="26"/>
        <v>1.05</v>
      </c>
      <c r="D123" s="98">
        <f t="shared" si="27"/>
        <v>1.0416666666666667</v>
      </c>
      <c r="E123" s="94">
        <f t="shared" si="28"/>
        <v>-0.98262499999999997</v>
      </c>
      <c r="F123" s="94">
        <f t="shared" si="29"/>
        <v>-0.69724999999999993</v>
      </c>
      <c r="G123" s="94">
        <f t="shared" si="30"/>
        <v>1.4689999999999999</v>
      </c>
      <c r="H123" s="98">
        <f t="shared" si="31"/>
        <v>1.264</v>
      </c>
      <c r="I123" s="94">
        <f t="shared" si="32"/>
        <v>1.9830000000000001</v>
      </c>
      <c r="J123" s="94">
        <f t="shared" si="33"/>
        <v>1.698</v>
      </c>
    </row>
    <row r="124" spans="2:10">
      <c r="B124" s="3">
        <v>2009</v>
      </c>
      <c r="C124" s="94">
        <f t="shared" si="26"/>
        <v>1.05</v>
      </c>
      <c r="D124" s="98">
        <f t="shared" si="27"/>
        <v>1.0416666666666667</v>
      </c>
      <c r="E124" s="94">
        <f t="shared" si="28"/>
        <v>-1.0535000000000001</v>
      </c>
      <c r="F124" s="94">
        <f t="shared" si="29"/>
        <v>-0.72799999999999998</v>
      </c>
      <c r="G124" s="94">
        <f t="shared" si="30"/>
        <v>1.522</v>
      </c>
      <c r="H124" s="98">
        <f t="shared" si="31"/>
        <v>1.2870000000000001</v>
      </c>
      <c r="I124" s="94">
        <f t="shared" si="32"/>
        <v>2.0539999999999998</v>
      </c>
      <c r="J124" s="94">
        <f t="shared" si="33"/>
        <v>1.7290000000000001</v>
      </c>
    </row>
    <row r="125" spans="2:10">
      <c r="B125" s="3">
        <v>2010</v>
      </c>
      <c r="C125" s="94">
        <f t="shared" si="26"/>
        <v>1.05</v>
      </c>
      <c r="D125" s="98">
        <f t="shared" si="27"/>
        <v>1.0416666666666667</v>
      </c>
      <c r="E125" s="94">
        <f t="shared" si="28"/>
        <v>-1.1243750000000001</v>
      </c>
      <c r="F125" s="94">
        <f t="shared" si="29"/>
        <v>-0.75875000000000004</v>
      </c>
      <c r="G125" s="94">
        <f t="shared" si="30"/>
        <v>1.575</v>
      </c>
      <c r="H125" s="98">
        <f t="shared" si="31"/>
        <v>1.31</v>
      </c>
      <c r="I125" s="94">
        <f t="shared" si="32"/>
        <v>2.125</v>
      </c>
      <c r="J125" s="94">
        <f t="shared" si="33"/>
        <v>1.76</v>
      </c>
    </row>
    <row r="126" spans="2:10">
      <c r="B126" s="3">
        <v>2011</v>
      </c>
      <c r="C126" s="94">
        <f t="shared" si="26"/>
        <v>1.05</v>
      </c>
      <c r="D126" s="98">
        <f t="shared" si="27"/>
        <v>1.0416666666666667</v>
      </c>
      <c r="E126" s="94">
        <f t="shared" si="28"/>
        <v>-1.1952499999999999</v>
      </c>
      <c r="F126" s="94">
        <f t="shared" si="29"/>
        <v>-0.78949999999999998</v>
      </c>
      <c r="G126" s="94">
        <f t="shared" si="30"/>
        <v>1.6279999999999999</v>
      </c>
      <c r="H126" s="98">
        <f t="shared" si="31"/>
        <v>1.3330000000000002</v>
      </c>
      <c r="I126" s="94">
        <f t="shared" si="32"/>
        <v>2.1959999999999997</v>
      </c>
      <c r="J126" s="94">
        <f t="shared" si="33"/>
        <v>1.7909999999999999</v>
      </c>
    </row>
    <row r="127" spans="2:10">
      <c r="B127" s="3">
        <v>2012</v>
      </c>
      <c r="C127" s="94">
        <f t="shared" si="26"/>
        <v>1.05</v>
      </c>
      <c r="D127" s="98">
        <f t="shared" si="27"/>
        <v>1.0416666666666667</v>
      </c>
      <c r="E127" s="94">
        <f t="shared" si="28"/>
        <v>-1.2661249999999999</v>
      </c>
      <c r="F127" s="94">
        <f t="shared" si="29"/>
        <v>-0.82024999999999992</v>
      </c>
      <c r="G127" s="94">
        <f t="shared" si="30"/>
        <v>1.6809999999999998</v>
      </c>
      <c r="H127" s="98">
        <f t="shared" si="31"/>
        <v>1.3560000000000001</v>
      </c>
      <c r="I127" s="94">
        <f t="shared" si="32"/>
        <v>2.2669999999999999</v>
      </c>
      <c r="J127" s="94">
        <f t="shared" si="33"/>
        <v>1.8220000000000001</v>
      </c>
    </row>
    <row r="128" spans="2:10">
      <c r="B128" s="3">
        <v>2013</v>
      </c>
      <c r="C128" s="94">
        <f t="shared" si="26"/>
        <v>1.05</v>
      </c>
      <c r="D128" s="98">
        <f t="shared" si="27"/>
        <v>1.0416666666666667</v>
      </c>
      <c r="E128" s="94">
        <f t="shared" si="28"/>
        <v>-1.337</v>
      </c>
      <c r="F128" s="94">
        <f t="shared" si="29"/>
        <v>-0.85099999999999998</v>
      </c>
      <c r="G128" s="94">
        <f t="shared" si="30"/>
        <v>1.734</v>
      </c>
      <c r="H128" s="98">
        <f t="shared" si="31"/>
        <v>1.379</v>
      </c>
      <c r="I128" s="94">
        <f t="shared" si="32"/>
        <v>2.3380000000000001</v>
      </c>
      <c r="J128" s="94">
        <f t="shared" si="33"/>
        <v>1.853</v>
      </c>
    </row>
    <row r="129" spans="2:20">
      <c r="B129" s="3">
        <v>2014</v>
      </c>
      <c r="C129" s="94">
        <f t="shared" si="26"/>
        <v>1.05</v>
      </c>
      <c r="D129" s="98">
        <f t="shared" si="27"/>
        <v>1.0416666666666667</v>
      </c>
      <c r="E129" s="94">
        <f t="shared" si="28"/>
        <v>-1.407875</v>
      </c>
      <c r="F129" s="94">
        <f t="shared" si="29"/>
        <v>-0.88175000000000003</v>
      </c>
      <c r="G129" s="94">
        <f t="shared" si="30"/>
        <v>1.7869999999999999</v>
      </c>
      <c r="H129" s="98">
        <f t="shared" si="31"/>
        <v>1.4020000000000001</v>
      </c>
      <c r="I129" s="94">
        <f t="shared" si="32"/>
        <v>2.4089999999999998</v>
      </c>
      <c r="J129" s="94">
        <f t="shared" si="33"/>
        <v>1.8840000000000001</v>
      </c>
    </row>
    <row r="130" spans="2:20">
      <c r="B130" s="104">
        <v>2015</v>
      </c>
      <c r="C130" s="106">
        <f>C129</f>
        <v>1.05</v>
      </c>
      <c r="D130" s="105">
        <f t="shared" si="27"/>
        <v>1.0416666666666667</v>
      </c>
      <c r="E130" s="106">
        <f t="shared" si="28"/>
        <v>-1.47875</v>
      </c>
      <c r="F130" s="106">
        <f t="shared" si="29"/>
        <v>-0.91249999999999998</v>
      </c>
      <c r="G130" s="106">
        <f t="shared" si="30"/>
        <v>1.8399999999999999</v>
      </c>
      <c r="H130" s="105">
        <f t="shared" si="31"/>
        <v>1.425</v>
      </c>
      <c r="I130" s="106">
        <f t="shared" si="32"/>
        <v>2.48</v>
      </c>
      <c r="J130" s="106">
        <f t="shared" si="33"/>
        <v>1.915</v>
      </c>
    </row>
    <row r="131" spans="2:20">
      <c r="B131" s="3">
        <v>2016</v>
      </c>
      <c r="C131" s="94">
        <f>C130</f>
        <v>1.05</v>
      </c>
      <c r="D131" s="98">
        <f>D130</f>
        <v>1.0416666666666667</v>
      </c>
      <c r="E131" s="94">
        <f t="shared" si="28"/>
        <v>-1.5496249999999998</v>
      </c>
      <c r="F131" s="94">
        <f t="shared" si="29"/>
        <v>-0.94324999999999992</v>
      </c>
      <c r="G131" s="94">
        <f t="shared" si="30"/>
        <v>1.8929999999999998</v>
      </c>
      <c r="H131" s="98">
        <f t="shared" si="31"/>
        <v>1.448</v>
      </c>
      <c r="I131" s="94">
        <f t="shared" si="32"/>
        <v>2.5510000000000002</v>
      </c>
      <c r="J131" s="94">
        <f t="shared" si="33"/>
        <v>1.9460000000000002</v>
      </c>
    </row>
    <row r="132" spans="2:20">
      <c r="B132" s="3">
        <v>2017</v>
      </c>
      <c r="C132" s="94">
        <f>C131</f>
        <v>1.05</v>
      </c>
      <c r="D132" s="98">
        <f>D131</f>
        <v>1.0416666666666667</v>
      </c>
      <c r="E132" s="94">
        <f t="shared" si="28"/>
        <v>-1.6204999999999998</v>
      </c>
      <c r="F132" s="94">
        <f t="shared" si="29"/>
        <v>-0.97399999999999998</v>
      </c>
      <c r="G132" s="94">
        <f t="shared" si="30"/>
        <v>1.9459999999999997</v>
      </c>
      <c r="H132" s="98">
        <f t="shared" si="31"/>
        <v>1.4710000000000001</v>
      </c>
      <c r="I132" s="94">
        <f t="shared" si="32"/>
        <v>2.6219999999999999</v>
      </c>
      <c r="J132" s="94">
        <f t="shared" si="33"/>
        <v>1.9770000000000001</v>
      </c>
    </row>
    <row r="133" spans="2:20">
      <c r="B133" s="3">
        <v>2018</v>
      </c>
      <c r="C133" s="94">
        <f>C132</f>
        <v>1.05</v>
      </c>
      <c r="D133" s="98">
        <f>D132</f>
        <v>1.0416666666666667</v>
      </c>
      <c r="E133" s="94">
        <f t="shared" si="28"/>
        <v>-1.6913749999999999</v>
      </c>
      <c r="F133" s="94">
        <f t="shared" si="29"/>
        <v>-1.00475</v>
      </c>
      <c r="G133" s="94">
        <f t="shared" si="30"/>
        <v>1.9989999999999997</v>
      </c>
      <c r="H133" s="98">
        <f t="shared" si="31"/>
        <v>1.494</v>
      </c>
      <c r="I133" s="94">
        <f t="shared" si="32"/>
        <v>2.6930000000000001</v>
      </c>
      <c r="J133" s="94">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10"/>
      <c r="C143" s="10" t="s">
        <v>335</v>
      </c>
      <c r="D143" s="10"/>
      <c r="E143" s="10"/>
      <c r="F143" s="10"/>
      <c r="G143" s="10"/>
      <c r="H143" s="10"/>
      <c r="I143" s="10"/>
      <c r="J143" s="10"/>
      <c r="K143" s="10"/>
      <c r="L143" s="10"/>
      <c r="M143" s="10"/>
      <c r="N143" s="10"/>
      <c r="O143" s="10"/>
      <c r="P143" s="10"/>
      <c r="Q143" s="10"/>
      <c r="R143" s="10"/>
      <c r="S143" s="10"/>
      <c r="T143" s="10"/>
    </row>
    <row r="144" spans="2:20">
      <c r="B144" s="10"/>
      <c r="C144" s="78" t="s">
        <v>324</v>
      </c>
      <c r="D144" s="79"/>
      <c r="E144" s="79"/>
      <c r="F144" s="10"/>
      <c r="G144" s="10"/>
      <c r="H144" s="10"/>
      <c r="I144" s="10"/>
      <c r="J144" s="10"/>
      <c r="K144" s="10" t="s">
        <v>332</v>
      </c>
      <c r="L144" s="10"/>
      <c r="M144" s="10"/>
      <c r="N144" s="10"/>
      <c r="O144" s="10" t="s">
        <v>359</v>
      </c>
      <c r="P144" s="10"/>
      <c r="Q144" s="10"/>
      <c r="R144" s="10"/>
      <c r="S144" s="10"/>
      <c r="T144" s="10"/>
    </row>
    <row r="145" spans="2:20">
      <c r="B145" s="10"/>
      <c r="C145" s="52" t="s">
        <v>301</v>
      </c>
      <c r="D145" s="52" t="s">
        <v>303</v>
      </c>
      <c r="E145" s="52" t="s">
        <v>333</v>
      </c>
      <c r="F145" s="79" t="s">
        <v>361</v>
      </c>
      <c r="G145" s="10"/>
      <c r="H145" s="10"/>
      <c r="I145" s="10"/>
      <c r="J145" s="10"/>
      <c r="K145" s="52" t="s">
        <v>334</v>
      </c>
      <c r="L145" s="79" t="s">
        <v>361</v>
      </c>
      <c r="M145" s="10"/>
      <c r="N145" s="10"/>
      <c r="O145" s="10"/>
      <c r="P145" s="10"/>
      <c r="Q145" s="10"/>
      <c r="R145" s="10"/>
      <c r="S145" s="10"/>
      <c r="T145" s="10"/>
    </row>
    <row r="146" spans="2:20">
      <c r="B146" s="80" t="s">
        <v>310</v>
      </c>
      <c r="C146" s="77">
        <v>0.59050000000000002</v>
      </c>
      <c r="D146" s="77">
        <v>0</v>
      </c>
      <c r="E146" s="77">
        <v>0.59050000000000002</v>
      </c>
      <c r="F146" s="81">
        <f>AVERAGE(E$146:E146)</f>
        <v>0.59050000000000002</v>
      </c>
      <c r="G146" s="10"/>
      <c r="H146" s="80" t="s">
        <v>310</v>
      </c>
      <c r="I146" s="80" t="s">
        <v>362</v>
      </c>
      <c r="J146" s="10">
        <v>24</v>
      </c>
      <c r="K146" s="77">
        <v>0.57830912500000009</v>
      </c>
      <c r="L146" s="81">
        <f>AVERAGE(K$146:K146)</f>
        <v>0.57830912500000009</v>
      </c>
      <c r="M146" s="10">
        <v>22</v>
      </c>
      <c r="N146" s="10"/>
      <c r="O146" s="10"/>
      <c r="P146" s="10"/>
      <c r="Q146" s="10"/>
      <c r="R146" s="10"/>
      <c r="S146" s="10"/>
      <c r="T146" s="10"/>
    </row>
    <row r="147" spans="2:20">
      <c r="B147" s="80" t="s">
        <v>309</v>
      </c>
      <c r="C147" s="77">
        <v>0.5625</v>
      </c>
      <c r="D147" s="77">
        <v>0</v>
      </c>
      <c r="E147" s="77">
        <v>0.5625</v>
      </c>
      <c r="F147" s="81">
        <f>AVERAGE(E$146:E147)</f>
        <v>0.57650000000000001</v>
      </c>
      <c r="G147" s="10"/>
      <c r="H147" s="80" t="s">
        <v>309</v>
      </c>
      <c r="I147" s="80" t="s">
        <v>362</v>
      </c>
      <c r="J147" s="10">
        <f>J146+24</f>
        <v>48</v>
      </c>
      <c r="K147" s="77">
        <v>0.53148375000000003</v>
      </c>
      <c r="L147" s="81">
        <f>AVERAGE(K$146:K147)</f>
        <v>0.55489643750000006</v>
      </c>
      <c r="M147" s="10">
        <v>26</v>
      </c>
      <c r="N147" s="10"/>
      <c r="O147" s="10"/>
      <c r="P147" s="10"/>
      <c r="Q147" s="10"/>
      <c r="R147" s="10"/>
      <c r="S147" s="10"/>
      <c r="T147" s="10"/>
    </row>
    <row r="148" spans="2:20">
      <c r="B148" s="80" t="s">
        <v>311</v>
      </c>
      <c r="C148" s="77">
        <v>0.43099999999999999</v>
      </c>
      <c r="D148" s="77">
        <v>0</v>
      </c>
      <c r="E148" s="77">
        <v>0.43099999999999999</v>
      </c>
      <c r="F148" s="81">
        <f>AVERAGE(E$146:E148)</f>
        <v>0.52800000000000002</v>
      </c>
      <c r="G148" s="10"/>
      <c r="H148" s="80" t="s">
        <v>311</v>
      </c>
      <c r="I148" s="80" t="s">
        <v>362</v>
      </c>
      <c r="J148" s="10">
        <f>J147+24</f>
        <v>72</v>
      </c>
      <c r="K148" s="77">
        <v>0.39447399999999999</v>
      </c>
      <c r="L148" s="81">
        <f>AVERAGE(K$146:K148)</f>
        <v>0.50142229166666674</v>
      </c>
      <c r="M148" s="10">
        <v>24</v>
      </c>
      <c r="N148" s="10"/>
      <c r="O148" s="10"/>
      <c r="P148" s="10"/>
      <c r="Q148" s="10"/>
      <c r="R148" s="10"/>
      <c r="S148" s="10"/>
      <c r="T148" s="10"/>
    </row>
    <row r="149" spans="2:20">
      <c r="B149" s="80" t="s">
        <v>315</v>
      </c>
      <c r="C149" s="77">
        <v>0</v>
      </c>
      <c r="D149" s="77">
        <v>0.372</v>
      </c>
      <c r="E149" s="77">
        <v>0.372</v>
      </c>
      <c r="F149" s="81">
        <f>AVERAGE(E$146:E149)</f>
        <v>0.48899999999999999</v>
      </c>
      <c r="G149" s="10"/>
      <c r="H149" s="80" t="s">
        <v>315</v>
      </c>
      <c r="I149" s="80" t="s">
        <v>363</v>
      </c>
      <c r="J149" s="10">
        <f t="shared" ref="J149:J157" si="34">J148+24</f>
        <v>96</v>
      </c>
      <c r="K149" s="77">
        <v>0.36901874999999995</v>
      </c>
      <c r="L149" s="81">
        <f>AVERAGE(K$146:K149)</f>
        <v>0.46832140625000002</v>
      </c>
      <c r="M149" s="10">
        <v>23</v>
      </c>
      <c r="N149" s="10"/>
      <c r="O149" s="10"/>
      <c r="P149" s="10"/>
      <c r="Q149" s="10"/>
      <c r="R149" s="10"/>
      <c r="S149" s="10"/>
      <c r="T149" s="10"/>
    </row>
    <row r="150" spans="2:20">
      <c r="B150" s="80" t="s">
        <v>316</v>
      </c>
      <c r="C150" s="77">
        <v>0</v>
      </c>
      <c r="D150" s="77">
        <v>0.35100000000000003</v>
      </c>
      <c r="E150" s="77">
        <v>0.35100000000000003</v>
      </c>
      <c r="F150" s="81">
        <f>AVERAGE(E$146:E150)</f>
        <v>0.46139999999999998</v>
      </c>
      <c r="G150" s="10"/>
      <c r="H150" s="80" t="s">
        <v>316</v>
      </c>
      <c r="I150" s="80" t="s">
        <v>363</v>
      </c>
      <c r="J150" s="10">
        <f t="shared" si="34"/>
        <v>120</v>
      </c>
      <c r="K150" s="77">
        <v>0.33808300000000002</v>
      </c>
      <c r="L150" s="81">
        <f>AVERAGE(K$146:K150)</f>
        <v>0.44227372500000001</v>
      </c>
      <c r="M150" s="10">
        <v>22</v>
      </c>
      <c r="N150" s="10"/>
      <c r="O150" s="10"/>
      <c r="P150" s="10"/>
      <c r="Q150" s="10"/>
      <c r="R150" s="10"/>
      <c r="S150" s="10"/>
      <c r="T150" s="10"/>
    </row>
    <row r="151" spans="2:20">
      <c r="B151" s="80" t="s">
        <v>308</v>
      </c>
      <c r="C151" s="77">
        <v>0.31225000000000003</v>
      </c>
      <c r="D151" s="77">
        <v>0</v>
      </c>
      <c r="E151" s="77">
        <v>0.31225000000000003</v>
      </c>
      <c r="F151" s="81">
        <f>AVERAGE(E$146:E151)</f>
        <v>0.43654166666666666</v>
      </c>
      <c r="G151" s="10"/>
      <c r="H151" s="80" t="s">
        <v>308</v>
      </c>
      <c r="I151" s="80" t="s">
        <v>362</v>
      </c>
      <c r="J151" s="10">
        <f t="shared" si="34"/>
        <v>144</v>
      </c>
      <c r="K151" s="77">
        <v>0.26025987500000003</v>
      </c>
      <c r="L151" s="81">
        <f>AVERAGE(K$146:K151)</f>
        <v>0.41193808333333332</v>
      </c>
      <c r="M151" s="10">
        <v>26</v>
      </c>
      <c r="N151" s="10"/>
      <c r="O151" s="10"/>
      <c r="P151" s="10"/>
      <c r="Q151" s="10"/>
      <c r="R151" s="10"/>
      <c r="S151" s="10"/>
      <c r="T151" s="10"/>
    </row>
    <row r="152" spans="2:20">
      <c r="B152" s="80" t="s">
        <v>314</v>
      </c>
      <c r="C152" s="77">
        <v>0</v>
      </c>
      <c r="D152" s="77">
        <v>0.28425</v>
      </c>
      <c r="E152" s="77">
        <v>0.28425</v>
      </c>
      <c r="F152" s="81">
        <f>AVERAGE(E$146:E152)</f>
        <v>0.41478571428571431</v>
      </c>
      <c r="G152" s="10"/>
      <c r="H152" s="80" t="s">
        <v>314</v>
      </c>
      <c r="I152" s="80" t="s">
        <v>363</v>
      </c>
      <c r="J152" s="10">
        <f t="shared" si="34"/>
        <v>168</v>
      </c>
      <c r="K152" s="77">
        <v>0.24758137500000002</v>
      </c>
      <c r="L152" s="81">
        <f>AVERAGE(K$146:K152)</f>
        <v>0.38845855357142861</v>
      </c>
      <c r="M152" s="10">
        <v>25</v>
      </c>
      <c r="N152" s="10"/>
      <c r="O152" s="10"/>
      <c r="P152" s="10"/>
      <c r="Q152" s="10"/>
      <c r="R152" s="10"/>
      <c r="S152" s="10"/>
      <c r="T152" s="10"/>
    </row>
    <row r="153" spans="2:20">
      <c r="B153" s="80" t="s">
        <v>317</v>
      </c>
      <c r="C153" s="77">
        <v>8.8249999999999995E-2</v>
      </c>
      <c r="D153" s="77">
        <v>0.26524999999999999</v>
      </c>
      <c r="E153" s="77">
        <v>0.26524999999999999</v>
      </c>
      <c r="F153" s="81">
        <f>AVERAGE(E$146:E153)</f>
        <v>0.39609375000000002</v>
      </c>
      <c r="G153" s="10"/>
      <c r="H153" s="80" t="s">
        <v>317</v>
      </c>
      <c r="I153" s="80" t="s">
        <v>363</v>
      </c>
      <c r="J153" s="10">
        <f t="shared" si="34"/>
        <v>192</v>
      </c>
      <c r="K153" s="77">
        <v>0.18655075000000002</v>
      </c>
      <c r="L153" s="81">
        <f>AVERAGE(K$146:K153)</f>
        <v>0.36322007812500001</v>
      </c>
      <c r="M153" s="10">
        <v>25</v>
      </c>
      <c r="N153" s="10"/>
      <c r="O153" s="10"/>
      <c r="P153" s="10"/>
      <c r="Q153" s="10"/>
      <c r="R153" s="10"/>
      <c r="S153" s="10"/>
      <c r="T153" s="10"/>
    </row>
    <row r="154" spans="2:20">
      <c r="B154" s="80" t="s">
        <v>307</v>
      </c>
      <c r="C154" s="77">
        <v>0.24475</v>
      </c>
      <c r="D154" s="77">
        <v>9.9250000000000005E-2</v>
      </c>
      <c r="E154" s="77">
        <v>0.24475</v>
      </c>
      <c r="F154" s="81">
        <f>AVERAGE(E$146:E154)</f>
        <v>0.37927777777777777</v>
      </c>
      <c r="G154" s="10"/>
      <c r="H154" s="80" t="s">
        <v>307</v>
      </c>
      <c r="I154" s="80" t="s">
        <v>362</v>
      </c>
      <c r="J154" s="10">
        <f t="shared" si="34"/>
        <v>216</v>
      </c>
      <c r="K154" s="77">
        <v>0.15887162499999999</v>
      </c>
      <c r="L154" s="81">
        <f>AVERAGE(K$146:K154)</f>
        <v>0.34051469444444449</v>
      </c>
      <c r="M154" s="10">
        <v>22</v>
      </c>
      <c r="N154" s="10"/>
      <c r="O154" s="10"/>
      <c r="P154" s="10"/>
      <c r="Q154" s="10"/>
      <c r="R154" s="10"/>
      <c r="S154" s="10"/>
      <c r="T154" s="10"/>
    </row>
    <row r="155" spans="2:20">
      <c r="B155" s="80" t="s">
        <v>312</v>
      </c>
      <c r="C155" s="77">
        <v>0.20774999999999999</v>
      </c>
      <c r="D155" s="77">
        <v>6.3750000000000001E-2</v>
      </c>
      <c r="E155" s="77">
        <v>0.20774999999999999</v>
      </c>
      <c r="F155" s="81">
        <f>AVERAGE(E$146:E155)</f>
        <v>0.36212499999999997</v>
      </c>
      <c r="G155" s="10"/>
      <c r="H155" s="80" t="s">
        <v>312</v>
      </c>
      <c r="I155" s="80" t="s">
        <v>362</v>
      </c>
      <c r="J155" s="10">
        <f t="shared" si="34"/>
        <v>240</v>
      </c>
      <c r="K155" s="77">
        <v>0.10243987499999999</v>
      </c>
      <c r="L155" s="81">
        <f>AVERAGE(K$146:K155)</f>
        <v>0.3167072125</v>
      </c>
      <c r="M155" s="10">
        <v>26</v>
      </c>
      <c r="N155" s="10"/>
      <c r="O155" s="10"/>
      <c r="P155" s="10"/>
      <c r="Q155" s="10"/>
      <c r="R155" s="10"/>
      <c r="S155" s="10"/>
      <c r="T155" s="10"/>
    </row>
    <row r="156" spans="2:20">
      <c r="B156" s="80" t="s">
        <v>313</v>
      </c>
      <c r="C156" s="77">
        <v>0.12975000000000003</v>
      </c>
      <c r="D156" s="77">
        <v>0.15925</v>
      </c>
      <c r="E156" s="77">
        <v>0.15925</v>
      </c>
      <c r="F156" s="81">
        <f>AVERAGE(E$146:E156)</f>
        <v>0.3436818181818182</v>
      </c>
      <c r="G156" s="10"/>
      <c r="H156" s="80" t="s">
        <v>313</v>
      </c>
      <c r="I156" s="80" t="s">
        <v>363</v>
      </c>
      <c r="J156" s="10">
        <f t="shared" si="34"/>
        <v>264</v>
      </c>
      <c r="K156" s="77">
        <v>6.8722875000000003E-2</v>
      </c>
      <c r="L156" s="81">
        <f>AVERAGE(K$146:K156)</f>
        <v>0.29416318181818185</v>
      </c>
      <c r="M156" s="10">
        <v>25</v>
      </c>
      <c r="N156" s="10"/>
      <c r="O156" s="10"/>
      <c r="P156" s="10"/>
      <c r="Q156" s="10"/>
      <c r="R156" s="10"/>
      <c r="S156" s="10"/>
      <c r="T156" s="10"/>
    </row>
    <row r="157" spans="2:20">
      <c r="B157" s="80" t="s">
        <v>331</v>
      </c>
      <c r="C157" s="77">
        <v>0.15200000000000002</v>
      </c>
      <c r="D157" s="77">
        <v>0.13724999999999998</v>
      </c>
      <c r="E157" s="77">
        <v>0.15200000000000002</v>
      </c>
      <c r="F157" s="81">
        <f>AVERAGE(E$146:E157)</f>
        <v>0.32770833333333332</v>
      </c>
      <c r="G157" s="10"/>
      <c r="H157" s="80" t="s">
        <v>331</v>
      </c>
      <c r="I157" s="80" t="s">
        <v>362</v>
      </c>
      <c r="J157" s="10">
        <f t="shared" si="34"/>
        <v>288</v>
      </c>
      <c r="K157" s="77">
        <v>4.6761500000000011E-2</v>
      </c>
      <c r="L157" s="81">
        <f>AVERAGE(K$146:K157)</f>
        <v>0.27354637500000006</v>
      </c>
      <c r="M157" s="10">
        <v>25</v>
      </c>
      <c r="N157" s="10"/>
      <c r="O157" s="10"/>
      <c r="P157" s="10"/>
      <c r="Q157" s="10"/>
      <c r="R157" s="10"/>
      <c r="S157" s="10"/>
      <c r="T157" s="10"/>
    </row>
    <row r="158" spans="2:20">
      <c r="B158" s="80" t="s">
        <v>326</v>
      </c>
      <c r="C158" s="77">
        <f>_xlfn.AGGREGATE(1,5,C146:C157)</f>
        <v>0.2265625</v>
      </c>
      <c r="D158" s="77">
        <f>_xlfn.AGGREGATE(1,5,D146:D157)</f>
        <v>0.14433333333333331</v>
      </c>
      <c r="E158" s="77">
        <f>_xlfn.AGGREGATE(1,5,E146:E157)</f>
        <v>0.32770833333333332</v>
      </c>
      <c r="F158" s="10"/>
      <c r="G158" s="10"/>
      <c r="H158" s="80" t="s">
        <v>326</v>
      </c>
      <c r="I158" s="10"/>
      <c r="J158" s="101">
        <f>_xlfn.AGGREGATE(1,5,J146:J157)</f>
        <v>156</v>
      </c>
      <c r="K158" s="77">
        <f>_xlfn.AGGREGATE(1,5,K146:K157)</f>
        <v>0.27354637500000006</v>
      </c>
      <c r="L158" s="10"/>
      <c r="M158" s="101">
        <f>SUM(M146:M157)</f>
        <v>291</v>
      </c>
      <c r="N158" s="10"/>
      <c r="O158" s="10"/>
      <c r="P158" s="10"/>
      <c r="Q158" s="10"/>
      <c r="R158" s="10"/>
      <c r="S158" s="10"/>
      <c r="T158" s="10"/>
    </row>
    <row r="159" spans="2:20">
      <c r="B159" s="10"/>
      <c r="C159" s="10"/>
      <c r="D159" s="10"/>
      <c r="E159" s="10"/>
      <c r="F159" s="10"/>
      <c r="G159" s="10"/>
      <c r="H159" s="10"/>
      <c r="I159" s="10"/>
      <c r="J159" s="10"/>
      <c r="K159" s="10"/>
      <c r="L159" s="10"/>
      <c r="M159" s="10"/>
      <c r="N159" s="10"/>
      <c r="O159" s="10"/>
      <c r="P159" s="10"/>
      <c r="Q159" s="10"/>
      <c r="R159" s="10"/>
      <c r="S159" s="10"/>
      <c r="T159" s="10"/>
    </row>
    <row r="160" spans="2:20">
      <c r="B160" s="10"/>
      <c r="C160" s="10"/>
      <c r="D160" s="10"/>
      <c r="E160" s="10"/>
      <c r="F160" s="10"/>
      <c r="G160" s="10"/>
      <c r="H160" s="10"/>
      <c r="I160" s="10"/>
      <c r="J160" s="10"/>
      <c r="K160" s="10"/>
      <c r="L160" s="10"/>
      <c r="M160" s="10"/>
      <c r="N160" s="10"/>
      <c r="O160" s="10"/>
      <c r="P160" s="10"/>
      <c r="Q160" s="10"/>
      <c r="R160" s="10"/>
      <c r="S160" s="10"/>
      <c r="T160" s="10"/>
    </row>
    <row r="161" spans="2:20">
      <c r="B161" s="10"/>
      <c r="C161" s="10"/>
      <c r="D161" s="10"/>
      <c r="E161" s="10"/>
      <c r="F161" s="10"/>
      <c r="G161" s="10"/>
      <c r="H161" s="10"/>
      <c r="I161" s="10"/>
      <c r="J161" s="10"/>
      <c r="K161" s="10"/>
      <c r="L161" s="10"/>
      <c r="M161" s="10"/>
      <c r="N161" s="10"/>
      <c r="O161" s="10" t="s">
        <v>356</v>
      </c>
      <c r="P161" s="10"/>
      <c r="Q161" s="10"/>
      <c r="R161" s="10"/>
      <c r="S161" s="10"/>
      <c r="T161" s="10"/>
    </row>
    <row r="162" spans="2:20">
      <c r="B162" s="10"/>
      <c r="C162" s="10"/>
      <c r="D162" s="10" t="s">
        <v>354</v>
      </c>
      <c r="E162" s="10" t="s">
        <v>341</v>
      </c>
      <c r="F162" s="10"/>
      <c r="G162" s="10"/>
      <c r="H162" s="10"/>
      <c r="I162" s="10"/>
      <c r="J162" s="10" t="s">
        <v>358</v>
      </c>
      <c r="K162" s="10"/>
      <c r="L162" s="10"/>
      <c r="M162" s="10"/>
      <c r="N162" s="10"/>
      <c r="O162" s="10"/>
      <c r="P162" s="10" t="s">
        <v>341</v>
      </c>
      <c r="Q162" s="10"/>
      <c r="R162" s="10" t="s">
        <v>342</v>
      </c>
      <c r="S162" s="10"/>
      <c r="T162" s="10"/>
    </row>
    <row r="163" spans="2:20">
      <c r="B163" s="10"/>
      <c r="C163" s="10"/>
      <c r="D163" s="10"/>
      <c r="E163" s="10" t="s">
        <v>301</v>
      </c>
      <c r="F163" s="10" t="s">
        <v>303</v>
      </c>
      <c r="G163" s="10" t="s">
        <v>301</v>
      </c>
      <c r="H163" s="10" t="s">
        <v>303</v>
      </c>
      <c r="I163" s="10" t="s">
        <v>364</v>
      </c>
      <c r="J163" s="10" t="s">
        <v>301</v>
      </c>
      <c r="K163" s="10" t="s">
        <v>303</v>
      </c>
      <c r="L163" s="10" t="s">
        <v>301</v>
      </c>
      <c r="M163" s="10" t="s">
        <v>303</v>
      </c>
      <c r="N163" s="10" t="s">
        <v>364</v>
      </c>
      <c r="O163" s="10"/>
      <c r="P163" s="10" t="s">
        <v>301</v>
      </c>
      <c r="Q163" s="10" t="s">
        <v>303</v>
      </c>
      <c r="R163" s="10" t="s">
        <v>301</v>
      </c>
      <c r="S163" s="10" t="s">
        <v>303</v>
      </c>
      <c r="T163" s="10"/>
    </row>
    <row r="164" spans="2:20">
      <c r="B164" s="10"/>
      <c r="C164" s="10"/>
      <c r="D164" s="10"/>
      <c r="E164" s="10" t="s">
        <v>347</v>
      </c>
      <c r="F164" s="10" t="s">
        <v>347</v>
      </c>
      <c r="G164" s="10" t="s">
        <v>348</v>
      </c>
      <c r="H164" s="10" t="s">
        <v>348</v>
      </c>
      <c r="I164" s="10" t="s">
        <v>348</v>
      </c>
      <c r="J164" s="10" t="s">
        <v>347</v>
      </c>
      <c r="K164" s="10" t="s">
        <v>347</v>
      </c>
      <c r="L164" s="10" t="s">
        <v>348</v>
      </c>
      <c r="M164" s="10" t="s">
        <v>348</v>
      </c>
      <c r="N164" s="10" t="s">
        <v>348</v>
      </c>
      <c r="O164" s="10"/>
      <c r="P164" s="10" t="s">
        <v>347</v>
      </c>
      <c r="Q164" s="10" t="s">
        <v>348</v>
      </c>
      <c r="R164" s="10" t="s">
        <v>347</v>
      </c>
      <c r="S164" s="10" t="s">
        <v>348</v>
      </c>
      <c r="T164" s="10"/>
    </row>
    <row r="165" spans="2:20">
      <c r="B165" s="10"/>
      <c r="C165" s="10" t="s">
        <v>360</v>
      </c>
      <c r="D165" s="10">
        <v>1995</v>
      </c>
      <c r="E165" s="10">
        <v>1.05</v>
      </c>
      <c r="F165" s="99">
        <v>1.0416666666666667</v>
      </c>
      <c r="G165" s="99">
        <v>0.03</v>
      </c>
      <c r="H165" s="99">
        <v>0.15</v>
      </c>
      <c r="I165" s="99">
        <f>(G165+H165)/2</f>
        <v>0.09</v>
      </c>
      <c r="J165" s="99">
        <v>0.7</v>
      </c>
      <c r="K165" s="99">
        <v>0.64</v>
      </c>
      <c r="L165" s="99">
        <v>0.95499999999999996</v>
      </c>
      <c r="M165" s="99">
        <v>0.86</v>
      </c>
      <c r="N165" s="99">
        <f>(L165+M165)/2</f>
        <v>0.90749999999999997</v>
      </c>
      <c r="O165" s="10"/>
      <c r="P165" s="10">
        <v>0.25</v>
      </c>
      <c r="Q165" s="10">
        <v>0.25</v>
      </c>
      <c r="R165" s="10">
        <v>0.75</v>
      </c>
      <c r="S165" s="10">
        <v>0.75</v>
      </c>
      <c r="T165" s="10"/>
    </row>
    <row r="166" spans="2:20">
      <c r="B166" s="10"/>
      <c r="C166" s="10" t="s">
        <v>241</v>
      </c>
      <c r="D166" s="10">
        <v>1996</v>
      </c>
      <c r="E166" s="10">
        <v>1.05</v>
      </c>
      <c r="F166" s="99">
        <v>1.0416666666666667</v>
      </c>
      <c r="G166" s="99">
        <v>-4.9875000000000003E-2</v>
      </c>
      <c r="H166" s="99">
        <v>7.4999999999999997E-2</v>
      </c>
      <c r="I166" s="99">
        <f t="shared" ref="I166:I183" si="35">(G166+H166)/2</f>
        <v>1.2562499999999997E-2</v>
      </c>
      <c r="J166" s="99">
        <v>0.76100000000000001</v>
      </c>
      <c r="K166" s="99">
        <v>0.69550000000000001</v>
      </c>
      <c r="L166" s="99">
        <v>1.0365</v>
      </c>
      <c r="M166" s="99">
        <v>0.9345</v>
      </c>
      <c r="N166" s="99">
        <f t="shared" ref="N166:N183" si="36">(L166+M166)/2</f>
        <v>0.98550000000000004</v>
      </c>
      <c r="O166" s="10"/>
      <c r="P166" s="10">
        <v>0.25</v>
      </c>
      <c r="Q166" s="10">
        <v>0.25</v>
      </c>
      <c r="R166" s="10">
        <v>0.75</v>
      </c>
      <c r="S166" s="10">
        <v>0.75</v>
      </c>
      <c r="T166" s="10"/>
    </row>
    <row r="167" spans="2:20">
      <c r="B167" s="10"/>
      <c r="C167" s="10" t="s">
        <v>240</v>
      </c>
      <c r="D167" s="10">
        <v>1997</v>
      </c>
      <c r="E167" s="10">
        <v>1.05</v>
      </c>
      <c r="F167" s="99">
        <v>1.0416666666666667</v>
      </c>
      <c r="G167" s="99">
        <v>-0.12975</v>
      </c>
      <c r="H167" s="99">
        <v>0</v>
      </c>
      <c r="I167" s="99">
        <f t="shared" si="35"/>
        <v>-6.4875000000000002E-2</v>
      </c>
      <c r="J167" s="99">
        <v>0.82199999999999995</v>
      </c>
      <c r="K167" s="99">
        <v>0.751</v>
      </c>
      <c r="L167" s="99">
        <v>1.1179999999999999</v>
      </c>
      <c r="M167" s="99">
        <v>1.0089999999999999</v>
      </c>
      <c r="N167" s="99">
        <f t="shared" si="36"/>
        <v>1.0634999999999999</v>
      </c>
      <c r="O167" s="10"/>
      <c r="P167" s="10"/>
      <c r="Q167" s="10"/>
      <c r="R167" s="10"/>
      <c r="S167" s="10"/>
      <c r="T167" s="10"/>
    </row>
    <row r="168" spans="2:20">
      <c r="B168" s="10"/>
      <c r="C168" s="10" t="s">
        <v>239</v>
      </c>
      <c r="D168" s="10">
        <v>1998</v>
      </c>
      <c r="E168" s="10">
        <v>1.05</v>
      </c>
      <c r="F168" s="99">
        <v>1.0416666666666667</v>
      </c>
      <c r="G168" s="99">
        <v>-0.20962500000000001</v>
      </c>
      <c r="H168" s="99">
        <v>-7.4999999999999983E-2</v>
      </c>
      <c r="I168" s="99">
        <f t="shared" si="35"/>
        <v>-0.14231250000000001</v>
      </c>
      <c r="J168" s="99">
        <v>0.88300000000000001</v>
      </c>
      <c r="K168" s="99">
        <v>0.80649999999999999</v>
      </c>
      <c r="L168" s="99">
        <v>1.1995</v>
      </c>
      <c r="M168" s="99">
        <v>1.0834999999999999</v>
      </c>
      <c r="N168" s="99">
        <f t="shared" si="36"/>
        <v>1.1415</v>
      </c>
      <c r="O168" s="10"/>
      <c r="P168" s="10"/>
      <c r="Q168" s="10"/>
      <c r="R168" s="10"/>
      <c r="S168" s="10"/>
      <c r="T168" s="10"/>
    </row>
    <row r="169" spans="2:20">
      <c r="B169" s="10"/>
      <c r="C169" s="10" t="s">
        <v>238</v>
      </c>
      <c r="D169" s="10">
        <v>1999</v>
      </c>
      <c r="E169" s="10">
        <v>1.05</v>
      </c>
      <c r="F169" s="99">
        <v>1.0416666666666667</v>
      </c>
      <c r="G169" s="99">
        <v>-0.28949999999999998</v>
      </c>
      <c r="H169" s="99">
        <v>-0.15</v>
      </c>
      <c r="I169" s="99">
        <f t="shared" si="35"/>
        <v>-0.21975</v>
      </c>
      <c r="J169" s="99">
        <v>0.94399999999999995</v>
      </c>
      <c r="K169" s="99">
        <v>0.86199999999999988</v>
      </c>
      <c r="L169" s="99">
        <v>1.2809999999999999</v>
      </c>
      <c r="M169" s="99">
        <v>1.1579999999999999</v>
      </c>
      <c r="N169" s="99">
        <f t="shared" si="36"/>
        <v>1.2195</v>
      </c>
      <c r="O169" s="10"/>
      <c r="P169" s="10"/>
      <c r="Q169" s="10"/>
      <c r="R169" s="10"/>
      <c r="S169" s="10"/>
      <c r="T169" s="10"/>
    </row>
    <row r="170" spans="2:20">
      <c r="B170" s="10"/>
      <c r="C170" s="10" t="s">
        <v>237</v>
      </c>
      <c r="D170" s="10">
        <v>2000</v>
      </c>
      <c r="E170" s="10">
        <v>1.05</v>
      </c>
      <c r="F170" s="99">
        <v>1.0416666666666667</v>
      </c>
      <c r="G170" s="99">
        <v>-0.36937500000000001</v>
      </c>
      <c r="H170" s="99">
        <v>-0.22500000000000001</v>
      </c>
      <c r="I170" s="99">
        <f t="shared" si="35"/>
        <v>-0.29718749999999999</v>
      </c>
      <c r="J170" s="99">
        <v>1.0049999999999999</v>
      </c>
      <c r="K170" s="99">
        <v>0.91749999999999998</v>
      </c>
      <c r="L170" s="99">
        <v>1.3625</v>
      </c>
      <c r="M170" s="99">
        <v>1.2324999999999999</v>
      </c>
      <c r="N170" s="99">
        <f t="shared" si="36"/>
        <v>1.2974999999999999</v>
      </c>
      <c r="O170" s="10"/>
      <c r="P170" s="10"/>
      <c r="Q170" s="10"/>
      <c r="R170" s="10"/>
      <c r="S170" s="10"/>
      <c r="T170" s="10"/>
    </row>
    <row r="171" spans="2:20">
      <c r="B171" s="10"/>
      <c r="C171" s="10" t="s">
        <v>236</v>
      </c>
      <c r="D171" s="10">
        <v>2001</v>
      </c>
      <c r="E171" s="10">
        <v>1.05</v>
      </c>
      <c r="F171" s="99">
        <v>1.0416666666666667</v>
      </c>
      <c r="G171" s="99">
        <v>-0.44925000000000004</v>
      </c>
      <c r="H171" s="99">
        <v>-0.29999999999999993</v>
      </c>
      <c r="I171" s="99">
        <f t="shared" si="35"/>
        <v>-0.37462499999999999</v>
      </c>
      <c r="J171" s="99">
        <v>1.0660000000000001</v>
      </c>
      <c r="K171" s="99">
        <v>0.97299999999999986</v>
      </c>
      <c r="L171" s="99">
        <v>1.444</v>
      </c>
      <c r="M171" s="99">
        <v>1.3069999999999999</v>
      </c>
      <c r="N171" s="99">
        <f t="shared" si="36"/>
        <v>1.3754999999999999</v>
      </c>
      <c r="O171" s="10"/>
      <c r="P171" s="10"/>
      <c r="Q171" s="10"/>
      <c r="R171" s="10"/>
      <c r="S171" s="10"/>
      <c r="T171" s="10"/>
    </row>
    <row r="172" spans="2:20">
      <c r="B172" s="10"/>
      <c r="C172" s="10" t="s">
        <v>235</v>
      </c>
      <c r="D172" s="10">
        <v>2002</v>
      </c>
      <c r="E172" s="10">
        <v>1.05</v>
      </c>
      <c r="F172" s="99">
        <v>1.0416666666666667</v>
      </c>
      <c r="G172" s="99">
        <v>-0.52912499999999996</v>
      </c>
      <c r="H172" s="99">
        <v>-0.375</v>
      </c>
      <c r="I172" s="99">
        <f t="shared" si="35"/>
        <v>-0.45206249999999998</v>
      </c>
      <c r="J172" s="99">
        <v>1.127</v>
      </c>
      <c r="K172" s="99">
        <v>1.0284999999999997</v>
      </c>
      <c r="L172" s="99">
        <v>1.5255000000000001</v>
      </c>
      <c r="M172" s="99">
        <v>1.3815</v>
      </c>
      <c r="N172" s="99">
        <f t="shared" si="36"/>
        <v>1.4535</v>
      </c>
      <c r="O172" s="10"/>
      <c r="P172" s="10"/>
      <c r="Q172" s="10"/>
      <c r="R172" s="10"/>
      <c r="S172" s="10"/>
      <c r="T172" s="10"/>
    </row>
    <row r="173" spans="2:20">
      <c r="B173" s="10"/>
      <c r="C173" s="10" t="s">
        <v>234</v>
      </c>
      <c r="D173" s="10">
        <v>2003</v>
      </c>
      <c r="E173" s="10">
        <v>1.05</v>
      </c>
      <c r="F173" s="99">
        <v>1.0416666666666667</v>
      </c>
      <c r="G173" s="99">
        <v>-0.60899999999999999</v>
      </c>
      <c r="H173" s="99">
        <v>-0.44999999999999996</v>
      </c>
      <c r="I173" s="99">
        <f t="shared" si="35"/>
        <v>-0.52949999999999997</v>
      </c>
      <c r="J173" s="99">
        <v>1.1880000000000002</v>
      </c>
      <c r="K173" s="99">
        <v>1.0839999999999999</v>
      </c>
      <c r="L173" s="99">
        <v>1.607</v>
      </c>
      <c r="M173" s="99">
        <v>1.456</v>
      </c>
      <c r="N173" s="99">
        <f t="shared" si="36"/>
        <v>1.5314999999999999</v>
      </c>
      <c r="O173" s="10"/>
      <c r="P173" s="10"/>
      <c r="Q173" s="10"/>
      <c r="R173" s="10"/>
      <c r="S173" s="10"/>
      <c r="T173" s="10"/>
    </row>
    <row r="174" spans="2:20">
      <c r="B174" s="10"/>
      <c r="C174" s="10" t="s">
        <v>233</v>
      </c>
      <c r="D174" s="10">
        <v>2004</v>
      </c>
      <c r="E174" s="10">
        <v>1.05</v>
      </c>
      <c r="F174" s="99">
        <v>1.0416666666666667</v>
      </c>
      <c r="G174" s="99">
        <v>-0.68887500000000002</v>
      </c>
      <c r="H174" s="99">
        <v>-0.52499999999999991</v>
      </c>
      <c r="I174" s="99">
        <f t="shared" si="35"/>
        <v>-0.60693749999999991</v>
      </c>
      <c r="J174" s="99">
        <v>1.2490000000000001</v>
      </c>
      <c r="K174" s="99">
        <v>1.1395</v>
      </c>
      <c r="L174" s="99">
        <v>1.6884999999999999</v>
      </c>
      <c r="M174" s="99">
        <v>1.5305</v>
      </c>
      <c r="N174" s="99">
        <f t="shared" si="36"/>
        <v>1.6094999999999999</v>
      </c>
      <c r="O174" s="10"/>
      <c r="P174" s="10"/>
      <c r="Q174" s="10"/>
      <c r="R174" s="10"/>
      <c r="S174" s="10"/>
      <c r="T174" s="10"/>
    </row>
    <row r="175" spans="2:20">
      <c r="B175" s="10"/>
      <c r="C175" s="10" t="s">
        <v>232</v>
      </c>
      <c r="D175" s="10">
        <v>2005</v>
      </c>
      <c r="E175" s="10">
        <v>1.05</v>
      </c>
      <c r="F175" s="99">
        <v>1.0416666666666667</v>
      </c>
      <c r="G175" s="99">
        <v>-0.77</v>
      </c>
      <c r="H175" s="99">
        <v>-0.60499999999999998</v>
      </c>
      <c r="I175" s="99">
        <f t="shared" si="35"/>
        <v>-0.6875</v>
      </c>
      <c r="J175" s="99">
        <v>1.31</v>
      </c>
      <c r="K175" s="99">
        <v>1.1950000000000001</v>
      </c>
      <c r="L175" s="99">
        <v>1.77</v>
      </c>
      <c r="M175" s="99">
        <v>1.605</v>
      </c>
      <c r="N175" s="99">
        <f t="shared" si="36"/>
        <v>1.6875</v>
      </c>
      <c r="O175" s="10"/>
      <c r="P175" s="10"/>
      <c r="Q175" s="10"/>
      <c r="R175" s="10"/>
      <c r="S175" s="10"/>
      <c r="T175" s="10"/>
    </row>
    <row r="176" spans="2:20">
      <c r="B176" s="10"/>
      <c r="C176" s="10" t="s">
        <v>231</v>
      </c>
      <c r="D176" s="10">
        <v>2006</v>
      </c>
      <c r="E176" s="10">
        <v>1.05</v>
      </c>
      <c r="F176" s="99">
        <v>1.0416666666666667</v>
      </c>
      <c r="G176" s="99">
        <v>-0.84087500000000004</v>
      </c>
      <c r="H176" s="99">
        <v>-0.63575000000000004</v>
      </c>
      <c r="I176" s="99">
        <f t="shared" si="35"/>
        <v>-0.73831250000000004</v>
      </c>
      <c r="J176" s="99">
        <v>1.363</v>
      </c>
      <c r="K176" s="99">
        <v>1.218</v>
      </c>
      <c r="L176" s="99">
        <v>1.841</v>
      </c>
      <c r="M176" s="99">
        <v>1.6359999999999999</v>
      </c>
      <c r="N176" s="99">
        <f t="shared" si="36"/>
        <v>1.7384999999999999</v>
      </c>
      <c r="O176" s="10"/>
      <c r="P176" s="10"/>
      <c r="Q176" s="10"/>
      <c r="R176" s="10"/>
      <c r="S176" s="10"/>
      <c r="T176" s="10"/>
    </row>
    <row r="177" spans="2:20">
      <c r="B177" s="10"/>
      <c r="C177" s="10" t="s">
        <v>230</v>
      </c>
      <c r="D177" s="10">
        <v>2007</v>
      </c>
      <c r="E177" s="10">
        <v>1.05</v>
      </c>
      <c r="F177" s="99">
        <v>1.0416666666666667</v>
      </c>
      <c r="G177" s="99">
        <v>-0.91175000000000006</v>
      </c>
      <c r="H177" s="99">
        <v>-0.66649999999999998</v>
      </c>
      <c r="I177" s="99">
        <f t="shared" si="35"/>
        <v>-0.78912500000000008</v>
      </c>
      <c r="J177" s="99">
        <v>1.4159999999999999</v>
      </c>
      <c r="K177" s="99">
        <v>1.2410000000000001</v>
      </c>
      <c r="L177" s="99">
        <v>1.9119999999999999</v>
      </c>
      <c r="M177" s="99">
        <v>1.667</v>
      </c>
      <c r="N177" s="99">
        <f t="shared" si="36"/>
        <v>1.7894999999999999</v>
      </c>
      <c r="O177" s="10"/>
      <c r="P177" s="10"/>
      <c r="Q177" s="10"/>
      <c r="R177" s="10"/>
      <c r="S177" s="10"/>
      <c r="T177" s="10"/>
    </row>
    <row r="178" spans="2:20">
      <c r="B178" s="10"/>
      <c r="C178" s="10" t="s">
        <v>229</v>
      </c>
      <c r="D178" s="5">
        <v>2008</v>
      </c>
      <c r="E178" s="5">
        <v>1.05</v>
      </c>
      <c r="F178" s="100">
        <v>1.0416666666666667</v>
      </c>
      <c r="G178" s="100">
        <v>-0.98262499999999997</v>
      </c>
      <c r="H178" s="100">
        <v>-0.69724999999999993</v>
      </c>
      <c r="I178" s="99">
        <f t="shared" si="35"/>
        <v>-0.8399375</v>
      </c>
      <c r="J178" s="100">
        <v>1.4689999999999999</v>
      </c>
      <c r="K178" s="100">
        <v>1.264</v>
      </c>
      <c r="L178" s="100">
        <v>1.9830000000000001</v>
      </c>
      <c r="M178" s="100">
        <v>1.698</v>
      </c>
      <c r="N178" s="99">
        <f t="shared" si="36"/>
        <v>1.8405</v>
      </c>
      <c r="O178" s="10"/>
      <c r="P178" s="10"/>
      <c r="Q178" s="10"/>
      <c r="R178" s="10"/>
      <c r="S178" s="10"/>
      <c r="T178" s="10"/>
    </row>
    <row r="179" spans="2:20">
      <c r="B179" s="10"/>
      <c r="C179" s="10" t="s">
        <v>228</v>
      </c>
      <c r="D179" s="5">
        <v>2009</v>
      </c>
      <c r="E179" s="5">
        <v>1.05</v>
      </c>
      <c r="F179" s="100">
        <v>1.0416666666666667</v>
      </c>
      <c r="G179" s="100">
        <v>-1.0535000000000001</v>
      </c>
      <c r="H179" s="100">
        <v>-0.72799999999999998</v>
      </c>
      <c r="I179" s="99">
        <f t="shared" si="35"/>
        <v>-0.89075000000000004</v>
      </c>
      <c r="J179" s="100">
        <v>1.522</v>
      </c>
      <c r="K179" s="100">
        <v>1.2870000000000001</v>
      </c>
      <c r="L179" s="100">
        <v>2.0539999999999998</v>
      </c>
      <c r="M179" s="100">
        <v>1.7290000000000001</v>
      </c>
      <c r="N179" s="99">
        <f t="shared" si="36"/>
        <v>1.8915</v>
      </c>
      <c r="O179" s="10"/>
      <c r="P179" s="10"/>
      <c r="Q179" s="10"/>
      <c r="R179" s="10"/>
      <c r="S179" s="10"/>
      <c r="T179" s="10"/>
    </row>
    <row r="180" spans="2:20">
      <c r="B180" s="10"/>
      <c r="C180" s="10" t="s">
        <v>227</v>
      </c>
      <c r="D180" s="5">
        <v>2010</v>
      </c>
      <c r="E180" s="5">
        <v>1.05</v>
      </c>
      <c r="F180" s="100">
        <v>1.0416666666666667</v>
      </c>
      <c r="G180" s="100">
        <v>-1.1243750000000001</v>
      </c>
      <c r="H180" s="100">
        <v>-0.75875000000000004</v>
      </c>
      <c r="I180" s="99">
        <f t="shared" si="35"/>
        <v>-0.94156250000000008</v>
      </c>
      <c r="J180" s="100">
        <v>1.575</v>
      </c>
      <c r="K180" s="100">
        <v>1.31</v>
      </c>
      <c r="L180" s="100">
        <v>2.125</v>
      </c>
      <c r="M180" s="100">
        <v>1.76</v>
      </c>
      <c r="N180" s="99">
        <f t="shared" si="36"/>
        <v>1.9424999999999999</v>
      </c>
      <c r="O180" s="10"/>
      <c r="P180" s="10"/>
      <c r="Q180" s="10"/>
      <c r="R180" s="10"/>
      <c r="S180" s="10"/>
      <c r="T180" s="10"/>
    </row>
    <row r="181" spans="2:20">
      <c r="B181" s="10"/>
      <c r="C181" s="10" t="s">
        <v>226</v>
      </c>
      <c r="D181" s="5">
        <v>2011</v>
      </c>
      <c r="E181" s="5">
        <v>1.05</v>
      </c>
      <c r="F181" s="100">
        <v>1.0416666666666667</v>
      </c>
      <c r="G181" s="100">
        <v>-1.1952499999999999</v>
      </c>
      <c r="H181" s="100">
        <v>-0.78949999999999998</v>
      </c>
      <c r="I181" s="99">
        <f t="shared" si="35"/>
        <v>-0.99237500000000001</v>
      </c>
      <c r="J181" s="100">
        <v>1.6279999999999999</v>
      </c>
      <c r="K181" s="100">
        <v>1.3330000000000002</v>
      </c>
      <c r="L181" s="100">
        <v>2.1959999999999997</v>
      </c>
      <c r="M181" s="100">
        <v>1.7909999999999999</v>
      </c>
      <c r="N181" s="99">
        <f t="shared" si="36"/>
        <v>1.9934999999999998</v>
      </c>
      <c r="O181" s="10"/>
      <c r="P181" s="10"/>
      <c r="Q181" s="10"/>
      <c r="R181" s="10"/>
      <c r="S181" s="10"/>
      <c r="T181" s="10"/>
    </row>
    <row r="182" spans="2:20">
      <c r="B182" s="10"/>
      <c r="C182" s="10" t="s">
        <v>224</v>
      </c>
      <c r="D182" s="5">
        <v>2012</v>
      </c>
      <c r="E182" s="5">
        <v>1.05</v>
      </c>
      <c r="F182" s="100">
        <v>1.0416666666666667</v>
      </c>
      <c r="G182" s="100">
        <v>-1.2661249999999999</v>
      </c>
      <c r="H182" s="100">
        <v>-0.82024999999999992</v>
      </c>
      <c r="I182" s="99">
        <f t="shared" si="35"/>
        <v>-1.0431874999999999</v>
      </c>
      <c r="J182" s="100">
        <v>1.6809999999999998</v>
      </c>
      <c r="K182" s="100">
        <v>1.3560000000000001</v>
      </c>
      <c r="L182" s="100">
        <v>2.2669999999999999</v>
      </c>
      <c r="M182" s="100">
        <v>1.8220000000000001</v>
      </c>
      <c r="N182" s="99">
        <f t="shared" si="36"/>
        <v>2.0445000000000002</v>
      </c>
      <c r="O182" s="10"/>
      <c r="P182" s="10"/>
      <c r="Q182" s="10"/>
      <c r="R182" s="10"/>
      <c r="S182" s="10"/>
      <c r="T182" s="10"/>
    </row>
    <row r="183" spans="2:20">
      <c r="B183" s="10"/>
      <c r="C183" s="10" t="s">
        <v>222</v>
      </c>
      <c r="D183" s="5">
        <v>2013</v>
      </c>
      <c r="E183" s="5">
        <v>1.05</v>
      </c>
      <c r="F183" s="100">
        <v>1.0416666666666667</v>
      </c>
      <c r="G183" s="100">
        <v>-1.337</v>
      </c>
      <c r="H183" s="100">
        <v>-0.85099999999999998</v>
      </c>
      <c r="I183" s="99">
        <f t="shared" si="35"/>
        <v>-1.0939999999999999</v>
      </c>
      <c r="J183" s="100">
        <v>1.734</v>
      </c>
      <c r="K183" s="100">
        <v>1.379</v>
      </c>
      <c r="L183" s="100">
        <v>2.3380000000000001</v>
      </c>
      <c r="M183" s="100">
        <v>1.853</v>
      </c>
      <c r="N183" s="99">
        <f t="shared" si="36"/>
        <v>2.0954999999999999</v>
      </c>
      <c r="O183" s="10"/>
      <c r="P183" s="10"/>
      <c r="Q183" s="10"/>
      <c r="R183" s="10"/>
      <c r="S183" s="10"/>
      <c r="T183" s="10"/>
    </row>
  </sheetData>
  <mergeCells count="20">
    <mergeCell ref="B93:B95"/>
    <mergeCell ref="C94:F94"/>
    <mergeCell ref="G94:J94"/>
    <mergeCell ref="C63:H63"/>
    <mergeCell ref="I63:J63"/>
    <mergeCell ref="K63:P63"/>
    <mergeCell ref="Q63:R63"/>
    <mergeCell ref="C64:D64"/>
    <mergeCell ref="E64:F64"/>
    <mergeCell ref="G64:H64"/>
    <mergeCell ref="K64:L64"/>
    <mergeCell ref="M64:N64"/>
    <mergeCell ref="O64:P64"/>
    <mergeCell ref="F5:F7"/>
    <mergeCell ref="G5:J5"/>
    <mergeCell ref="K5:N5"/>
    <mergeCell ref="G6:H6"/>
    <mergeCell ref="I6:J6"/>
    <mergeCell ref="K6:L6"/>
    <mergeCell ref="M6:N6"/>
  </mergeCells>
  <phoneticPr fontId="22"/>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600B-501B-4072-B1D1-B1B00CD5AE59}">
  <dimension ref="A1:AT24"/>
  <sheetViews>
    <sheetView showZeros="0" view="pageBreakPreview" zoomScaleNormal="100" zoomScaleSheetLayoutView="100" workbookViewId="0">
      <selection activeCell="H5" sqref="H5:P5"/>
    </sheetView>
  </sheetViews>
  <sheetFormatPr defaultColWidth="9" defaultRowHeight="18.75"/>
  <cols>
    <col min="1" max="59" width="2.625" style="112" customWidth="1"/>
    <col min="60" max="16384" width="9" style="112"/>
  </cols>
  <sheetData>
    <row r="1" spans="1:34">
      <c r="A1" s="145" t="s">
        <v>714</v>
      </c>
      <c r="D1" s="148"/>
    </row>
    <row r="2" spans="1:34" s="190" customFormat="1">
      <c r="A2" s="334" t="s">
        <v>655</v>
      </c>
      <c r="D2" s="306"/>
    </row>
    <row r="3" spans="1:34" ht="15.95" customHeight="1">
      <c r="A3" s="883" t="s">
        <v>481</v>
      </c>
      <c r="B3" s="883"/>
      <c r="C3" s="883"/>
      <c r="D3" s="883"/>
      <c r="E3" s="883"/>
      <c r="F3" s="883"/>
      <c r="G3" s="883"/>
      <c r="H3" s="880" t="s">
        <v>521</v>
      </c>
      <c r="I3" s="881"/>
      <c r="J3" s="881"/>
      <c r="K3" s="881"/>
      <c r="L3" s="881"/>
      <c r="M3" s="881"/>
      <c r="N3" s="881"/>
      <c r="O3" s="881"/>
      <c r="P3" s="881"/>
      <c r="Q3" s="881"/>
      <c r="R3" s="881"/>
      <c r="S3" s="881"/>
      <c r="T3" s="881"/>
      <c r="U3" s="881"/>
      <c r="V3" s="881"/>
      <c r="W3" s="881"/>
      <c r="X3" s="881"/>
      <c r="Y3" s="881"/>
      <c r="Z3" s="881"/>
      <c r="AA3" s="881"/>
      <c r="AB3" s="881"/>
      <c r="AC3" s="881"/>
      <c r="AD3" s="881"/>
      <c r="AE3" s="881"/>
      <c r="AF3" s="881"/>
      <c r="AG3" s="881"/>
      <c r="AH3" s="882"/>
    </row>
    <row r="4" spans="1:34" ht="15.95" customHeight="1">
      <c r="A4" s="883"/>
      <c r="B4" s="883"/>
      <c r="C4" s="883"/>
      <c r="D4" s="883"/>
      <c r="E4" s="883"/>
      <c r="F4" s="883"/>
      <c r="G4" s="883"/>
      <c r="H4" s="860" t="s">
        <v>13</v>
      </c>
      <c r="I4" s="860"/>
      <c r="J4" s="860"/>
      <c r="K4" s="860"/>
      <c r="L4" s="860"/>
      <c r="M4" s="860"/>
      <c r="N4" s="860"/>
      <c r="O4" s="860"/>
      <c r="P4" s="860"/>
      <c r="Q4" s="860" t="s">
        <v>14</v>
      </c>
      <c r="R4" s="860"/>
      <c r="S4" s="860"/>
      <c r="T4" s="860"/>
      <c r="U4" s="860"/>
      <c r="V4" s="860"/>
      <c r="W4" s="860"/>
      <c r="X4" s="860"/>
      <c r="Y4" s="860"/>
      <c r="Z4" s="860" t="s">
        <v>520</v>
      </c>
      <c r="AA4" s="860"/>
      <c r="AB4" s="860"/>
      <c r="AC4" s="860"/>
      <c r="AD4" s="860"/>
      <c r="AE4" s="860"/>
      <c r="AF4" s="860"/>
      <c r="AG4" s="860"/>
      <c r="AH4" s="860"/>
    </row>
    <row r="5" spans="1:34" ht="24.95" customHeight="1">
      <c r="A5" s="863" t="s">
        <v>523</v>
      </c>
      <c r="B5" s="863"/>
      <c r="C5" s="863"/>
      <c r="D5" s="863"/>
      <c r="E5" s="863"/>
      <c r="F5" s="863"/>
      <c r="G5" s="863"/>
      <c r="H5" s="861"/>
      <c r="I5" s="861"/>
      <c r="J5" s="861"/>
      <c r="K5" s="861"/>
      <c r="L5" s="861"/>
      <c r="M5" s="861"/>
      <c r="N5" s="861"/>
      <c r="O5" s="861"/>
      <c r="P5" s="862"/>
      <c r="Q5" s="872"/>
      <c r="R5" s="872"/>
      <c r="S5" s="872"/>
      <c r="T5" s="872"/>
      <c r="U5" s="872"/>
      <c r="V5" s="872"/>
      <c r="W5" s="872"/>
      <c r="X5" s="872"/>
      <c r="Y5" s="872"/>
      <c r="Z5" s="873">
        <f>ROUND(H5-Q5,2)</f>
        <v>0</v>
      </c>
      <c r="AA5" s="873"/>
      <c r="AB5" s="873"/>
      <c r="AC5" s="873"/>
      <c r="AD5" s="873"/>
      <c r="AE5" s="873"/>
      <c r="AF5" s="873"/>
      <c r="AG5" s="873"/>
      <c r="AH5" s="873"/>
    </row>
    <row r="6" spans="1:34" ht="24.95" customHeight="1">
      <c r="A6" s="863" t="s">
        <v>524</v>
      </c>
      <c r="B6" s="863"/>
      <c r="C6" s="863"/>
      <c r="D6" s="863"/>
      <c r="E6" s="863"/>
      <c r="F6" s="863"/>
      <c r="G6" s="863"/>
      <c r="H6" s="862"/>
      <c r="I6" s="867"/>
      <c r="J6" s="867"/>
      <c r="K6" s="867"/>
      <c r="L6" s="867"/>
      <c r="M6" s="867"/>
      <c r="N6" s="867"/>
      <c r="O6" s="867"/>
      <c r="P6" s="868"/>
      <c r="Q6" s="869"/>
      <c r="R6" s="870"/>
      <c r="S6" s="870"/>
      <c r="T6" s="870"/>
      <c r="U6" s="870"/>
      <c r="V6" s="870"/>
      <c r="W6" s="870"/>
      <c r="X6" s="870"/>
      <c r="Y6" s="871"/>
      <c r="Z6" s="864">
        <f t="shared" ref="Z6:Z14" si="0">ROUND(H6-Q6,2)</f>
        <v>0</v>
      </c>
      <c r="AA6" s="865"/>
      <c r="AB6" s="865"/>
      <c r="AC6" s="865"/>
      <c r="AD6" s="865"/>
      <c r="AE6" s="865"/>
      <c r="AF6" s="865"/>
      <c r="AG6" s="865"/>
      <c r="AH6" s="866"/>
    </row>
    <row r="7" spans="1:34" ht="24.95" customHeight="1">
      <c r="A7" s="863" t="s">
        <v>525</v>
      </c>
      <c r="B7" s="863"/>
      <c r="C7" s="863"/>
      <c r="D7" s="863"/>
      <c r="E7" s="863"/>
      <c r="F7" s="863"/>
      <c r="G7" s="863"/>
      <c r="H7" s="862"/>
      <c r="I7" s="867"/>
      <c r="J7" s="867"/>
      <c r="K7" s="867"/>
      <c r="L7" s="867"/>
      <c r="M7" s="867"/>
      <c r="N7" s="867"/>
      <c r="O7" s="867"/>
      <c r="P7" s="868"/>
      <c r="Q7" s="869"/>
      <c r="R7" s="870"/>
      <c r="S7" s="870"/>
      <c r="T7" s="870"/>
      <c r="U7" s="870"/>
      <c r="V7" s="870"/>
      <c r="W7" s="870"/>
      <c r="X7" s="870"/>
      <c r="Y7" s="871"/>
      <c r="Z7" s="864">
        <f t="shared" si="0"/>
        <v>0</v>
      </c>
      <c r="AA7" s="865"/>
      <c r="AB7" s="865"/>
      <c r="AC7" s="865"/>
      <c r="AD7" s="865"/>
      <c r="AE7" s="865"/>
      <c r="AF7" s="865"/>
      <c r="AG7" s="865"/>
      <c r="AH7" s="866"/>
    </row>
    <row r="8" spans="1:34" ht="24.95" customHeight="1">
      <c r="A8" s="863" t="s">
        <v>526</v>
      </c>
      <c r="B8" s="863"/>
      <c r="C8" s="863"/>
      <c r="D8" s="863"/>
      <c r="E8" s="863"/>
      <c r="F8" s="863"/>
      <c r="G8" s="863"/>
      <c r="H8" s="862"/>
      <c r="I8" s="867"/>
      <c r="J8" s="867"/>
      <c r="K8" s="867"/>
      <c r="L8" s="867"/>
      <c r="M8" s="867"/>
      <c r="N8" s="867"/>
      <c r="O8" s="867"/>
      <c r="P8" s="868"/>
      <c r="Q8" s="869"/>
      <c r="R8" s="870"/>
      <c r="S8" s="870"/>
      <c r="T8" s="870"/>
      <c r="U8" s="870"/>
      <c r="V8" s="870"/>
      <c r="W8" s="870"/>
      <c r="X8" s="870"/>
      <c r="Y8" s="871"/>
      <c r="Z8" s="864">
        <f t="shared" si="0"/>
        <v>0</v>
      </c>
      <c r="AA8" s="865"/>
      <c r="AB8" s="865"/>
      <c r="AC8" s="865"/>
      <c r="AD8" s="865"/>
      <c r="AE8" s="865"/>
      <c r="AF8" s="865"/>
      <c r="AG8" s="865"/>
      <c r="AH8" s="866"/>
    </row>
    <row r="9" spans="1:34" ht="24.95" customHeight="1">
      <c r="A9" s="863" t="s">
        <v>497</v>
      </c>
      <c r="B9" s="863"/>
      <c r="C9" s="863"/>
      <c r="D9" s="863"/>
      <c r="E9" s="863"/>
      <c r="F9" s="863"/>
      <c r="G9" s="863"/>
      <c r="H9" s="862"/>
      <c r="I9" s="867"/>
      <c r="J9" s="867"/>
      <c r="K9" s="867"/>
      <c r="L9" s="867"/>
      <c r="M9" s="867"/>
      <c r="N9" s="867"/>
      <c r="O9" s="867"/>
      <c r="P9" s="868"/>
      <c r="Q9" s="869"/>
      <c r="R9" s="870"/>
      <c r="S9" s="870"/>
      <c r="T9" s="870"/>
      <c r="U9" s="870"/>
      <c r="V9" s="870"/>
      <c r="W9" s="870"/>
      <c r="X9" s="870"/>
      <c r="Y9" s="871"/>
      <c r="Z9" s="864">
        <f t="shared" si="0"/>
        <v>0</v>
      </c>
      <c r="AA9" s="865"/>
      <c r="AB9" s="865"/>
      <c r="AC9" s="865"/>
      <c r="AD9" s="865"/>
      <c r="AE9" s="865"/>
      <c r="AF9" s="865"/>
      <c r="AG9" s="865"/>
      <c r="AH9" s="866"/>
    </row>
    <row r="10" spans="1:34" ht="24.95" customHeight="1">
      <c r="A10" s="863" t="s">
        <v>527</v>
      </c>
      <c r="B10" s="863"/>
      <c r="C10" s="863"/>
      <c r="D10" s="863"/>
      <c r="E10" s="863"/>
      <c r="F10" s="863"/>
      <c r="G10" s="863"/>
      <c r="H10" s="862"/>
      <c r="I10" s="867"/>
      <c r="J10" s="867"/>
      <c r="K10" s="867"/>
      <c r="L10" s="867"/>
      <c r="M10" s="867"/>
      <c r="N10" s="867"/>
      <c r="O10" s="867"/>
      <c r="P10" s="868"/>
      <c r="Q10" s="869"/>
      <c r="R10" s="870"/>
      <c r="S10" s="870"/>
      <c r="T10" s="870"/>
      <c r="U10" s="870"/>
      <c r="V10" s="870"/>
      <c r="W10" s="870"/>
      <c r="X10" s="870"/>
      <c r="Y10" s="871"/>
      <c r="Z10" s="864">
        <f t="shared" si="0"/>
        <v>0</v>
      </c>
      <c r="AA10" s="865"/>
      <c r="AB10" s="865"/>
      <c r="AC10" s="865"/>
      <c r="AD10" s="865"/>
      <c r="AE10" s="865"/>
      <c r="AF10" s="865"/>
      <c r="AG10" s="865"/>
      <c r="AH10" s="866"/>
    </row>
    <row r="11" spans="1:34" ht="24.95" customHeight="1">
      <c r="A11" s="863"/>
      <c r="B11" s="863"/>
      <c r="C11" s="863"/>
      <c r="D11" s="863"/>
      <c r="E11" s="863"/>
      <c r="F11" s="863"/>
      <c r="G11" s="863"/>
      <c r="H11" s="862"/>
      <c r="I11" s="867"/>
      <c r="J11" s="867"/>
      <c r="K11" s="867"/>
      <c r="L11" s="867"/>
      <c r="M11" s="867"/>
      <c r="N11" s="867"/>
      <c r="O11" s="867"/>
      <c r="P11" s="868"/>
      <c r="Q11" s="869"/>
      <c r="R11" s="870"/>
      <c r="S11" s="870"/>
      <c r="T11" s="870"/>
      <c r="U11" s="870"/>
      <c r="V11" s="870"/>
      <c r="W11" s="870"/>
      <c r="X11" s="870"/>
      <c r="Y11" s="871"/>
      <c r="Z11" s="864">
        <f t="shared" si="0"/>
        <v>0</v>
      </c>
      <c r="AA11" s="865"/>
      <c r="AB11" s="865"/>
      <c r="AC11" s="865"/>
      <c r="AD11" s="865"/>
      <c r="AE11" s="865"/>
      <c r="AF11" s="865"/>
      <c r="AG11" s="865"/>
      <c r="AH11" s="866"/>
    </row>
    <row r="12" spans="1:34" ht="24.95" customHeight="1">
      <c r="A12" s="863"/>
      <c r="B12" s="863"/>
      <c r="C12" s="863"/>
      <c r="D12" s="863"/>
      <c r="E12" s="863"/>
      <c r="F12" s="863"/>
      <c r="G12" s="863"/>
      <c r="H12" s="862"/>
      <c r="I12" s="867"/>
      <c r="J12" s="867"/>
      <c r="K12" s="867"/>
      <c r="L12" s="867"/>
      <c r="M12" s="867"/>
      <c r="N12" s="867"/>
      <c r="O12" s="867"/>
      <c r="P12" s="868"/>
      <c r="Q12" s="869"/>
      <c r="R12" s="870"/>
      <c r="S12" s="870"/>
      <c r="T12" s="870"/>
      <c r="U12" s="870"/>
      <c r="V12" s="870"/>
      <c r="W12" s="870"/>
      <c r="X12" s="870"/>
      <c r="Y12" s="871"/>
      <c r="Z12" s="864">
        <f t="shared" si="0"/>
        <v>0</v>
      </c>
      <c r="AA12" s="865"/>
      <c r="AB12" s="865"/>
      <c r="AC12" s="865"/>
      <c r="AD12" s="865"/>
      <c r="AE12" s="865"/>
      <c r="AF12" s="865"/>
      <c r="AG12" s="865"/>
      <c r="AH12" s="866"/>
    </row>
    <row r="13" spans="1:34" ht="24.95" customHeight="1" thickBot="1">
      <c r="A13" s="890"/>
      <c r="B13" s="890"/>
      <c r="C13" s="890"/>
      <c r="D13" s="890"/>
      <c r="E13" s="890"/>
      <c r="F13" s="890"/>
      <c r="G13" s="890"/>
      <c r="H13" s="884"/>
      <c r="I13" s="885"/>
      <c r="J13" s="885"/>
      <c r="K13" s="885"/>
      <c r="L13" s="885"/>
      <c r="M13" s="885"/>
      <c r="N13" s="885"/>
      <c r="O13" s="885"/>
      <c r="P13" s="886"/>
      <c r="Q13" s="887"/>
      <c r="R13" s="888"/>
      <c r="S13" s="888"/>
      <c r="T13" s="888"/>
      <c r="U13" s="888"/>
      <c r="V13" s="888"/>
      <c r="W13" s="888"/>
      <c r="X13" s="888"/>
      <c r="Y13" s="889"/>
      <c r="Z13" s="877">
        <f t="shared" si="0"/>
        <v>0</v>
      </c>
      <c r="AA13" s="878"/>
      <c r="AB13" s="878"/>
      <c r="AC13" s="878"/>
      <c r="AD13" s="878"/>
      <c r="AE13" s="878"/>
      <c r="AF13" s="878"/>
      <c r="AG13" s="878"/>
      <c r="AH13" s="879"/>
    </row>
    <row r="14" spans="1:34" ht="24.95" customHeight="1" thickTop="1">
      <c r="A14" s="416" t="s">
        <v>29</v>
      </c>
      <c r="B14" s="417"/>
      <c r="C14" s="417"/>
      <c r="D14" s="417"/>
      <c r="E14" s="417"/>
      <c r="F14" s="417"/>
      <c r="G14" s="418"/>
      <c r="H14" s="874">
        <f>SUM(H5:P13)</f>
        <v>0</v>
      </c>
      <c r="I14" s="875"/>
      <c r="J14" s="875"/>
      <c r="K14" s="875"/>
      <c r="L14" s="875"/>
      <c r="M14" s="875"/>
      <c r="N14" s="875"/>
      <c r="O14" s="875"/>
      <c r="P14" s="876"/>
      <c r="Q14" s="874">
        <f t="shared" ref="Q14" si="1">SUM(Q5:Y13)</f>
        <v>0</v>
      </c>
      <c r="R14" s="875"/>
      <c r="S14" s="875"/>
      <c r="T14" s="875"/>
      <c r="U14" s="875"/>
      <c r="V14" s="875"/>
      <c r="W14" s="875"/>
      <c r="X14" s="875"/>
      <c r="Y14" s="876"/>
      <c r="Z14" s="874">
        <f t="shared" si="0"/>
        <v>0</v>
      </c>
      <c r="AA14" s="875"/>
      <c r="AB14" s="875"/>
      <c r="AC14" s="875"/>
      <c r="AD14" s="875"/>
      <c r="AE14" s="875"/>
      <c r="AF14" s="875"/>
      <c r="AG14" s="875"/>
      <c r="AH14" s="876"/>
    </row>
    <row r="15" spans="1:34" ht="12.75" customHeight="1">
      <c r="A15" s="335"/>
      <c r="B15" s="335"/>
      <c r="C15" s="335"/>
      <c r="D15" s="335"/>
      <c r="E15" s="157"/>
      <c r="F15" s="157"/>
      <c r="G15" s="157"/>
      <c r="H15" s="157"/>
      <c r="I15" s="157"/>
      <c r="J15" s="157"/>
      <c r="K15" s="335"/>
      <c r="L15" s="335"/>
      <c r="M15" s="335"/>
      <c r="N15" s="335"/>
      <c r="O15" s="157"/>
      <c r="P15" s="157"/>
      <c r="Q15" s="157"/>
      <c r="R15" s="157"/>
      <c r="S15" s="157"/>
      <c r="T15" s="157"/>
      <c r="U15" s="335"/>
      <c r="V15" s="335"/>
      <c r="W15" s="335"/>
      <c r="X15" s="335"/>
      <c r="Y15" s="157"/>
      <c r="Z15" s="157"/>
      <c r="AA15" s="157"/>
      <c r="AB15" s="157"/>
      <c r="AC15" s="157"/>
      <c r="AD15" s="157"/>
      <c r="AE15" s="335"/>
      <c r="AF15" s="335"/>
      <c r="AG15" s="335"/>
      <c r="AH15" s="335"/>
    </row>
    <row r="16" spans="1:34" s="190" customFormat="1">
      <c r="A16" s="334" t="s">
        <v>656</v>
      </c>
      <c r="D16" s="306"/>
    </row>
    <row r="17" spans="1:46" ht="33.75" customHeight="1">
      <c r="A17" s="891" t="s">
        <v>693</v>
      </c>
      <c r="B17" s="892"/>
      <c r="C17" s="892"/>
      <c r="D17" s="892"/>
      <c r="E17" s="892"/>
      <c r="F17" s="892"/>
      <c r="G17" s="892"/>
      <c r="H17" s="892"/>
      <c r="I17" s="892"/>
      <c r="J17" s="892"/>
      <c r="K17" s="892"/>
      <c r="L17" s="892"/>
      <c r="M17" s="892"/>
      <c r="N17" s="892"/>
      <c r="O17" s="892"/>
      <c r="P17" s="892"/>
      <c r="Q17" s="892"/>
      <c r="R17" s="892"/>
      <c r="S17" s="892"/>
      <c r="T17" s="892"/>
      <c r="U17" s="892"/>
      <c r="V17" s="893"/>
      <c r="W17" s="1128"/>
      <c r="X17" s="1129"/>
      <c r="Y17" s="1129"/>
      <c r="Z17" s="1129"/>
      <c r="AA17" s="1129"/>
      <c r="AB17" s="1129"/>
      <c r="AC17" s="1129"/>
      <c r="AD17" s="894" t="s">
        <v>692</v>
      </c>
      <c r="AE17" s="895"/>
      <c r="AF17" s="895"/>
      <c r="AG17" s="895"/>
      <c r="AH17" s="896"/>
      <c r="AO17" s="343"/>
      <c r="AP17" s="343"/>
      <c r="AQ17" s="343"/>
      <c r="AR17" s="343"/>
      <c r="AS17" s="343"/>
      <c r="AT17" s="343"/>
    </row>
    <row r="18" spans="1:46">
      <c r="A18" s="119"/>
    </row>
    <row r="19" spans="1:46">
      <c r="A19" s="119"/>
    </row>
    <row r="20" spans="1:46">
      <c r="A20" s="145" t="s">
        <v>694</v>
      </c>
    </row>
    <row r="21" spans="1:46" ht="30" customHeight="1">
      <c r="A21" s="899" t="s">
        <v>482</v>
      </c>
      <c r="B21" s="900"/>
      <c r="C21" s="900"/>
      <c r="D21" s="900"/>
      <c r="E21" s="900"/>
      <c r="F21" s="900"/>
      <c r="G21" s="900"/>
      <c r="H21" s="900"/>
      <c r="I21" s="900"/>
      <c r="J21" s="900"/>
      <c r="K21" s="900"/>
      <c r="L21" s="900"/>
      <c r="M21" s="900"/>
      <c r="N21" s="900"/>
      <c r="O21" s="900"/>
      <c r="P21" s="900"/>
      <c r="Q21" s="907">
        <f>Z14+W17</f>
        <v>0</v>
      </c>
      <c r="R21" s="907"/>
      <c r="S21" s="907"/>
      <c r="T21" s="907"/>
      <c r="U21" s="907"/>
      <c r="V21" s="907"/>
      <c r="W21" s="907"/>
      <c r="X21" s="907"/>
      <c r="Y21" s="907"/>
      <c r="Z21" s="907"/>
      <c r="AA21" s="907"/>
      <c r="AB21" s="907"/>
      <c r="AC21" s="908" t="s">
        <v>16</v>
      </c>
      <c r="AD21" s="909"/>
      <c r="AE21" s="909"/>
      <c r="AF21" s="909"/>
      <c r="AG21" s="909"/>
      <c r="AH21" s="909"/>
    </row>
    <row r="22" spans="1:46" ht="30" customHeight="1" thickBot="1">
      <c r="A22" s="903" t="s">
        <v>717</v>
      </c>
      <c r="B22" s="904"/>
      <c r="C22" s="904"/>
      <c r="D22" s="904"/>
      <c r="E22" s="904"/>
      <c r="F22" s="904"/>
      <c r="G22" s="904"/>
      <c r="H22" s="904"/>
      <c r="I22" s="904"/>
      <c r="J22" s="904"/>
      <c r="K22" s="904"/>
      <c r="L22" s="904"/>
      <c r="M22" s="904"/>
      <c r="N22" s="904"/>
      <c r="O22" s="904"/>
      <c r="P22" s="904"/>
      <c r="Q22" s="901">
        <f>IF(ROUNDDOWN((事業費内訳!B80-事業費内訳!B74)*1/2,-4)&lt;10000000,ROUNDDOWN((事業費内訳!B80-事業費内訳!B74)*1/2,-4),10000000)</f>
        <v>0</v>
      </c>
      <c r="R22" s="901"/>
      <c r="S22" s="901"/>
      <c r="T22" s="901"/>
      <c r="U22" s="901"/>
      <c r="V22" s="901"/>
      <c r="W22" s="901"/>
      <c r="X22" s="901"/>
      <c r="Y22" s="901"/>
      <c r="Z22" s="901"/>
      <c r="AA22" s="901"/>
      <c r="AB22" s="901"/>
      <c r="AC22" s="910" t="s">
        <v>38</v>
      </c>
      <c r="AD22" s="911"/>
      <c r="AE22" s="911"/>
      <c r="AF22" s="911"/>
      <c r="AG22" s="911"/>
      <c r="AH22" s="911"/>
    </row>
    <row r="23" spans="1:46" ht="30" customHeight="1" thickTop="1">
      <c r="A23" s="905" t="s">
        <v>516</v>
      </c>
      <c r="B23" s="906"/>
      <c r="C23" s="906"/>
      <c r="D23" s="906"/>
      <c r="E23" s="906"/>
      <c r="F23" s="906"/>
      <c r="G23" s="906"/>
      <c r="H23" s="906"/>
      <c r="I23" s="906"/>
      <c r="J23" s="906"/>
      <c r="K23" s="906"/>
      <c r="L23" s="906"/>
      <c r="M23" s="906"/>
      <c r="N23" s="906"/>
      <c r="O23" s="906"/>
      <c r="P23" s="906"/>
      <c r="Q23" s="902" t="str">
        <f>IFERROR(ROUND(Q21/(Q22/1000000),3),"")</f>
        <v/>
      </c>
      <c r="R23" s="902"/>
      <c r="S23" s="902"/>
      <c r="T23" s="902"/>
      <c r="U23" s="902"/>
      <c r="V23" s="902"/>
      <c r="W23" s="902"/>
      <c r="X23" s="902"/>
      <c r="Y23" s="902"/>
      <c r="Z23" s="902"/>
      <c r="AA23" s="902"/>
      <c r="AB23" s="902"/>
      <c r="AC23" s="897" t="s">
        <v>16</v>
      </c>
      <c r="AD23" s="898"/>
      <c r="AE23" s="898"/>
      <c r="AF23" s="898"/>
      <c r="AG23" s="898"/>
      <c r="AH23" s="898"/>
    </row>
    <row r="24" spans="1:46" ht="15" customHeight="1"/>
  </sheetData>
  <sheetProtection algorithmName="SHA-512" hashValue="+ObAelQx+nPPd4ar3jfGVf/XDcCXg8Qf1UAHsukgnrsQRrsMffR/3LMAJJeSTMR0A/6Kq/o49Hr5A922clYKcQ==" saltValue="Ccmxzy7bZ62GSbUQe8XQCg==" spinCount="100000" sheet="1" formatCells="0"/>
  <mergeCells count="57">
    <mergeCell ref="A17:V17"/>
    <mergeCell ref="W17:AC17"/>
    <mergeCell ref="AD17:AH17"/>
    <mergeCell ref="AC23:AH23"/>
    <mergeCell ref="A21:P21"/>
    <mergeCell ref="Q22:AB22"/>
    <mergeCell ref="Q23:AB23"/>
    <mergeCell ref="A22:P22"/>
    <mergeCell ref="A23:P23"/>
    <mergeCell ref="Q21:AB21"/>
    <mergeCell ref="AC21:AH21"/>
    <mergeCell ref="AC22:AH22"/>
    <mergeCell ref="A11:G11"/>
    <mergeCell ref="H11:P11"/>
    <mergeCell ref="Q11:Y11"/>
    <mergeCell ref="Z11:AH11"/>
    <mergeCell ref="A12:G12"/>
    <mergeCell ref="H12:P12"/>
    <mergeCell ref="Q12:Y12"/>
    <mergeCell ref="Z12:AH12"/>
    <mergeCell ref="A14:G14"/>
    <mergeCell ref="H13:P13"/>
    <mergeCell ref="Q13:Y13"/>
    <mergeCell ref="A13:G13"/>
    <mergeCell ref="H14:P14"/>
    <mergeCell ref="Q14:Y14"/>
    <mergeCell ref="Z14:AH14"/>
    <mergeCell ref="Z13:AH13"/>
    <mergeCell ref="H3:AH3"/>
    <mergeCell ref="A8:G8"/>
    <mergeCell ref="H6:P6"/>
    <mergeCell ref="H7:P7"/>
    <mergeCell ref="H8:P8"/>
    <mergeCell ref="Q6:Y6"/>
    <mergeCell ref="Q7:Y7"/>
    <mergeCell ref="Q8:Y8"/>
    <mergeCell ref="A3:G4"/>
    <mergeCell ref="A5:G5"/>
    <mergeCell ref="A6:G6"/>
    <mergeCell ref="A7:G7"/>
    <mergeCell ref="H4:P4"/>
    <mergeCell ref="Q4:Y4"/>
    <mergeCell ref="Z4:AH4"/>
    <mergeCell ref="H5:P5"/>
    <mergeCell ref="A10:G10"/>
    <mergeCell ref="Z10:AH10"/>
    <mergeCell ref="Z8:AH8"/>
    <mergeCell ref="Z7:AH7"/>
    <mergeCell ref="Z6:AH6"/>
    <mergeCell ref="H10:P10"/>
    <mergeCell ref="Q10:Y10"/>
    <mergeCell ref="A9:G9"/>
    <mergeCell ref="H9:P9"/>
    <mergeCell ref="Q9:Y9"/>
    <mergeCell ref="Z9:AH9"/>
    <mergeCell ref="Q5:Y5"/>
    <mergeCell ref="Z5:AH5"/>
  </mergeCells>
  <phoneticPr fontId="22"/>
  <conditionalFormatting sqref="A5:Y13 W17:AC17">
    <cfRule type="containsBlanks" dxfId="2" priority="1">
      <formula>LEN(TRIM(A5))=0</formula>
    </cfRule>
  </conditionalFormatting>
  <pageMargins left="0.70866141732283472" right="0.70866141732283472" top="0.74803149606299213" bottom="0.46" header="0.31496062992125984" footer="0.31496062992125984"/>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O48"/>
  <sheetViews>
    <sheetView view="pageBreakPreview" zoomScaleNormal="100" zoomScaleSheetLayoutView="100" workbookViewId="0">
      <selection activeCell="C5" sqref="C5:F5"/>
    </sheetView>
  </sheetViews>
  <sheetFormatPr defaultColWidth="9" defaultRowHeight="18.75"/>
  <cols>
    <col min="1" max="2" width="8.625" style="344" customWidth="1"/>
    <col min="3" max="3" width="9.75" style="344" customWidth="1"/>
    <col min="4" max="4" width="10" style="344" customWidth="1"/>
    <col min="5" max="7" width="8.625" style="344" customWidth="1"/>
    <col min="8" max="16384" width="9" style="344"/>
  </cols>
  <sheetData>
    <row r="1" spans="1:15" ht="24">
      <c r="A1" s="955" t="s">
        <v>391</v>
      </c>
      <c r="B1" s="955"/>
      <c r="C1" s="955"/>
      <c r="D1" s="955"/>
      <c r="E1" s="955"/>
      <c r="F1" s="955"/>
      <c r="G1" s="955"/>
      <c r="H1" s="955"/>
      <c r="I1" s="955"/>
      <c r="J1" s="955"/>
      <c r="N1" s="345"/>
    </row>
    <row r="2" spans="1:15">
      <c r="O2" s="346"/>
    </row>
    <row r="3" spans="1:15" ht="18" customHeight="1">
      <c r="A3" s="940" t="s">
        <v>392</v>
      </c>
      <c r="B3" s="941"/>
      <c r="C3" s="970"/>
      <c r="D3" s="971"/>
      <c r="E3" s="971"/>
      <c r="F3" s="971"/>
      <c r="G3" s="972"/>
    </row>
    <row r="4" spans="1:15" ht="18" customHeight="1">
      <c r="A4" s="940" t="s">
        <v>393</v>
      </c>
      <c r="B4" s="941"/>
      <c r="C4" s="970"/>
      <c r="D4" s="971"/>
      <c r="E4" s="971"/>
      <c r="F4" s="971"/>
      <c r="G4" s="972"/>
    </row>
    <row r="5" spans="1:15" s="373" customFormat="1" ht="36" customHeight="1">
      <c r="A5" s="912" t="s">
        <v>715</v>
      </c>
      <c r="B5" s="913"/>
      <c r="C5" s="914"/>
      <c r="D5" s="915"/>
      <c r="E5" s="915"/>
      <c r="F5" s="916"/>
      <c r="G5" s="371" t="s">
        <v>716</v>
      </c>
      <c r="H5" s="372"/>
      <c r="I5" s="372"/>
    </row>
    <row r="6" spans="1:15" ht="18" customHeight="1">
      <c r="A6" s="940" t="s">
        <v>394</v>
      </c>
      <c r="B6" s="941"/>
      <c r="C6" s="970"/>
      <c r="D6" s="971"/>
      <c r="E6" s="971"/>
      <c r="F6" s="971"/>
      <c r="G6" s="972"/>
    </row>
    <row r="7" spans="1:15">
      <c r="C7" s="347"/>
      <c r="D7" s="347"/>
      <c r="E7" s="347"/>
      <c r="F7" s="347"/>
      <c r="G7" s="347"/>
    </row>
    <row r="8" spans="1:15" ht="21" customHeight="1">
      <c r="A8" s="940" t="s">
        <v>395</v>
      </c>
      <c r="B8" s="941"/>
      <c r="C8" s="973"/>
      <c r="D8" s="973"/>
      <c r="E8" s="973"/>
      <c r="F8" s="973"/>
      <c r="G8" s="973"/>
    </row>
    <row r="9" spans="1:15" ht="21" customHeight="1">
      <c r="A9" s="940" t="s">
        <v>396</v>
      </c>
      <c r="B9" s="941"/>
      <c r="C9" s="973"/>
      <c r="D9" s="973"/>
      <c r="E9" s="973"/>
      <c r="F9" s="973"/>
      <c r="G9" s="973"/>
    </row>
    <row r="11" spans="1:15">
      <c r="A11" s="344" t="s">
        <v>625</v>
      </c>
    </row>
    <row r="12" spans="1:15" ht="25.5" customHeight="1" thickBot="1">
      <c r="A12" s="940"/>
      <c r="B12" s="941"/>
      <c r="C12" s="940" t="s">
        <v>629</v>
      </c>
      <c r="D12" s="941"/>
      <c r="E12" s="940" t="s">
        <v>463</v>
      </c>
      <c r="F12" s="941"/>
      <c r="G12" s="925" t="s">
        <v>628</v>
      </c>
      <c r="H12" s="926"/>
      <c r="I12" s="940" t="s">
        <v>630</v>
      </c>
      <c r="J12" s="941"/>
    </row>
    <row r="13" spans="1:15" ht="19.5" customHeight="1">
      <c r="A13" s="934" t="s">
        <v>626</v>
      </c>
      <c r="B13" s="935"/>
      <c r="C13" s="956"/>
      <c r="D13" s="957"/>
      <c r="E13" s="956"/>
      <c r="F13" s="960"/>
      <c r="G13" s="962"/>
      <c r="H13" s="963"/>
      <c r="I13" s="966" t="str">
        <f>IFERROR(AVERAGE(C13:H14),"")</f>
        <v/>
      </c>
      <c r="J13" s="967"/>
    </row>
    <row r="14" spans="1:15" ht="19.5" customHeight="1" thickBot="1">
      <c r="A14" s="938"/>
      <c r="B14" s="939"/>
      <c r="C14" s="958"/>
      <c r="D14" s="959"/>
      <c r="E14" s="958"/>
      <c r="F14" s="961"/>
      <c r="G14" s="964"/>
      <c r="H14" s="965"/>
      <c r="I14" s="968"/>
      <c r="J14" s="969"/>
    </row>
    <row r="15" spans="1:15" ht="19.5" customHeight="1">
      <c r="A15" s="934" t="s">
        <v>627</v>
      </c>
      <c r="B15" s="935"/>
      <c r="C15" s="956"/>
      <c r="D15" s="957"/>
      <c r="E15" s="956"/>
      <c r="F15" s="957"/>
      <c r="G15" s="977"/>
      <c r="H15" s="978"/>
      <c r="I15" s="975" t="str">
        <f>IFERROR(AVERAGE(C15:H16),"")</f>
        <v/>
      </c>
      <c r="J15" s="967"/>
    </row>
    <row r="16" spans="1:15" ht="19.5" customHeight="1">
      <c r="A16" s="938"/>
      <c r="B16" s="939"/>
      <c r="C16" s="958"/>
      <c r="D16" s="959"/>
      <c r="E16" s="958"/>
      <c r="F16" s="959"/>
      <c r="G16" s="958"/>
      <c r="H16" s="959"/>
      <c r="I16" s="976"/>
      <c r="J16" s="969"/>
    </row>
    <row r="17" spans="1:10" ht="36" customHeight="1">
      <c r="A17" s="974" t="s">
        <v>632</v>
      </c>
      <c r="B17" s="974"/>
      <c r="C17" s="974"/>
      <c r="D17" s="974"/>
      <c r="E17" s="974"/>
      <c r="F17" s="974"/>
      <c r="G17" s="974"/>
      <c r="H17" s="974"/>
      <c r="I17" s="974"/>
      <c r="J17" s="974"/>
    </row>
    <row r="18" spans="1:10">
      <c r="A18" s="348" t="s">
        <v>631</v>
      </c>
      <c r="B18" s="348"/>
      <c r="C18" s="348"/>
      <c r="D18" s="348"/>
      <c r="E18" s="348"/>
      <c r="F18" s="348"/>
      <c r="G18" s="348"/>
      <c r="H18" s="348"/>
      <c r="I18" s="348"/>
      <c r="J18" s="348"/>
    </row>
    <row r="20" spans="1:10">
      <c r="A20" s="344" t="s">
        <v>397</v>
      </c>
      <c r="I20" s="346"/>
      <c r="J20" s="346"/>
    </row>
    <row r="21" spans="1:10" ht="20.25" customHeight="1">
      <c r="A21" s="940"/>
      <c r="B21" s="941"/>
      <c r="C21" s="940" t="s">
        <v>628</v>
      </c>
      <c r="D21" s="941"/>
      <c r="E21" s="942" t="s">
        <v>398</v>
      </c>
      <c r="F21" s="942"/>
      <c r="G21" s="942"/>
    </row>
    <row r="22" spans="1:10" ht="20.25" customHeight="1">
      <c r="A22" s="940" t="s">
        <v>399</v>
      </c>
      <c r="B22" s="941"/>
      <c r="C22" s="947">
        <f>G15</f>
        <v>0</v>
      </c>
      <c r="D22" s="948"/>
      <c r="E22" s="949">
        <f>+C22-E24</f>
        <v>0</v>
      </c>
      <c r="F22" s="949"/>
      <c r="G22" s="949"/>
    </row>
    <row r="23" spans="1:10" ht="20.25" customHeight="1">
      <c r="A23" s="940" t="s">
        <v>400</v>
      </c>
      <c r="B23" s="941"/>
      <c r="C23" s="950" t="s">
        <v>401</v>
      </c>
      <c r="D23" s="951"/>
      <c r="E23" s="952"/>
      <c r="F23" s="952"/>
      <c r="G23" s="952"/>
    </row>
    <row r="24" spans="1:10" ht="20.25" customHeight="1">
      <c r="A24" s="940" t="s">
        <v>402</v>
      </c>
      <c r="B24" s="941"/>
      <c r="C24" s="950" t="s">
        <v>401</v>
      </c>
      <c r="D24" s="951"/>
      <c r="E24" s="949">
        <f>+C22*E23</f>
        <v>0</v>
      </c>
      <c r="F24" s="949"/>
      <c r="G24" s="949"/>
    </row>
    <row r="25" spans="1:10">
      <c r="A25" s="344" t="s">
        <v>633</v>
      </c>
      <c r="E25" s="349"/>
      <c r="F25" s="349"/>
    </row>
    <row r="26" spans="1:10">
      <c r="E26" s="349"/>
      <c r="F26" s="349"/>
    </row>
    <row r="27" spans="1:10">
      <c r="A27" s="344" t="s">
        <v>403</v>
      </c>
    </row>
    <row r="28" spans="1:10" ht="13.5" customHeight="1">
      <c r="A28" s="925" t="s">
        <v>404</v>
      </c>
      <c r="B28" s="926"/>
      <c r="C28" s="925" t="s">
        <v>403</v>
      </c>
      <c r="D28" s="953"/>
      <c r="E28" s="953"/>
      <c r="F28" s="953"/>
      <c r="G28" s="953"/>
      <c r="H28" s="943" t="s">
        <v>405</v>
      </c>
      <c r="I28" s="944"/>
      <c r="J28" s="350"/>
    </row>
    <row r="29" spans="1:10" ht="13.5" customHeight="1">
      <c r="A29" s="927"/>
      <c r="B29" s="928"/>
      <c r="C29" s="927"/>
      <c r="D29" s="954"/>
      <c r="E29" s="954"/>
      <c r="F29" s="954"/>
      <c r="G29" s="954"/>
      <c r="H29" s="945"/>
      <c r="I29" s="946"/>
      <c r="J29" s="350"/>
    </row>
    <row r="30" spans="1:10" ht="16.5" customHeight="1">
      <c r="A30" s="934" t="s">
        <v>406</v>
      </c>
      <c r="B30" s="935"/>
      <c r="C30" s="923"/>
      <c r="D30" s="923"/>
      <c r="E30" s="923"/>
      <c r="F30" s="923"/>
      <c r="G30" s="923"/>
      <c r="H30" s="924"/>
      <c r="I30" s="924"/>
      <c r="J30" s="351"/>
    </row>
    <row r="31" spans="1:10" ht="16.5" customHeight="1">
      <c r="A31" s="936"/>
      <c r="B31" s="937"/>
      <c r="C31" s="923"/>
      <c r="D31" s="923"/>
      <c r="E31" s="923"/>
      <c r="F31" s="923"/>
      <c r="G31" s="923"/>
      <c r="H31" s="924"/>
      <c r="I31" s="924"/>
      <c r="J31" s="351"/>
    </row>
    <row r="32" spans="1:10" ht="16.5" customHeight="1">
      <c r="A32" s="936"/>
      <c r="B32" s="937"/>
      <c r="C32" s="923"/>
      <c r="D32" s="923"/>
      <c r="E32" s="923"/>
      <c r="F32" s="923"/>
      <c r="G32" s="923"/>
      <c r="H32" s="924"/>
      <c r="I32" s="924"/>
      <c r="J32" s="351"/>
    </row>
    <row r="33" spans="1:10" ht="16.5" customHeight="1">
      <c r="A33" s="936"/>
      <c r="B33" s="937"/>
      <c r="C33" s="923"/>
      <c r="D33" s="923"/>
      <c r="E33" s="923"/>
      <c r="F33" s="923"/>
      <c r="G33" s="923"/>
      <c r="H33" s="924"/>
      <c r="I33" s="924"/>
      <c r="J33" s="351"/>
    </row>
    <row r="34" spans="1:10" ht="16.5" customHeight="1">
      <c r="A34" s="936"/>
      <c r="B34" s="937"/>
      <c r="C34" s="923"/>
      <c r="D34" s="923"/>
      <c r="E34" s="923"/>
      <c r="F34" s="923"/>
      <c r="G34" s="923"/>
      <c r="H34" s="924"/>
      <c r="I34" s="924"/>
      <c r="J34" s="351"/>
    </row>
    <row r="35" spans="1:10" ht="16.5" customHeight="1">
      <c r="A35" s="936"/>
      <c r="B35" s="937"/>
      <c r="C35" s="923"/>
      <c r="D35" s="923"/>
      <c r="E35" s="923"/>
      <c r="F35" s="923"/>
      <c r="G35" s="923"/>
      <c r="H35" s="924"/>
      <c r="I35" s="924"/>
      <c r="J35" s="351"/>
    </row>
    <row r="36" spans="1:10" ht="16.5" customHeight="1">
      <c r="A36" s="936"/>
      <c r="B36" s="937"/>
      <c r="C36" s="923"/>
      <c r="D36" s="923"/>
      <c r="E36" s="923"/>
      <c r="F36" s="923"/>
      <c r="G36" s="923"/>
      <c r="H36" s="924"/>
      <c r="I36" s="924"/>
      <c r="J36" s="351"/>
    </row>
    <row r="37" spans="1:10" ht="16.5" customHeight="1">
      <c r="A37" s="938"/>
      <c r="B37" s="939"/>
      <c r="C37" s="923"/>
      <c r="D37" s="923"/>
      <c r="E37" s="923"/>
      <c r="F37" s="923"/>
      <c r="G37" s="923"/>
      <c r="H37" s="924"/>
      <c r="I37" s="924"/>
      <c r="J37" s="351"/>
    </row>
    <row r="38" spans="1:10" ht="16.5" customHeight="1">
      <c r="A38" s="925" t="s">
        <v>407</v>
      </c>
      <c r="B38" s="926"/>
      <c r="C38" s="923"/>
      <c r="D38" s="923"/>
      <c r="E38" s="923"/>
      <c r="F38" s="923"/>
      <c r="G38" s="923"/>
      <c r="H38" s="924"/>
      <c r="I38" s="924"/>
      <c r="J38" s="351"/>
    </row>
    <row r="39" spans="1:10" ht="16.5" customHeight="1">
      <c r="A39" s="927"/>
      <c r="B39" s="928"/>
      <c r="C39" s="923"/>
      <c r="D39" s="923"/>
      <c r="E39" s="923"/>
      <c r="F39" s="923"/>
      <c r="G39" s="923"/>
      <c r="H39" s="924"/>
      <c r="I39" s="924"/>
      <c r="J39" s="351"/>
    </row>
    <row r="40" spans="1:10" ht="16.5" customHeight="1">
      <c r="A40" s="925" t="s">
        <v>408</v>
      </c>
      <c r="B40" s="926"/>
      <c r="C40" s="923"/>
      <c r="D40" s="923"/>
      <c r="E40" s="923"/>
      <c r="F40" s="923"/>
      <c r="G40" s="923"/>
      <c r="H40" s="924"/>
      <c r="I40" s="924"/>
      <c r="J40" s="351"/>
    </row>
    <row r="41" spans="1:10" ht="16.5" customHeight="1">
      <c r="A41" s="927"/>
      <c r="B41" s="928"/>
      <c r="C41" s="923"/>
      <c r="D41" s="923"/>
      <c r="E41" s="923"/>
      <c r="F41" s="923"/>
      <c r="G41" s="923"/>
      <c r="H41" s="924"/>
      <c r="I41" s="924"/>
      <c r="J41" s="351"/>
    </row>
    <row r="42" spans="1:10">
      <c r="A42" s="352" t="s">
        <v>657</v>
      </c>
      <c r="C42" s="352"/>
      <c r="D42" s="352"/>
      <c r="E42" s="352"/>
      <c r="F42" s="352"/>
      <c r="G42" s="352"/>
      <c r="H42" s="352"/>
      <c r="I42" s="352"/>
      <c r="J42" s="353"/>
    </row>
    <row r="43" spans="1:10" s="348" customFormat="1">
      <c r="A43" s="348" t="s">
        <v>409</v>
      </c>
      <c r="H43" s="354"/>
      <c r="I43" s="354"/>
      <c r="J43" s="355"/>
    </row>
    <row r="44" spans="1:10" ht="48.75" customHeight="1">
      <c r="A44" s="929" t="s">
        <v>458</v>
      </c>
      <c r="B44" s="930"/>
      <c r="C44" s="931" t="s">
        <v>531</v>
      </c>
      <c r="D44" s="932"/>
      <c r="E44" s="932"/>
      <c r="F44" s="932"/>
      <c r="G44" s="932"/>
      <c r="H44" s="932"/>
      <c r="I44" s="933"/>
      <c r="J44" s="356"/>
    </row>
    <row r="45" spans="1:10">
      <c r="H45" s="354"/>
      <c r="I45" s="354"/>
      <c r="J45" s="355"/>
    </row>
    <row r="46" spans="1:10" ht="48.75" customHeight="1">
      <c r="A46" s="917" t="s">
        <v>410</v>
      </c>
      <c r="B46" s="918"/>
      <c r="C46" s="918"/>
      <c r="D46" s="919"/>
      <c r="E46" s="920"/>
      <c r="F46" s="921"/>
      <c r="G46" s="921"/>
      <c r="H46" s="921"/>
      <c r="I46" s="922"/>
      <c r="J46" s="357"/>
    </row>
    <row r="47" spans="1:10">
      <c r="H47" s="358"/>
    </row>
    <row r="48" spans="1:10">
      <c r="H48" s="358"/>
    </row>
  </sheetData>
  <sheetProtection algorithmName="SHA-512" hashValue="nBCgs7lRaftxKugXC2+PxfuPI/i+5Ndl3AG5td9lc7hVPG1/VW0mPc8fWh4S8AbASATij2bs/H5Lv42SwN9pfg==" saltValue="Z92doRFqYVs3h5e3JU8p5w==" spinCount="100000" sheet="1" objects="1" scenarios="1"/>
  <mergeCells count="75">
    <mergeCell ref="A17:J17"/>
    <mergeCell ref="A12:B12"/>
    <mergeCell ref="I15:J16"/>
    <mergeCell ref="C12:D12"/>
    <mergeCell ref="E12:F12"/>
    <mergeCell ref="G12:H12"/>
    <mergeCell ref="I12:J12"/>
    <mergeCell ref="A15:B16"/>
    <mergeCell ref="C15:D16"/>
    <mergeCell ref="E15:F16"/>
    <mergeCell ref="G15:H16"/>
    <mergeCell ref="A1:J1"/>
    <mergeCell ref="C13:D14"/>
    <mergeCell ref="E13:F14"/>
    <mergeCell ref="G13:H14"/>
    <mergeCell ref="I13:J14"/>
    <mergeCell ref="A13:B14"/>
    <mergeCell ref="A3:B3"/>
    <mergeCell ref="C3:G3"/>
    <mergeCell ref="A4:B4"/>
    <mergeCell ref="C4:G4"/>
    <mergeCell ref="A6:B6"/>
    <mergeCell ref="C6:G6"/>
    <mergeCell ref="A8:B8"/>
    <mergeCell ref="C8:G8"/>
    <mergeCell ref="A9:B9"/>
    <mergeCell ref="C9:G9"/>
    <mergeCell ref="H31:I31"/>
    <mergeCell ref="A21:B21"/>
    <mergeCell ref="C21:D21"/>
    <mergeCell ref="E21:G21"/>
    <mergeCell ref="H28:I29"/>
    <mergeCell ref="A22:B22"/>
    <mergeCell ref="C22:D22"/>
    <mergeCell ref="E22:G22"/>
    <mergeCell ref="A23:B23"/>
    <mergeCell ref="C23:D23"/>
    <mergeCell ref="E23:G23"/>
    <mergeCell ref="A24:B24"/>
    <mergeCell ref="C24:D24"/>
    <mergeCell ref="E24:G24"/>
    <mergeCell ref="A28:B29"/>
    <mergeCell ref="C28:G29"/>
    <mergeCell ref="C36:G36"/>
    <mergeCell ref="H36:I36"/>
    <mergeCell ref="C37:G37"/>
    <mergeCell ref="H37:I37"/>
    <mergeCell ref="A30:B37"/>
    <mergeCell ref="C34:G34"/>
    <mergeCell ref="H34:I34"/>
    <mergeCell ref="C35:G35"/>
    <mergeCell ref="H35:I35"/>
    <mergeCell ref="C32:G32"/>
    <mergeCell ref="H32:I32"/>
    <mergeCell ref="C33:G33"/>
    <mergeCell ref="H33:I33"/>
    <mergeCell ref="C30:G30"/>
    <mergeCell ref="H30:I30"/>
    <mergeCell ref="C31:G31"/>
    <mergeCell ref="A5:B5"/>
    <mergeCell ref="C5:F5"/>
    <mergeCell ref="A46:D46"/>
    <mergeCell ref="E46:I46"/>
    <mergeCell ref="C40:G40"/>
    <mergeCell ref="H40:I40"/>
    <mergeCell ref="C41:G41"/>
    <mergeCell ref="H41:I41"/>
    <mergeCell ref="A40:B41"/>
    <mergeCell ref="A44:B44"/>
    <mergeCell ref="C44:I44"/>
    <mergeCell ref="C38:G38"/>
    <mergeCell ref="H38:I38"/>
    <mergeCell ref="C39:G39"/>
    <mergeCell ref="H39:I39"/>
    <mergeCell ref="A38:B39"/>
  </mergeCells>
  <phoneticPr fontId="22"/>
  <conditionalFormatting sqref="C3:G6 C8:G9 C13:H16 E23 C30:I41 C44 E46">
    <cfRule type="containsBlanks" dxfId="1" priority="1">
      <formula>LEN(TRIM(C3))=0</formula>
    </cfRule>
  </conditionalFormatting>
  <dataValidations count="2">
    <dataValidation type="list" allowBlank="1" showInputMessage="1" showErrorMessage="1" sqref="J30:J41" xr:uid="{3AC59D08-51E3-4268-8EB6-3F7584C42E1C}">
      <formula1>"実施済み,2023年度実施,今後予定"</formula1>
    </dataValidation>
    <dataValidation type="list" allowBlank="1" showInputMessage="1" showErrorMessage="1" sqref="H30:I41" xr:uid="{2C1D7835-1893-4DC5-94E2-41F1074FD496}">
      <formula1>"実施済み,2024年度実施,今後予定"</formula1>
    </dataValidation>
  </dataValidations>
  <printOptions horizontalCentered="1"/>
  <pageMargins left="0.70866141732283472" right="0.70866141732283472" top="0.55118110236220474" bottom="0.55118110236220474" header="0.31496062992125984" footer="0.31496062992125984"/>
  <pageSetup paperSize="9" scale="89" orientation="portrait" r:id="rId1"/>
  <rowBreaks count="1" manualBreakCount="1">
    <brk id="4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5714" r:id="rId4" name="Check Box 2">
              <controlPr defaultSize="0" autoFill="0" autoLine="0" autoPict="0">
                <anchor moveWithCells="1">
                  <from>
                    <xdr:col>2</xdr:col>
                    <xdr:colOff>285750</xdr:colOff>
                    <xdr:row>43</xdr:row>
                    <xdr:rowOff>180975</xdr:rowOff>
                  </from>
                  <to>
                    <xdr:col>3</xdr:col>
                    <xdr:colOff>161925</xdr:colOff>
                    <xdr:row>43</xdr:row>
                    <xdr:rowOff>419100</xdr:rowOff>
                  </to>
                </anchor>
              </controlPr>
            </control>
          </mc:Choice>
        </mc:AlternateContent>
        <mc:AlternateContent xmlns:mc="http://schemas.openxmlformats.org/markup-compatibility/2006">
          <mc:Choice Requires="x14">
            <control shapeId="115715" r:id="rId5" name="Check Box 3">
              <controlPr defaultSize="0" autoFill="0" autoLine="0" autoPict="0">
                <anchor moveWithCells="1">
                  <from>
                    <xdr:col>5</xdr:col>
                    <xdr:colOff>247650</xdr:colOff>
                    <xdr:row>43</xdr:row>
                    <xdr:rowOff>180975</xdr:rowOff>
                  </from>
                  <to>
                    <xdr:col>6</xdr:col>
                    <xdr:colOff>209550</xdr:colOff>
                    <xdr:row>43</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59</vt:i4>
      </vt:variant>
    </vt:vector>
  </HeadingPairs>
  <TitlesOfParts>
    <vt:vector size="74" baseType="lpstr">
      <vt:lpstr>交付申請書</vt:lpstr>
      <vt:lpstr>重要事項確認書</vt:lpstr>
      <vt:lpstr>事業実施者</vt:lpstr>
      <vt:lpstr>事業内容</vt:lpstr>
      <vt:lpstr>事業費内訳</vt:lpstr>
      <vt:lpstr>ボイラ排出量算定（追加)</vt:lpstr>
      <vt:lpstr>Sheet1</vt:lpstr>
      <vt:lpstr>費用対効果計算</vt:lpstr>
      <vt:lpstr>省エネ計画書</vt:lpstr>
      <vt:lpstr>換算シート（2023年度）</vt:lpstr>
      <vt:lpstr>換算シート（2022年度）</vt:lpstr>
      <vt:lpstr>換算シート（2021年度）</vt:lpstr>
      <vt:lpstr>現況写真</vt:lpstr>
      <vt:lpstr>チェックリスト</vt:lpstr>
      <vt:lpstr>省エネ計画書 (記入例)</vt:lpstr>
      <vt:lpstr>チェックリスト!Print_Area</vt:lpstr>
      <vt:lpstr>'ボイラ排出量算定（追加)'!Print_Area</vt:lpstr>
      <vt:lpstr>'換算シート（2021年度）'!Print_Area</vt:lpstr>
      <vt:lpstr>'換算シート（2022年度）'!Print_Area</vt:lpstr>
      <vt:lpstr>'換算シート（2023年度）'!Print_Area</vt:lpstr>
      <vt:lpstr>現況写真!Print_Area</vt:lpstr>
      <vt:lpstr>交付申請書!Print_Area</vt:lpstr>
      <vt:lpstr>事業実施者!Print_Area</vt:lpstr>
      <vt:lpstr>事業内容!Print_Area</vt:lpstr>
      <vt:lpstr>事業費内訳!Print_Area</vt:lpstr>
      <vt:lpstr>重要事項確認書!Print_Area</vt:lpstr>
      <vt:lpstr>省エネ計画書!Print_Area</vt:lpstr>
      <vt:lpstr>'省エネ計画書 (記入例)'!Print_Area</vt:lpstr>
      <vt:lpstr>費用対効果計算!Print_Area</vt:lpstr>
      <vt:lpstr>'換算シート（2021年度）'!Print_Titles</vt:lpstr>
      <vt:lpstr>'換算シート（2022年度）'!Print_Titles</vt:lpstr>
      <vt:lpstr>'換算シート（2023年度）'!Print_Titles</vt:lpstr>
      <vt:lpstr>交付申請書!サービス業</vt:lpstr>
      <vt:lpstr>サービス業</vt:lpstr>
      <vt:lpstr>交付申請書!医療・福祉</vt:lpstr>
      <vt:lpstr>医療・福祉</vt:lpstr>
      <vt:lpstr>交付申請書!運輸業・郵便業</vt:lpstr>
      <vt:lpstr>運輸業・郵便業</vt:lpstr>
      <vt:lpstr>交付申請書!卸売業・小売業</vt:lpstr>
      <vt:lpstr>卸売業・小売業</vt:lpstr>
      <vt:lpstr>交付申請書!学術研究・専門・技術サービス業</vt:lpstr>
      <vt:lpstr>学術研究・専門・技術サービス業</vt:lpstr>
      <vt:lpstr>交付申請書!漁業</vt:lpstr>
      <vt:lpstr>漁業</vt:lpstr>
      <vt:lpstr>交付申請書!教育・学習支援業</vt:lpstr>
      <vt:lpstr>教育・学習支援業</vt:lpstr>
      <vt:lpstr>交付申請書!金融業・保険業</vt:lpstr>
      <vt:lpstr>金融業・保険業</vt:lpstr>
      <vt:lpstr>交付申請書!建設業</vt:lpstr>
      <vt:lpstr>建設業</vt:lpstr>
      <vt:lpstr>交付申請書!鉱業・採石業・砂利採取業</vt:lpstr>
      <vt:lpstr>鉱業・採石業・砂利採取業</vt:lpstr>
      <vt:lpstr>交付申請書!宿泊業・飲食サービス業</vt:lpstr>
      <vt:lpstr>宿泊業・飲食サービス業</vt:lpstr>
      <vt:lpstr>交付申請書!情報通信業</vt:lpstr>
      <vt:lpstr>情報通信業</vt:lpstr>
      <vt:lpstr>交付申請書!生活関連サービス業・娯楽業</vt:lpstr>
      <vt:lpstr>生活関連サービス業・娯楽業</vt:lpstr>
      <vt:lpstr>交付申請書!製造業</vt:lpstr>
      <vt:lpstr>製造業</vt:lpstr>
      <vt:lpstr>交付申請書!大分類</vt:lpstr>
      <vt:lpstr>大分類</vt:lpstr>
      <vt:lpstr>交付申請書!電気・ガス・熱供給・水道業</vt:lpstr>
      <vt:lpstr>電気・ガス・熱供給・水道業</vt:lpstr>
      <vt:lpstr>交付申請書!燃料</vt:lpstr>
      <vt:lpstr>燃料</vt:lpstr>
      <vt:lpstr>交付申請書!農業_林業</vt:lpstr>
      <vt:lpstr>農業_林業</vt:lpstr>
      <vt:lpstr>交付申請書!農業・林業</vt:lpstr>
      <vt:lpstr>農業・林業</vt:lpstr>
      <vt:lpstr>交付申請書!不動産業・物品賃貸業</vt:lpstr>
      <vt:lpstr>不動産業・物品賃貸業</vt:lpstr>
      <vt:lpstr>交付申請書!複合サービス事業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前田明紀</cp:lastModifiedBy>
  <cp:lastPrinted>2024-08-06T03:02:53Z</cp:lastPrinted>
  <dcterms:created xsi:type="dcterms:W3CDTF">2013-01-29T04:15:39Z</dcterms:created>
  <dcterms:modified xsi:type="dcterms:W3CDTF">2024-08-07T01:37:09Z</dcterms:modified>
</cp:coreProperties>
</file>