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10.xml" ContentType="application/vnd.openxmlformats-officedocument.drawing+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showInkAnnotation="0" codeName="ThisWorkbook" defaultThemeVersion="124226"/>
  <mc:AlternateContent xmlns:mc="http://schemas.openxmlformats.org/markup-compatibility/2006">
    <mc:Choice Requires="x15">
      <x15ac:absPath xmlns:x15ac="http://schemas.microsoft.com/office/spreadsheetml/2010/11/ac" url="C:\Users\018075\Box\【02_課所共有】05_02_温暖化対策課\R06年度\中小担当\22_事業者支援\22_05_CO2排出削減設備導入補助\22_05_010_設備補助　例規\補助金要綱改正\R6当初補助金HP添付用様式\"/>
    </mc:Choice>
  </mc:AlternateContent>
  <xr:revisionPtr revIDLastSave="0" documentId="13_ncr:1_{4703CD02-A7B6-4682-8DCA-D954D1D22DCC}" xr6:coauthVersionLast="36" xr6:coauthVersionMax="36" xr10:uidLastSave="{00000000-0000-0000-0000-000000000000}"/>
  <workbookProtection workbookPassword="D73A" lockStructure="1"/>
  <bookViews>
    <workbookView xWindow="0" yWindow="0" windowWidth="20490" windowHeight="7790" tabRatio="885" xr2:uid="{00000000-000D-0000-FFFF-FFFF00000000}"/>
  </bookViews>
  <sheets>
    <sheet name="交付申請書" sheetId="48" r:id="rId1"/>
    <sheet name="重要事項確認書" sheetId="54" r:id="rId2"/>
    <sheet name="事業実施者・事業内容" sheetId="10" r:id="rId3"/>
    <sheet name="事業費内訳" sheetId="4" r:id="rId4"/>
    <sheet name="ボイラ排出量算定（追加)" sheetId="39" state="hidden" r:id="rId5"/>
    <sheet name="Sheet1" sheetId="40" state="hidden" r:id="rId6"/>
    <sheet name="費用対効果計算" sheetId="56" r:id="rId7"/>
    <sheet name="省エネ計画書" sheetId="46" r:id="rId8"/>
    <sheet name="CO2換算シート" sheetId="59" r:id="rId9"/>
    <sheet name="現況写真" sheetId="45" r:id="rId10"/>
    <sheet name="チェックリスト" sheetId="57" r:id="rId11"/>
    <sheet name="省エネ計画書（記入例）" sheetId="60" r:id="rId12"/>
  </sheets>
  <externalReferences>
    <externalReference r:id="rId13"/>
    <externalReference r:id="rId14"/>
    <externalReference r:id="rId15"/>
  </externalReferences>
  <definedNames>
    <definedName name="inv補正COP" localSheetId="8">#REF!</definedName>
    <definedName name="inv補正COP" localSheetId="0">#REF!</definedName>
    <definedName name="inv補正COP" localSheetId="11">#REF!</definedName>
    <definedName name="inv補正COP" localSheetId="6">'[1]空調算定(導入前）'!$BB$29:$BM$53</definedName>
    <definedName name="inv補正COP">#REF!</definedName>
    <definedName name="_xlnm.Print_Area" localSheetId="8">CO2換算シート!$A$1:$M$80</definedName>
    <definedName name="_xlnm.Print_Area" localSheetId="10">チェックリスト!$A$1:$D$55</definedName>
    <definedName name="_xlnm.Print_Area" localSheetId="4">'ボイラ排出量算定（追加)'!$A$1:$AI$64</definedName>
    <definedName name="_xlnm.Print_Area" localSheetId="9">現況写真!$A$1:$AI$53</definedName>
    <definedName name="_xlnm.Print_Area" localSheetId="0">交付申請書!$A$1:$AH$38</definedName>
    <definedName name="_xlnm.Print_Area" localSheetId="2">事業実施者・事業内容!$A$1:$AH$33</definedName>
    <definedName name="_xlnm.Print_Area" localSheetId="3">事業費内訳!$A$1:$AH$37</definedName>
    <definedName name="_xlnm.Print_Area" localSheetId="1">重要事項確認書!$A$1:$C$25</definedName>
    <definedName name="_xlnm.Print_Area" localSheetId="7">省エネ計画書!$A$1:$I$39</definedName>
    <definedName name="_xlnm.Print_Area" localSheetId="11">'省エネ計画書（記入例）'!$A$1:$I$39</definedName>
    <definedName name="_xlnm.Print_Area" localSheetId="6">費用対効果計算!$A$1:$AH$22</definedName>
    <definedName name="Z_26C24DC6_626C_4A55_BA7B_D773309B51E5_.wvu.PrintArea" localSheetId="8" hidden="1">CO2換算シート!$A$1:$M$65</definedName>
    <definedName name="Z_26C24DC6_626C_4A55_BA7B_D773309B51E5_.wvu.Rows" localSheetId="8" hidden="1">CO2換算シート!$9:$9,CO2換算シート!$11:$11,CO2換算シート!$15:$16,CO2換算シート!$19:$19,CO2換算シート!$21:$25,CO2換算シート!$27:$30,CO2換算シート!$32:$34,CO2換算シート!$36:$36</definedName>
    <definedName name="サービス業" localSheetId="0">交付申請書!$R$55:$R$59</definedName>
    <definedName name="サービス業">事業実施者・事業内容!$R$67:$R$71</definedName>
    <definedName name="医療・福祉" localSheetId="0">交付申請書!$P$55:$P$57</definedName>
    <definedName name="医療・福祉">事業実施者・事業内容!$P$67:$P$69</definedName>
    <definedName name="運輸業・郵便業" localSheetId="0">交付申請書!$H$55:$H$62</definedName>
    <definedName name="運輸業・郵便業">事業実施者・事業内容!$H$67:$H$74</definedName>
    <definedName name="卸売業・小売業" localSheetId="0">交付申請書!$I$55:$I$66</definedName>
    <definedName name="卸売業・小売業">事業実施者・事業内容!$I$67:$I$78</definedName>
    <definedName name="学術研究・専門・技術サービス業" localSheetId="0">交付申請書!$L$55:$L$58</definedName>
    <definedName name="学術研究・専門・技術サービス業">事業実施者・事業内容!$L$67:$L$70</definedName>
    <definedName name="漁業" localSheetId="0">交付申請書!$B$55:$B$56</definedName>
    <definedName name="漁業">事業実施者・事業内容!$B$67:$B$68</definedName>
    <definedName name="教育・学習支援業" localSheetId="0">交付申請書!$O$55:$O$56</definedName>
    <definedName name="教育・学習支援業">事業実施者・事業内容!$O$67:$O$68</definedName>
    <definedName name="金融業・保険業" localSheetId="0">交付申請書!$J$55:$J$60</definedName>
    <definedName name="金融業・保険業">事業実施者・事業内容!$J$67:$J$72</definedName>
    <definedName name="建設業" localSheetId="0">交付申請書!$D$55:$D$57</definedName>
    <definedName name="建設業">事業実施者・事業内容!$D$67:$D$69</definedName>
    <definedName name="鉱業・採石業・砂利採取業" localSheetId="0">交付申請書!$C$55</definedName>
    <definedName name="鉱業・採石業・砂利採取業">事業実施者・事業内容!$C$67</definedName>
    <definedName name="宿泊業・飲食サービス業" localSheetId="0">交付申請書!$M$55:$M$57</definedName>
    <definedName name="宿泊業・飲食サービス業">事業実施者・事業内容!$M$67:$M$69</definedName>
    <definedName name="情報通信業" localSheetId="0">交付申請書!$G$55:$G$59</definedName>
    <definedName name="情報通信業">事業実施者・事業内容!$G$67:$G$71</definedName>
    <definedName name="生活関連サービス業・娯楽業" localSheetId="0">交付申請書!$N$55:$N$56</definedName>
    <definedName name="生活関連サービス業・娯楽業">事業実施者・事業内容!$N$67:$N$68</definedName>
    <definedName name="製造業" localSheetId="0">交付申請書!$E$55:$E$78</definedName>
    <definedName name="製造業">事業実施者・事業内容!$E$67:$E$90</definedName>
    <definedName name="大分類" localSheetId="8">[2]事業実施者・事業内容!$A$65:$R$65</definedName>
    <definedName name="大分類" localSheetId="0">交付申請書!$A$54:$R$54</definedName>
    <definedName name="大分類" localSheetId="11">[3]事業実施者・事業内容!$A$66:$R$66</definedName>
    <definedName name="大分類" localSheetId="6">[1]事業実施者・事業内容!$A$84:$R$84</definedName>
    <definedName name="大分類">事業実施者・事業内容!$A$66:$R$66</definedName>
    <definedName name="電気・ガス・熱供給・水道業" localSheetId="0">交付申請書!$F$55:$F$58</definedName>
    <definedName name="電気・ガス・熱供給・水道業">事業実施者・事業内容!$F$67:$F$70</definedName>
    <definedName name="燃料" localSheetId="0">交付申請書!$AA$65:$AA$70</definedName>
    <definedName name="燃料">事業実施者・事業内容!$AA$77:$AA$82</definedName>
    <definedName name="農業_林業" localSheetId="0">交付申請書!$A$55:$A$56</definedName>
    <definedName name="農業_林業">事業実施者・事業内容!$A$67:$A$68</definedName>
    <definedName name="農業・林業" localSheetId="0">交付申請書!$A$55:$A$56</definedName>
    <definedName name="農業・林業">事業実施者・事業内容!$A$67:$A$68</definedName>
    <definedName name="不動産業・物品賃貸業" localSheetId="0">交付申請書!$K$55:$K$57</definedName>
    <definedName name="不動産業・物品賃貸業">事業実施者・事業内容!$K$67:$K$69</definedName>
    <definedName name="複合サービス事業" localSheetId="0">交付申請書!$Q$55:$Q$56</definedName>
    <definedName name="複合サービス事業">事業実施者・事業内容!$Q$67:$Q$68</definedName>
  </definedNames>
  <calcPr calcId="191029"/>
</workbook>
</file>

<file path=xl/calcChain.xml><?xml version="1.0" encoding="utf-8"?>
<calcChain xmlns="http://schemas.openxmlformats.org/spreadsheetml/2006/main">
  <c r="Z12" i="56" l="1"/>
  <c r="Z11" i="56"/>
  <c r="Z10" i="56"/>
  <c r="Z9" i="56"/>
  <c r="Z8" i="56"/>
  <c r="Z7" i="56"/>
  <c r="Z6" i="56"/>
  <c r="Z5" i="56"/>
  <c r="Z4" i="56"/>
  <c r="S18" i="4" l="1"/>
  <c r="E15" i="60" l="1"/>
  <c r="E13" i="60" s="1"/>
  <c r="H13" i="56" l="1"/>
  <c r="J62" i="59" l="1"/>
  <c r="G62" i="59"/>
  <c r="M35" i="59"/>
  <c r="K35" i="59"/>
  <c r="J35" i="59"/>
  <c r="H35" i="59"/>
  <c r="H36" i="59" s="1"/>
  <c r="K36" i="59" s="1"/>
  <c r="M34" i="59"/>
  <c r="K34" i="59"/>
  <c r="J34" i="59"/>
  <c r="H34" i="59"/>
  <c r="M33" i="59"/>
  <c r="K33" i="59"/>
  <c r="J33" i="59"/>
  <c r="H33" i="59"/>
  <c r="K30" i="59"/>
  <c r="J30" i="59"/>
  <c r="H30" i="59"/>
  <c r="M29" i="59"/>
  <c r="K29" i="59"/>
  <c r="J29" i="59"/>
  <c r="H29" i="59"/>
  <c r="M28" i="59"/>
  <c r="K28" i="59"/>
  <c r="J28" i="59"/>
  <c r="H28" i="59"/>
  <c r="M27" i="59"/>
  <c r="K27" i="59"/>
  <c r="J27" i="59"/>
  <c r="H27" i="59"/>
  <c r="M26" i="59"/>
  <c r="K26" i="59"/>
  <c r="J26" i="59"/>
  <c r="H26" i="59"/>
  <c r="M25" i="59"/>
  <c r="K25" i="59"/>
  <c r="J25" i="59"/>
  <c r="H25" i="59"/>
  <c r="M24" i="59"/>
  <c r="K24" i="59"/>
  <c r="J24" i="59"/>
  <c r="H24" i="59"/>
  <c r="M23" i="59"/>
  <c r="K23" i="59"/>
  <c r="J23" i="59"/>
  <c r="H23" i="59"/>
  <c r="M22" i="59"/>
  <c r="K22" i="59"/>
  <c r="J22" i="59"/>
  <c r="H22" i="59"/>
  <c r="M21" i="59"/>
  <c r="K21" i="59"/>
  <c r="J21" i="59"/>
  <c r="H21" i="59"/>
  <c r="M20" i="59"/>
  <c r="K20" i="59"/>
  <c r="J20" i="59"/>
  <c r="H20" i="59"/>
  <c r="M19" i="59"/>
  <c r="K19" i="59"/>
  <c r="J19" i="59"/>
  <c r="H19" i="59"/>
  <c r="M18" i="59"/>
  <c r="K18" i="59"/>
  <c r="J18" i="59"/>
  <c r="H18" i="59"/>
  <c r="M17" i="59"/>
  <c r="K17" i="59"/>
  <c r="J17" i="59"/>
  <c r="H17" i="59"/>
  <c r="M16" i="59"/>
  <c r="K16" i="59"/>
  <c r="J16" i="59"/>
  <c r="H16" i="59"/>
  <c r="M15" i="59"/>
  <c r="K15" i="59"/>
  <c r="J15" i="59"/>
  <c r="H15" i="59"/>
  <c r="M14" i="59"/>
  <c r="K14" i="59"/>
  <c r="J14" i="59"/>
  <c r="H14" i="59"/>
  <c r="M13" i="59"/>
  <c r="K13" i="59"/>
  <c r="J13" i="59"/>
  <c r="H13" i="59"/>
  <c r="M12" i="59"/>
  <c r="K12" i="59"/>
  <c r="J12" i="59"/>
  <c r="H12" i="59"/>
  <c r="M11" i="59"/>
  <c r="K11" i="59"/>
  <c r="J11" i="59"/>
  <c r="H11" i="59"/>
  <c r="M10" i="59"/>
  <c r="K10" i="59"/>
  <c r="J10" i="59"/>
  <c r="H10" i="59"/>
  <c r="M9" i="59"/>
  <c r="K9" i="59"/>
  <c r="J9" i="59"/>
  <c r="H9" i="59"/>
  <c r="M36" i="59" l="1"/>
  <c r="H31" i="59"/>
  <c r="K31" i="59" s="1"/>
  <c r="K37" i="59" s="1"/>
  <c r="M31" i="59"/>
  <c r="M37" i="59" l="1"/>
  <c r="C13" i="46" s="1"/>
  <c r="H37" i="59"/>
  <c r="X12" i="4"/>
  <c r="S19" i="4" l="1"/>
  <c r="AC19" i="4" s="1"/>
  <c r="E15" i="46" l="1"/>
  <c r="E13" i="46" s="1"/>
  <c r="S7" i="4" l="1"/>
  <c r="S5" i="4" l="1"/>
  <c r="S6" i="4"/>
  <c r="AC5" i="4" l="1"/>
  <c r="S14" i="4"/>
  <c r="S16" i="4"/>
  <c r="AC18" i="4"/>
  <c r="X21" i="4" l="1"/>
  <c r="S15" i="4"/>
  <c r="S17" i="4"/>
  <c r="AC17" i="4" s="1"/>
  <c r="S20" i="4"/>
  <c r="AC20" i="4" s="1"/>
  <c r="S11" i="4"/>
  <c r="S21" i="4" l="1"/>
  <c r="AC7" i="4" l="1"/>
  <c r="S8" i="4"/>
  <c r="AC16" i="4"/>
  <c r="AC15" i="4"/>
  <c r="AC14" i="4"/>
  <c r="AC11" i="4"/>
  <c r="S10" i="4"/>
  <c r="S9" i="4"/>
  <c r="AC9" i="4" s="1"/>
  <c r="AC8" i="4" l="1"/>
  <c r="S12" i="4"/>
  <c r="AC21" i="4"/>
  <c r="AC6" i="4"/>
  <c r="AC10" i="4"/>
  <c r="AC12" i="4" l="1"/>
  <c r="B32" i="4" s="1"/>
  <c r="P32" i="4" s="1"/>
  <c r="AR20" i="39"/>
  <c r="AR21" i="39"/>
  <c r="AR22" i="39"/>
  <c r="AR19" i="39"/>
  <c r="AC41" i="39"/>
  <c r="Z50" i="39" s="1"/>
  <c r="N54" i="39" s="1"/>
  <c r="AT22" i="39"/>
  <c r="AT21" i="39"/>
  <c r="AT20" i="39"/>
  <c r="AT19" i="39"/>
  <c r="AE22" i="39"/>
  <c r="AE21" i="39"/>
  <c r="AE20" i="39"/>
  <c r="AE19" i="39"/>
  <c r="AL41" i="39"/>
  <c r="AL22" i="39"/>
  <c r="AL21" i="39"/>
  <c r="AL20" i="39"/>
  <c r="AL19" i="39"/>
  <c r="AC22" i="4" l="1"/>
  <c r="AC23" i="4" s="1"/>
  <c r="AC24" i="4" s="1"/>
  <c r="Z36" i="4"/>
  <c r="Q17" i="56" s="1"/>
  <c r="Z27" i="39"/>
  <c r="J22" i="48" l="1"/>
  <c r="AI6" i="39"/>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G133" i="40" s="1"/>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s="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J110" i="40" l="1"/>
  <c r="C89" i="40"/>
  <c r="I119" i="40"/>
  <c r="D88" i="40"/>
  <c r="J148" i="40"/>
  <c r="J149" i="40" s="1"/>
  <c r="J150" i="40" s="1"/>
  <c r="J151" i="40" s="1"/>
  <c r="J152" i="40" s="1"/>
  <c r="J153" i="40" s="1"/>
  <c r="J154" i="40" s="1"/>
  <c r="J155" i="40" s="1"/>
  <c r="J156" i="40" s="1"/>
  <c r="J157" i="40" s="1"/>
  <c r="F118" i="40"/>
  <c r="F111" i="40"/>
  <c r="F115" i="40"/>
  <c r="F119" i="40"/>
  <c r="I112" i="40"/>
  <c r="I116" i="40"/>
  <c r="I120" i="40"/>
  <c r="I124" i="40"/>
  <c r="I128" i="40"/>
  <c r="I132" i="40"/>
  <c r="G122" i="40"/>
  <c r="G126" i="40"/>
  <c r="G130" i="40"/>
  <c r="F130" i="40"/>
  <c r="G116" i="40"/>
  <c r="F113"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F116"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J158" i="40" l="1"/>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W51" i="40" s="1"/>
  <c r="R32" i="40"/>
  <c r="W50" i="40" s="1"/>
  <c r="R31" i="40"/>
  <c r="W49" i="40" s="1"/>
  <c r="R30" i="40"/>
  <c r="R29" i="40"/>
  <c r="W47" i="40" s="1"/>
  <c r="R28" i="40"/>
  <c r="R27" i="40"/>
  <c r="W45" i="40" s="1"/>
  <c r="R26" i="40"/>
  <c r="W44" i="40" s="1"/>
  <c r="Q37" i="40"/>
  <c r="V55" i="40" s="1"/>
  <c r="Z55" i="40" s="1"/>
  <c r="Q36" i="40"/>
  <c r="V36" i="40" s="1"/>
  <c r="Q35" i="40"/>
  <c r="V53" i="40" s="1"/>
  <c r="Z53" i="40" s="1"/>
  <c r="Q34" i="40"/>
  <c r="V34" i="40" s="1"/>
  <c r="Q33" i="40"/>
  <c r="V51" i="40" s="1"/>
  <c r="Z51" i="40" s="1"/>
  <c r="Q32" i="40"/>
  <c r="V32" i="40" s="1"/>
  <c r="Q31" i="40"/>
  <c r="V49" i="40" s="1"/>
  <c r="Z49" i="40" s="1"/>
  <c r="Q30" i="40"/>
  <c r="V30" i="40" s="1"/>
  <c r="Q29" i="40"/>
  <c r="V47" i="40" s="1"/>
  <c r="Z47" i="40" s="1"/>
  <c r="Q28" i="40"/>
  <c r="V28" i="40" s="1"/>
  <c r="Q27" i="40"/>
  <c r="V45" i="40" s="1"/>
  <c r="Z45" i="40" s="1"/>
  <c r="Q26" i="40"/>
  <c r="V26" i="40" s="1"/>
  <c r="P27" i="40"/>
  <c r="U27" i="40" s="1"/>
  <c r="P28" i="40"/>
  <c r="U28" i="40" s="1"/>
  <c r="P29" i="40"/>
  <c r="P30" i="40"/>
  <c r="U30" i="40" s="1"/>
  <c r="W30" i="40" s="1"/>
  <c r="P31" i="40"/>
  <c r="U31" i="40" s="1"/>
  <c r="P32" i="40"/>
  <c r="U32" i="40" s="1"/>
  <c r="W32" i="40" s="1"/>
  <c r="P33" i="40"/>
  <c r="U33" i="40" s="1"/>
  <c r="P34" i="40"/>
  <c r="P35" i="40"/>
  <c r="U35" i="40" s="1"/>
  <c r="P36" i="40"/>
  <c r="U36" i="40" s="1"/>
  <c r="P37" i="40"/>
  <c r="U37" i="40" s="1"/>
  <c r="P26" i="40"/>
  <c r="U26" i="40" s="1"/>
  <c r="U34" i="40" l="1"/>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W29" i="40" s="1"/>
  <c r="V27" i="40"/>
  <c r="U55" i="40"/>
  <c r="Y55" i="40" s="1"/>
  <c r="AA55" i="40" s="1"/>
  <c r="U53" i="40"/>
  <c r="Y53" i="40" s="1"/>
  <c r="AA53" i="40" s="1"/>
  <c r="U51" i="40"/>
  <c r="Y51" i="40" s="1"/>
  <c r="AA51" i="40" s="1"/>
  <c r="U49" i="40"/>
  <c r="Y49" i="40" s="1"/>
  <c r="AA49" i="40" s="1"/>
  <c r="U47" i="40"/>
  <c r="Y47" i="40" s="1"/>
  <c r="AA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46" i="40" l="1"/>
  <c r="Y54" i="40"/>
  <c r="AR23" i="39"/>
  <c r="AR44" i="39" s="1"/>
  <c r="V38" i="40"/>
  <c r="AA48" i="40"/>
  <c r="AA52" i="40"/>
  <c r="AA44" i="40"/>
  <c r="AA46" i="40"/>
  <c r="AA50" i="40"/>
  <c r="AA54" i="40"/>
  <c r="W27" i="40"/>
  <c r="W38" i="40" s="1"/>
  <c r="AR41" i="39" l="1"/>
  <c r="AR43" i="39"/>
  <c r="AR42" i="39"/>
  <c r="AA56" i="40"/>
  <c r="B54" i="39"/>
  <c r="Z54" i="39" s="1"/>
  <c r="Z58" i="39" s="1"/>
  <c r="AR45" i="39" l="1"/>
  <c r="W41" i="39" s="1"/>
  <c r="Q13" i="56"/>
  <c r="Z13" i="56" s="1"/>
  <c r="Q16" i="56" s="1"/>
  <c r="Q18"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0" authorId="0" shapeId="0" xr:uid="{FA460080-C261-4C9F-B3B2-317EE56E16E2}">
      <text>
        <r>
          <rPr>
            <b/>
            <sz val="11"/>
            <color indexed="10"/>
            <rFont val="MS P ゴシック"/>
            <family val="3"/>
            <charset val="128"/>
          </rPr>
          <t>単位を必ずご確認のうえで入力してください！</t>
        </r>
      </text>
    </comment>
    <comment ref="D12" authorId="0" shapeId="0" xr:uid="{7E50B7FD-0321-4E36-906D-BA578F18442D}">
      <text>
        <r>
          <rPr>
            <b/>
            <sz val="11"/>
            <color indexed="10"/>
            <rFont val="MS P ゴシック"/>
            <family val="3"/>
            <charset val="128"/>
          </rPr>
          <t>単位を必ずご確認のうえで入力してください！</t>
        </r>
      </text>
    </comment>
    <comment ref="D13" authorId="0" shapeId="0" xr:uid="{AE4F9D4D-F72E-4387-88E2-671F5A5BB6C7}">
      <text>
        <r>
          <rPr>
            <b/>
            <sz val="11"/>
            <color indexed="10"/>
            <rFont val="MS P ゴシック"/>
            <family val="3"/>
            <charset val="128"/>
          </rPr>
          <t>単位を必ずご確認のうえで入力してください！</t>
        </r>
      </text>
    </comment>
    <comment ref="D14" authorId="0" shapeId="0" xr:uid="{AF2A6A51-7D61-4D9C-B3AD-C1B0578BE474}">
      <text>
        <r>
          <rPr>
            <b/>
            <sz val="11"/>
            <color indexed="10"/>
            <rFont val="MS P ゴシック"/>
            <family val="3"/>
            <charset val="128"/>
          </rPr>
          <t>単位を必ずご確認のうえで入力してください！</t>
        </r>
      </text>
    </comment>
    <comment ref="D15" authorId="0" shapeId="0" xr:uid="{C74906CB-327B-46FD-9586-5AAEBC2E68BC}">
      <text>
        <r>
          <rPr>
            <b/>
            <sz val="11"/>
            <color indexed="10"/>
            <rFont val="MS P ゴシック"/>
            <family val="3"/>
            <charset val="128"/>
          </rPr>
          <t>単位を必ずご確認のうえで入力してください！</t>
        </r>
      </text>
    </comment>
    <comment ref="D16" authorId="0" shapeId="0" xr:uid="{99E882F2-BC37-412E-B9B9-469BB17AD5D6}">
      <text>
        <r>
          <rPr>
            <b/>
            <sz val="11"/>
            <color indexed="10"/>
            <rFont val="MS P ゴシック"/>
            <family val="3"/>
            <charset val="128"/>
          </rPr>
          <t>単位を必ずご確認のうえで入力してください！</t>
        </r>
      </text>
    </comment>
    <comment ref="D17" authorId="0" shapeId="0" xr:uid="{D6A2212A-3724-4F66-9D37-308DD971565D}">
      <text>
        <r>
          <rPr>
            <b/>
            <sz val="11"/>
            <color indexed="10"/>
            <rFont val="MS P ゴシック"/>
            <family val="3"/>
            <charset val="128"/>
          </rPr>
          <t>単位を必ずご確認のうえで入力してください！</t>
        </r>
      </text>
    </comment>
    <comment ref="D18" authorId="0" shapeId="0" xr:uid="{F11C14A7-990E-46FA-B642-6E23D2A354DC}">
      <text>
        <r>
          <rPr>
            <b/>
            <sz val="11"/>
            <color indexed="10"/>
            <rFont val="MS P ゴシック"/>
            <family val="3"/>
            <charset val="128"/>
          </rPr>
          <t>単位を必ずご確認のうえで入力してください！</t>
        </r>
      </text>
    </comment>
    <comment ref="D19" authorId="0" shapeId="0" xr:uid="{CFAF0B44-4843-4425-8929-8319B693BEE0}">
      <text>
        <r>
          <rPr>
            <b/>
            <sz val="11"/>
            <color indexed="10"/>
            <rFont val="MS P ゴシック"/>
            <family val="3"/>
            <charset val="128"/>
          </rPr>
          <t>単位を必ずご確認のうえで入力してください！</t>
        </r>
      </text>
    </comment>
    <comment ref="D20" authorId="0" shapeId="0" xr:uid="{D7F48EA7-5882-4E15-8C9A-A5F641290B2F}">
      <text>
        <r>
          <rPr>
            <b/>
            <sz val="11"/>
            <color indexed="10"/>
            <rFont val="MS P ゴシック"/>
            <family val="3"/>
            <charset val="128"/>
          </rPr>
          <t>単位を必ずご確認のうえで入力してください！</t>
        </r>
      </text>
    </comment>
    <comment ref="D21" authorId="0" shapeId="0" xr:uid="{48C0311F-2A01-4EC8-B29D-FE4C64A8992B}">
      <text>
        <r>
          <rPr>
            <b/>
            <sz val="11"/>
            <color indexed="10"/>
            <rFont val="MS P ゴシック"/>
            <family val="3"/>
            <charset val="128"/>
          </rPr>
          <t>単位を必ずご確認のうえで入力してください！</t>
        </r>
      </text>
    </comment>
    <comment ref="D22" authorId="0" shapeId="0" xr:uid="{04D8743F-ED19-4A36-87AD-01D33AF22F72}">
      <text>
        <r>
          <rPr>
            <b/>
            <sz val="11"/>
            <color indexed="10"/>
            <rFont val="MS P ゴシック"/>
            <family val="3"/>
            <charset val="128"/>
          </rPr>
          <t>単位を必ずご確認のうえで入力してください！</t>
        </r>
      </text>
    </comment>
    <comment ref="D23" authorId="0" shapeId="0" xr:uid="{359479E1-41BA-4F88-9C6A-1B99BC649367}">
      <text>
        <r>
          <rPr>
            <b/>
            <sz val="11"/>
            <color indexed="10"/>
            <rFont val="MS P ゴシック"/>
            <family val="3"/>
            <charset val="128"/>
          </rPr>
          <t>単位を必ずご確認のうえで入力してください！</t>
        </r>
      </text>
    </comment>
    <comment ref="D24" authorId="0" shapeId="0" xr:uid="{487E525D-F9C9-400F-9691-AFA05040F2B0}">
      <text>
        <r>
          <rPr>
            <b/>
            <sz val="11"/>
            <color indexed="10"/>
            <rFont val="MS P ゴシック"/>
            <family val="3"/>
            <charset val="128"/>
          </rPr>
          <t>単位を必ずご確認のうえで入力してください！</t>
        </r>
      </text>
    </comment>
    <comment ref="D25" authorId="0" shapeId="0" xr:uid="{078D66B2-E058-4822-8D6B-98B61821FDA1}">
      <text>
        <r>
          <rPr>
            <b/>
            <sz val="11"/>
            <color indexed="10"/>
            <rFont val="MS P ゴシック"/>
            <family val="3"/>
            <charset val="128"/>
          </rPr>
          <t>単位を必ずご確認のうえで入力してください！</t>
        </r>
      </text>
    </comment>
    <comment ref="D26" authorId="0" shapeId="0" xr:uid="{BA002BA8-DE4B-4320-8E80-D9F561756C88}">
      <text>
        <r>
          <rPr>
            <b/>
            <sz val="11"/>
            <color indexed="10"/>
            <rFont val="MS P ゴシック"/>
            <family val="3"/>
            <charset val="128"/>
          </rPr>
          <t>単位を必ずご確認のうえで入力してください！</t>
        </r>
      </text>
    </comment>
    <comment ref="D35" authorId="0" shapeId="0" xr:uid="{6A187FBC-7C51-4385-8726-17CFE37D772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<sst xmlns="http://schemas.openxmlformats.org/spreadsheetml/2006/main" count="1129" uniqueCount="716">
  <si>
    <t>１　事業実施者</t>
    <rPh sb="2" eb="4">
      <t>ジギョウ</t>
    </rPh>
    <rPh sb="4" eb="6">
      <t>ジッシ</t>
    </rPh>
    <rPh sb="6" eb="7">
      <t>シャ</t>
    </rPh>
    <phoneticPr fontId="4"/>
  </si>
  <si>
    <t>実施場所</t>
    <rPh sb="0" eb="2">
      <t>ジッシ</t>
    </rPh>
    <rPh sb="2" eb="4">
      <t>バショ</t>
    </rPh>
    <phoneticPr fontId="4"/>
  </si>
  <si>
    <t>事業実施者</t>
    <rPh sb="0" eb="2">
      <t>ジギョウ</t>
    </rPh>
    <rPh sb="2" eb="4">
      <t>ジッシ</t>
    </rPh>
    <rPh sb="4" eb="5">
      <t>シャ</t>
    </rPh>
    <phoneticPr fontId="4"/>
  </si>
  <si>
    <t>事業所名称</t>
    <rPh sb="0" eb="3">
      <t>ジギョウショ</t>
    </rPh>
    <rPh sb="3" eb="5">
      <t>メイショウ</t>
    </rPh>
    <phoneticPr fontId="4"/>
  </si>
  <si>
    <t>事業所所在地</t>
    <rPh sb="0" eb="3">
      <t>ジギョウショ</t>
    </rPh>
    <rPh sb="3" eb="6">
      <t>ショザイチ</t>
    </rPh>
    <phoneticPr fontId="4"/>
  </si>
  <si>
    <t>電話</t>
    <rPh sb="0" eb="2">
      <t>デンワ</t>
    </rPh>
    <phoneticPr fontId="4"/>
  </si>
  <si>
    <t>所属名</t>
    <rPh sb="0" eb="2">
      <t>ショゾク</t>
    </rPh>
    <rPh sb="2" eb="3">
      <t>ナ</t>
    </rPh>
    <phoneticPr fontId="4"/>
  </si>
  <si>
    <t>職　名</t>
    <rPh sb="0" eb="1">
      <t>ショク</t>
    </rPh>
    <rPh sb="2" eb="3">
      <t>ナ</t>
    </rPh>
    <phoneticPr fontId="4"/>
  </si>
  <si>
    <t>氏　名</t>
    <rPh sb="0" eb="1">
      <t>シ</t>
    </rPh>
    <rPh sb="2" eb="3">
      <t>ナ</t>
    </rPh>
    <phoneticPr fontId="4"/>
  </si>
  <si>
    <t>連絡先住所
（郵送先）</t>
    <rPh sb="0" eb="3">
      <t>レンラクサキ</t>
    </rPh>
    <rPh sb="3" eb="5">
      <t>ジュウショ</t>
    </rPh>
    <rPh sb="7" eb="9">
      <t>ユウソウ</t>
    </rPh>
    <rPh sb="9" eb="10">
      <t>サキ</t>
    </rPh>
    <phoneticPr fontId="4"/>
  </si>
  <si>
    <t>２　事業内容</t>
    <rPh sb="2" eb="4">
      <t>ジギョウ</t>
    </rPh>
    <rPh sb="4" eb="6">
      <t>ナイヨウ</t>
    </rPh>
    <phoneticPr fontId="4"/>
  </si>
  <si>
    <t>導入設備</t>
    <rPh sb="0" eb="2">
      <t>ドウニュウ</t>
    </rPh>
    <rPh sb="2" eb="4">
      <t>セツビ</t>
    </rPh>
    <phoneticPr fontId="4"/>
  </si>
  <si>
    <t>年</t>
    <rPh sb="0" eb="1">
      <t>ネン</t>
    </rPh>
    <phoneticPr fontId="4"/>
  </si>
  <si>
    <t>導入前</t>
    <rPh sb="0" eb="2">
      <t>ドウニュウ</t>
    </rPh>
    <rPh sb="2" eb="3">
      <t>マエ</t>
    </rPh>
    <phoneticPr fontId="4"/>
  </si>
  <si>
    <t>導入後</t>
    <rPh sb="0" eb="2">
      <t>ドウニュウ</t>
    </rPh>
    <rPh sb="2" eb="3">
      <t>ゴ</t>
    </rPh>
    <phoneticPr fontId="4"/>
  </si>
  <si>
    <t>総事業費</t>
    <rPh sb="0" eb="4">
      <t>ソウジギョウヒ</t>
    </rPh>
    <phoneticPr fontId="4"/>
  </si>
  <si>
    <t>t-CO2/年</t>
    <rPh sb="6" eb="7">
      <t>ネン</t>
    </rPh>
    <phoneticPr fontId="4"/>
  </si>
  <si>
    <t>CO2排出削減予測量</t>
    <rPh sb="3" eb="5">
      <t>ハイシュツ</t>
    </rPh>
    <rPh sb="5" eb="7">
      <t>サクゲン</t>
    </rPh>
    <rPh sb="7" eb="9">
      <t>ヨソク</t>
    </rPh>
    <rPh sb="9" eb="10">
      <t>リョウ</t>
    </rPh>
    <phoneticPr fontId="4"/>
  </si>
  <si>
    <t>＝</t>
    <phoneticPr fontId="4"/>
  </si>
  <si>
    <t>導入前のCO2排出量</t>
    <rPh sb="0" eb="2">
      <t>ドウニュウ</t>
    </rPh>
    <rPh sb="2" eb="3">
      <t>マエ</t>
    </rPh>
    <rPh sb="7" eb="9">
      <t>ハイシュツ</t>
    </rPh>
    <rPh sb="9" eb="10">
      <t>リョウ</t>
    </rPh>
    <phoneticPr fontId="4"/>
  </si>
  <si>
    <t>導入後のCO2排出量</t>
    <rPh sb="0" eb="2">
      <t>ドウニュウ</t>
    </rPh>
    <rPh sb="2" eb="3">
      <t>ゴ</t>
    </rPh>
    <rPh sb="7" eb="9">
      <t>ハイシュツ</t>
    </rPh>
    <rPh sb="9" eb="10">
      <t>リョウ</t>
    </rPh>
    <phoneticPr fontId="4"/>
  </si>
  <si>
    <t>－</t>
    <phoneticPr fontId="4"/>
  </si>
  <si>
    <t>※</t>
    <phoneticPr fontId="4"/>
  </si>
  <si>
    <t>区　　分</t>
    <rPh sb="0" eb="1">
      <t>ク</t>
    </rPh>
    <rPh sb="3" eb="4">
      <t>フン</t>
    </rPh>
    <phoneticPr fontId="4"/>
  </si>
  <si>
    <t>消費税及び地方消費税額</t>
    <rPh sb="0" eb="3">
      <t>ショウヒゼイ</t>
    </rPh>
    <rPh sb="3" eb="4">
      <t>オヨ</t>
    </rPh>
    <rPh sb="5" eb="7">
      <t>チホウ</t>
    </rPh>
    <rPh sb="7" eb="10">
      <t>ショウヒゼイ</t>
    </rPh>
    <rPh sb="10" eb="11">
      <t>ガク</t>
    </rPh>
    <phoneticPr fontId="4"/>
  </si>
  <si>
    <t>総計（税抜き額）</t>
    <rPh sb="0" eb="2">
      <t>ソウケイ</t>
    </rPh>
    <rPh sb="3" eb="4">
      <t>ゼイ</t>
    </rPh>
    <rPh sb="4" eb="5">
      <t>ヌ</t>
    </rPh>
    <rPh sb="6" eb="7">
      <t>ガク</t>
    </rPh>
    <phoneticPr fontId="4"/>
  </si>
  <si>
    <t>単位</t>
    <rPh sb="0" eb="2">
      <t>タンイ</t>
    </rPh>
    <phoneticPr fontId="4"/>
  </si>
  <si>
    <t>kL</t>
    <phoneticPr fontId="4"/>
  </si>
  <si>
    <t>灯油</t>
    <rPh sb="0" eb="2">
      <t>トウユ</t>
    </rPh>
    <phoneticPr fontId="4"/>
  </si>
  <si>
    <t>合計</t>
    <rPh sb="0" eb="2">
      <t>ゴウケイ</t>
    </rPh>
    <phoneticPr fontId="4"/>
  </si>
  <si>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4"/>
  </si>
  <si>
    <t>計</t>
    <rPh sb="0" eb="1">
      <t>ケイ</t>
    </rPh>
    <phoneticPr fontId="4"/>
  </si>
  <si>
    <t>ＦＡＸ</t>
    <phoneticPr fontId="4"/>
  </si>
  <si>
    <t>リース会社</t>
    <rPh sb="3" eb="5">
      <t>カイシャ</t>
    </rPh>
    <phoneticPr fontId="4"/>
  </si>
  <si>
    <t>代表者役職名</t>
    <rPh sb="0" eb="3">
      <t>ダイヒョウシャ</t>
    </rPh>
    <rPh sb="3" eb="5">
      <t>ヤクショク</t>
    </rPh>
    <rPh sb="5" eb="6">
      <t>メイ</t>
    </rPh>
    <phoneticPr fontId="6"/>
  </si>
  <si>
    <t>主たる事務所
の所在地</t>
    <rPh sb="0" eb="1">
      <t>シュ</t>
    </rPh>
    <rPh sb="3" eb="5">
      <t>ジム</t>
    </rPh>
    <rPh sb="5" eb="6">
      <t>ショ</t>
    </rPh>
    <rPh sb="8" eb="11">
      <t>ショザイチ</t>
    </rPh>
    <phoneticPr fontId="4"/>
  </si>
  <si>
    <t>名称</t>
    <rPh sb="0" eb="2">
      <t>メイショウ</t>
    </rPh>
    <phoneticPr fontId="4"/>
  </si>
  <si>
    <t>人</t>
    <rPh sb="0" eb="1">
      <t>ニン</t>
    </rPh>
    <phoneticPr fontId="4"/>
  </si>
  <si>
    <t>円</t>
    <rPh sb="0" eb="1">
      <t>エン</t>
    </rPh>
    <phoneticPr fontId="4"/>
  </si>
  <si>
    <t>メール</t>
    <phoneticPr fontId="4"/>
  </si>
  <si>
    <t>大分類</t>
    <rPh sb="0" eb="3">
      <t>ダイブンルイ</t>
    </rPh>
    <phoneticPr fontId="6"/>
  </si>
  <si>
    <t>中分類</t>
    <rPh sb="0" eb="3">
      <t>チュウブンルイ</t>
    </rPh>
    <phoneticPr fontId="6"/>
  </si>
  <si>
    <t>漁業</t>
    <rPh sb="0" eb="2">
      <t>ギョギョウ</t>
    </rPh>
    <phoneticPr fontId="10"/>
  </si>
  <si>
    <t>鉱業，採石業，砂利採取業</t>
  </si>
  <si>
    <t>建設業</t>
    <rPh sb="0" eb="3">
      <t>ケンセツギョウ</t>
    </rPh>
    <phoneticPr fontId="10"/>
  </si>
  <si>
    <t>製造業</t>
    <rPh sb="0" eb="3">
      <t>セイゾウギョウ</t>
    </rPh>
    <phoneticPr fontId="10"/>
  </si>
  <si>
    <t>電気・ガス・熱供給・水道業</t>
  </si>
  <si>
    <t>情報通信業</t>
  </si>
  <si>
    <t>卸売業・小売業</t>
  </si>
  <si>
    <t>金融業・保険業</t>
  </si>
  <si>
    <t>複合サービス事業</t>
  </si>
  <si>
    <t>サービス業</t>
    <phoneticPr fontId="6"/>
  </si>
  <si>
    <t>農業</t>
    <rPh sb="0" eb="2">
      <t>ノウギョウ</t>
    </rPh>
    <phoneticPr fontId="10"/>
  </si>
  <si>
    <t>林業</t>
    <rPh sb="0" eb="2">
      <t>ノウリンギョウ</t>
    </rPh>
    <phoneticPr fontId="10"/>
  </si>
  <si>
    <t>水産養殖業</t>
    <rPh sb="0" eb="2">
      <t>スイサン</t>
    </rPh>
    <rPh sb="2" eb="4">
      <t>ヨウショク</t>
    </rPh>
    <rPh sb="4" eb="5">
      <t>ギョウ</t>
    </rPh>
    <phoneticPr fontId="10"/>
  </si>
  <si>
    <t>総合工事業</t>
    <rPh sb="0" eb="2">
      <t>ソウゴウ</t>
    </rPh>
    <rPh sb="2" eb="5">
      <t>コウジギョウ</t>
    </rPh>
    <phoneticPr fontId="10"/>
  </si>
  <si>
    <t>設備工事業</t>
    <rPh sb="0" eb="2">
      <t>セツビ</t>
    </rPh>
    <rPh sb="2" eb="4">
      <t>コウジ</t>
    </rPh>
    <rPh sb="4" eb="5">
      <t>ギョウ</t>
    </rPh>
    <phoneticPr fontId="10"/>
  </si>
  <si>
    <t>職別工事業</t>
    <rPh sb="0" eb="1">
      <t>ショク</t>
    </rPh>
    <rPh sb="1" eb="2">
      <t>ベツ</t>
    </rPh>
    <rPh sb="2" eb="5">
      <t>コウジギョウ</t>
    </rPh>
    <phoneticPr fontId="10"/>
  </si>
  <si>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</si>
  <si>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</si>
  <si>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</si>
  <si>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</si>
  <si>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</si>
  <si>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</si>
  <si>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</si>
  <si>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</si>
  <si>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</si>
  <si>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</si>
  <si>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</si>
  <si>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</si>
  <si>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</si>
  <si>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</si>
  <si>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</si>
  <si>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</si>
  <si>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</si>
  <si>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</si>
  <si>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</si>
  <si>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</si>
  <si>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</si>
  <si>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</si>
  <si>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</si>
  <si>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</si>
  <si>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6"/>
  </si>
  <si>
    <t>ガス業</t>
    <phoneticPr fontId="6"/>
  </si>
  <si>
    <t>熱供給業</t>
    <phoneticPr fontId="6"/>
  </si>
  <si>
    <t>水道業</t>
    <phoneticPr fontId="6"/>
  </si>
  <si>
    <t>通信業</t>
    <phoneticPr fontId="6"/>
  </si>
  <si>
    <t>放送業</t>
    <rPh sb="0" eb="2">
      <t>ホウソウ</t>
    </rPh>
    <phoneticPr fontId="6"/>
  </si>
  <si>
    <t>情報サービス業</t>
    <phoneticPr fontId="6"/>
  </si>
  <si>
    <t>インターネット附随サービス業</t>
    <phoneticPr fontId="6"/>
  </si>
  <si>
    <t>映像・音声・文字情報制作業</t>
    <phoneticPr fontId="6"/>
  </si>
  <si>
    <t>鉄道業</t>
    <phoneticPr fontId="6"/>
  </si>
  <si>
    <t>道路旅客運送業</t>
    <phoneticPr fontId="6"/>
  </si>
  <si>
    <t>道路貨物運送業</t>
    <phoneticPr fontId="6"/>
  </si>
  <si>
    <t>水運業</t>
    <phoneticPr fontId="6"/>
  </si>
  <si>
    <t>航空運輸業</t>
    <phoneticPr fontId="6"/>
  </si>
  <si>
    <t>倉庫業</t>
    <phoneticPr fontId="6"/>
  </si>
  <si>
    <t>運輸に附帯するサービス業</t>
    <phoneticPr fontId="6"/>
  </si>
  <si>
    <t>郵便業</t>
    <rPh sb="0" eb="2">
      <t>ユウビン</t>
    </rPh>
    <rPh sb="2" eb="3">
      <t>ギョウ</t>
    </rPh>
    <phoneticPr fontId="6"/>
  </si>
  <si>
    <t>各種商品卸売業</t>
    <phoneticPr fontId="6"/>
  </si>
  <si>
    <t>繊維・衣服等卸売業</t>
    <phoneticPr fontId="6"/>
  </si>
  <si>
    <t>飲食料品卸売業</t>
    <phoneticPr fontId="6"/>
  </si>
  <si>
    <t>建築材料，鉱物・金属材料等卸売業</t>
    <phoneticPr fontId="6"/>
  </si>
  <si>
    <t>機械器具卸売業</t>
    <phoneticPr fontId="6"/>
  </si>
  <si>
    <t>その他の卸売業</t>
    <phoneticPr fontId="6"/>
  </si>
  <si>
    <t>各種商品小売業</t>
    <phoneticPr fontId="6"/>
  </si>
  <si>
    <t>織物・衣服・身の回り品小売業</t>
    <phoneticPr fontId="6"/>
  </si>
  <si>
    <t>飲食料品小売業</t>
    <phoneticPr fontId="6"/>
  </si>
  <si>
    <t>機械器具小売業</t>
    <phoneticPr fontId="6"/>
  </si>
  <si>
    <t>その他の小売業</t>
    <phoneticPr fontId="6"/>
  </si>
  <si>
    <t>無店舗小売業</t>
    <phoneticPr fontId="6"/>
  </si>
  <si>
    <t>銀行業</t>
    <phoneticPr fontId="6"/>
  </si>
  <si>
    <t>協同組織金融業</t>
    <phoneticPr fontId="6"/>
  </si>
  <si>
    <t>貸金業，クレジットカード業等非預金信用機関</t>
    <phoneticPr fontId="6"/>
  </si>
  <si>
    <t>金融商品取引業，商品先物取引業</t>
    <phoneticPr fontId="6"/>
  </si>
  <si>
    <t>補助的金融業等</t>
    <phoneticPr fontId="6"/>
  </si>
  <si>
    <t>保険業</t>
    <phoneticPr fontId="6"/>
  </si>
  <si>
    <t>不動産取引業</t>
    <phoneticPr fontId="6"/>
  </si>
  <si>
    <t>不動産賃貸業・管理業</t>
    <phoneticPr fontId="6"/>
  </si>
  <si>
    <t>物品賃貸業</t>
    <phoneticPr fontId="6"/>
  </si>
  <si>
    <t>学術・開発研究機関</t>
    <phoneticPr fontId="6"/>
  </si>
  <si>
    <t>専門サービス業</t>
    <phoneticPr fontId="6"/>
  </si>
  <si>
    <t>広告業</t>
    <phoneticPr fontId="6"/>
  </si>
  <si>
    <t>技術サービス業</t>
    <phoneticPr fontId="6"/>
  </si>
  <si>
    <t>宿泊業</t>
    <phoneticPr fontId="6"/>
  </si>
  <si>
    <t>飲食店</t>
    <phoneticPr fontId="6"/>
  </si>
  <si>
    <t>持ち帰り・配達飲食サービス業</t>
    <phoneticPr fontId="6"/>
  </si>
  <si>
    <t>洗濯・理容・美容・浴場業</t>
    <phoneticPr fontId="6"/>
  </si>
  <si>
    <t>その他の生活関連サービス業</t>
    <phoneticPr fontId="6"/>
  </si>
  <si>
    <t>娯楽業</t>
    <phoneticPr fontId="6"/>
  </si>
  <si>
    <t>学校教育</t>
    <phoneticPr fontId="6"/>
  </si>
  <si>
    <t>その他の教育，学習支援業</t>
    <phoneticPr fontId="6"/>
  </si>
  <si>
    <t>医療業</t>
    <phoneticPr fontId="6"/>
  </si>
  <si>
    <t>保健衛生</t>
    <phoneticPr fontId="6"/>
  </si>
  <si>
    <t>社会保険・社会福祉・介護事業</t>
    <phoneticPr fontId="6"/>
  </si>
  <si>
    <t>郵便局</t>
    <phoneticPr fontId="6"/>
  </si>
  <si>
    <t>協同組合</t>
    <phoneticPr fontId="6"/>
  </si>
  <si>
    <t>廃棄物処理業</t>
    <phoneticPr fontId="6"/>
  </si>
  <si>
    <t>自動車整備業</t>
    <phoneticPr fontId="6"/>
  </si>
  <si>
    <t>機械等修理業</t>
    <phoneticPr fontId="6"/>
  </si>
  <si>
    <t>職業紹介・労働者派遣業</t>
    <phoneticPr fontId="6"/>
  </si>
  <si>
    <t>その他の事業サービス業</t>
    <phoneticPr fontId="6"/>
  </si>
  <si>
    <t>産業分類</t>
    <rPh sb="0" eb="2">
      <t>サンギョウ</t>
    </rPh>
    <rPh sb="2" eb="4">
      <t>ブンルイ</t>
    </rPh>
    <phoneticPr fontId="4"/>
  </si>
  <si>
    <t>農業・林業</t>
    <rPh sb="0" eb="2">
      <t>ノウギョウ</t>
    </rPh>
    <rPh sb="3" eb="5">
      <t>リンギョウ</t>
    </rPh>
    <phoneticPr fontId="10"/>
  </si>
  <si>
    <t>鉱業・採石業・砂利採取業</t>
    <phoneticPr fontId="6"/>
  </si>
  <si>
    <t>運輸業・郵便業</t>
    <phoneticPr fontId="6"/>
  </si>
  <si>
    <t>不動産業・物品賃貸業</t>
    <phoneticPr fontId="6"/>
  </si>
  <si>
    <t>学術研究・専門・技術サービス業</t>
    <phoneticPr fontId="6"/>
  </si>
  <si>
    <t>宿泊業・飲食サービス業</t>
    <phoneticPr fontId="6"/>
  </si>
  <si>
    <t>生活関連サービス業・娯楽業</t>
    <phoneticPr fontId="6"/>
  </si>
  <si>
    <t>教育・学習支援業</t>
    <phoneticPr fontId="6"/>
  </si>
  <si>
    <t>医療・福祉</t>
    <phoneticPr fontId="6"/>
  </si>
  <si>
    <t>〒</t>
  </si>
  <si>
    <t>〒</t>
    <phoneticPr fontId="4"/>
  </si>
  <si>
    <t>照明設備</t>
  </si>
  <si>
    <t>空調設備</t>
  </si>
  <si>
    <t>ボイラー(設備更新)</t>
  </si>
  <si>
    <t>ボイラー(燃料転換のみ)</t>
  </si>
  <si>
    <t>コンプレッサー</t>
  </si>
  <si>
    <t>太陽光発電設備</t>
  </si>
  <si>
    <t>コージェネレーション</t>
  </si>
  <si>
    <t>W数</t>
    <rPh sb="1" eb="2">
      <t>スウ</t>
    </rPh>
    <phoneticPr fontId="6"/>
  </si>
  <si>
    <t>常時使用する
従業員数</t>
    <rPh sb="0" eb="2">
      <t>ジョウジ</t>
    </rPh>
    <rPh sb="2" eb="4">
      <t>シヨウ</t>
    </rPh>
    <rPh sb="7" eb="10">
      <t>ジュウギョウイン</t>
    </rPh>
    <rPh sb="10" eb="11">
      <t>スウ</t>
    </rPh>
    <phoneticPr fontId="4"/>
  </si>
  <si>
    <t>（役職名）</t>
    <rPh sb="1" eb="4">
      <t>ヤクショクメイ</t>
    </rPh>
    <phoneticPr fontId="6"/>
  </si>
  <si>
    <t>（代表者名）</t>
    <rPh sb="1" eb="4">
      <t>ダイヒョウシャ</t>
    </rPh>
    <rPh sb="4" eb="5">
      <t>メイ</t>
    </rPh>
    <phoneticPr fontId="6"/>
  </si>
  <si>
    <t xml:space="preserve">連絡先
</t>
    <rPh sb="0" eb="3">
      <t>レンラクサキ</t>
    </rPh>
    <phoneticPr fontId="4"/>
  </si>
  <si>
    <t>燃料</t>
    <rPh sb="0" eb="2">
      <t>ネンリョウ</t>
    </rPh>
    <phoneticPr fontId="6"/>
  </si>
  <si>
    <t>照明</t>
    <rPh sb="0" eb="2">
      <t>ショウメイ</t>
    </rPh>
    <phoneticPr fontId="6"/>
  </si>
  <si>
    <t>蛍光灯</t>
    <rPh sb="0" eb="3">
      <t>ケイコウトウ</t>
    </rPh>
    <phoneticPr fontId="6"/>
  </si>
  <si>
    <t>水銀灯</t>
    <rPh sb="0" eb="3">
      <t>スイギントウ</t>
    </rPh>
    <phoneticPr fontId="6"/>
  </si>
  <si>
    <t>LED</t>
    <phoneticPr fontId="6"/>
  </si>
  <si>
    <t>その他（右に設備記載）</t>
    <phoneticPr fontId="6"/>
  </si>
  <si>
    <t>所有
状況</t>
    <rPh sb="0" eb="2">
      <t>ショユウ</t>
    </rPh>
    <rPh sb="3" eb="5">
      <t>ジョウキョウ</t>
    </rPh>
    <phoneticPr fontId="4"/>
  </si>
  <si>
    <t>氏名</t>
    <rPh sb="0" eb="1">
      <t>シ</t>
    </rPh>
    <rPh sb="1" eb="2">
      <t>ナ</t>
    </rPh>
    <phoneticPr fontId="4"/>
  </si>
  <si>
    <t>メール</t>
    <phoneticPr fontId="4"/>
  </si>
  <si>
    <t>月</t>
    <rPh sb="0" eb="1">
      <t>ガツ</t>
    </rPh>
    <phoneticPr fontId="6"/>
  </si>
  <si>
    <t>事業期間</t>
    <rPh sb="0" eb="2">
      <t>ジギョウ</t>
    </rPh>
    <rPh sb="2" eb="4">
      <t>キカン</t>
    </rPh>
    <phoneticPr fontId="6"/>
  </si>
  <si>
    <t>令和</t>
    <rPh sb="0" eb="2">
      <t>レイワ</t>
    </rPh>
    <phoneticPr fontId="6"/>
  </si>
  <si>
    <t>年</t>
    <rPh sb="0" eb="1">
      <t>ネン</t>
    </rPh>
    <phoneticPr fontId="6"/>
  </si>
  <si>
    <t>～</t>
    <phoneticPr fontId="6"/>
  </si>
  <si>
    <t>シート名</t>
    <rPh sb="3" eb="4">
      <t>メイ</t>
    </rPh>
    <phoneticPr fontId="22"/>
  </si>
  <si>
    <t>その他</t>
    <rPh sb="2" eb="3">
      <t>タ</t>
    </rPh>
    <phoneticPr fontId="22"/>
  </si>
  <si>
    <t>燃料の種類</t>
    <rPh sb="0" eb="2">
      <t>ネンリョウ</t>
    </rPh>
    <rPh sb="3" eb="5">
      <t>シュルイ</t>
    </rPh>
    <phoneticPr fontId="4"/>
  </si>
  <si>
    <t>台数</t>
    <rPh sb="0" eb="2">
      <t>ダイスウ</t>
    </rPh>
    <phoneticPr fontId="4"/>
  </si>
  <si>
    <t>排出係数</t>
    <rPh sb="0" eb="2">
      <t>ハイシュツ</t>
    </rPh>
    <rPh sb="2" eb="4">
      <t>ケイスウ</t>
    </rPh>
    <phoneticPr fontId="4"/>
  </si>
  <si>
    <t>省エネ手法</t>
    <rPh sb="0" eb="1">
      <t>ショウ</t>
    </rPh>
    <rPh sb="3" eb="5">
      <t>シュホウ</t>
    </rPh>
    <phoneticPr fontId="4"/>
  </si>
  <si>
    <t>設備の高効率化</t>
    <rPh sb="0" eb="2">
      <t>セツビ</t>
    </rPh>
    <rPh sb="3" eb="7">
      <t>コウコウリツカ</t>
    </rPh>
    <phoneticPr fontId="4"/>
  </si>
  <si>
    <t>A重油</t>
    <rPh sb="1" eb="3">
      <t>ジュウユ</t>
    </rPh>
    <phoneticPr fontId="4"/>
  </si>
  <si>
    <t>燃料転換</t>
    <rPh sb="0" eb="2">
      <t>ネンリョウ</t>
    </rPh>
    <rPh sb="2" eb="4">
      <t>テンカン</t>
    </rPh>
    <phoneticPr fontId="4"/>
  </si>
  <si>
    <t>B・C重油</t>
    <rPh sb="3" eb="5">
      <t>ジュウユ</t>
    </rPh>
    <phoneticPr fontId="4"/>
  </si>
  <si>
    <t>燃料転換・設備の高効率化</t>
    <rPh sb="0" eb="2">
      <t>ネンリョウ</t>
    </rPh>
    <rPh sb="2" eb="4">
      <t>テンカン</t>
    </rPh>
    <rPh sb="5" eb="7">
      <t>セツビ</t>
    </rPh>
    <rPh sb="8" eb="12">
      <t>コウコウリツカ</t>
    </rPh>
    <phoneticPr fontId="4"/>
  </si>
  <si>
    <t>LPG</t>
    <phoneticPr fontId="4"/>
  </si>
  <si>
    <t>ｔ</t>
    <phoneticPr fontId="4"/>
  </si>
  <si>
    <t>LNG</t>
    <phoneticPr fontId="4"/>
  </si>
  <si>
    <t>都市ガス(13A:45MJ/m3)</t>
    <rPh sb="0" eb="2">
      <t>トシ</t>
    </rPh>
    <phoneticPr fontId="4"/>
  </si>
  <si>
    <t>千Nm3</t>
    <rPh sb="0" eb="1">
      <t>セン</t>
    </rPh>
    <phoneticPr fontId="4"/>
  </si>
  <si>
    <t>高効率タイプに更新</t>
    <rPh sb="0" eb="3">
      <t>コウコウリツ</t>
    </rPh>
    <rPh sb="7" eb="9">
      <t>コウシン</t>
    </rPh>
    <phoneticPr fontId="4"/>
  </si>
  <si>
    <t>都市ガス(13A:43.12MJ/m3)</t>
    <rPh sb="0" eb="2">
      <t>トシ</t>
    </rPh>
    <phoneticPr fontId="4"/>
  </si>
  <si>
    <t>同効率タイプに更新</t>
    <rPh sb="0" eb="1">
      <t>ドウ</t>
    </rPh>
    <rPh sb="1" eb="3">
      <t>コウリツ</t>
    </rPh>
    <rPh sb="7" eb="9">
      <t>コウシン</t>
    </rPh>
    <phoneticPr fontId="4"/>
  </si>
  <si>
    <t>都市ガス(13A:46.04MJ/m3)</t>
    <rPh sb="0" eb="2">
      <t>トシ</t>
    </rPh>
    <phoneticPr fontId="4"/>
  </si>
  <si>
    <t>バーナー交換</t>
    <rPh sb="4" eb="6">
      <t>コウカン</t>
    </rPh>
    <phoneticPr fontId="4"/>
  </si>
  <si>
    <t>都市ガス(12A:41.86MJ/m3)</t>
    <rPh sb="0" eb="2">
      <t>トシ</t>
    </rPh>
    <phoneticPr fontId="4"/>
  </si>
  <si>
    <t>その他</t>
    <rPh sb="2" eb="3">
      <t>タ</t>
    </rPh>
    <phoneticPr fontId="4"/>
  </si>
  <si>
    <t>都市ガス(6A:29.30MJ/m3)</t>
    <rPh sb="0" eb="2">
      <t>トシ</t>
    </rPh>
    <phoneticPr fontId="4"/>
  </si>
  <si>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</si>
  <si>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</si>
  <si>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</si>
  <si>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</si>
  <si>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</si>
  <si>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</si>
  <si>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</si>
  <si>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</si>
  <si>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</si>
  <si>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</si>
  <si>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</si>
  <si>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4"/>
  </si>
  <si>
    <t>ボイラ効率</t>
    <rPh sb="3" eb="5">
      <t>コウリツ</t>
    </rPh>
    <phoneticPr fontId="4"/>
  </si>
  <si>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</si>
  <si>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</si>
  <si>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</si>
  <si>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</si>
  <si>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</si>
  <si>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</si>
  <si>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</si>
  <si>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</si>
  <si>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</si>
  <si>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</si>
  <si>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</si>
  <si>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</si>
  <si>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</si>
  <si>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</si>
  <si>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</si>
  <si>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</si>
  <si>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</si>
  <si>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</si>
  <si>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</si>
  <si>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</si>
  <si>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</si>
  <si>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</si>
  <si>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</si>
  <si>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</si>
  <si>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</si>
  <si>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</si>
  <si>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</si>
  <si>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</si>
  <si>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</si>
  <si>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</si>
  <si>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</si>
  <si>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</si>
  <si>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</si>
  <si>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</si>
  <si>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</si>
  <si>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</si>
  <si>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</si>
  <si>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</si>
  <si>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</si>
  <si>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</si>
  <si>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</si>
  <si>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</si>
  <si>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</si>
  <si>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</si>
  <si>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</si>
  <si>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</si>
  <si>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</si>
  <si>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</si>
  <si>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</si>
  <si>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</si>
  <si>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</si>
  <si>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</si>
  <si>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</si>
  <si>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</si>
  <si>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</si>
  <si>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</si>
  <si>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</si>
  <si>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</si>
  <si>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</si>
  <si>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</si>
  <si>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4"/>
  </si>
  <si>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</si>
  <si>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</si>
  <si>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</si>
  <si>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4"/>
  </si>
  <si>
    <t>必要熱量GJ</t>
    <rPh sb="0" eb="2">
      <t>ヒツヨウ</t>
    </rPh>
    <rPh sb="2" eb="4">
      <t>ネツリョウ</t>
    </rPh>
    <phoneticPr fontId="22"/>
  </si>
  <si>
    <t>●既存ボイラ</t>
    <rPh sb="1" eb="3">
      <t>キゾン</t>
    </rPh>
    <phoneticPr fontId="4"/>
  </si>
  <si>
    <t>●導入予定ボイラ</t>
    <rPh sb="1" eb="3">
      <t>ドウニュウ</t>
    </rPh>
    <rPh sb="3" eb="5">
      <t>ヨテイ</t>
    </rPh>
    <phoneticPr fontId="4"/>
  </si>
  <si>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4"/>
  </si>
  <si>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</si>
  <si>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</si>
  <si>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</si>
  <si>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</si>
  <si>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</si>
  <si>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</si>
  <si>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</si>
  <si>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4"/>
  </si>
  <si>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4"/>
  </si>
  <si>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</si>
  <si>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</si>
  <si>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4"/>
  </si>
  <si>
    <t>店舗</t>
    <rPh sb="0" eb="2">
      <t>テンポ</t>
    </rPh>
    <phoneticPr fontId="24"/>
  </si>
  <si>
    <t>事務所</t>
    <rPh sb="0" eb="2">
      <t>ジム</t>
    </rPh>
    <rPh sb="2" eb="3">
      <t>ショ</t>
    </rPh>
    <phoneticPr fontId="24"/>
  </si>
  <si>
    <t>冷房</t>
    <rPh sb="0" eb="2">
      <t>レイボウ</t>
    </rPh>
    <phoneticPr fontId="4"/>
  </si>
  <si>
    <t>冷房</t>
    <rPh sb="0" eb="2">
      <t>レイボウ</t>
    </rPh>
    <phoneticPr fontId="24"/>
  </si>
  <si>
    <t>暖房</t>
    <rPh sb="0" eb="2">
      <t>ダンボウ</t>
    </rPh>
    <phoneticPr fontId="4"/>
  </si>
  <si>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</si>
  <si>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</si>
  <si>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</si>
  <si>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</si>
  <si>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</si>
  <si>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</si>
  <si>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</si>
  <si>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</si>
  <si>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</si>
  <si>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</si>
  <si>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</si>
  <si>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</si>
  <si>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</si>
  <si>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</si>
  <si>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</si>
  <si>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</si>
  <si>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</si>
  <si>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</si>
  <si>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</si>
  <si>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</si>
  <si>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</si>
  <si>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</si>
  <si>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</si>
  <si>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</si>
  <si>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</si>
  <si>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</si>
  <si>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</si>
  <si>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</si>
  <si>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</si>
  <si>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</si>
  <si>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</si>
  <si>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</si>
  <si>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</si>
  <si>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4"/>
  </si>
  <si>
    <t>種別</t>
    <rPh sb="0" eb="2">
      <t>シュベツ</t>
    </rPh>
    <phoneticPr fontId="4"/>
  </si>
  <si>
    <t>選択対象地域</t>
    <rPh sb="0" eb="2">
      <t>センタク</t>
    </rPh>
    <rPh sb="2" eb="4">
      <t>タイショウ</t>
    </rPh>
    <rPh sb="4" eb="6">
      <t>チイキ</t>
    </rPh>
    <phoneticPr fontId="4"/>
  </si>
  <si>
    <t>列数</t>
    <rPh sb="0" eb="2">
      <t>レツスウ</t>
    </rPh>
    <phoneticPr fontId="4"/>
  </si>
  <si>
    <t>対象負荷列</t>
    <rPh sb="0" eb="2">
      <t>タイショウ</t>
    </rPh>
    <rPh sb="2" eb="4">
      <t>フカ</t>
    </rPh>
    <rPh sb="4" eb="5">
      <t>レツ</t>
    </rPh>
    <phoneticPr fontId="4"/>
  </si>
  <si>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</si>
  <si>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</si>
  <si>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</si>
  <si>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</si>
  <si>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</si>
  <si>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</si>
  <si>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</si>
  <si>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</si>
  <si>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</si>
  <si>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</si>
  <si>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</si>
  <si>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</si>
  <si>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</si>
  <si>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</si>
  <si>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</si>
  <si>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</si>
  <si>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</si>
  <si>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</si>
  <si>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</si>
  <si>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</si>
  <si>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</si>
  <si>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</si>
  <si>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</si>
  <si>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</si>
  <si>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</si>
  <si>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</si>
  <si>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4"/>
  </si>
  <si>
    <t>機器費</t>
    <rPh sb="0" eb="2">
      <t>キキ</t>
    </rPh>
    <rPh sb="2" eb="3">
      <t>ヒ</t>
    </rPh>
    <phoneticPr fontId="4"/>
  </si>
  <si>
    <t>工事費</t>
    <rPh sb="0" eb="3">
      <t>コウジヒ</t>
    </rPh>
    <phoneticPr fontId="4"/>
  </si>
  <si>
    <t>単価</t>
    <rPh sb="0" eb="2">
      <t>タンカ</t>
    </rPh>
    <phoneticPr fontId="4"/>
  </si>
  <si>
    <t>数量</t>
    <rPh sb="0" eb="2">
      <t>スウリョウ</t>
    </rPh>
    <phoneticPr fontId="4"/>
  </si>
  <si>
    <t>既存設備撤去費</t>
    <rPh sb="0" eb="2">
      <t>キソン</t>
    </rPh>
    <rPh sb="2" eb="4">
      <t>セツビ</t>
    </rPh>
    <rPh sb="4" eb="6">
      <t>テッキョ</t>
    </rPh>
    <rPh sb="6" eb="7">
      <t>ヒ</t>
    </rPh>
    <phoneticPr fontId="4"/>
  </si>
  <si>
    <t>既存設備にかかる処分費</t>
    <rPh sb="0" eb="2">
      <t>キソン</t>
    </rPh>
    <rPh sb="2" eb="4">
      <t>セツビ</t>
    </rPh>
    <rPh sb="8" eb="10">
      <t>ショブン</t>
    </rPh>
    <rPh sb="10" eb="11">
      <t>ヒ</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</si>
  <si>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</si>
  <si>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</si>
  <si>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（注）</t>
    <rPh sb="1" eb="2">
      <t>チュウ</t>
    </rPh>
    <phoneticPr fontId="4"/>
  </si>
  <si>
    <t>(補助対象経費)</t>
    <rPh sb="1" eb="3">
      <t>ホジョ</t>
    </rPh>
    <rPh sb="3" eb="5">
      <t>タイショウ</t>
    </rPh>
    <rPh sb="5" eb="7">
      <t>ケイヒ</t>
    </rPh>
    <phoneticPr fontId="4"/>
  </si>
  <si>
    <t>補助率</t>
    <rPh sb="0" eb="3">
      <t>ホジョリツ</t>
    </rPh>
    <phoneticPr fontId="4"/>
  </si>
  <si>
    <t>算出結果</t>
    <rPh sb="0" eb="2">
      <t>サンシュツ</t>
    </rPh>
    <rPh sb="2" eb="4">
      <t>ケッカ</t>
    </rPh>
    <phoneticPr fontId="4"/>
  </si>
  <si>
    <t>上限額</t>
    <rPh sb="0" eb="3">
      <t>ジョウゲンガク</t>
    </rPh>
    <phoneticPr fontId="4"/>
  </si>
  <si>
    <t>×</t>
    <phoneticPr fontId="4"/>
  </si>
  <si>
    <t>※１万円未満切り捨て</t>
    <phoneticPr fontId="4"/>
  </si>
  <si>
    <t>対象設備の財産処分制限期間</t>
    <rPh sb="0" eb="2">
      <t>タイショウ</t>
    </rPh>
    <rPh sb="2" eb="4">
      <t>セツビ</t>
    </rPh>
    <rPh sb="5" eb="7">
      <t>ザイサン</t>
    </rPh>
    <rPh sb="7" eb="9">
      <t>ショブン</t>
    </rPh>
    <rPh sb="9" eb="11">
      <t>セイゲン</t>
    </rPh>
    <rPh sb="11" eb="13">
      <t>キカン</t>
    </rPh>
    <phoneticPr fontId="4"/>
  </si>
  <si>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4"/>
  </si>
  <si>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</si>
  <si>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</si>
  <si>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</si>
  <si>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4"/>
  </si>
  <si>
    <t>小　計</t>
    <rPh sb="0" eb="1">
      <t>ショウ</t>
    </rPh>
    <rPh sb="2" eb="3">
      <t>ケイ</t>
    </rPh>
    <phoneticPr fontId="4"/>
  </si>
  <si>
    <t>事業概要</t>
    <rPh sb="0" eb="4">
      <t>ジギョウガイヨウ</t>
    </rPh>
    <phoneticPr fontId="4"/>
  </si>
  <si>
    <t>省エネ計画書</t>
    <rPh sb="0" eb="1">
      <t>ショウ</t>
    </rPh>
    <phoneticPr fontId="31"/>
  </si>
  <si>
    <t>事業者</t>
    <rPh sb="0" eb="3">
      <t>ジギョウシャ</t>
    </rPh>
    <phoneticPr fontId="31"/>
  </si>
  <si>
    <t>事業所</t>
    <rPh sb="0" eb="3">
      <t>ジギョウショ</t>
    </rPh>
    <phoneticPr fontId="31"/>
  </si>
  <si>
    <t>事業所所在地</t>
    <phoneticPr fontId="31"/>
  </si>
  <si>
    <t>主要エネルギー</t>
    <phoneticPr fontId="31"/>
  </si>
  <si>
    <t>主要設備</t>
    <phoneticPr fontId="31"/>
  </si>
  <si>
    <t>CO2削減目標</t>
    <rPh sb="3" eb="5">
      <t>サクゲン</t>
    </rPh>
    <rPh sb="5" eb="7">
      <t>モクヒョウ</t>
    </rPh>
    <phoneticPr fontId="31"/>
  </si>
  <si>
    <t>２０３０年度までの目標</t>
    <rPh sb="4" eb="6">
      <t>ネンド</t>
    </rPh>
    <rPh sb="9" eb="11">
      <t>モクヒョウ</t>
    </rPh>
    <phoneticPr fontId="31"/>
  </si>
  <si>
    <t>CO2排出量(t)</t>
    <rPh sb="3" eb="6">
      <t>ハイシュツリョウ</t>
    </rPh>
    <phoneticPr fontId="31"/>
  </si>
  <si>
    <t>削減率</t>
    <rPh sb="0" eb="3">
      <t>サクゲンリツ</t>
    </rPh>
    <phoneticPr fontId="31"/>
  </si>
  <si>
    <t>-</t>
    <phoneticPr fontId="31"/>
  </si>
  <si>
    <t>削減量(t)</t>
    <rPh sb="0" eb="3">
      <t>サクゲンリョウ</t>
    </rPh>
    <phoneticPr fontId="31"/>
  </si>
  <si>
    <t>　任意の目標削減率を入力。</t>
    <phoneticPr fontId="31"/>
  </si>
  <si>
    <t>具体的な対策</t>
    <rPh sb="0" eb="3">
      <t>グタイテキ</t>
    </rPh>
    <rPh sb="4" eb="6">
      <t>タイサク</t>
    </rPh>
    <phoneticPr fontId="31"/>
  </si>
  <si>
    <t>対　策</t>
    <rPh sb="0" eb="1">
      <t>タイ</t>
    </rPh>
    <rPh sb="2" eb="3">
      <t>サク</t>
    </rPh>
    <phoneticPr fontId="31"/>
  </si>
  <si>
    <t>取組時期</t>
    <rPh sb="0" eb="2">
      <t>トリクミ</t>
    </rPh>
    <rPh sb="2" eb="4">
      <t>ジキ</t>
    </rPh>
    <phoneticPr fontId="31"/>
  </si>
  <si>
    <t>省エネ対策</t>
    <rPh sb="0" eb="1">
      <t>ショウ</t>
    </rPh>
    <rPh sb="3" eb="5">
      <t>タイサク</t>
    </rPh>
    <phoneticPr fontId="31"/>
  </si>
  <si>
    <t>再エネ利用</t>
    <rPh sb="0" eb="1">
      <t>サイ</t>
    </rPh>
    <rPh sb="3" eb="5">
      <t>リヨウ</t>
    </rPh>
    <phoneticPr fontId="31"/>
  </si>
  <si>
    <t>ガス化・電化　等</t>
    <rPh sb="2" eb="3">
      <t>カ</t>
    </rPh>
    <rPh sb="4" eb="6">
      <t>デンカ</t>
    </rPh>
    <rPh sb="7" eb="8">
      <t>トウ</t>
    </rPh>
    <phoneticPr fontId="31"/>
  </si>
  <si>
    <t>※「実施済」の対策は任意</t>
    <rPh sb="2" eb="4">
      <t>ジッシ</t>
    </rPh>
    <rPh sb="4" eb="5">
      <t>スミ</t>
    </rPh>
    <rPh sb="7" eb="9">
      <t>タイサク</t>
    </rPh>
    <rPh sb="10" eb="12">
      <t>ニンイ</t>
    </rPh>
    <phoneticPr fontId="31"/>
  </si>
  <si>
    <t>（自由記述）
脱炭素化やSDGｓ取組への意欲　等</t>
    <rPh sb="1" eb="5">
      <t>ジユウキジュツ</t>
    </rPh>
    <phoneticPr fontId="31"/>
  </si>
  <si>
    <t>１．CO₂排出量換算計算</t>
    <rPh sb="5" eb="7">
      <t>ハイシュツ</t>
    </rPh>
    <rPh sb="7" eb="8">
      <t>リョウ</t>
    </rPh>
    <rPh sb="8" eb="10">
      <t>カンサン</t>
    </rPh>
    <rPh sb="10" eb="12">
      <t>ケイサン</t>
    </rPh>
    <phoneticPr fontId="34"/>
  </si>
  <si>
    <t>事業者名：</t>
    <rPh sb="0" eb="1">
      <t>ジ</t>
    </rPh>
    <rPh sb="1" eb="2">
      <t>ギョウ</t>
    </rPh>
    <rPh sb="2" eb="3">
      <t>シャ</t>
    </rPh>
    <rPh sb="3" eb="4">
      <t>メイ</t>
    </rPh>
    <phoneticPr fontId="4"/>
  </si>
  <si>
    <t>○○○○○○ 様</t>
    <rPh sb="7" eb="8">
      <t>サマ</t>
    </rPh>
    <phoneticPr fontId="4"/>
  </si>
  <si>
    <t>作成日：</t>
    <rPh sb="0" eb="2">
      <t>サクセイ</t>
    </rPh>
    <rPh sb="2" eb="3">
      <t>ヒ</t>
    </rPh>
    <phoneticPr fontId="4"/>
  </si>
  <si>
    <t>令和○○年 ○月○○日</t>
    <rPh sb="0" eb="1">
      <t>レイ</t>
    </rPh>
    <rPh sb="1" eb="2">
      <t>ワ</t>
    </rPh>
    <phoneticPr fontId="4"/>
  </si>
  <si>
    <t>期  間：</t>
    <rPh sb="0" eb="1">
      <t>キ</t>
    </rPh>
    <rPh sb="3" eb="4">
      <t>アイダ</t>
    </rPh>
    <phoneticPr fontId="4"/>
  </si>
  <si>
    <t>○○○○年４月～○○○○年３月</t>
  </si>
  <si>
    <t>係数：埼玉県目標設定型排出量取引制度で使用している換算係数</t>
    <phoneticPr fontId="34"/>
  </si>
  <si>
    <t>種　　　類</t>
    <rPh sb="0" eb="1">
      <t>シュ</t>
    </rPh>
    <rPh sb="4" eb="5">
      <t>ルイ</t>
    </rPh>
    <phoneticPr fontId="4"/>
  </si>
  <si>
    <t>使用量</t>
    <rPh sb="0" eb="3">
      <t>シヨウリョウ</t>
    </rPh>
    <phoneticPr fontId="4"/>
  </si>
  <si>
    <t>単位当たり
発熱量</t>
    <rPh sb="0" eb="2">
      <t>タンイ</t>
    </rPh>
    <rPh sb="2" eb="3">
      <t>ア</t>
    </rPh>
    <rPh sb="6" eb="9">
      <t>ハツネツリョウ</t>
    </rPh>
    <phoneticPr fontId="4"/>
  </si>
  <si>
    <t>熱量</t>
    <phoneticPr fontId="4"/>
  </si>
  <si>
    <t>原油換算</t>
    <rPh sb="0" eb="2">
      <t>ゲンユ</t>
    </rPh>
    <rPh sb="2" eb="4">
      <t>カンサン</t>
    </rPh>
    <phoneticPr fontId="4"/>
  </si>
  <si>
    <t>原油換算係数</t>
    <rPh sb="0" eb="2">
      <t>ゲンユ</t>
    </rPh>
    <rPh sb="2" eb="4">
      <t>カンサン</t>
    </rPh>
    <rPh sb="4" eb="6">
      <t>ケイスウ</t>
    </rPh>
    <phoneticPr fontId="4"/>
  </si>
  <si>
    <t>原油換算使用量</t>
    <rPh sb="0" eb="2">
      <t>ゲンユ</t>
    </rPh>
    <rPh sb="2" eb="4">
      <t>カンサン</t>
    </rPh>
    <rPh sb="4" eb="7">
      <t>シヨウリョウ</t>
    </rPh>
    <phoneticPr fontId="4"/>
  </si>
  <si>
    <t>ＣＯ₂排出係数</t>
    <phoneticPr fontId="4"/>
  </si>
  <si>
    <t>ＣＯ₂排出量</t>
    <rPh sb="3" eb="5">
      <t>ハイシュツ</t>
    </rPh>
    <rPh sb="5" eb="6">
      <t>リョウ</t>
    </rPh>
    <phoneticPr fontId="4"/>
  </si>
  <si>
    <t>①</t>
    <phoneticPr fontId="4"/>
  </si>
  <si>
    <t>②</t>
    <phoneticPr fontId="4"/>
  </si>
  <si>
    <t>①×②</t>
    <phoneticPr fontId="4"/>
  </si>
  <si>
    <t>③</t>
    <phoneticPr fontId="4"/>
  </si>
  <si>
    <t>②×③</t>
    <phoneticPr fontId="4"/>
  </si>
  <si>
    <t>①×②×③</t>
    <phoneticPr fontId="4"/>
  </si>
  <si>
    <t>④</t>
    <phoneticPr fontId="4"/>
  </si>
  <si>
    <t>①×④</t>
    <phoneticPr fontId="4"/>
  </si>
  <si>
    <t>数値</t>
    <rPh sb="0" eb="2">
      <t>スウチ</t>
    </rPh>
    <phoneticPr fontId="4"/>
  </si>
  <si>
    <t>単位</t>
    <phoneticPr fontId="4"/>
  </si>
  <si>
    <t>GJ</t>
    <phoneticPr fontId="4"/>
  </si>
  <si>
    <t>kL/GJ</t>
    <phoneticPr fontId="4"/>
  </si>
  <si>
    <t>t-ＣＯ₂</t>
    <phoneticPr fontId="4"/>
  </si>
  <si>
    <t>燃料及び熱</t>
    <rPh sb="0" eb="2">
      <t>ネンリョウ</t>
    </rPh>
    <rPh sb="2" eb="3">
      <t>オヨ</t>
    </rPh>
    <rPh sb="4" eb="5">
      <t>ネツ</t>
    </rPh>
    <phoneticPr fontId="4"/>
  </si>
  <si>
    <t>原油
（コンデンセートを除く）</t>
    <rPh sb="0" eb="2">
      <t>ゲンユ</t>
    </rPh>
    <rPh sb="12" eb="13">
      <t>ノゾ</t>
    </rPh>
    <phoneticPr fontId="4"/>
  </si>
  <si>
    <t>GJ/kL</t>
    <phoneticPr fontId="4"/>
  </si>
  <si>
    <t>揮発油
（ガソリン）</t>
    <rPh sb="0" eb="3">
      <t>キハツユ</t>
    </rPh>
    <phoneticPr fontId="4"/>
  </si>
  <si>
    <t>ナフサ</t>
    <phoneticPr fontId="4"/>
  </si>
  <si>
    <t>軽油</t>
    <rPh sb="0" eb="2">
      <t>ケイユ</t>
    </rPh>
    <phoneticPr fontId="4"/>
  </si>
  <si>
    <t>Ａ重油</t>
    <rPh sb="1" eb="3">
      <t>ジュウユ</t>
    </rPh>
    <phoneticPr fontId="4"/>
  </si>
  <si>
    <t>Ｂ・Ｃ重油</t>
    <rPh sb="3" eb="5">
      <t>ジュウユ</t>
    </rPh>
    <phoneticPr fontId="4"/>
  </si>
  <si>
    <t>石油アスファルト</t>
    <rPh sb="0" eb="2">
      <t>セキユ</t>
    </rPh>
    <phoneticPr fontId="4"/>
  </si>
  <si>
    <t>t</t>
    <phoneticPr fontId="4"/>
  </si>
  <si>
    <t>GJ/t</t>
    <phoneticPr fontId="4"/>
  </si>
  <si>
    <t>石油ガス</t>
    <rPh sb="0" eb="2">
      <t>セキユ</t>
    </rPh>
    <phoneticPr fontId="4"/>
  </si>
  <si>
    <t>㎥</t>
    <phoneticPr fontId="4"/>
  </si>
  <si>
    <t>GJ/㎥</t>
    <phoneticPr fontId="4"/>
  </si>
  <si>
    <t>液化天然ガス
(LNG)</t>
    <rPh sb="0" eb="2">
      <t>エキカ</t>
    </rPh>
    <rPh sb="2" eb="4">
      <t>テンネン</t>
    </rPh>
    <phoneticPr fontId="4"/>
  </si>
  <si>
    <t>石炭</t>
    <rPh sb="0" eb="2">
      <t>セキタン</t>
    </rPh>
    <phoneticPr fontId="4"/>
  </si>
  <si>
    <t>石炭コークス</t>
    <rPh sb="0" eb="2">
      <t>セキタン</t>
    </rPh>
    <phoneticPr fontId="4"/>
  </si>
  <si>
    <t>都市ガス</t>
    <rPh sb="0" eb="2">
      <t>トシ</t>
    </rPh>
    <phoneticPr fontId="4"/>
  </si>
  <si>
    <t>産業用蒸気</t>
    <rPh sb="0" eb="3">
      <t>サンギョウヨウ</t>
    </rPh>
    <rPh sb="3" eb="5">
      <t>ジョウキ</t>
    </rPh>
    <phoneticPr fontId="4"/>
  </si>
  <si>
    <t>GJ/GJ</t>
    <phoneticPr fontId="4"/>
  </si>
  <si>
    <t>小計</t>
    <phoneticPr fontId="4"/>
  </si>
  <si>
    <t>電気</t>
    <rPh sb="0" eb="2">
      <t>デンキ</t>
    </rPh>
    <phoneticPr fontId="4"/>
  </si>
  <si>
    <t>①</t>
  </si>
  <si>
    <t>③=①×②</t>
    <phoneticPr fontId="4"/>
  </si>
  <si>
    <t>⑤=①×②×④</t>
    <phoneticPr fontId="4"/>
  </si>
  <si>
    <t>千kWh</t>
    <rPh sb="0" eb="1">
      <t>セン</t>
    </rPh>
    <phoneticPr fontId="4"/>
  </si>
  <si>
    <t>GJ/千kWh</t>
    <rPh sb="3" eb="4">
      <t>セン</t>
    </rPh>
    <phoneticPr fontId="4"/>
  </si>
  <si>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</si>
  <si>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</si>
  <si>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r>
      <t xml:space="preserve">２．効果計算係数
</t>
    </r>
    <r>
      <rPr>
        <sz val="9"/>
        <color theme="1"/>
        <rFont val="ＭＳ Ｐ明朝"/>
        <family val="1"/>
        <charset val="128"/>
      </rPr>
      <t/>
    </r>
    <rPh sb="2" eb="4">
      <t>コウカ</t>
    </rPh>
    <rPh sb="4" eb="6">
      <t>ケイサン</t>
    </rPh>
    <rPh sb="6" eb="8">
      <t>ケイスウ</t>
    </rPh>
    <phoneticPr fontId="34"/>
  </si>
  <si>
    <t>（個票シート等で、エネルギー使用量、ＣＯ２排出量、削減金額等の算出には下表の係数を使用しています。）</t>
  </si>
  <si>
    <t>エネルギー
の種類</t>
    <rPh sb="7" eb="9">
      <t>シュルイ</t>
    </rPh>
    <phoneticPr fontId="34"/>
  </si>
  <si>
    <t>単価</t>
    <rPh sb="0" eb="2">
      <t>タンカ</t>
    </rPh>
    <phoneticPr fontId="34"/>
  </si>
  <si>
    <t>原油換算係数 *2</t>
    <rPh sb="0" eb="2">
      <t>ゲンユ</t>
    </rPh>
    <rPh sb="2" eb="4">
      <t>カンサン</t>
    </rPh>
    <rPh sb="4" eb="6">
      <t>ケイスウ</t>
    </rPh>
    <phoneticPr fontId="34"/>
  </si>
  <si>
    <t>記号</t>
    <rPh sb="0" eb="2">
      <t>キゴウ</t>
    </rPh>
    <phoneticPr fontId="34"/>
  </si>
  <si>
    <t>数値</t>
    <rPh sb="0" eb="2">
      <t>スウチ</t>
    </rPh>
    <phoneticPr fontId="34"/>
  </si>
  <si>
    <t>単位</t>
    <rPh sb="0" eb="2">
      <t>タンイ</t>
    </rPh>
    <phoneticPr fontId="34"/>
  </si>
  <si>
    <t>dy</t>
    <phoneticPr fontId="34"/>
  </si>
  <si>
    <t>円/ｋWh</t>
    <rPh sb="0" eb="1">
      <t>エン</t>
    </rPh>
    <phoneticPr fontId="34"/>
  </si>
  <si>
    <t>do</t>
    <phoneticPr fontId="34"/>
  </si>
  <si>
    <t>ｋL/千ｋWh</t>
    <rPh sb="3" eb="4">
      <t>セン</t>
    </rPh>
    <phoneticPr fontId="34"/>
  </si>
  <si>
    <t>dc</t>
    <phoneticPr fontId="34"/>
  </si>
  <si>
    <r>
      <t>t-CO</t>
    </r>
    <r>
      <rPr>
        <vertAlign val="subscript"/>
        <sz val="10"/>
        <color theme="1"/>
        <rFont val="ＭＳ Ｐ明朝"/>
        <family val="1"/>
        <charset val="128"/>
      </rPr>
      <t>2</t>
    </r>
    <r>
      <rPr>
        <sz val="10"/>
        <color theme="1"/>
        <rFont val="ＭＳ Ｐ明朝"/>
        <family val="2"/>
        <charset val="128"/>
      </rPr>
      <t>/千ｋWh</t>
    </r>
    <rPh sb="6" eb="7">
      <t>セン</t>
    </rPh>
    <phoneticPr fontId="34"/>
  </si>
  <si>
    <t>灯油</t>
    <rPh sb="0" eb="2">
      <t>トウユ</t>
    </rPh>
    <phoneticPr fontId="34"/>
  </si>
  <si>
    <t>ｔｙ</t>
    <phoneticPr fontId="34"/>
  </si>
  <si>
    <t>円/L</t>
    <rPh sb="0" eb="1">
      <t>エン</t>
    </rPh>
    <phoneticPr fontId="34"/>
  </si>
  <si>
    <t>to</t>
    <phoneticPr fontId="34"/>
  </si>
  <si>
    <t>ｋL/ｋL</t>
    <phoneticPr fontId="34"/>
  </si>
  <si>
    <t>ｔｃ</t>
    <phoneticPr fontId="34"/>
  </si>
  <si>
    <t>A重油</t>
    <rPh sb="1" eb="3">
      <t>ジュウユ</t>
    </rPh>
    <phoneticPr fontId="34"/>
  </si>
  <si>
    <t>ay</t>
    <phoneticPr fontId="34"/>
  </si>
  <si>
    <t>ao</t>
    <phoneticPr fontId="34"/>
  </si>
  <si>
    <t>ac</t>
    <phoneticPr fontId="34"/>
  </si>
  <si>
    <t>LPG(ｋｇ）</t>
    <phoneticPr fontId="34"/>
  </si>
  <si>
    <t>ｋy</t>
    <phoneticPr fontId="34"/>
  </si>
  <si>
    <t>円/ｋｇ</t>
    <phoneticPr fontId="34"/>
  </si>
  <si>
    <t>ｋo</t>
    <phoneticPr fontId="34"/>
  </si>
  <si>
    <t>ｋc</t>
    <phoneticPr fontId="34"/>
  </si>
  <si>
    <t>ガソリン</t>
    <phoneticPr fontId="34"/>
  </si>
  <si>
    <t>ｋL/ｋL</t>
  </si>
  <si>
    <t>t-CO2/ｋL</t>
  </si>
  <si>
    <t>LPG（㎥）</t>
    <phoneticPr fontId="34"/>
  </si>
  <si>
    <t>ｍy</t>
    <phoneticPr fontId="34"/>
  </si>
  <si>
    <t>円/㎥</t>
    <phoneticPr fontId="34"/>
  </si>
  <si>
    <t>ｍo</t>
    <phoneticPr fontId="34"/>
  </si>
  <si>
    <t>ｋL/㎥</t>
    <phoneticPr fontId="34"/>
  </si>
  <si>
    <t>ｍc</t>
    <phoneticPr fontId="34"/>
  </si>
  <si>
    <t>軽油</t>
    <rPh sb="0" eb="2">
      <t>ケイユ</t>
    </rPh>
    <phoneticPr fontId="34"/>
  </si>
  <si>
    <t>円/㎥</t>
  </si>
  <si>
    <t>ｋL/㎥</t>
  </si>
  <si>
    <t>t-CO2/㎥</t>
  </si>
  <si>
    <t>都市ガス　１３A</t>
    <rPh sb="0" eb="2">
      <t>トシ</t>
    </rPh>
    <phoneticPr fontId="34"/>
  </si>
  <si>
    <t>gy</t>
    <phoneticPr fontId="34"/>
  </si>
  <si>
    <t>円/㎥</t>
    <rPh sb="0" eb="1">
      <t>エン</t>
    </rPh>
    <phoneticPr fontId="34"/>
  </si>
  <si>
    <t>go</t>
    <phoneticPr fontId="34"/>
  </si>
  <si>
    <t>ｋL/千㎥</t>
    <rPh sb="3" eb="4">
      <t>セン</t>
    </rPh>
    <phoneticPr fontId="34"/>
  </si>
  <si>
    <t>gc</t>
    <phoneticPr fontId="34"/>
  </si>
  <si>
    <r>
      <t>t-CO</t>
    </r>
    <r>
      <rPr>
        <vertAlign val="subscript"/>
        <sz val="10"/>
        <color theme="1"/>
        <rFont val="ＭＳ Ｐ明朝"/>
        <family val="1"/>
        <charset val="128"/>
      </rPr>
      <t>2</t>
    </r>
    <r>
      <rPr>
        <sz val="10"/>
        <color theme="1"/>
        <rFont val="ＭＳ Ｐ明朝"/>
        <family val="2"/>
        <charset val="128"/>
      </rPr>
      <t>/千㎥</t>
    </r>
    <rPh sb="6" eb="7">
      <t>セン</t>
    </rPh>
    <phoneticPr fontId="34"/>
  </si>
  <si>
    <t>円/ｋｇ</t>
  </si>
  <si>
    <t>ｘｙ</t>
    <phoneticPr fontId="34"/>
  </si>
  <si>
    <t>ｘｏ</t>
    <phoneticPr fontId="34"/>
  </si>
  <si>
    <t>ｘｃ</t>
    <phoneticPr fontId="34"/>
  </si>
  <si>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</si>
  <si>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</si>
  <si>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4"/>
  </si>
  <si>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4"/>
  </si>
  <si>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4"/>
  </si>
  <si>
    <t>　　　　１３A(４６．０４MJ/㎥）：秩父ガス</t>
    <rPh sb="19" eb="21">
      <t>チチブ</t>
    </rPh>
    <phoneticPr fontId="4"/>
  </si>
  <si>
    <t>現況写真</t>
    <rPh sb="0" eb="4">
      <t>ゲンキョウシャシン</t>
    </rPh>
    <phoneticPr fontId="22"/>
  </si>
  <si>
    <t>補助申請額</t>
    <rPh sb="0" eb="2">
      <t>ホジョ</t>
    </rPh>
    <rPh sb="2" eb="4">
      <t>シンセイ</t>
    </rPh>
    <rPh sb="4" eb="5">
      <t>ガク</t>
    </rPh>
    <phoneticPr fontId="4"/>
  </si>
  <si>
    <t>（民間事業者）</t>
  </si>
  <si>
    <t>所在地　</t>
  </si>
  <si>
    <t>団体名　</t>
  </si>
  <si>
    <t>（リース事業者）</t>
  </si>
  <si>
    <t>２　関係書類</t>
  </si>
  <si>
    <t>１　交付申請額　　金</t>
    <phoneticPr fontId="22"/>
  </si>
  <si>
    <t>円</t>
    <rPh sb="0" eb="1">
      <t>エン</t>
    </rPh>
    <phoneticPr fontId="22"/>
  </si>
  <si>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5"/>
  </si>
  <si>
    <t>（３）導入前後の全体配置図</t>
    <rPh sb="3" eb="5">
      <t>ドウニュウ</t>
    </rPh>
    <rPh sb="5" eb="7">
      <t>ゼンゴ</t>
    </rPh>
    <phoneticPr fontId="22"/>
  </si>
  <si>
    <t>（６）決算報告書の写し（直近１年分）</t>
    <phoneticPr fontId="22"/>
  </si>
  <si>
    <t>（７）賃貸借契約書の写し（対象事業所の所有者でない場合）</t>
    <phoneticPr fontId="22"/>
  </si>
  <si>
    <t>（８）リース契約書案及び料金計算書案（リース契約の場合）</t>
    <phoneticPr fontId="22"/>
  </si>
  <si>
    <t>※「2030年度までの削減目標」は、事業者の実情に応じて、</t>
    <rPh sb="6" eb="7">
      <t>ネン</t>
    </rPh>
    <rPh sb="7" eb="8">
      <t>ド</t>
    </rPh>
    <rPh sb="11" eb="13">
      <t>サクゲン</t>
    </rPh>
    <rPh sb="13" eb="15">
      <t>モクヒョウ</t>
    </rPh>
    <phoneticPr fontId="31"/>
  </si>
  <si>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</si>
  <si>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資本金又は
出資金の額</t>
    <phoneticPr fontId="4"/>
  </si>
  <si>
    <t>いずれか低い額</t>
    <rPh sb="4" eb="5">
      <t>ヒク</t>
    </rPh>
    <rPh sb="6" eb="7">
      <t>ガク</t>
    </rPh>
    <phoneticPr fontId="5"/>
  </si>
  <si>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</si>
  <si>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</si>
  <si>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令和　　年　　月　　日</t>
    <phoneticPr fontId="22"/>
  </si>
  <si>
    <t>（４）登記事項証明書（個人事業者の場合は営業届出済証明書等）</t>
    <phoneticPr fontId="22"/>
  </si>
  <si>
    <t>（５）法人県民税・法人事業税の滞納がないことの証明書</t>
    <phoneticPr fontId="22"/>
  </si>
  <si>
    <t>（９）その他必要に応じて知事が指示する書類</t>
    <rPh sb="5" eb="6">
      <t>タ</t>
    </rPh>
    <rPh sb="6" eb="8">
      <t>ヒツヨウ</t>
    </rPh>
    <rPh sb="9" eb="10">
      <t>オウ</t>
    </rPh>
    <rPh sb="12" eb="14">
      <t>チジ</t>
    </rPh>
    <rPh sb="15" eb="17">
      <t>シジ</t>
    </rPh>
    <rPh sb="19" eb="21">
      <t>ショルイ</t>
    </rPh>
    <phoneticPr fontId="22"/>
  </si>
  <si>
    <t>「埼玉県環境ＳＤＧｓ取組宣言企業制度」への登録</t>
    <rPh sb="1" eb="4">
      <t>サイタマケン</t>
    </rPh>
    <rPh sb="4" eb="6">
      <t>カンキョウ</t>
    </rPh>
    <rPh sb="10" eb="12">
      <t>トリクミ</t>
    </rPh>
    <rPh sb="12" eb="16">
      <t>センゲンキギョウ</t>
    </rPh>
    <rPh sb="16" eb="18">
      <t>セイド</t>
    </rPh>
    <rPh sb="21" eb="23">
      <t>トウロク</t>
    </rPh>
    <phoneticPr fontId="31"/>
  </si>
  <si>
    <t>（１）補助対象経費</t>
    <rPh sb="3" eb="5">
      <t>ホジョ</t>
    </rPh>
    <rPh sb="5" eb="7">
      <t>タイショウ</t>
    </rPh>
    <rPh sb="7" eb="9">
      <t>ケイヒ</t>
    </rPh>
    <phoneticPr fontId="5"/>
  </si>
  <si>
    <t>（２）補助対象外経費</t>
    <rPh sb="3" eb="5">
      <t>ホジョ</t>
    </rPh>
    <rPh sb="5" eb="7">
      <t>タイショウ</t>
    </rPh>
    <rPh sb="7" eb="8">
      <t>ガイ</t>
    </rPh>
    <rPh sb="8" eb="10">
      <t>ケイヒ</t>
    </rPh>
    <phoneticPr fontId="5"/>
  </si>
  <si>
    <t>３　事業費内訳</t>
    <rPh sb="2" eb="5">
      <t>ジギョウヒ</t>
    </rPh>
    <rPh sb="5" eb="7">
      <t>ウチワケ</t>
    </rPh>
    <phoneticPr fontId="4"/>
  </si>
  <si>
    <t>４　補助金申請可能額の算出</t>
    <rPh sb="2" eb="5">
      <t>ホジョキン</t>
    </rPh>
    <rPh sb="5" eb="7">
      <t>シンセイ</t>
    </rPh>
    <rPh sb="7" eb="9">
      <t>カノウ</t>
    </rPh>
    <rPh sb="9" eb="10">
      <t>ガク</t>
    </rPh>
    <rPh sb="11" eb="13">
      <t>サンシュツ</t>
    </rPh>
    <phoneticPr fontId="4"/>
  </si>
  <si>
    <t>申請者（法人その他の団体にあっては、代表者、役員又は使用人その他の従業員若しくは構成員を含む。）は、暴力団員又は暴力団関係者（暴力団の活動・運営に積極的に協力し、又は関与する者、その他の暴力団又は暴力団員と密接な関係を有する者）に該当しません。</t>
    <rPh sb="0" eb="3">
      <t>シンセイシャ</t>
    </rPh>
    <rPh sb="4" eb="6">
      <t>ホウジン</t>
    </rPh>
    <rPh sb="8" eb="9">
      <t>タ</t>
    </rPh>
    <rPh sb="10" eb="12">
      <t>ダンタイ</t>
    </rPh>
    <rPh sb="18" eb="21">
      <t>ダイヒョウシャ</t>
    </rPh>
    <rPh sb="22" eb="24">
      <t>ヤクイン</t>
    </rPh>
    <rPh sb="24" eb="25">
      <t>マタ</t>
    </rPh>
    <rPh sb="26" eb="28">
      <t>シヨウ</t>
    </rPh>
    <rPh sb="28" eb="29">
      <t>ニン</t>
    </rPh>
    <rPh sb="31" eb="32">
      <t>タ</t>
    </rPh>
    <rPh sb="33" eb="36">
      <t>ジュウギョウイン</t>
    </rPh>
    <rPh sb="36" eb="37">
      <t>モ</t>
    </rPh>
    <rPh sb="40" eb="43">
      <t>コウセイイン</t>
    </rPh>
    <rPh sb="44" eb="45">
      <t>フク</t>
    </rPh>
    <rPh sb="115" eb="117">
      <t>ガイトウ</t>
    </rPh>
    <phoneticPr fontId="22"/>
  </si>
  <si>
    <t>申請者は、宗教活動又は政治活動を主たる目的としていません。</t>
    <rPh sb="0" eb="3">
      <t>シンセイシャ</t>
    </rPh>
    <phoneticPr fontId="22"/>
  </si>
  <si>
    <t>No</t>
  </si>
  <si>
    <t>内容</t>
  </si>
  <si>
    <t>申請者は、本補助金にかかる各種の条件や県からの指示事項を財産処分制限期間が完了するまで順守します。</t>
    <rPh sb="0" eb="3">
      <t>シンセイシャ</t>
    </rPh>
    <phoneticPr fontId="22"/>
  </si>
  <si>
    <t>チェック欄</t>
    <rPh sb="4" eb="5">
      <t>ラン</t>
    </rPh>
    <phoneticPr fontId="22"/>
  </si>
  <si>
    <t>（確認事項）</t>
    <rPh sb="1" eb="3">
      <t>カクニン</t>
    </rPh>
    <rPh sb="3" eb="5">
      <t>ジコウ</t>
    </rPh>
    <phoneticPr fontId="22"/>
  </si>
  <si>
    <t>　私（申請者）は、補助金の交付申請にあたり、次の各事項を確認しました。</t>
    <rPh sb="1" eb="2">
      <t>ワタシ</t>
    </rPh>
    <rPh sb="3" eb="6">
      <t>シンセイシャ</t>
    </rPh>
    <rPh sb="13" eb="15">
      <t>コウフ</t>
    </rPh>
    <phoneticPr fontId="22"/>
  </si>
  <si>
    <t>埼玉県が定める交付要綱等の内容を理解し、補助金交付申請書及び添付書類の内容に虚偽はありません。</t>
    <rPh sb="0" eb="3">
      <t>サイタマケン</t>
    </rPh>
    <rPh sb="4" eb="5">
      <t>サダ</t>
    </rPh>
    <rPh sb="7" eb="9">
      <t>コウフ</t>
    </rPh>
    <rPh sb="9" eb="11">
      <t>ヨウコウ</t>
    </rPh>
    <rPh sb="11" eb="12">
      <t>トウ</t>
    </rPh>
    <rPh sb="13" eb="15">
      <t>ナイヨウ</t>
    </rPh>
    <rPh sb="16" eb="18">
      <t>リカイ</t>
    </rPh>
    <rPh sb="20" eb="23">
      <t>ホジョキン</t>
    </rPh>
    <rPh sb="23" eb="25">
      <t>コウフ</t>
    </rPh>
    <rPh sb="25" eb="28">
      <t>シンセイショ</t>
    </rPh>
    <rPh sb="28" eb="29">
      <t>オヨ</t>
    </rPh>
    <rPh sb="30" eb="32">
      <t>テンプ</t>
    </rPh>
    <rPh sb="32" eb="34">
      <t>ショルイ</t>
    </rPh>
    <rPh sb="35" eb="37">
      <t>ナイヨウ</t>
    </rPh>
    <rPh sb="38" eb="40">
      <t>キョギ</t>
    </rPh>
    <phoneticPr fontId="22"/>
  </si>
  <si>
    <t>補助対象事業所は、申請者が所有又は使用する県内に所在する事業所です。</t>
    <rPh sb="0" eb="2">
      <t>ホジョ</t>
    </rPh>
    <rPh sb="2" eb="4">
      <t>タイショウ</t>
    </rPh>
    <rPh sb="4" eb="7">
      <t>ジギョウショ</t>
    </rPh>
    <phoneticPr fontId="22"/>
  </si>
  <si>
    <t>申請者は、法人県民税、法人事業税（個人事業者の場合は、個人県民税及び個人事業税）を滞納してません。</t>
    <rPh sb="0" eb="3">
      <t>シンセイシャ</t>
    </rPh>
    <rPh sb="5" eb="7">
      <t>ホウジン</t>
    </rPh>
    <rPh sb="7" eb="10">
      <t>ケンミンゼイ</t>
    </rPh>
    <rPh sb="11" eb="13">
      <t>ホウジン</t>
    </rPh>
    <rPh sb="13" eb="16">
      <t>ジギョウゼイ</t>
    </rPh>
    <rPh sb="17" eb="19">
      <t>コジン</t>
    </rPh>
    <rPh sb="19" eb="22">
      <t>ジギョウシャ</t>
    </rPh>
    <rPh sb="23" eb="25">
      <t>バアイ</t>
    </rPh>
    <rPh sb="27" eb="29">
      <t>コジン</t>
    </rPh>
    <rPh sb="29" eb="32">
      <t>ケンミンゼイ</t>
    </rPh>
    <rPh sb="32" eb="33">
      <t>オヨ</t>
    </rPh>
    <rPh sb="34" eb="36">
      <t>コジン</t>
    </rPh>
    <rPh sb="36" eb="39">
      <t>ジギョウゼイ</t>
    </rPh>
    <rPh sb="41" eb="43">
      <t>タイノウ</t>
    </rPh>
    <phoneticPr fontId="22"/>
  </si>
  <si>
    <t>（申請者）　</t>
  </si>
  <si>
    <t>役職名・代表者名　　　　　　　　　　　　　　　　　　</t>
    <rPh sb="2" eb="3">
      <t>メイ</t>
    </rPh>
    <phoneticPr fontId="22"/>
  </si>
  <si>
    <t>役職名・代表者名　　　　　　　　　　　　　　　　</t>
    <rPh sb="2" eb="3">
      <t>メイ</t>
    </rPh>
    <phoneticPr fontId="22"/>
  </si>
  <si>
    <t>その他（申請手数料、太陽光発電の電力申請費）</t>
    <rPh sb="2" eb="3">
      <t>タ</t>
    </rPh>
    <rPh sb="4" eb="6">
      <t>シンセイ</t>
    </rPh>
    <rPh sb="6" eb="9">
      <t>テスウリョウ</t>
    </rPh>
    <rPh sb="10" eb="13">
      <t>タイヨウコウ</t>
    </rPh>
    <rPh sb="13" eb="15">
      <t>ハツデン</t>
    </rPh>
    <rPh sb="16" eb="18">
      <t>デンリョク</t>
    </rPh>
    <rPh sb="18" eb="20">
      <t>シンセイ</t>
    </rPh>
    <rPh sb="20" eb="21">
      <t>ヒ</t>
    </rPh>
    <phoneticPr fontId="5"/>
  </si>
  <si>
    <t>〇書ききれない場合は、一式として、見積もりで分かるようにしてください。</t>
    <rPh sb="22" eb="23">
      <t>ワ</t>
    </rPh>
    <phoneticPr fontId="5"/>
  </si>
  <si>
    <t>代表者名</t>
    <phoneticPr fontId="22"/>
  </si>
  <si>
    <t>申請者は、埼玉県内に所在する事業所において、一年以上（再生可能エネルギー設備の設置の場合は、一か月以上）継続して事業を営んでいます。</t>
    <rPh sb="0" eb="3">
      <t>シンセイシャ</t>
    </rPh>
    <rPh sb="27" eb="29">
      <t>サイセイ</t>
    </rPh>
    <rPh sb="29" eb="31">
      <t>カノウ</t>
    </rPh>
    <rPh sb="36" eb="38">
      <t>セツビ</t>
    </rPh>
    <rPh sb="46" eb="47">
      <t>イチ</t>
    </rPh>
    <phoneticPr fontId="22"/>
  </si>
  <si>
    <t>補助対象事業所は、性風俗関連特殊営業又は接客業務受託営業の店舗等に該当しません。</t>
    <rPh sb="0" eb="2">
      <t>ホジョ</t>
    </rPh>
    <rPh sb="2" eb="4">
      <t>タイショウ</t>
    </rPh>
    <rPh sb="4" eb="7">
      <t>ジギョウショ</t>
    </rPh>
    <rPh sb="18" eb="19">
      <t>マタ</t>
    </rPh>
    <rPh sb="29" eb="31">
      <t>テンポ</t>
    </rPh>
    <rPh sb="31" eb="32">
      <t>トウ</t>
    </rPh>
    <rPh sb="33" eb="35">
      <t>ガイトウ</t>
    </rPh>
    <phoneticPr fontId="22"/>
  </si>
  <si>
    <t>申請者は、本補助金の交付要綱の定める他の補助金等を重複して受給できないことを理解し、また、受給する予定はありません。他の補助金等を受給することとなった場合には、速やかに本補助金の廃止を申請します。</t>
    <rPh sb="0" eb="3">
      <t>シンセイシャ</t>
    </rPh>
    <rPh sb="5" eb="6">
      <t>ホン</t>
    </rPh>
    <rPh sb="6" eb="9">
      <t>ホジョキン</t>
    </rPh>
    <rPh sb="10" eb="12">
      <t>コウフ</t>
    </rPh>
    <rPh sb="12" eb="14">
      <t>ヨウコウ</t>
    </rPh>
    <rPh sb="15" eb="16">
      <t>サダ</t>
    </rPh>
    <rPh sb="18" eb="19">
      <t>タ</t>
    </rPh>
    <rPh sb="20" eb="23">
      <t>ホジョキン</t>
    </rPh>
    <rPh sb="23" eb="24">
      <t>トウ</t>
    </rPh>
    <rPh sb="25" eb="27">
      <t>ジュウフク</t>
    </rPh>
    <rPh sb="29" eb="31">
      <t>ジュキュウ</t>
    </rPh>
    <rPh sb="38" eb="40">
      <t>リカイ</t>
    </rPh>
    <rPh sb="45" eb="47">
      <t>ジュキュウ</t>
    </rPh>
    <rPh sb="58" eb="59">
      <t>タ</t>
    </rPh>
    <rPh sb="60" eb="63">
      <t>ホジョキン</t>
    </rPh>
    <rPh sb="63" eb="64">
      <t>トウ</t>
    </rPh>
    <rPh sb="65" eb="67">
      <t>ジュキュウ</t>
    </rPh>
    <rPh sb="75" eb="77">
      <t>バアイ</t>
    </rPh>
    <rPh sb="80" eb="81">
      <t>スミ</t>
    </rPh>
    <rPh sb="84" eb="85">
      <t>ホン</t>
    </rPh>
    <rPh sb="85" eb="88">
      <t>ホジョキン</t>
    </rPh>
    <rPh sb="89" eb="91">
      <t>ハイシ</t>
    </rPh>
    <rPh sb="92" eb="94">
      <t>シンセイ</t>
    </rPh>
    <phoneticPr fontId="22"/>
  </si>
  <si>
    <t>設備</t>
    <rPh sb="0" eb="2">
      <t>セツビ</t>
    </rPh>
    <phoneticPr fontId="4"/>
  </si>
  <si>
    <t>年間CO2排出削減量</t>
    <rPh sb="0" eb="2">
      <t>ネンカン</t>
    </rPh>
    <rPh sb="5" eb="7">
      <t>ハイシュツ</t>
    </rPh>
    <rPh sb="7" eb="9">
      <t>サクゲン</t>
    </rPh>
    <rPh sb="9" eb="10">
      <t>リョウ</t>
    </rPh>
    <phoneticPr fontId="4"/>
  </si>
  <si>
    <t>補助金申請額</t>
    <rPh sb="0" eb="3">
      <t>ホジョキン</t>
    </rPh>
    <rPh sb="3" eb="5">
      <t>シンセイ</t>
    </rPh>
    <rPh sb="5" eb="6">
      <t>ガク</t>
    </rPh>
    <phoneticPr fontId="4"/>
  </si>
  <si>
    <r>
      <t>リース事業者</t>
    </r>
    <r>
      <rPr>
        <b/>
        <sz val="11"/>
        <color theme="1"/>
        <rFont val="游ゴシック"/>
        <family val="3"/>
        <charset val="128"/>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4"/>
  </si>
  <si>
    <r>
      <t>〇「出精値引き」「端数値引き」など、内訳が明確でない値引きについては、</t>
    </r>
    <r>
      <rPr>
        <b/>
        <u/>
        <sz val="10"/>
        <color theme="1"/>
        <rFont val="游ゴシック"/>
        <family val="3"/>
        <charset val="128"/>
      </rPr>
      <t>すべて対象経費から差し引く</t>
    </r>
    <r>
      <rPr>
        <u/>
        <sz val="10"/>
        <color theme="1"/>
        <rFont val="游ゴシック"/>
        <family val="3"/>
        <charset val="128"/>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5"/>
  </si>
  <si>
    <t>申請者</t>
    <rPh sb="0" eb="3">
      <t>シンセイシャ</t>
    </rPh>
    <phoneticPr fontId="22"/>
  </si>
  <si>
    <t>私は補助金の申請にあたり、次の各事項を確認しました。</t>
    <phoneticPr fontId="22"/>
  </si>
  <si>
    <t>No</t>
    <phoneticPr fontId="22"/>
  </si>
  <si>
    <t>内容</t>
    <rPh sb="0" eb="2">
      <t>ナイヨウ</t>
    </rPh>
    <phoneticPr fontId="22"/>
  </si>
  <si>
    <t>県</t>
    <rPh sb="0" eb="1">
      <t>ケン</t>
    </rPh>
    <phoneticPr fontId="22"/>
  </si>
  <si>
    <t>（申請添付書類）</t>
    <rPh sb="1" eb="3">
      <t>シンセイ</t>
    </rPh>
    <rPh sb="3" eb="7">
      <t>テンプショルイ</t>
    </rPh>
    <phoneticPr fontId="22"/>
  </si>
  <si>
    <t>導入前後の設備の配置場所が確認できる全体配置図を添付した</t>
    <phoneticPr fontId="22"/>
  </si>
  <si>
    <t>決算書の写し（直近1年度分）を添付した</t>
    <phoneticPr fontId="22"/>
  </si>
  <si>
    <t>登記事項証明書（発行３か月以内）を添付した</t>
    <rPh sb="8" eb="10">
      <t>ハッコウ</t>
    </rPh>
    <rPh sb="12" eb="13">
      <t>ゲツ</t>
    </rPh>
    <rPh sb="13" eb="15">
      <t>イナイ</t>
    </rPh>
    <phoneticPr fontId="22"/>
  </si>
  <si>
    <t>設備の遠景写真及び近景写真が添付されている</t>
    <rPh sb="0" eb="2">
      <t>セツビ</t>
    </rPh>
    <rPh sb="3" eb="7">
      <t>エンケイシャシン</t>
    </rPh>
    <rPh sb="7" eb="8">
      <t>オヨ</t>
    </rPh>
    <rPh sb="9" eb="11">
      <t>キンケイ</t>
    </rPh>
    <rPh sb="11" eb="13">
      <t>シャシン</t>
    </rPh>
    <rPh sb="14" eb="16">
      <t>テンプ</t>
    </rPh>
    <phoneticPr fontId="22"/>
  </si>
  <si>
    <t>※設備の遠景、近景の両方を撮影してください</t>
    <rPh sb="1" eb="3">
      <t>セツビ</t>
    </rPh>
    <rPh sb="4" eb="6">
      <t>エンケイ</t>
    </rPh>
    <rPh sb="7" eb="9">
      <t>キンケイ</t>
    </rPh>
    <rPh sb="10" eb="12">
      <t>リョウホウ</t>
    </rPh>
    <rPh sb="13" eb="15">
      <t>サツエイ</t>
    </rPh>
    <phoneticPr fontId="22"/>
  </si>
  <si>
    <t>※写真の容量が大きい場合や枚数が多い場合は「別添のとおり」と記載し、添付してください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テンプ</t>
    </rPh>
    <phoneticPr fontId="22"/>
  </si>
  <si>
    <t>※電気欄の単位は「千kWh」のため入力時にはご注意ください</t>
    <phoneticPr fontId="22"/>
  </si>
  <si>
    <t>ｋL/t</t>
    <phoneticPr fontId="34"/>
  </si>
  <si>
    <r>
      <t>千Nｍ</t>
    </r>
    <r>
      <rPr>
        <b/>
        <vertAlign val="superscript"/>
        <sz val="11"/>
        <rFont val="游ゴシック"/>
        <family val="3"/>
        <charset val="128"/>
      </rPr>
      <t>3</t>
    </r>
    <rPh sb="0" eb="1">
      <t>セン</t>
    </rPh>
    <phoneticPr fontId="4"/>
  </si>
  <si>
    <r>
      <t>GJ/千Nｍ</t>
    </r>
    <r>
      <rPr>
        <vertAlign val="superscript"/>
        <sz val="9"/>
        <rFont val="游ゴシック"/>
        <family val="3"/>
        <charset val="128"/>
      </rPr>
      <t>3</t>
    </r>
    <phoneticPr fontId="4"/>
  </si>
  <si>
    <r>
      <t>千ｍ</t>
    </r>
    <r>
      <rPr>
        <b/>
        <vertAlign val="superscript"/>
        <sz val="11"/>
        <rFont val="游ゴシック"/>
        <family val="3"/>
        <charset val="128"/>
      </rPr>
      <t>3</t>
    </r>
    <rPh sb="0" eb="1">
      <t>セン</t>
    </rPh>
    <phoneticPr fontId="4"/>
  </si>
  <si>
    <r>
      <t>GJ/千ｍ</t>
    </r>
    <r>
      <rPr>
        <vertAlign val="superscript"/>
        <sz val="9"/>
        <rFont val="游ゴシック"/>
        <family val="3"/>
        <charset val="128"/>
      </rPr>
      <t>3</t>
    </r>
    <phoneticPr fontId="4"/>
  </si>
  <si>
    <r>
      <t>千Nｍ</t>
    </r>
    <r>
      <rPr>
        <vertAlign val="superscript"/>
        <sz val="10"/>
        <rFont val="游ゴシック"/>
        <family val="3"/>
        <charset val="128"/>
      </rPr>
      <t>3</t>
    </r>
    <rPh sb="0" eb="1">
      <t>セン</t>
    </rPh>
    <phoneticPr fontId="4"/>
  </si>
  <si>
    <r>
      <t>CO</t>
    </r>
    <r>
      <rPr>
        <vertAlign val="subscript"/>
        <sz val="10"/>
        <color theme="1"/>
        <rFont val="游ゴシック"/>
        <family val="3"/>
        <charset val="128"/>
      </rPr>
      <t>2</t>
    </r>
    <r>
      <rPr>
        <sz val="10"/>
        <color theme="1"/>
        <rFont val="游ゴシック"/>
        <family val="3"/>
        <charset val="128"/>
      </rPr>
      <t>排出係数 *2</t>
    </r>
    <rPh sb="3" eb="5">
      <t>ハイシュツ</t>
    </rPh>
    <rPh sb="5" eb="7">
      <t>ケイスウ</t>
    </rPh>
    <phoneticPr fontId="34"/>
  </si>
  <si>
    <r>
      <t>電力</t>
    </r>
    <r>
      <rPr>
        <sz val="8"/>
        <color theme="1"/>
        <rFont val="游ゴシック"/>
        <family val="3"/>
        <charset val="128"/>
      </rPr>
      <t>　＊１</t>
    </r>
    <rPh sb="0" eb="2">
      <t>デンリョク</t>
    </rPh>
    <phoneticPr fontId="34"/>
  </si>
  <si>
    <r>
      <t>t-CO</t>
    </r>
    <r>
      <rPr>
        <vertAlign val="subscript"/>
        <sz val="10"/>
        <color theme="1"/>
        <rFont val="游ゴシック"/>
        <family val="3"/>
        <charset val="128"/>
      </rPr>
      <t>2</t>
    </r>
    <r>
      <rPr>
        <sz val="10"/>
        <color theme="1"/>
        <rFont val="游ゴシック"/>
        <family val="3"/>
        <charset val="128"/>
      </rPr>
      <t>/千ｋWh</t>
    </r>
    <rPh sb="6" eb="7">
      <t>セン</t>
    </rPh>
    <phoneticPr fontId="34"/>
  </si>
  <si>
    <r>
      <t>t-CO</t>
    </r>
    <r>
      <rPr>
        <vertAlign val="subscript"/>
        <sz val="10"/>
        <color theme="1"/>
        <rFont val="游ゴシック"/>
        <family val="3"/>
        <charset val="128"/>
      </rPr>
      <t>2</t>
    </r>
    <r>
      <rPr>
        <sz val="10"/>
        <color theme="1"/>
        <rFont val="游ゴシック"/>
        <family val="3"/>
        <charset val="128"/>
      </rPr>
      <t>/ｋL</t>
    </r>
    <phoneticPr fontId="34"/>
  </si>
  <si>
    <r>
      <t>t-CO</t>
    </r>
    <r>
      <rPr>
        <vertAlign val="subscript"/>
        <sz val="10"/>
        <color theme="1"/>
        <rFont val="游ゴシック"/>
        <family val="3"/>
        <charset val="128"/>
      </rPr>
      <t>2</t>
    </r>
    <r>
      <rPr>
        <sz val="10"/>
        <color theme="1"/>
        <rFont val="游ゴシック"/>
        <family val="3"/>
        <charset val="128"/>
      </rPr>
      <t>/</t>
    </r>
    <r>
      <rPr>
        <sz val="10"/>
        <rFont val="游ゴシック"/>
        <family val="3"/>
        <charset val="128"/>
      </rPr>
      <t>ｔ</t>
    </r>
    <phoneticPr fontId="34"/>
  </si>
  <si>
    <r>
      <t>t-CO</t>
    </r>
    <r>
      <rPr>
        <vertAlign val="subscript"/>
        <sz val="10"/>
        <rFont val="游ゴシック"/>
        <family val="3"/>
        <charset val="128"/>
      </rPr>
      <t>2</t>
    </r>
    <r>
      <rPr>
        <sz val="10"/>
        <rFont val="游ゴシック"/>
        <family val="3"/>
        <charset val="128"/>
      </rPr>
      <t>/㎥</t>
    </r>
    <phoneticPr fontId="34"/>
  </si>
  <si>
    <r>
      <t>t-CO</t>
    </r>
    <r>
      <rPr>
        <vertAlign val="subscript"/>
        <sz val="10"/>
        <color theme="1"/>
        <rFont val="游ゴシック"/>
        <family val="3"/>
        <charset val="128"/>
      </rPr>
      <t>2</t>
    </r>
    <r>
      <rPr>
        <sz val="10"/>
        <color theme="1"/>
        <rFont val="游ゴシック"/>
        <family val="3"/>
        <charset val="128"/>
      </rPr>
      <t>/千㎥</t>
    </r>
    <rPh sb="6" eb="7">
      <t>セン</t>
    </rPh>
    <phoneticPr fontId="34"/>
  </si>
  <si>
    <r>
      <t>＊２　　１３A(４５MJ/㎥）：東京ガス、武州ガス、大東ガス、伊</t>
    </r>
    <r>
      <rPr>
        <sz val="10"/>
        <color rgb="FFFF0000"/>
        <rFont val="游ゴシック"/>
        <family val="3"/>
        <charset val="128"/>
      </rPr>
      <t>奈</t>
    </r>
    <r>
      <rPr>
        <sz val="10"/>
        <color indexed="8"/>
        <rFont val="游ゴシック"/>
        <family val="3"/>
        <charset val="128"/>
      </rPr>
      <t>都市ガス、角栄ガス、幸手都市ガス、松栄ガス、
　　　　　　　　　　　　　　　坂戸ガス、日高都市ガス、鷺宮ガス</t>
    </r>
    <r>
      <rPr>
        <sz val="10"/>
        <color rgb="FFFF0000"/>
        <rFont val="游ゴシック"/>
        <family val="3"/>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4"/>
  </si>
  <si>
    <r>
      <t>　　　　１３A(４３．１２MJ/㎥）：入間ガス、新日本瓦斯、西武ガス</t>
    </r>
    <r>
      <rPr>
        <sz val="10"/>
        <color rgb="FFFF0000"/>
        <rFont val="游ゴシック"/>
        <family val="3"/>
        <charset val="128"/>
      </rPr>
      <t>、埼玉ガス、本庄ガスの一部</t>
    </r>
    <rPh sb="19" eb="21">
      <t>イルマ</t>
    </rPh>
    <rPh sb="24" eb="27">
      <t>シンニホン</t>
    </rPh>
    <rPh sb="27" eb="29">
      <t>ガス</t>
    </rPh>
    <rPh sb="30" eb="32">
      <t>セイブ</t>
    </rPh>
    <rPh sb="40" eb="42">
      <t>ホンジョウ</t>
    </rPh>
    <rPh sb="45" eb="47">
      <t>イチブ</t>
    </rPh>
    <phoneticPr fontId="4"/>
  </si>
  <si>
    <r>
      <t>　　　　１２A（４１．８６MJ/㎥）：</t>
    </r>
    <r>
      <rPr>
        <sz val="10"/>
        <color rgb="FFFF0000"/>
        <rFont val="游ゴシック"/>
        <family val="3"/>
        <charset val="128"/>
      </rPr>
      <t>本庄ガスの一部</t>
    </r>
    <rPh sb="19" eb="21">
      <t>ホンジョウ</t>
    </rPh>
    <rPh sb="24" eb="26">
      <t>イチブ</t>
    </rPh>
    <phoneticPr fontId="4"/>
  </si>
  <si>
    <t>変圧器</t>
    <rPh sb="0" eb="3">
      <t>ヘンアツキ</t>
    </rPh>
    <phoneticPr fontId="22"/>
  </si>
  <si>
    <t>申請者は、補助金の交付決定前に補助対象事業の着手（発注・契約を含む）をしません。</t>
    <rPh sb="0" eb="3">
      <t>シンセイシャ</t>
    </rPh>
    <rPh sb="5" eb="8">
      <t>ホジョキン</t>
    </rPh>
    <rPh sb="9" eb="13">
      <t>コウフケッテイ</t>
    </rPh>
    <rPh sb="13" eb="14">
      <t>マエ</t>
    </rPh>
    <rPh sb="15" eb="21">
      <t>ホジョタイショウジギョウ</t>
    </rPh>
    <rPh sb="22" eb="24">
      <t>チャクシュ</t>
    </rPh>
    <rPh sb="25" eb="27">
      <t>ハッチュウ</t>
    </rPh>
    <rPh sb="28" eb="30">
      <t>ケイヤク</t>
    </rPh>
    <rPh sb="31" eb="32">
      <t>フク</t>
    </rPh>
    <phoneticPr fontId="3"/>
  </si>
  <si>
    <t>申請者の住所、氏名は登記簿謄本と同一のものを記載した</t>
  </si>
  <si>
    <t>右上の提出日の記載をした</t>
  </si>
  <si>
    <t>交付申請額の記載をした（※総事業費ではなく、算出した補助金額）</t>
  </si>
  <si>
    <t>事業実施者について、漏れなく記載した</t>
  </si>
  <si>
    <t>連絡先は、県からの連絡を必ず受信できる電話、メールアドレスになっている</t>
  </si>
  <si>
    <t>事業期間（目途）を記載した</t>
  </si>
  <si>
    <t>申請している設備が複数ある場合はすべて記載している</t>
  </si>
  <si>
    <t>事業費内訳について、添付書類の見積書で確認できる金額である</t>
  </si>
  <si>
    <t>すべての設備を1枚ずつ、空調は室内・室外機の両方を撮影している</t>
    <phoneticPr fontId="22"/>
  </si>
  <si>
    <t>設備を導入する建物全体の外観を撮影している</t>
    <phoneticPr fontId="22"/>
  </si>
  <si>
    <t>【現況写真】シート</t>
    <rPh sb="1" eb="5">
      <t>ゲンキョウシャシン</t>
    </rPh>
    <phoneticPr fontId="22"/>
  </si>
  <si>
    <t>【事業実施者・事業内容】シート</t>
    <rPh sb="1" eb="6">
      <t>ジギョウジッシシャ</t>
    </rPh>
    <rPh sb="7" eb="11">
      <t>ジギョウナイヨウ</t>
    </rPh>
    <phoneticPr fontId="22"/>
  </si>
  <si>
    <t>【事業費内訳】シート</t>
    <rPh sb="1" eb="6">
      <t>ジギョウヒウチワケ</t>
    </rPh>
    <phoneticPr fontId="22"/>
  </si>
  <si>
    <t>経費の内訳は、添付した見積書と整合している</t>
    <rPh sb="0" eb="2">
      <t>ケイヒ</t>
    </rPh>
    <rPh sb="3" eb="5">
      <t>ウチワケ</t>
    </rPh>
    <rPh sb="7" eb="9">
      <t>テンプ</t>
    </rPh>
    <rPh sb="11" eb="14">
      <t>ミツモリショ</t>
    </rPh>
    <rPh sb="15" eb="17">
      <t>セイゴウ</t>
    </rPh>
    <phoneticPr fontId="22"/>
  </si>
  <si>
    <t>「出精値引き」「端数値引き」など、内訳が明確でない値引きについては、すべて対象経費から差し引いている</t>
    <phoneticPr fontId="22"/>
  </si>
  <si>
    <t>【省エネ計画書】シート</t>
    <rPh sb="1" eb="2">
      <t>ショウ</t>
    </rPh>
    <rPh sb="4" eb="7">
      <t>ケイカクショ</t>
    </rPh>
    <phoneticPr fontId="22"/>
  </si>
  <si>
    <t>【CO2換算】シート</t>
    <rPh sb="4" eb="6">
      <t>カンサン</t>
    </rPh>
    <phoneticPr fontId="22"/>
  </si>
  <si>
    <t>前年度の事業所全体のエネルギー使用量について、エネルギーの種類、単位等を間違いなく記載している</t>
    <rPh sb="0" eb="3">
      <t>ゼンネンド</t>
    </rPh>
    <rPh sb="4" eb="7">
      <t>ジギョウショ</t>
    </rPh>
    <rPh sb="7" eb="9">
      <t>ゼンタイ</t>
    </rPh>
    <rPh sb="15" eb="18">
      <t>シヨウリョウ</t>
    </rPh>
    <rPh sb="29" eb="31">
      <t>シュルイ</t>
    </rPh>
    <rPh sb="32" eb="35">
      <t>タンイトウ</t>
    </rPh>
    <rPh sb="36" eb="38">
      <t>マチガ</t>
    </rPh>
    <rPh sb="41" eb="43">
      <t>キサイ</t>
    </rPh>
    <phoneticPr fontId="22"/>
  </si>
  <si>
    <t>2030年までの削減目標（削減率）を入力した</t>
    <rPh sb="4" eb="5">
      <t>ネン</t>
    </rPh>
    <rPh sb="8" eb="12">
      <t>サクゲンモクヒョウ</t>
    </rPh>
    <rPh sb="13" eb="16">
      <t>サクゲンリツ</t>
    </rPh>
    <rPh sb="18" eb="20">
      <t>ニュウリョク</t>
    </rPh>
    <phoneticPr fontId="22"/>
  </si>
  <si>
    <t>【交付申請書】シート</t>
    <rPh sb="1" eb="6">
      <t>コウフシンセイショ</t>
    </rPh>
    <phoneticPr fontId="22"/>
  </si>
  <si>
    <t>（様式１　交付申請書）</t>
    <rPh sb="1" eb="3">
      <t>ヨウシキ</t>
    </rPh>
    <rPh sb="5" eb="10">
      <t>コウフシンセイショ</t>
    </rPh>
    <phoneticPr fontId="22"/>
  </si>
  <si>
    <t>２者以上の見積書のうち、安価な方を採用した</t>
    <rPh sb="1" eb="4">
      <t>シャイジョウ</t>
    </rPh>
    <rPh sb="5" eb="8">
      <t>ミツモリショ</t>
    </rPh>
    <rPh sb="12" eb="14">
      <t>アンカ</t>
    </rPh>
    <rPh sb="15" eb="16">
      <t>ホウ</t>
    </rPh>
    <rPh sb="17" eb="19">
      <t>サイヨウ</t>
    </rPh>
    <phoneticPr fontId="22"/>
  </si>
  <si>
    <t>確認内容</t>
    <rPh sb="0" eb="2">
      <t>カクニン</t>
    </rPh>
    <rPh sb="2" eb="4">
      <t>ナイヨウ</t>
    </rPh>
    <phoneticPr fontId="22"/>
  </si>
  <si>
    <t>※LPG：1㎥＝２．０７５㎏（その他組成）</t>
    <phoneticPr fontId="24"/>
  </si>
  <si>
    <t>６　費用対効果</t>
    <rPh sb="2" eb="7">
      <t>ヒヨウタイコウカ</t>
    </rPh>
    <phoneticPr fontId="4"/>
  </si>
  <si>
    <t>CO2削減効果（100万円あたり）</t>
    <rPh sb="3" eb="7">
      <t>サクゲンコウカ</t>
    </rPh>
    <rPh sb="11" eb="13">
      <t>マンエン</t>
    </rPh>
    <phoneticPr fontId="4"/>
  </si>
  <si>
    <t>見積書のうち、対象経費に該当するものに「〇」、対象外経費に「×」を付ける等、経費の区分をわかるようにした（※内訳不明な経費は対象外）</t>
    <phoneticPr fontId="22"/>
  </si>
  <si>
    <t>対象となるすべての設備のカタログ等を添付した。
（1ページに複数の設備が記載されている場合は、マーカーを引くなど、対象設備が分かるようにした）</t>
    <rPh sb="0" eb="2">
      <t>タイショウ</t>
    </rPh>
    <rPh sb="9" eb="11">
      <t>セツビ</t>
    </rPh>
    <rPh sb="16" eb="17">
      <t>トウ</t>
    </rPh>
    <rPh sb="18" eb="20">
      <t>テンプ</t>
    </rPh>
    <rPh sb="30" eb="32">
      <t>フクスウ</t>
    </rPh>
    <rPh sb="33" eb="35">
      <t>セツビ</t>
    </rPh>
    <rPh sb="36" eb="38">
      <t>キサイ</t>
    </rPh>
    <rPh sb="43" eb="45">
      <t>バアイ</t>
    </rPh>
    <rPh sb="52" eb="53">
      <t>ヒ</t>
    </rPh>
    <rPh sb="57" eb="61">
      <t>タイショウセツビ</t>
    </rPh>
    <rPh sb="62" eb="63">
      <t>ワ</t>
    </rPh>
    <phoneticPr fontId="22"/>
  </si>
  <si>
    <r>
      <t>（審査の優先事項 ）</t>
    </r>
    <r>
      <rPr>
        <b/>
        <sz val="10"/>
        <color theme="1"/>
        <rFont val="游ゴシック"/>
        <family val="3"/>
        <charset val="128"/>
      </rPr>
      <t>※該当する場合のみチェック</t>
    </r>
    <phoneticPr fontId="22"/>
  </si>
  <si>
    <t>５　CO2削減効果</t>
    <rPh sb="5" eb="9">
      <t>サクゲンコウカ</t>
    </rPh>
    <phoneticPr fontId="22"/>
  </si>
  <si>
    <t>削減量</t>
    <rPh sb="0" eb="3">
      <t>サクゲンリョウ</t>
    </rPh>
    <phoneticPr fontId="4"/>
  </si>
  <si>
    <t>CO2排出量（t-CO2/年）</t>
    <rPh sb="3" eb="5">
      <t>ハイシュツ</t>
    </rPh>
    <rPh sb="5" eb="6">
      <t>リョウ</t>
    </rPh>
    <rPh sb="13" eb="14">
      <t>ネン</t>
    </rPh>
    <phoneticPr fontId="4"/>
  </si>
  <si>
    <t>※すべての設備を1枚ずつ。（空調は室内・室外機の両方を撮影してください）</t>
    <rPh sb="5" eb="7">
      <t>セツビ</t>
    </rPh>
    <rPh sb="9" eb="10">
      <t>マイ</t>
    </rPh>
    <rPh sb="14" eb="16">
      <t>クウチョウ</t>
    </rPh>
    <rPh sb="17" eb="19">
      <t>シツナイ</t>
    </rPh>
    <rPh sb="20" eb="23">
      <t>シツガイキ</t>
    </rPh>
    <rPh sb="24" eb="26">
      <t>リョウホウ</t>
    </rPh>
    <rPh sb="27" eb="29">
      <t>サツエイ</t>
    </rPh>
    <phoneticPr fontId="22"/>
  </si>
  <si>
    <t>※太陽光発電設備の場合は、設置予定の場所を撮影してください</t>
    <rPh sb="1" eb="4">
      <t>タイヨウコウ</t>
    </rPh>
    <rPh sb="4" eb="6">
      <t>ハツデン</t>
    </rPh>
    <rPh sb="6" eb="8">
      <t>セツビ</t>
    </rPh>
    <rPh sb="9" eb="11">
      <t>バアイ</t>
    </rPh>
    <rPh sb="13" eb="17">
      <t>セッチヨテイ</t>
    </rPh>
    <rPh sb="18" eb="20">
      <t>バショ</t>
    </rPh>
    <rPh sb="21" eb="23">
      <t>サツエイ</t>
    </rPh>
    <phoneticPr fontId="22"/>
  </si>
  <si>
    <t>※銘板等に製造年月日の記載のある場合は、その写真を添付してください</t>
    <rPh sb="1" eb="3">
      <t>メイバン</t>
    </rPh>
    <rPh sb="3" eb="4">
      <t>トウ</t>
    </rPh>
    <rPh sb="5" eb="10">
      <t>セイゾウネンガッピ</t>
    </rPh>
    <rPh sb="11" eb="13">
      <t>キサイ</t>
    </rPh>
    <rPh sb="16" eb="18">
      <t>バアイ</t>
    </rPh>
    <rPh sb="22" eb="24">
      <t>シャシン</t>
    </rPh>
    <rPh sb="25" eb="27">
      <t>テンプ</t>
    </rPh>
    <phoneticPr fontId="22"/>
  </si>
  <si>
    <t>空調（EHP）</t>
    <phoneticPr fontId="22"/>
  </si>
  <si>
    <t>空調（GHP）</t>
    <phoneticPr fontId="22"/>
  </si>
  <si>
    <t>コンプレッサー</t>
    <phoneticPr fontId="22"/>
  </si>
  <si>
    <t>ボイラー</t>
    <phoneticPr fontId="22"/>
  </si>
  <si>
    <t>太陽光・蓄電池</t>
    <rPh sb="0" eb="3">
      <t>タイヨウコウ</t>
    </rPh>
    <rPh sb="4" eb="7">
      <t>チクデンチ</t>
    </rPh>
    <phoneticPr fontId="22"/>
  </si>
  <si>
    <t>・高効率省エネルギー設備への更新</t>
    <rPh sb="1" eb="4">
      <t>コウコウリツ</t>
    </rPh>
    <rPh sb="4" eb="5">
      <t>ショウ</t>
    </rPh>
    <rPh sb="10" eb="12">
      <t>セツビ</t>
    </rPh>
    <rPh sb="14" eb="16">
      <t>コウシン</t>
    </rPh>
    <phoneticPr fontId="4"/>
  </si>
  <si>
    <t>・再生可能エネルギーの利用設備</t>
    <rPh sb="1" eb="5">
      <t>サイセイカノウ</t>
    </rPh>
    <rPh sb="11" eb="15">
      <t>リヨウセツビ</t>
    </rPh>
    <phoneticPr fontId="4"/>
  </si>
  <si>
    <t>・CO2排出量の少ない燃料等を使用した設備への更新　等</t>
    <phoneticPr fontId="4"/>
  </si>
  <si>
    <t xml:space="preserve"> 　登録済（　　　年　　月）　　 　登録予定（　　　年　　月）</t>
    <rPh sb="2" eb="4">
      <t>トウロク</t>
    </rPh>
    <rPh sb="4" eb="5">
      <t>スミ</t>
    </rPh>
    <rPh sb="9" eb="10">
      <t>トシ</t>
    </rPh>
    <rPh sb="12" eb="13">
      <t>ツキ</t>
    </rPh>
    <rPh sb="18" eb="20">
      <t>トウロク</t>
    </rPh>
    <rPh sb="20" eb="22">
      <t>ヨテイ</t>
    </rPh>
    <rPh sb="26" eb="27">
      <t>トシ</t>
    </rPh>
    <rPh sb="29" eb="30">
      <t>ツキ</t>
    </rPh>
    <phoneticPr fontId="22"/>
  </si>
  <si>
    <t>補助対象事業所は申請者が所有又は使用する県内に所在する事業所である</t>
    <rPh sb="0" eb="2">
      <t>ホジョ</t>
    </rPh>
    <rPh sb="2" eb="4">
      <t>タイショウ</t>
    </rPh>
    <rPh sb="4" eb="7">
      <t>ジギョウショ</t>
    </rPh>
    <phoneticPr fontId="22"/>
  </si>
  <si>
    <t>（申請者が事業所を所有していない場合）所有者の承諾を得ていて、賃貸者の承諾書を添付した</t>
    <rPh sb="1" eb="4">
      <t>シンセイシャ</t>
    </rPh>
    <rPh sb="5" eb="8">
      <t>ジギョウショ</t>
    </rPh>
    <rPh sb="9" eb="11">
      <t>ショユウ</t>
    </rPh>
    <rPh sb="16" eb="18">
      <t>バアイ</t>
    </rPh>
    <phoneticPr fontId="22"/>
  </si>
  <si>
    <t>【（別紙）CO2削減量算定シート】</t>
    <rPh sb="2" eb="4">
      <t>ベッシ</t>
    </rPh>
    <rPh sb="8" eb="13">
      <t>サクゲンリョウサンテイ</t>
    </rPh>
    <phoneticPr fontId="22"/>
  </si>
  <si>
    <t>出力判定で更新後の設備の出力が「増加」と判定された場合（太陽光以外）、特記事項にその理由を入力した。</t>
    <rPh sb="0" eb="2">
      <t>シュツリョク</t>
    </rPh>
    <rPh sb="2" eb="4">
      <t>ハンテイ</t>
    </rPh>
    <rPh sb="5" eb="8">
      <t>コウシンゴ</t>
    </rPh>
    <rPh sb="9" eb="11">
      <t>セツビ</t>
    </rPh>
    <rPh sb="12" eb="14">
      <t>シュツリョク</t>
    </rPh>
    <rPh sb="16" eb="18">
      <t>ゾウカ</t>
    </rPh>
    <rPh sb="20" eb="22">
      <t>ハンテイ</t>
    </rPh>
    <rPh sb="25" eb="27">
      <t>バアイ</t>
    </rPh>
    <rPh sb="28" eb="31">
      <t>タイヨウコウ</t>
    </rPh>
    <rPh sb="31" eb="33">
      <t>イガイ</t>
    </rPh>
    <rPh sb="35" eb="39">
      <t>トッキジコウ</t>
    </rPh>
    <rPh sb="42" eb="44">
      <t>リユウ</t>
    </rPh>
    <rPh sb="45" eb="47">
      <t>ニュウリョク</t>
    </rPh>
    <phoneticPr fontId="22"/>
  </si>
  <si>
    <t>太陽光発電設備で申請の場合、入力した数値が確認できるシミュレーション結果を添付した。</t>
    <rPh sb="0" eb="3">
      <t>タイヨウコウ</t>
    </rPh>
    <rPh sb="3" eb="7">
      <t>ハツデンセツビ</t>
    </rPh>
    <rPh sb="8" eb="10">
      <t>シンセイ</t>
    </rPh>
    <rPh sb="11" eb="13">
      <t>バアイ</t>
    </rPh>
    <rPh sb="14" eb="16">
      <t>ニュウリョク</t>
    </rPh>
    <rPh sb="18" eb="20">
      <t>スウチ</t>
    </rPh>
    <rPh sb="21" eb="23">
      <t>カクニン</t>
    </rPh>
    <rPh sb="34" eb="36">
      <t>ケッカ</t>
    </rPh>
    <rPh sb="37" eb="39">
      <t>テンプ</t>
    </rPh>
    <phoneticPr fontId="22"/>
  </si>
  <si>
    <t>２者以上の見積書を添付した（全て、発行後３か月以内かつ有効期限内であるもの）</t>
    <rPh sb="1" eb="2">
      <t>シャ</t>
    </rPh>
    <phoneticPr fontId="22"/>
  </si>
  <si>
    <t>（補助対象事業所が賃貸の場合）賃貸契約書及び所有者の承諾書を添付した</t>
    <rPh sb="9" eb="11">
      <t>チンタイ</t>
    </rPh>
    <rPh sb="12" eb="14">
      <t>バアイ</t>
    </rPh>
    <rPh sb="15" eb="17">
      <t>チンタイ</t>
    </rPh>
    <rPh sb="17" eb="20">
      <t>ケイヤクショ</t>
    </rPh>
    <rPh sb="20" eb="21">
      <t>オヨ</t>
    </rPh>
    <rPh sb="30" eb="32">
      <t>テンプ</t>
    </rPh>
    <phoneticPr fontId="22"/>
  </si>
  <si>
    <t>（リース事業者との連名申請の場合）リース契約書案等を添付した</t>
    <phoneticPr fontId="22"/>
  </si>
  <si>
    <t>（２）導入機器のカタログ等</t>
    <phoneticPr fontId="22"/>
  </si>
  <si>
    <t>　　（発行後３か月以内のもの）</t>
    <rPh sb="3" eb="6">
      <t>ハッコウゴ</t>
    </rPh>
    <rPh sb="9" eb="11">
      <t>イナイ</t>
    </rPh>
    <phoneticPr fontId="22"/>
  </si>
  <si>
    <t>　　（個人事業者の場合は個人県民税・個人事業税）（発行後３か月以内のもの）</t>
    <rPh sb="25" eb="28">
      <t>ハッコウゴ</t>
    </rPh>
    <rPh sb="30" eb="31">
      <t>ゲツ</t>
    </rPh>
    <rPh sb="31" eb="33">
      <t>イナイ</t>
    </rPh>
    <phoneticPr fontId="22"/>
  </si>
  <si>
    <t>〇△■株式会社</t>
  </si>
  <si>
    <t>第一埼玉工場</t>
  </si>
  <si>
    <t>埼玉県さいたま市浦和区</t>
  </si>
  <si>
    <t>電力、A重油</t>
  </si>
  <si>
    <t>○○生産設備、空調、ボイラー</t>
  </si>
  <si>
    <t>県省エネ診断受診</t>
  </si>
  <si>
    <t>実施済み</t>
  </si>
  <si>
    <t>空調温度を夏28℃、冬20℃に徹底</t>
  </si>
  <si>
    <t>照明のLED化100台</t>
  </si>
  <si>
    <t>高効率空調設備への更新</t>
  </si>
  <si>
    <t>○○生産設備を高効率タイプに更新</t>
    <rPh sb="2" eb="4">
      <t>セイサン</t>
    </rPh>
    <rPh sb="4" eb="6">
      <t>セツビ</t>
    </rPh>
    <rPh sb="7" eb="8">
      <t>コウ</t>
    </rPh>
    <rPh sb="8" eb="10">
      <t>コウリツ</t>
    </rPh>
    <phoneticPr fontId="34"/>
  </si>
  <si>
    <t>今後予定</t>
  </si>
  <si>
    <t>屋上・外壁の遮熱塗装</t>
  </si>
  <si>
    <t>生産設備にEMS設置</t>
  </si>
  <si>
    <t>太陽光発電設備設置（自家消費）</t>
  </si>
  <si>
    <t>重油ボイラーの燃料転換（都市ガス化）</t>
  </si>
  <si>
    <t>記入例を参照の上、白色の欄（又は任意で水色の欄）に必要事項を入力し、「CO2削減量」の欄がマイナスで表示されていないことを確認した。</t>
    <rPh sb="0" eb="3">
      <t>キニュウレイ</t>
    </rPh>
    <rPh sb="4" eb="6">
      <t>サンショウ</t>
    </rPh>
    <rPh sb="7" eb="8">
      <t>ウエ</t>
    </rPh>
    <rPh sb="9" eb="11">
      <t>シロイロ</t>
    </rPh>
    <rPh sb="12" eb="13">
      <t>ラン</t>
    </rPh>
    <rPh sb="14" eb="15">
      <t>マタ</t>
    </rPh>
    <rPh sb="16" eb="18">
      <t>ニンイ</t>
    </rPh>
    <rPh sb="19" eb="21">
      <t>ミズイロ</t>
    </rPh>
    <rPh sb="22" eb="23">
      <t>ラン</t>
    </rPh>
    <rPh sb="25" eb="29">
      <t>ヒツヨウジコウ</t>
    </rPh>
    <rPh sb="30" eb="32">
      <t>ニュウリョク</t>
    </rPh>
    <rPh sb="38" eb="41">
      <t>サクゲンリョウ</t>
    </rPh>
    <rPh sb="43" eb="44">
      <t>ラン</t>
    </rPh>
    <rPh sb="50" eb="52">
      <t>ヒョウジ</t>
    </rPh>
    <rPh sb="61" eb="63">
      <t>カクニン</t>
    </rPh>
    <phoneticPr fontId="22"/>
  </si>
  <si>
    <t>令和６年度埼玉県民間事業者スマートＣＯ２排出削減設備導入補助金</t>
    <phoneticPr fontId="22"/>
  </si>
  <si>
    <t>（第５条第１号から第５号までの設備の整備）重要事項確認書</t>
    <phoneticPr fontId="22"/>
  </si>
  <si>
    <r>
      <t>埼玉県民間事業者スマートＣＯ</t>
    </r>
    <r>
      <rPr>
        <b/>
        <vertAlign val="subscript"/>
        <sz val="12"/>
        <color theme="1"/>
        <rFont val="游ゴシック"/>
        <family val="3"/>
        <charset val="128"/>
      </rPr>
      <t>２</t>
    </r>
    <r>
      <rPr>
        <b/>
        <sz val="12"/>
        <color theme="1"/>
        <rFont val="游ゴシック"/>
        <family val="3"/>
        <charset val="128"/>
      </rPr>
      <t>排出削減設備導入補助金</t>
    </r>
    <phoneticPr fontId="22"/>
  </si>
  <si>
    <t>　（第５条第１号から第５号までの設備の整備）申請チェックリスト</t>
    <phoneticPr fontId="22"/>
  </si>
  <si>
    <t>団体名</t>
    <phoneticPr fontId="22"/>
  </si>
  <si>
    <t>２０２３年度</t>
    <rPh sb="4" eb="6">
      <t>ネンド</t>
    </rPh>
    <phoneticPr fontId="31"/>
  </si>
  <si>
    <t>※「2023年度」CO2排出量は別紙CO2換算シートにより算出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1"/>
  </si>
  <si>
    <t>※補助申請する設備を「２０２４年度実施」としてください</t>
    <rPh sb="1" eb="5">
      <t>ホジョシンセイ</t>
    </rPh>
    <rPh sb="7" eb="9">
      <t>セツビ</t>
    </rPh>
    <rPh sb="15" eb="16">
      <t>ネン</t>
    </rPh>
    <rPh sb="16" eb="17">
      <t>ド</t>
    </rPh>
    <rPh sb="17" eb="19">
      <t>ジッシ</t>
    </rPh>
    <phoneticPr fontId="31"/>
  </si>
  <si>
    <t>2024年度実施</t>
  </si>
  <si>
    <t xml:space="preserve"> 　登録済（　　　年　　月）　　 　登録予定（令和６年８月）</t>
    <rPh sb="2" eb="4">
      <t>トウロク</t>
    </rPh>
    <rPh sb="4" eb="5">
      <t>スミ</t>
    </rPh>
    <rPh sb="9" eb="10">
      <t>トシ</t>
    </rPh>
    <rPh sb="12" eb="13">
      <t>ツキ</t>
    </rPh>
    <rPh sb="18" eb="20">
      <t>トウロク</t>
    </rPh>
    <rPh sb="20" eb="22">
      <t>ヨテイ</t>
    </rPh>
    <rPh sb="23" eb="25">
      <t>レイワ</t>
    </rPh>
    <rPh sb="26" eb="27">
      <t>トシ</t>
    </rPh>
    <rPh sb="28" eb="29">
      <t>ツキ</t>
    </rPh>
    <phoneticPr fontId="22"/>
  </si>
  <si>
    <t>様式第１－１号（第８条関係）</t>
    <rPh sb="0" eb="2">
      <t>ヨウシキ</t>
    </rPh>
    <rPh sb="2" eb="3">
      <t>ダイ</t>
    </rPh>
    <rPh sb="6" eb="7">
      <t>ゴウ</t>
    </rPh>
    <rPh sb="8" eb="9">
      <t>ダイ</t>
    </rPh>
    <rPh sb="10" eb="11">
      <t>ジョウ</t>
    </rPh>
    <rPh sb="11" eb="13">
      <t>カンケイ</t>
    </rPh>
    <phoneticPr fontId="4"/>
  </si>
  <si>
    <t>（第５条第１項第１号から第５号までの設備の整備）</t>
    <rPh sb="4" eb="5">
      <t>ダイ</t>
    </rPh>
    <rPh sb="6" eb="7">
      <t>コウ</t>
    </rPh>
    <phoneticPr fontId="22"/>
  </si>
  <si>
    <t>申請者は温暖化対策課が埼玉県民間事業者スマートＣＯ２排出削減設備導入補助金交付申請のために必要な範囲内で、申請者の県税（法人県民税、法人事業税、個人事業税）に関する納付状況等について確認をすることに同意します。</t>
    <rPh sb="0" eb="3">
      <t>シンセイシャ</t>
    </rPh>
    <rPh sb="4" eb="7">
      <t>オンダンカ</t>
    </rPh>
    <rPh sb="7" eb="10">
      <t>タイサクカ</t>
    </rPh>
    <rPh sb="45" eb="47">
      <t>ヒツヨウ</t>
    </rPh>
    <rPh sb="48" eb="51">
      <t>ハンイナイ</t>
    </rPh>
    <rPh sb="53" eb="56">
      <t>シンセイシャ</t>
    </rPh>
    <rPh sb="57" eb="59">
      <t>ケンゼイ</t>
    </rPh>
    <rPh sb="60" eb="62">
      <t>ホウジン</t>
    </rPh>
    <rPh sb="62" eb="64">
      <t>ケンミン</t>
    </rPh>
    <rPh sb="64" eb="65">
      <t>ゼイ</t>
    </rPh>
    <rPh sb="66" eb="68">
      <t>ホウジン</t>
    </rPh>
    <rPh sb="68" eb="71">
      <t>ジギョウゼイ</t>
    </rPh>
    <rPh sb="72" eb="77">
      <t>コジンジギョウゼイ</t>
    </rPh>
    <rPh sb="79" eb="80">
      <t>カン</t>
    </rPh>
    <rPh sb="82" eb="84">
      <t>ノウフ</t>
    </rPh>
    <rPh sb="84" eb="87">
      <t>ジョウキョウトウ</t>
    </rPh>
    <rPh sb="91" eb="93">
      <t>カクニン</t>
    </rPh>
    <rPh sb="99" eb="101">
      <t>ドウイ</t>
    </rPh>
    <phoneticPr fontId="22"/>
  </si>
  <si>
    <t>※請求書等で令和５年度のエネルギー使用量を確認し、数値を入力してください。</t>
    <phoneticPr fontId="22"/>
  </si>
  <si>
    <t>みなし大企業ではない（募集要領の「３（５）審査・選定」を参照）</t>
    <phoneticPr fontId="22"/>
  </si>
  <si>
    <t>埼玉県エコアップ認証を受けている事業者である</t>
    <phoneticPr fontId="22"/>
  </si>
  <si>
    <t>過去３か年以内に埼玉県又は国の事業で省エネルギー診断を受診した
受診している場合、診断結果報告書を添付した</t>
    <rPh sb="0" eb="2">
      <t>カコ</t>
    </rPh>
    <rPh sb="4" eb="5">
      <t>ネン</t>
    </rPh>
    <rPh sb="5" eb="7">
      <t>イナイ</t>
    </rPh>
    <rPh sb="8" eb="10">
      <t>サイタマ</t>
    </rPh>
    <rPh sb="10" eb="11">
      <t>ケン</t>
    </rPh>
    <rPh sb="11" eb="12">
      <t>マタ</t>
    </rPh>
    <rPh sb="13" eb="14">
      <t>クニ</t>
    </rPh>
    <rPh sb="15" eb="17">
      <t>ジギョウ</t>
    </rPh>
    <rPh sb="18" eb="19">
      <t>ショウ</t>
    </rPh>
    <rPh sb="24" eb="26">
      <t>シンダン</t>
    </rPh>
    <rPh sb="27" eb="29">
      <t>ジュシン</t>
    </rPh>
    <rPh sb="32" eb="34">
      <t>ジュシン</t>
    </rPh>
    <rPh sb="38" eb="40">
      <t>バアイ</t>
    </rPh>
    <rPh sb="41" eb="43">
      <t>シンダン</t>
    </rPh>
    <rPh sb="43" eb="45">
      <t>ケッカ</t>
    </rPh>
    <rPh sb="45" eb="48">
      <t>ホウコクショ</t>
    </rPh>
    <rPh sb="49" eb="51">
      <t>テンプ</t>
    </rPh>
    <phoneticPr fontId="3"/>
  </si>
  <si>
    <t>令和６年度埼玉県民間事業者スマートＣＯ２排出削減設備導入補助金において、ＥＭＳを導入する事業者からの申請</t>
    <phoneticPr fontId="3"/>
  </si>
  <si>
    <t>補助対象経費の額は、交付要綱第6条に規定する条件を満たしている（募集要領P4の補助対象外経費を含んでいない）</t>
    <rPh sb="0" eb="6">
      <t>ホジョタイショウケイヒ</t>
    </rPh>
    <rPh sb="7" eb="8">
      <t>ガク</t>
    </rPh>
    <rPh sb="10" eb="14">
      <t>コウフヨウコウ</t>
    </rPh>
    <rPh sb="14" eb="15">
      <t>ダイ</t>
    </rPh>
    <rPh sb="16" eb="17">
      <t>ジョウ</t>
    </rPh>
    <rPh sb="18" eb="20">
      <t>キテイ</t>
    </rPh>
    <rPh sb="22" eb="24">
      <t>ジョウケン</t>
    </rPh>
    <rPh sb="25" eb="26">
      <t>ミ</t>
    </rPh>
    <rPh sb="32" eb="36">
      <t>ボシュウヨウリョウ</t>
    </rPh>
    <rPh sb="39" eb="41">
      <t>ホジョ</t>
    </rPh>
    <rPh sb="41" eb="43">
      <t>タイショウ</t>
    </rPh>
    <rPh sb="43" eb="44">
      <t>ガイ</t>
    </rPh>
    <rPh sb="44" eb="46">
      <t>ケイヒ</t>
    </rPh>
    <rPh sb="47" eb="48">
      <t>フク</t>
    </rPh>
    <phoneticPr fontId="22"/>
  </si>
  <si>
    <t>県が申請者の県税（法人県民税、法人事業税、個人事業税）に関する納付状況等について確認をすることに同意しない場合、県税の滞納がないことの証明（発行後３か月以内のもの）を添付した
※納税免除事業者の場合は、それがわかる資料（定款・寄付行為など）を添付した。</t>
    <rPh sb="0" eb="1">
      <t>ケン</t>
    </rPh>
    <rPh sb="2" eb="5">
      <t>シンセイシャ</t>
    </rPh>
    <rPh sb="6" eb="8">
      <t>ケンゼイ</t>
    </rPh>
    <rPh sb="9" eb="14">
      <t>ホウジンケンミンゼイ</t>
    </rPh>
    <rPh sb="15" eb="17">
      <t>ホウジン</t>
    </rPh>
    <rPh sb="17" eb="20">
      <t>ジギョウゼイ</t>
    </rPh>
    <rPh sb="21" eb="26">
      <t>コジンジギョウゼイ</t>
    </rPh>
    <rPh sb="28" eb="29">
      <t>カン</t>
    </rPh>
    <rPh sb="31" eb="35">
      <t>ノウフジョウキョウ</t>
    </rPh>
    <rPh sb="35" eb="36">
      <t>トウ</t>
    </rPh>
    <rPh sb="40" eb="42">
      <t>カクニン</t>
    </rPh>
    <rPh sb="48" eb="50">
      <t>ドウイ</t>
    </rPh>
    <rPh sb="53" eb="55">
      <t>バアイ</t>
    </rPh>
    <rPh sb="70" eb="73">
      <t>ハッコウゴ</t>
    </rPh>
    <rPh sb="75" eb="76">
      <t>ゲツ</t>
    </rPh>
    <rPh sb="76" eb="78">
      <t>イナイ</t>
    </rPh>
    <rPh sb="113" eb="117">
      <t>キフコウイ</t>
    </rPh>
    <rPh sb="121" eb="123">
      <t>テンプ</t>
    </rPh>
    <phoneticPr fontId="22"/>
  </si>
  <si>
    <t>申請者は、埼玉県内で事業活動を営む法人又は個人事業主に該当し、会社にあっては、中小企業者（中小企業基本法（昭和38年法律第154号）第２条第１項の各号のいずれかに該当するもの）に該当します。</t>
    <rPh sb="0" eb="3">
      <t>シンセイシャ</t>
    </rPh>
    <rPh sb="5" eb="9">
      <t>サイタマケンナイ</t>
    </rPh>
    <rPh sb="19" eb="20">
      <t>マタ</t>
    </rPh>
    <rPh sb="31" eb="33">
      <t>カイシャ</t>
    </rPh>
    <rPh sb="39" eb="41">
      <t>チュウショウ</t>
    </rPh>
    <rPh sb="41" eb="44">
      <t>キギョウシャ</t>
    </rPh>
    <rPh sb="89" eb="91">
      <t>ガイトウ</t>
    </rPh>
    <phoneticPr fontId="22"/>
  </si>
  <si>
    <t>申請者はみなし大企業及びこれに準ずる者でない事業者です。</t>
    <rPh sb="0" eb="3">
      <t>シンセイシャ</t>
    </rPh>
    <rPh sb="7" eb="10">
      <t>ダイキギョウ</t>
    </rPh>
    <rPh sb="10" eb="11">
      <t>オヨ</t>
    </rPh>
    <rPh sb="15" eb="16">
      <t>ジュン</t>
    </rPh>
    <rPh sb="18" eb="19">
      <t>シャ</t>
    </rPh>
    <rPh sb="22" eb="25">
      <t>ジギョウシャ</t>
    </rPh>
    <phoneticPr fontId="22"/>
  </si>
  <si>
    <t>（宛先）</t>
    <rPh sb="1" eb="3">
      <t>アテサキ</t>
    </rPh>
    <rPh sb="2" eb="3">
      <t>サキ</t>
    </rPh>
    <phoneticPr fontId="22"/>
  </si>
  <si>
    <t>埼玉県知事　　　　　　　　宛</t>
    <rPh sb="13" eb="14">
      <t>アテ</t>
    </rPh>
    <phoneticPr fontId="22"/>
  </si>
  <si>
    <t>　埼玉県民間事業者スマートＣＯ２排出削減設備導入補助金　交付申請書</t>
    <rPh sb="1" eb="3">
      <t>サイタマ</t>
    </rPh>
    <phoneticPr fontId="22"/>
  </si>
  <si>
    <t>　埼玉県民間事業者スマートＣＯ２排出削減設備導入補助金交付要綱第８条第１項の規定に基づき、補助金の交付について関係書類を添えて、次のとおり申請します。</t>
    <rPh sb="1" eb="3">
      <t>サイタマ</t>
    </rPh>
    <rPh sb="27" eb="29">
      <t>コウフ</t>
    </rPh>
    <phoneticPr fontId="22"/>
  </si>
  <si>
    <t>（１）見積書の写し（原則２者以上）（発行後３か月以内のもの）</t>
    <phoneticPr fontId="22"/>
  </si>
  <si>
    <t>上記事業所の
延べ床面積（概算）</t>
    <rPh sb="0" eb="2">
      <t>ジョウキ</t>
    </rPh>
    <rPh sb="2" eb="5">
      <t>ジギョウショ</t>
    </rPh>
    <rPh sb="7" eb="8">
      <t>ノ</t>
    </rPh>
    <rPh sb="9" eb="10">
      <t>ユカ</t>
    </rPh>
    <rPh sb="10" eb="12">
      <t>メンセキ</t>
    </rPh>
    <rPh sb="13" eb="15">
      <t>ガイサン</t>
    </rPh>
    <phoneticPr fontId="31"/>
  </si>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</sst>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_ "/>
    <numFmt numFmtId="178" formatCode="0.0_ "/>
    <numFmt numFmtId="179" formatCode="0.0000_ "/>
    <numFmt numFmtId="180" formatCode="#,##0.00_);[Red]\(#,##0.00\)"/>
    <numFmt numFmtId="181" formatCode="0.0"/>
    <numFmt numFmtId="182" formatCode="#,##0.0;&quot;▲ &quot;#,##0.0"/>
    <numFmt numFmtId="183" formatCode="0.0%"/>
    <numFmt numFmtId="184" formatCode="0.000"/>
    <numFmt numFmtId="185" formatCode="0.0000"/>
    <numFmt numFmtId="186" formatCode="0.0;&quot;▲ &quot;0.0"/>
    <numFmt numFmtId="187" formatCode="#,##0;&quot;△ &quot;#,##0"/>
    <numFmt numFmtId="188" formatCode="#,##0.00_ "/>
    <numFmt numFmtId="189" formatCode="0.00000_ "/>
    <numFmt numFmtId="190" formatCode="0.00_ "/>
    <numFmt numFmtId="191" formatCode="#,##0.0;&quot;△ &quot;#,##0.0"/>
    <numFmt numFmtId="192" formatCode="#,##0.00;&quot;△ &quot;#,##0.00"/>
  </numFmts>
  <fonts count="82">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6"/>
      <color theme="1"/>
      <name val="ＭＳ Ｐゴシック"/>
      <family val="3"/>
      <charset val="128"/>
      <scheme val="minor"/>
    </font>
    <font>
      <sz val="6"/>
      <name val="ＭＳ Ｐゴシック"/>
      <family val="2"/>
      <charset val="128"/>
    </font>
    <font>
      <sz val="11"/>
      <color indexed="8"/>
      <name val="ＭＳ Ｐゴシック"/>
      <family val="3"/>
      <charset val="128"/>
    </font>
    <font>
      <sz val="10"/>
      <color indexed="8"/>
      <name val="ＭＳ Ｐゴシック"/>
      <family val="3"/>
      <charset val="128"/>
    </font>
    <font>
      <sz val="6"/>
      <name val="ＭＳ Ｐ明朝"/>
      <family val="2"/>
      <charset val="128"/>
    </font>
    <font>
      <sz val="9"/>
      <color theme="1"/>
      <name val="ＭＳ Ｐ明朝"/>
      <family val="1"/>
      <charset val="128"/>
    </font>
    <font>
      <sz val="11"/>
      <color theme="1"/>
      <name val="ＭＳ Ｐ明朝"/>
      <family val="2"/>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b/>
      <sz val="11"/>
      <color indexed="10"/>
      <name val="MS P ゴシック"/>
      <family val="3"/>
      <charset val="128"/>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11"/>
      <color theme="1"/>
      <name val="ＭＳ Ｐゴシック"/>
      <family val="3"/>
      <charset val="128"/>
    </font>
    <font>
      <sz val="10"/>
      <color theme="1"/>
      <name val="游ゴシック"/>
      <family val="3"/>
      <charset val="128"/>
    </font>
    <font>
      <sz val="10"/>
      <color rgb="FFFF0000"/>
      <name val="游ゴシック"/>
      <family val="3"/>
      <charset val="128"/>
    </font>
    <font>
      <sz val="10"/>
      <color rgb="FF0070C0"/>
      <name val="游ゴシック"/>
      <family val="3"/>
      <charset val="128"/>
    </font>
    <font>
      <sz val="8"/>
      <color theme="1"/>
      <name val="游ゴシック"/>
      <family val="3"/>
      <charset val="128"/>
    </font>
    <font>
      <sz val="9"/>
      <color theme="1"/>
      <name val="游ゴシック"/>
      <family val="3"/>
      <charset val="128"/>
    </font>
    <font>
      <b/>
      <sz val="11"/>
      <color theme="1"/>
      <name val="游ゴシック"/>
      <family val="3"/>
      <charset val="128"/>
    </font>
    <font>
      <b/>
      <sz val="8"/>
      <color theme="1"/>
      <name val="游ゴシック"/>
      <family val="3"/>
      <charset val="128"/>
    </font>
    <font>
      <u/>
      <sz val="10"/>
      <color theme="1"/>
      <name val="游ゴシック"/>
      <family val="3"/>
      <charset val="128"/>
    </font>
    <font>
      <b/>
      <u/>
      <sz val="10"/>
      <color theme="1"/>
      <name val="游ゴシック"/>
      <family val="3"/>
      <charset val="128"/>
    </font>
    <font>
      <sz val="14"/>
      <name val="游ゴシック"/>
      <family val="3"/>
      <charset val="128"/>
    </font>
    <font>
      <sz val="12"/>
      <color theme="1"/>
      <name val="游ゴシック"/>
      <family val="3"/>
      <charset val="128"/>
    </font>
    <font>
      <sz val="11"/>
      <color theme="1"/>
      <name val="ＭＳ Ｐゴシック"/>
      <family val="2"/>
      <scheme val="minor"/>
    </font>
    <font>
      <b/>
      <vertAlign val="subscript"/>
      <sz val="12"/>
      <color theme="1"/>
      <name val="游ゴシック"/>
      <family val="3"/>
      <charset val="128"/>
    </font>
    <font>
      <sz val="6"/>
      <color theme="1"/>
      <name val="游ゴシック"/>
      <family val="3"/>
      <charset val="128"/>
    </font>
    <font>
      <b/>
      <sz val="10"/>
      <color theme="1"/>
      <name val="游ゴシック"/>
      <family val="3"/>
      <charset val="128"/>
    </font>
    <font>
      <b/>
      <sz val="14"/>
      <color theme="1"/>
      <name val="游ゴシック"/>
      <family val="3"/>
      <charset val="128"/>
    </font>
    <font>
      <sz val="18"/>
      <color indexed="8"/>
      <name val="游ゴシック"/>
      <family val="3"/>
      <charset val="128"/>
    </font>
    <font>
      <sz val="16"/>
      <color indexed="8"/>
      <name val="游ゴシック"/>
      <family val="3"/>
      <charset val="128"/>
    </font>
    <font>
      <sz val="10"/>
      <color indexed="8"/>
      <name val="游ゴシック"/>
      <family val="3"/>
      <charset val="128"/>
    </font>
    <font>
      <sz val="11"/>
      <color indexed="8"/>
      <name val="游ゴシック"/>
      <family val="3"/>
      <charset val="128"/>
    </font>
    <font>
      <sz val="10"/>
      <name val="游ゴシック"/>
      <family val="3"/>
      <charset val="128"/>
    </font>
    <font>
      <b/>
      <sz val="10"/>
      <name val="游ゴシック"/>
      <family val="3"/>
      <charset val="128"/>
    </font>
    <font>
      <sz val="9"/>
      <name val="游ゴシック"/>
      <family val="3"/>
      <charset val="128"/>
    </font>
    <font>
      <b/>
      <sz val="10"/>
      <color indexed="8"/>
      <name val="游ゴシック"/>
      <family val="3"/>
      <charset val="128"/>
    </font>
    <font>
      <sz val="9"/>
      <color indexed="8"/>
      <name val="游ゴシック"/>
      <family val="3"/>
      <charset val="128"/>
    </font>
    <font>
      <b/>
      <sz val="11"/>
      <name val="游ゴシック"/>
      <family val="3"/>
      <charset val="128"/>
    </font>
    <font>
      <b/>
      <vertAlign val="superscript"/>
      <sz val="11"/>
      <name val="游ゴシック"/>
      <family val="3"/>
      <charset val="128"/>
    </font>
    <font>
      <vertAlign val="superscript"/>
      <sz val="9"/>
      <name val="游ゴシック"/>
      <family val="3"/>
      <charset val="128"/>
    </font>
    <font>
      <vertAlign val="superscript"/>
      <sz val="10"/>
      <name val="游ゴシック"/>
      <family val="3"/>
      <charset val="128"/>
    </font>
    <font>
      <sz val="16"/>
      <color theme="1"/>
      <name val="游ゴシック"/>
      <family val="3"/>
      <charset val="128"/>
    </font>
    <font>
      <vertAlign val="subscript"/>
      <sz val="10"/>
      <color theme="1"/>
      <name val="游ゴシック"/>
      <family val="3"/>
      <charset val="128"/>
    </font>
    <font>
      <vertAlign val="subscript"/>
      <sz val="10"/>
      <name val="游ゴシック"/>
      <family val="3"/>
      <charset val="128"/>
    </font>
    <font>
      <b/>
      <sz val="10"/>
      <color indexed="59"/>
      <name val="游ゴシック"/>
      <family val="3"/>
      <charset val="128"/>
    </font>
    <font>
      <sz val="22"/>
      <color theme="1"/>
      <name val="游ゴシック"/>
      <family val="3"/>
      <charset val="128"/>
    </font>
    <font>
      <b/>
      <sz val="16"/>
      <color theme="1"/>
      <name val="游ゴシック"/>
      <family val="3"/>
      <charset val="128"/>
    </font>
    <font>
      <b/>
      <sz val="12"/>
      <name val="游ゴシック"/>
      <family val="3"/>
      <charset val="128"/>
    </font>
  </fonts>
  <fills count="18">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rgb="FFFFFFCC"/>
        <bgColor indexed="64"/>
      </patternFill>
    </fill>
    <fill>
      <patternFill patternType="solid">
        <fgColor theme="7" tint="0.79998168889431442"/>
        <bgColor indexed="64"/>
      </patternFill>
    </fill>
  </fills>
  <borders count="15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s>
  <cellStyleXfs count="16">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0" fontId="23" fillId="0" borderId="0">
      <alignment vertical="center"/>
    </xf>
    <xf numFmtId="38" fontId="2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38" fontId="7" fillId="0" borderId="0" applyFont="0" applyFill="0" applyBorder="0" applyAlignment="0" applyProtection="0">
      <alignment vertical="center"/>
    </xf>
    <xf numFmtId="0" fontId="36" fillId="0" borderId="0">
      <alignment vertical="center"/>
    </xf>
    <xf numFmtId="0" fontId="2" fillId="0" borderId="0">
      <alignment vertical="center"/>
    </xf>
    <xf numFmtId="9" fontId="2" fillId="0" borderId="0" applyFont="0" applyFill="0" applyBorder="0" applyAlignment="0" applyProtection="0">
      <alignment vertical="center"/>
    </xf>
    <xf numFmtId="0" fontId="57" fillId="0" borderId="0"/>
    <xf numFmtId="0" fontId="1" fillId="0" borderId="0">
      <alignment vertical="center"/>
    </xf>
    <xf numFmtId="9" fontId="1" fillId="0" borderId="0" applyFont="0" applyFill="0" applyBorder="0" applyAlignment="0" applyProtection="0">
      <alignment vertical="center"/>
    </xf>
  </cellStyleXfs>
  <cellXfs count="1044">
    <xf numFmtId="0" fontId="0" fillId="0" borderId="0" xfId="0">
      <alignment vertical="center"/>
    </xf>
    <xf numFmtId="0" fontId="0" fillId="0" borderId="0" xfId="0" applyBorder="1">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xf>
    <xf numFmtId="0" fontId="0" fillId="0" borderId="0" xfId="0" applyProtection="1">
      <alignment vertical="center"/>
      <protection hidden="1"/>
    </xf>
    <xf numFmtId="0" fontId="13" fillId="0" borderId="0" xfId="0" applyFont="1" applyBorder="1" applyAlignment="1" applyProtection="1">
      <alignment vertical="center"/>
      <protection hidden="1"/>
    </xf>
    <xf numFmtId="0" fontId="13" fillId="0" borderId="1" xfId="0" applyFont="1" applyBorder="1" applyAlignment="1" applyProtection="1">
      <alignment horizontal="left" vertical="center"/>
      <protection hidden="1"/>
    </xf>
    <xf numFmtId="0" fontId="13" fillId="0" borderId="5"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0" fillId="0" borderId="0" xfId="0" applyBorder="1" applyProtection="1">
      <alignment vertical="center"/>
      <protection hidden="1"/>
    </xf>
    <xf numFmtId="0" fontId="13" fillId="0" borderId="2" xfId="0" applyFont="1" applyBorder="1" applyAlignment="1" applyProtection="1">
      <alignment horizontal="left" vertical="center"/>
      <protection hidden="1"/>
    </xf>
    <xf numFmtId="0" fontId="13" fillId="0" borderId="2" xfId="0" applyFont="1" applyBorder="1" applyAlignment="1" applyProtection="1">
      <alignment vertical="center"/>
      <protection hidden="1"/>
    </xf>
    <xf numFmtId="0" fontId="13" fillId="0" borderId="6" xfId="0" applyFont="1" applyBorder="1" applyAlignment="1" applyProtection="1">
      <alignment horizontal="left" vertical="center"/>
      <protection hidden="1"/>
    </xf>
    <xf numFmtId="0" fontId="13"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0" fillId="0" borderId="0" xfId="0" applyBorder="1" applyAlignment="1" applyProtection="1">
      <alignment vertical="center"/>
      <protection hidden="1"/>
    </xf>
    <xf numFmtId="0" fontId="14" fillId="0" borderId="0" xfId="0" applyFont="1" applyProtection="1">
      <alignment vertical="center"/>
      <protection hidden="1"/>
    </xf>
    <xf numFmtId="0" fontId="0" fillId="0" borderId="0" xfId="0" applyAlignment="1" applyProtection="1">
      <alignment vertical="center"/>
      <protection hidden="1"/>
    </xf>
    <xf numFmtId="177" fontId="15" fillId="0" borderId="0" xfId="0" applyNumberFormat="1" applyFont="1" applyBorder="1" applyAlignment="1" applyProtection="1">
      <alignment vertical="center"/>
      <protection hidden="1"/>
    </xf>
    <xf numFmtId="0" fontId="16" fillId="0" borderId="0" xfId="0" applyFont="1" applyProtection="1">
      <alignment vertical="center"/>
      <protection hidden="1"/>
    </xf>
    <xf numFmtId="0" fontId="0" fillId="0" borderId="0" xfId="0" applyBorder="1" applyAlignment="1" applyProtection="1">
      <alignment horizontal="left" vertical="center"/>
      <protection hidden="1"/>
    </xf>
    <xf numFmtId="0" fontId="0" fillId="0" borderId="23" xfId="0" applyBorder="1" applyProtection="1">
      <alignment vertical="center"/>
    </xf>
    <xf numFmtId="0" fontId="0" fillId="0" borderId="0"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pplyProtection="1">
      <alignment horizontal="center" vertical="center"/>
    </xf>
    <xf numFmtId="0" fontId="0" fillId="0" borderId="23"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lignment horizontal="right" vertical="center"/>
    </xf>
    <xf numFmtId="0" fontId="17" fillId="0" borderId="0" xfId="0" applyFont="1" applyProtection="1">
      <alignment vertical="center"/>
      <protection hidden="1"/>
    </xf>
    <xf numFmtId="0" fontId="13"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3" fillId="0" borderId="0" xfId="0" applyFont="1" applyBorder="1" applyProtection="1">
      <alignment vertical="center"/>
      <protection hidden="1"/>
    </xf>
    <xf numFmtId="0" fontId="17"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Alignment="1" applyProtection="1">
      <alignment vertical="center"/>
      <protection hidden="1"/>
    </xf>
    <xf numFmtId="179" fontId="13" fillId="0" borderId="0" xfId="0" applyNumberFormat="1" applyFont="1" applyFill="1" applyBorder="1" applyAlignment="1" applyProtection="1">
      <alignment vertical="center"/>
      <protection hidden="1"/>
    </xf>
    <xf numFmtId="0" fontId="0" fillId="0" borderId="24" xfId="0" applyBorder="1" applyAlignment="1" applyProtection="1">
      <alignment vertical="center"/>
      <protection hidden="1"/>
    </xf>
    <xf numFmtId="0" fontId="13" fillId="0" borderId="1" xfId="0" applyFont="1" applyBorder="1" applyAlignment="1" applyProtection="1">
      <alignment vertical="center"/>
      <protection hidden="1"/>
    </xf>
    <xf numFmtId="0" fontId="0" fillId="0" borderId="72" xfId="0" applyFill="1" applyBorder="1" applyAlignment="1" applyProtection="1">
      <alignment vertical="center"/>
      <protection hidden="1"/>
    </xf>
    <xf numFmtId="0" fontId="29" fillId="0" borderId="0" xfId="0" applyFont="1" applyBorder="1" applyAlignment="1" applyProtection="1">
      <alignment horizontal="right" vertical="center"/>
      <protection hidden="1"/>
    </xf>
    <xf numFmtId="0" fontId="13" fillId="0" borderId="0" xfId="0" applyFont="1" applyBorder="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3" fillId="0" borderId="0" xfId="0" applyFont="1" applyAlignment="1" applyProtection="1">
      <alignment vertical="center" shrinkToFit="1"/>
      <protection hidden="1"/>
    </xf>
    <xf numFmtId="0" fontId="13" fillId="0" borderId="8" xfId="0" applyFont="1" applyFill="1" applyBorder="1" applyAlignment="1" applyProtection="1">
      <alignment horizontal="left" vertical="center"/>
      <protection hidden="1"/>
    </xf>
    <xf numFmtId="0" fontId="13" fillId="0" borderId="1" xfId="0" applyFont="1" applyFill="1" applyBorder="1" applyAlignment="1" applyProtection="1">
      <alignment horizontal="left" vertical="center"/>
      <protection hidden="1"/>
    </xf>
    <xf numFmtId="0" fontId="13" fillId="0" borderId="9" xfId="0" applyFont="1" applyBorder="1" applyAlignment="1" applyProtection="1">
      <alignment horizontal="left" vertical="center"/>
      <protection hidden="1"/>
    </xf>
    <xf numFmtId="49" fontId="13" fillId="0" borderId="0" xfId="0" applyNumberFormat="1" applyFont="1" applyBorder="1" applyAlignment="1" applyProtection="1">
      <alignment horizontal="left" vertical="center"/>
      <protection hidden="1"/>
    </xf>
    <xf numFmtId="180" fontId="13" fillId="0" borderId="0" xfId="0" applyNumberFormat="1" applyFont="1" applyBorder="1" applyAlignment="1" applyProtection="1">
      <alignment horizontal="left" vertical="center"/>
      <protection hidden="1"/>
    </xf>
    <xf numFmtId="0" fontId="13" fillId="0" borderId="0" xfId="0" applyFont="1" applyFill="1" applyBorder="1" applyAlignment="1" applyProtection="1">
      <alignment horizontal="left" vertical="center"/>
      <protection hidden="1"/>
    </xf>
    <xf numFmtId="0" fontId="0" fillId="0" borderId="2" xfId="0" applyBorder="1" applyProtection="1">
      <alignment vertical="center"/>
      <protection hidden="1"/>
    </xf>
    <xf numFmtId="0" fontId="0" fillId="0" borderId="7" xfId="0" applyBorder="1" applyProtection="1">
      <alignment vertical="center"/>
      <protection hidden="1"/>
    </xf>
    <xf numFmtId="0" fontId="13" fillId="0" borderId="0" xfId="0" applyFont="1" applyBorder="1" applyAlignment="1" applyProtection="1">
      <alignment horizontal="right" vertical="center"/>
      <protection hidden="1"/>
    </xf>
    <xf numFmtId="0" fontId="28" fillId="0" borderId="0" xfId="0" applyFont="1" applyBorder="1" applyAlignment="1" applyProtection="1">
      <alignment horizontal="left" vertical="center"/>
      <protection hidden="1"/>
    </xf>
    <xf numFmtId="180" fontId="13" fillId="0" borderId="0" xfId="0" applyNumberFormat="1" applyFont="1" applyBorder="1" applyAlignme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Protection="1">
      <alignment vertical="center"/>
      <protection locked="0"/>
    </xf>
    <xf numFmtId="0" fontId="0" fillId="0" borderId="31" xfId="0" applyBorder="1" applyAlignment="1" applyProtection="1">
      <alignment horizontal="center" vertical="center"/>
    </xf>
    <xf numFmtId="183" fontId="0" fillId="9" borderId="7" xfId="0" applyNumberFormat="1" applyFill="1" applyBorder="1" applyProtection="1">
      <alignment vertical="center"/>
    </xf>
    <xf numFmtId="183" fontId="0" fillId="5" borderId="7" xfId="1" applyNumberFormat="1" applyFont="1" applyFill="1" applyBorder="1" applyProtection="1">
      <alignment vertical="center"/>
    </xf>
    <xf numFmtId="183" fontId="0" fillId="9" borderId="0" xfId="0" applyNumberFormat="1" applyFill="1" applyProtection="1">
      <alignment vertical="center"/>
    </xf>
    <xf numFmtId="183" fontId="0" fillId="5" borderId="0" xfId="1" applyNumberFormat="1" applyFont="1" applyFill="1" applyProtection="1">
      <alignment vertical="center"/>
    </xf>
    <xf numFmtId="183" fontId="0" fillId="10" borderId="0" xfId="0" applyNumberFormat="1" applyFill="1" applyProtection="1">
      <alignment vertical="center"/>
    </xf>
    <xf numFmtId="183" fontId="0" fillId="0" borderId="0" xfId="1" applyNumberFormat="1" applyFont="1">
      <alignment vertical="center"/>
    </xf>
    <xf numFmtId="183" fontId="0" fillId="5" borderId="0" xfId="1" applyNumberFormat="1" applyFont="1" applyFill="1">
      <alignment vertical="center"/>
    </xf>
    <xf numFmtId="183" fontId="0" fillId="9" borderId="0" xfId="1" applyNumberFormat="1" applyFont="1" applyFill="1">
      <alignment vertical="center"/>
    </xf>
    <xf numFmtId="183" fontId="0" fillId="10" borderId="0" xfId="1" applyNumberFormat="1" applyFont="1" applyFill="1">
      <alignment vertical="center"/>
    </xf>
    <xf numFmtId="183" fontId="0" fillId="0" borderId="0" xfId="0" applyNumberFormat="1">
      <alignment vertical="center"/>
    </xf>
    <xf numFmtId="183" fontId="0" fillId="0" borderId="7" xfId="1" applyNumberFormat="1" applyFont="1" applyBorder="1" applyProtection="1">
      <alignment vertical="center"/>
      <protection hidden="1"/>
    </xf>
    <xf numFmtId="0" fontId="0" fillId="0" borderId="24" xfId="0" applyBorder="1" applyProtection="1">
      <alignment vertical="center"/>
      <protection hidden="1"/>
    </xf>
    <xf numFmtId="0" fontId="0" fillId="0" borderId="23" xfId="0" applyBorder="1" applyProtection="1">
      <alignment vertical="center"/>
      <protection hidden="1"/>
    </xf>
    <xf numFmtId="0" fontId="0" fillId="0" borderId="0" xfId="0" applyBorder="1" applyAlignment="1" applyProtection="1">
      <alignment horizontal="right" vertical="center"/>
      <protection hidden="1"/>
    </xf>
    <xf numFmtId="183" fontId="0" fillId="0" borderId="0" xfId="0" applyNumberFormat="1" applyBorder="1" applyProtection="1">
      <alignment vertical="center"/>
      <protection hidden="1"/>
    </xf>
    <xf numFmtId="0" fontId="0" fillId="0" borderId="27" xfId="0" applyBorder="1" applyProtection="1">
      <alignment vertical="center"/>
    </xf>
    <xf numFmtId="0" fontId="0" fillId="0" borderId="22" xfId="0" applyBorder="1" applyProtection="1">
      <alignment vertical="center"/>
    </xf>
    <xf numFmtId="0" fontId="0" fillId="0" borderId="24" xfId="0" applyBorder="1" applyProtection="1">
      <alignment vertical="center"/>
    </xf>
    <xf numFmtId="0" fontId="0" fillId="0" borderId="31" xfId="0" applyBorder="1" applyProtection="1">
      <alignment vertical="center"/>
    </xf>
    <xf numFmtId="0" fontId="0" fillId="0" borderId="7" xfId="0" applyBorder="1" applyProtection="1">
      <alignment vertical="center"/>
    </xf>
    <xf numFmtId="2" fontId="0" fillId="0" borderId="7" xfId="0" applyNumberFormat="1" applyBorder="1" applyProtection="1">
      <alignment vertical="center"/>
    </xf>
    <xf numFmtId="184" fontId="0" fillId="0" borderId="7" xfId="0" applyNumberFormat="1" applyBorder="1" applyProtection="1">
      <alignment vertical="center"/>
    </xf>
    <xf numFmtId="181" fontId="0" fillId="0" borderId="7" xfId="0" applyNumberFormat="1" applyBorder="1" applyProtection="1">
      <alignment vertical="center"/>
    </xf>
    <xf numFmtId="185" fontId="0" fillId="0" borderId="7" xfId="0" applyNumberFormat="1" applyBorder="1" applyProtection="1">
      <alignment vertical="center"/>
    </xf>
    <xf numFmtId="9" fontId="0" fillId="0" borderId="72" xfId="0" applyNumberFormat="1" applyBorder="1" applyProtection="1">
      <alignment vertical="center"/>
    </xf>
    <xf numFmtId="9" fontId="0" fillId="0" borderId="0" xfId="0" applyNumberFormat="1" applyBorder="1" applyProtection="1">
      <alignment vertical="center"/>
    </xf>
    <xf numFmtId="0" fontId="0" fillId="0" borderId="0" xfId="0" applyAlignment="1" applyProtection="1">
      <alignment horizontal="right" vertical="center"/>
    </xf>
    <xf numFmtId="2" fontId="0" fillId="0" borderId="7" xfId="0" applyNumberFormat="1" applyBorder="1">
      <alignment vertical="center"/>
    </xf>
    <xf numFmtId="0" fontId="0" fillId="0" borderId="24" xfId="0" applyBorder="1">
      <alignment vertical="center"/>
    </xf>
    <xf numFmtId="0" fontId="0" fillId="0" borderId="32" xfId="0" applyBorder="1">
      <alignment vertical="center"/>
    </xf>
    <xf numFmtId="0" fontId="0" fillId="0" borderId="23" xfId="0" applyBorder="1">
      <alignment vertical="center"/>
    </xf>
    <xf numFmtId="184" fontId="0" fillId="0" borderId="7" xfId="0" applyNumberFormat="1"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4"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13" fillId="0" borderId="1" xfId="2" applyNumberFormat="1" applyFont="1" applyBorder="1" applyAlignment="1" applyProtection="1">
      <alignment vertical="center"/>
      <protection hidden="1"/>
    </xf>
    <xf numFmtId="0" fontId="13" fillId="7" borderId="0" xfId="0" applyFont="1" applyFill="1" applyBorder="1" applyAlignment="1" applyProtection="1">
      <alignment horizontal="center" vertical="center"/>
      <protection hidden="1"/>
    </xf>
    <xf numFmtId="0" fontId="13" fillId="0" borderId="5" xfId="0" applyFont="1" applyBorder="1" applyAlignment="1" applyProtection="1">
      <alignment horizontal="center" vertical="center" shrinkToFit="1"/>
      <protection hidden="1"/>
    </xf>
    <xf numFmtId="0" fontId="18" fillId="0" borderId="0" xfId="0" applyFont="1" applyProtection="1">
      <alignment vertical="center"/>
      <protection hidden="1"/>
    </xf>
    <xf numFmtId="0" fontId="0" fillId="0" borderId="0" xfId="0" applyAlignment="1" applyProtection="1">
      <alignment horizontal="left" vertical="center"/>
      <protection hidden="1"/>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20" fillId="0" borderId="0" xfId="6" applyFont="1" applyBorder="1">
      <alignment vertical="center"/>
    </xf>
    <xf numFmtId="0" fontId="33" fillId="0" borderId="0" xfId="8" applyNumberFormat="1" applyFont="1" applyProtection="1">
      <alignment vertical="center"/>
    </xf>
    <xf numFmtId="0" fontId="37" fillId="0" borderId="0" xfId="10" applyNumberFormat="1" applyFont="1" applyBorder="1" applyAlignment="1" applyProtection="1">
      <alignment vertical="center" wrapText="1"/>
    </xf>
    <xf numFmtId="0" fontId="41" fillId="0" borderId="0" xfId="0" applyFont="1" applyProtection="1">
      <alignment vertical="center"/>
      <protection hidden="1"/>
    </xf>
    <xf numFmtId="0" fontId="41" fillId="0" borderId="0" xfId="0" applyFont="1" applyBorder="1">
      <alignment vertical="center"/>
    </xf>
    <xf numFmtId="181" fontId="41" fillId="0" borderId="0" xfId="0" applyNumberFormat="1" applyFont="1" applyAlignment="1" applyProtection="1">
      <alignment horizontal="center" vertical="center"/>
      <protection hidden="1"/>
    </xf>
    <xf numFmtId="0" fontId="41" fillId="0" borderId="0" xfId="0" applyFont="1" applyAlignment="1" applyProtection="1">
      <alignment horizontal="center" vertical="center"/>
      <protection hidden="1"/>
    </xf>
    <xf numFmtId="178" fontId="41" fillId="0" borderId="0" xfId="0" applyNumberFormat="1" applyFont="1" applyAlignment="1" applyProtection="1">
      <alignment horizontal="center" vertical="center"/>
      <protection hidden="1"/>
    </xf>
    <xf numFmtId="0" fontId="41" fillId="0" borderId="0" xfId="0" applyFont="1" applyFill="1" applyBorder="1">
      <alignment vertical="center"/>
    </xf>
    <xf numFmtId="0" fontId="44" fillId="0" borderId="0" xfId="0" applyFont="1" applyBorder="1">
      <alignment vertical="center"/>
    </xf>
    <xf numFmtId="0" fontId="44" fillId="0" borderId="0" xfId="0" applyFont="1" applyProtection="1">
      <alignment vertical="center"/>
      <protection hidden="1"/>
    </xf>
    <xf numFmtId="0" fontId="41" fillId="0" borderId="0" xfId="0" applyFont="1" applyBorder="1" applyAlignment="1">
      <alignment horizontal="left" vertical="center"/>
    </xf>
    <xf numFmtId="0" fontId="41" fillId="0" borderId="0" xfId="0" applyFont="1" applyBorder="1" applyProtection="1">
      <alignment vertical="center"/>
      <protection locked="0"/>
    </xf>
    <xf numFmtId="0" fontId="20" fillId="0" borderId="0" xfId="0" applyFont="1">
      <alignment vertical="center"/>
    </xf>
    <xf numFmtId="0" fontId="20" fillId="0" borderId="0" xfId="0" applyFont="1" applyAlignment="1">
      <alignment horizontal="center" vertical="center"/>
    </xf>
    <xf numFmtId="0" fontId="45" fillId="0" borderId="0" xfId="0" applyFont="1" applyBorder="1" applyAlignment="1">
      <alignment vertical="center"/>
    </xf>
    <xf numFmtId="0" fontId="46" fillId="0" borderId="24" xfId="0" applyFont="1" applyBorder="1" applyAlignment="1" applyProtection="1">
      <alignment vertical="center" wrapText="1"/>
      <protection hidden="1"/>
    </xf>
    <xf numFmtId="0" fontId="46" fillId="0" borderId="24" xfId="0" applyFont="1" applyBorder="1" applyAlignment="1" applyProtection="1">
      <alignment horizontal="left" vertical="center"/>
      <protection hidden="1"/>
    </xf>
    <xf numFmtId="0" fontId="46" fillId="0" borderId="0" xfId="0" applyFont="1" applyBorder="1" applyAlignment="1" applyProtection="1">
      <alignment horizontal="center" vertical="center"/>
      <protection hidden="1"/>
    </xf>
    <xf numFmtId="0" fontId="46" fillId="0" borderId="0" xfId="0" applyFont="1" applyBorder="1" applyAlignment="1" applyProtection="1">
      <alignment horizontal="center" vertical="center" wrapText="1"/>
      <protection hidden="1"/>
    </xf>
    <xf numFmtId="0" fontId="41" fillId="0" borderId="0" xfId="0" applyFont="1" applyBorder="1" applyAlignment="1" applyProtection="1">
      <alignment horizontal="center" vertical="center"/>
      <protection hidden="1"/>
    </xf>
    <xf numFmtId="0" fontId="41" fillId="0" borderId="24" xfId="0" applyFont="1" applyBorder="1" applyAlignment="1" applyProtection="1">
      <alignment vertical="center"/>
      <protection hidden="1"/>
    </xf>
    <xf numFmtId="0" fontId="41" fillId="0" borderId="32" xfId="0" applyFont="1" applyBorder="1" applyProtection="1">
      <alignment vertical="center"/>
      <protection hidden="1"/>
    </xf>
    <xf numFmtId="0" fontId="41" fillId="0" borderId="32" xfId="0" applyFont="1" applyBorder="1" applyAlignment="1" applyProtection="1">
      <alignment vertical="center"/>
      <protection hidden="1"/>
    </xf>
    <xf numFmtId="0" fontId="41" fillId="0" borderId="23" xfId="0" applyFont="1" applyBorder="1" applyProtection="1">
      <alignment vertical="center"/>
      <protection hidden="1"/>
    </xf>
    <xf numFmtId="0" fontId="52" fillId="0" borderId="38" xfId="0" applyFont="1" applyBorder="1" applyAlignment="1" applyProtection="1">
      <alignment vertical="center"/>
      <protection hidden="1"/>
    </xf>
    <xf numFmtId="0" fontId="52" fillId="0" borderId="38" xfId="0" applyFont="1" applyBorder="1" applyAlignment="1" applyProtection="1">
      <alignment vertical="center" wrapText="1"/>
      <protection hidden="1"/>
    </xf>
    <xf numFmtId="0" fontId="52" fillId="0" borderId="38" xfId="0" applyFont="1" applyBorder="1" applyProtection="1">
      <alignment vertical="center"/>
      <protection hidden="1"/>
    </xf>
    <xf numFmtId="0" fontId="52" fillId="0" borderId="38" xfId="0" applyFont="1" applyBorder="1" applyAlignment="1" applyProtection="1">
      <alignment horizontal="center" vertical="center"/>
      <protection hidden="1"/>
    </xf>
    <xf numFmtId="0" fontId="49" fillId="0" borderId="0" xfId="0" applyFont="1" applyProtection="1">
      <alignment vertical="center"/>
      <protection hidden="1"/>
    </xf>
    <xf numFmtId="0" fontId="49" fillId="0" borderId="31" xfId="0" applyFont="1" applyBorder="1" applyAlignment="1" applyProtection="1">
      <alignment vertical="center"/>
      <protection hidden="1"/>
    </xf>
    <xf numFmtId="0" fontId="49" fillId="0" borderId="31" xfId="0" applyFont="1" applyBorder="1" applyAlignment="1" applyProtection="1">
      <alignment vertical="center" wrapText="1"/>
      <protection hidden="1"/>
    </xf>
    <xf numFmtId="0" fontId="49" fillId="0" borderId="39" xfId="0" applyFont="1" applyBorder="1" applyAlignment="1" applyProtection="1">
      <alignment vertical="center"/>
      <protection hidden="1"/>
    </xf>
    <xf numFmtId="0" fontId="49" fillId="0" borderId="31" xfId="0" applyFont="1" applyBorder="1" applyProtection="1">
      <alignment vertical="center"/>
      <protection hidden="1"/>
    </xf>
    <xf numFmtId="0" fontId="49" fillId="0" borderId="31" xfId="0" applyFont="1" applyBorder="1" applyAlignment="1" applyProtection="1">
      <alignment horizontal="center" vertical="center"/>
      <protection hidden="1"/>
    </xf>
    <xf numFmtId="0" fontId="49" fillId="0" borderId="7" xfId="0" applyFont="1" applyBorder="1" applyAlignment="1" applyProtection="1">
      <alignment vertical="center"/>
      <protection hidden="1"/>
    </xf>
    <xf numFmtId="0" fontId="49" fillId="0" borderId="7" xfId="0" applyFont="1" applyBorder="1" applyAlignment="1" applyProtection="1">
      <alignment vertical="center" wrapText="1"/>
      <protection hidden="1"/>
    </xf>
    <xf numFmtId="0" fontId="49" fillId="0" borderId="24" xfId="0" applyFont="1" applyBorder="1" applyAlignment="1" applyProtection="1">
      <alignment vertical="center"/>
      <protection hidden="1"/>
    </xf>
    <xf numFmtId="0" fontId="49" fillId="0" borderId="7" xfId="0" applyFont="1" applyBorder="1" applyProtection="1">
      <alignment vertical="center"/>
      <protection hidden="1"/>
    </xf>
    <xf numFmtId="0" fontId="49" fillId="0" borderId="7" xfId="0" applyFont="1" applyBorder="1" applyAlignment="1" applyProtection="1">
      <alignment horizontal="center" vertical="center"/>
      <protection hidden="1"/>
    </xf>
    <xf numFmtId="0" fontId="49" fillId="0" borderId="7" xfId="0" applyFont="1" applyBorder="1" applyAlignment="1" applyProtection="1">
      <alignment horizontal="center" vertical="center" wrapText="1"/>
      <protection hidden="1"/>
    </xf>
    <xf numFmtId="0" fontId="51" fillId="0" borderId="0" xfId="0" applyFont="1" applyProtection="1">
      <alignment vertical="center"/>
      <protection hidden="1"/>
    </xf>
    <xf numFmtId="0" fontId="41" fillId="0" borderId="10" xfId="0" applyFont="1" applyBorder="1" applyProtection="1">
      <alignment vertical="center"/>
      <protection hidden="1"/>
    </xf>
    <xf numFmtId="0" fontId="41" fillId="0" borderId="0" xfId="0" applyFont="1" applyAlignment="1" applyProtection="1">
      <alignment horizontal="right" vertical="center"/>
      <protection hidden="1"/>
    </xf>
    <xf numFmtId="0" fontId="46" fillId="0" borderId="0" xfId="0" applyFont="1" applyAlignment="1" applyProtection="1">
      <alignment horizontal="center" vertical="center"/>
      <protection hidden="1"/>
    </xf>
    <xf numFmtId="0" fontId="46" fillId="0" borderId="0" xfId="0" applyFont="1" applyProtection="1">
      <alignment vertical="center"/>
      <protection hidden="1"/>
    </xf>
    <xf numFmtId="0" fontId="41" fillId="0" borderId="0" xfId="0" applyFont="1" applyBorder="1" applyAlignment="1" applyProtection="1">
      <alignment vertical="center" shrinkToFit="1"/>
      <protection hidden="1"/>
    </xf>
    <xf numFmtId="0" fontId="41" fillId="0" borderId="0" xfId="0" applyFont="1">
      <alignment vertical="center"/>
    </xf>
    <xf numFmtId="176" fontId="43" fillId="0" borderId="0" xfId="0" applyNumberFormat="1" applyFont="1" applyBorder="1" applyAlignment="1" applyProtection="1">
      <alignment horizontal="center" vertical="center"/>
      <protection hidden="1"/>
    </xf>
    <xf numFmtId="12" fontId="43" fillId="0" borderId="0" xfId="0" applyNumberFormat="1" applyFont="1" applyBorder="1" applyAlignment="1" applyProtection="1">
      <alignment horizontal="center" vertical="center"/>
      <protection hidden="1"/>
    </xf>
    <xf numFmtId="176" fontId="46" fillId="0" borderId="0" xfId="0" applyNumberFormat="1" applyFont="1" applyBorder="1" applyAlignment="1" applyProtection="1">
      <alignment horizontal="left" vertical="center"/>
      <protection hidden="1"/>
    </xf>
    <xf numFmtId="0" fontId="46" fillId="0" borderId="0" xfId="0" applyFont="1" applyAlignment="1" applyProtection="1">
      <alignment horizontal="left" vertical="center" shrinkToFit="1"/>
      <protection hidden="1"/>
    </xf>
    <xf numFmtId="0" fontId="41" fillId="0" borderId="0" xfId="0" applyFont="1" applyBorder="1" applyProtection="1">
      <alignment vertical="center"/>
      <protection hidden="1"/>
    </xf>
    <xf numFmtId="0" fontId="46" fillId="0" borderId="0" xfId="0" applyFont="1" applyBorder="1" applyAlignment="1" applyProtection="1">
      <alignment wrapText="1"/>
      <protection hidden="1"/>
    </xf>
    <xf numFmtId="177" fontId="41" fillId="0" borderId="0" xfId="0" applyNumberFormat="1" applyFont="1" applyBorder="1" applyAlignment="1" applyProtection="1">
      <alignment horizontal="center" vertical="center" wrapText="1"/>
      <protection hidden="1"/>
    </xf>
    <xf numFmtId="0" fontId="46" fillId="0" borderId="0" xfId="0" applyFont="1" applyAlignment="1" applyProtection="1">
      <alignment vertical="center"/>
      <protection hidden="1"/>
    </xf>
    <xf numFmtId="0" fontId="46" fillId="0" borderId="0" xfId="0" applyFont="1" applyAlignment="1" applyProtection="1">
      <alignment vertical="center" wrapText="1"/>
      <protection hidden="1"/>
    </xf>
    <xf numFmtId="0" fontId="41" fillId="0" borderId="0" xfId="0" applyFont="1" applyAlignment="1">
      <alignment horizontal="right" vertical="center"/>
    </xf>
    <xf numFmtId="0" fontId="41" fillId="0" borderId="0" xfId="0" applyFont="1" applyAlignment="1">
      <alignment horizontal="left" vertical="center"/>
    </xf>
    <xf numFmtId="0" fontId="41" fillId="0" borderId="0" xfId="0" applyFont="1" applyBorder="1" applyAlignment="1">
      <alignment vertical="center"/>
    </xf>
    <xf numFmtId="0" fontId="41" fillId="0" borderId="7" xfId="0" applyFont="1" applyBorder="1" applyAlignment="1">
      <alignment horizontal="center" vertical="center"/>
    </xf>
    <xf numFmtId="0" fontId="41" fillId="0" borderId="7" xfId="0" applyFont="1" applyBorder="1" applyAlignment="1">
      <alignment vertical="center" wrapText="1"/>
    </xf>
    <xf numFmtId="0" fontId="41" fillId="0" borderId="7" xfId="0" applyFont="1" applyBorder="1" applyAlignment="1" applyProtection="1">
      <alignment vertical="center" wrapText="1"/>
      <protection hidden="1"/>
    </xf>
    <xf numFmtId="0" fontId="57" fillId="0" borderId="0" xfId="13"/>
    <xf numFmtId="0" fontId="41" fillId="0" borderId="0" xfId="13" applyFont="1"/>
    <xf numFmtId="0" fontId="41" fillId="0" borderId="7" xfId="13" applyFont="1" applyBorder="1" applyAlignment="1">
      <alignment horizontal="center" vertical="center"/>
    </xf>
    <xf numFmtId="0" fontId="41" fillId="0" borderId="7" xfId="13" applyFont="1" applyBorder="1" applyAlignment="1">
      <alignment vertical="center" wrapText="1"/>
    </xf>
    <xf numFmtId="0" fontId="41" fillId="17" borderId="7" xfId="13" applyFont="1" applyFill="1" applyBorder="1"/>
    <xf numFmtId="0" fontId="41" fillId="0" borderId="7" xfId="13" applyFont="1" applyBorder="1"/>
    <xf numFmtId="0" fontId="41" fillId="0" borderId="7" xfId="13" applyFont="1" applyBorder="1" applyAlignment="1">
      <alignment vertical="center"/>
    </xf>
    <xf numFmtId="0" fontId="53" fillId="0" borderId="0" xfId="0" applyFont="1" applyAlignment="1" applyProtection="1">
      <alignment horizontal="left" vertical="center" shrinkToFit="1"/>
      <protection hidden="1"/>
    </xf>
    <xf numFmtId="0" fontId="46" fillId="0" borderId="0" xfId="0" applyFont="1" applyAlignment="1" applyProtection="1">
      <alignment horizontal="center" vertical="center"/>
      <protection hidden="1"/>
    </xf>
    <xf numFmtId="0" fontId="41" fillId="0" borderId="0" xfId="6" applyFont="1">
      <alignment vertical="center"/>
    </xf>
    <xf numFmtId="0" fontId="41" fillId="0" borderId="0" xfId="6" applyFont="1" applyAlignment="1">
      <alignment horizontal="right" vertical="center"/>
    </xf>
    <xf numFmtId="0" fontId="41" fillId="0" borderId="0" xfId="6" applyFont="1" applyFill="1" applyBorder="1" applyAlignment="1">
      <alignment horizontal="right" vertical="center"/>
    </xf>
    <xf numFmtId="0" fontId="41" fillId="0" borderId="0" xfId="6" applyFont="1" applyBorder="1">
      <alignment vertical="center"/>
    </xf>
    <xf numFmtId="38" fontId="41" fillId="0" borderId="0" xfId="6" applyNumberFormat="1" applyFont="1" applyBorder="1" applyAlignment="1">
      <alignment horizontal="center" vertical="center"/>
    </xf>
    <xf numFmtId="38" fontId="41" fillId="0" borderId="0" xfId="6" applyNumberFormat="1" applyFont="1" applyAlignment="1">
      <alignment horizontal="center" vertical="center"/>
    </xf>
    <xf numFmtId="0" fontId="63" fillId="2" borderId="0" xfId="8" applyNumberFormat="1" applyFont="1" applyFill="1" applyAlignment="1" applyProtection="1">
      <alignment horizontal="left" vertical="center"/>
    </xf>
    <xf numFmtId="0" fontId="64" fillId="2" borderId="0" xfId="8" applyNumberFormat="1" applyFont="1" applyFill="1" applyAlignment="1" applyProtection="1">
      <alignment horizontal="left" vertical="center"/>
    </xf>
    <xf numFmtId="0" fontId="64" fillId="0" borderId="0" xfId="8" applyNumberFormat="1" applyFont="1" applyProtection="1">
      <alignment vertical="center"/>
    </xf>
    <xf numFmtId="0" fontId="64" fillId="0" borderId="0" xfId="8" applyNumberFormat="1" applyFont="1" applyAlignment="1" applyProtection="1">
      <alignment vertical="center"/>
    </xf>
    <xf numFmtId="0" fontId="65" fillId="0" borderId="0" xfId="8" applyNumberFormat="1" applyFont="1" applyBorder="1" applyAlignment="1" applyProtection="1">
      <alignment vertical="center"/>
    </xf>
    <xf numFmtId="0" fontId="65" fillId="0" borderId="0" xfId="8" applyNumberFormat="1" applyFont="1" applyBorder="1" applyAlignment="1" applyProtection="1">
      <alignment horizontal="right" vertical="center" wrapText="1"/>
    </xf>
    <xf numFmtId="0" fontId="65" fillId="0" borderId="0" xfId="8" applyNumberFormat="1" applyFont="1" applyFill="1" applyBorder="1" applyAlignment="1" applyProtection="1">
      <alignment horizontal="left" vertical="center"/>
    </xf>
    <xf numFmtId="0" fontId="64" fillId="0" borderId="0" xfId="8" applyNumberFormat="1" applyFont="1" applyBorder="1" applyAlignment="1" applyProtection="1">
      <alignment vertical="center"/>
    </xf>
    <xf numFmtId="0" fontId="66" fillId="12" borderId="93" xfId="3" applyNumberFormat="1" applyFont="1" applyFill="1" applyBorder="1" applyAlignment="1" applyProtection="1">
      <alignment horizontal="center" vertical="center" wrapText="1"/>
    </xf>
    <xf numFmtId="0" fontId="66" fillId="12" borderId="13" xfId="3" applyNumberFormat="1" applyFont="1" applyFill="1" applyBorder="1" applyAlignment="1" applyProtection="1">
      <alignment horizontal="center" vertical="center" wrapText="1"/>
    </xf>
    <xf numFmtId="0" fontId="66" fillId="12" borderId="49" xfId="3" applyNumberFormat="1" applyFont="1" applyFill="1" applyBorder="1" applyAlignment="1" applyProtection="1">
      <alignment horizontal="center" vertical="center" wrapText="1"/>
    </xf>
    <xf numFmtId="0" fontId="66" fillId="12" borderId="96" xfId="3" applyNumberFormat="1" applyFont="1" applyFill="1" applyBorder="1" applyAlignment="1" applyProtection="1">
      <alignment horizontal="center" vertical="center" wrapText="1"/>
    </xf>
    <xf numFmtId="0" fontId="64" fillId="12" borderId="49" xfId="8" applyNumberFormat="1" applyFont="1" applyFill="1" applyBorder="1" applyAlignment="1" applyProtection="1">
      <alignment horizontal="center" vertical="center" wrapText="1"/>
    </xf>
    <xf numFmtId="0" fontId="64" fillId="12" borderId="96" xfId="8" applyNumberFormat="1" applyFont="1" applyFill="1" applyBorder="1" applyAlignment="1" applyProtection="1">
      <alignment horizontal="center" vertical="center" wrapText="1"/>
    </xf>
    <xf numFmtId="0" fontId="68" fillId="12" borderId="100" xfId="3" applyNumberFormat="1" applyFont="1" applyFill="1" applyBorder="1" applyAlignment="1" applyProtection="1">
      <alignment horizontal="center" vertical="center" wrapText="1"/>
    </xf>
    <xf numFmtId="0" fontId="67" fillId="12" borderId="101" xfId="3" applyNumberFormat="1" applyFont="1" applyFill="1" applyBorder="1" applyAlignment="1" applyProtection="1">
      <alignment horizontal="center" vertical="center" wrapText="1"/>
    </xf>
    <xf numFmtId="0" fontId="68" fillId="12" borderId="102" xfId="3" applyNumberFormat="1" applyFont="1" applyFill="1" applyBorder="1" applyAlignment="1" applyProtection="1">
      <alignment horizontal="center" vertical="center" wrapText="1"/>
    </xf>
    <xf numFmtId="0" fontId="69" fillId="12" borderId="100" xfId="8" applyNumberFormat="1" applyFont="1" applyFill="1" applyBorder="1" applyAlignment="1" applyProtection="1">
      <alignment horizontal="center" vertical="center"/>
    </xf>
    <xf numFmtId="0" fontId="70" fillId="12" borderId="102" xfId="8" applyNumberFormat="1" applyFont="1" applyFill="1" applyBorder="1" applyAlignment="1" applyProtection="1">
      <alignment horizontal="center" vertical="center" wrapText="1"/>
    </xf>
    <xf numFmtId="0" fontId="66" fillId="12" borderId="15" xfId="3" applyNumberFormat="1" applyFont="1" applyFill="1" applyBorder="1" applyAlignment="1" applyProtection="1">
      <alignment horizontal="center" vertical="center"/>
    </xf>
    <xf numFmtId="0" fontId="66" fillId="12" borderId="16" xfId="3" applyNumberFormat="1" applyFont="1" applyFill="1" applyBorder="1" applyAlignment="1" applyProtection="1">
      <alignment horizontal="center" vertical="center"/>
    </xf>
    <xf numFmtId="0" fontId="66" fillId="12" borderId="15" xfId="3" applyNumberFormat="1" applyFont="1" applyFill="1" applyBorder="1" applyAlignment="1" applyProtection="1">
      <alignment horizontal="center" vertical="center" wrapText="1"/>
    </xf>
    <xf numFmtId="0" fontId="66" fillId="12" borderId="16" xfId="3" applyNumberFormat="1" applyFont="1" applyFill="1" applyBorder="1" applyAlignment="1" applyProtection="1">
      <alignment horizontal="center" vertical="center" wrapText="1"/>
    </xf>
    <xf numFmtId="0" fontId="68" fillId="12" borderId="17" xfId="3" applyNumberFormat="1" applyFont="1" applyFill="1" applyBorder="1" applyAlignment="1" applyProtection="1">
      <alignment horizontal="center" vertical="center" wrapText="1"/>
    </xf>
    <xf numFmtId="0" fontId="68" fillId="12" borderId="18" xfId="3" applyNumberFormat="1" applyFont="1" applyFill="1" applyBorder="1" applyAlignment="1" applyProtection="1">
      <alignment horizontal="center" vertical="center" wrapText="1"/>
    </xf>
    <xf numFmtId="0" fontId="68" fillId="12" borderId="15" xfId="3" applyNumberFormat="1" applyFont="1" applyFill="1" applyBorder="1" applyAlignment="1" applyProtection="1">
      <alignment horizontal="center" vertical="center" wrapText="1"/>
    </xf>
    <xf numFmtId="0" fontId="68" fillId="12" borderId="103" xfId="3" applyNumberFormat="1" applyFont="1" applyFill="1" applyBorder="1" applyAlignment="1" applyProtection="1">
      <alignment horizontal="center" vertical="center" wrapText="1"/>
    </xf>
    <xf numFmtId="0" fontId="70" fillId="12" borderId="103" xfId="8" applyNumberFormat="1" applyFont="1" applyFill="1" applyBorder="1" applyAlignment="1" applyProtection="1">
      <alignment horizontal="center" vertical="center"/>
    </xf>
    <xf numFmtId="0" fontId="66" fillId="13" borderId="3" xfId="9" applyNumberFormat="1" applyFont="1" applyFill="1" applyBorder="1" applyAlignment="1" applyProtection="1">
      <alignment horizontal="right" vertical="center"/>
    </xf>
    <xf numFmtId="0" fontId="66" fillId="2" borderId="4" xfId="3" applyNumberFormat="1" applyFont="1" applyFill="1" applyBorder="1" applyAlignment="1" applyProtection="1">
      <alignment horizontal="center" vertical="center"/>
    </xf>
    <xf numFmtId="0" fontId="66" fillId="2" borderId="19" xfId="3" applyNumberFormat="1" applyFont="1" applyFill="1" applyBorder="1" applyAlignment="1" applyProtection="1">
      <alignment horizontal="center" vertical="center" wrapText="1"/>
    </xf>
    <xf numFmtId="0" fontId="66" fillId="2" borderId="20" xfId="3" applyNumberFormat="1" applyFont="1" applyFill="1" applyBorder="1" applyAlignment="1" applyProtection="1">
      <alignment horizontal="center" vertical="center" wrapText="1"/>
    </xf>
    <xf numFmtId="0" fontId="66" fillId="2" borderId="21" xfId="3" applyNumberFormat="1" applyFont="1" applyFill="1" applyBorder="1" applyAlignment="1" applyProtection="1">
      <alignment horizontal="center" vertical="center" wrapText="1"/>
    </xf>
    <xf numFmtId="0" fontId="66" fillId="2" borderId="24" xfId="3" applyNumberFormat="1" applyFont="1" applyFill="1" applyBorder="1" applyAlignment="1" applyProtection="1">
      <alignment horizontal="center" vertical="center" wrapText="1"/>
    </xf>
    <xf numFmtId="0" fontId="66" fillId="14" borderId="104" xfId="3" applyNumberFormat="1" applyFont="1" applyFill="1" applyBorder="1" applyAlignment="1" applyProtection="1">
      <alignment horizontal="right" vertical="center" wrapText="1"/>
    </xf>
    <xf numFmtId="0" fontId="64" fillId="0" borderId="48" xfId="8" applyNumberFormat="1" applyFont="1" applyBorder="1" applyAlignment="1" applyProtection="1">
      <alignment vertical="center"/>
    </xf>
    <xf numFmtId="0" fontId="64" fillId="15" borderId="105" xfId="8" applyNumberFormat="1" applyFont="1" applyFill="1" applyBorder="1" applyAlignment="1" applyProtection="1">
      <alignment horizontal="right" vertical="center"/>
    </xf>
    <xf numFmtId="0" fontId="66" fillId="0" borderId="3" xfId="9" applyNumberFormat="1" applyFont="1" applyFill="1" applyBorder="1" applyAlignment="1" applyProtection="1">
      <alignment horizontal="right" vertical="center"/>
      <protection locked="0"/>
    </xf>
    <xf numFmtId="0" fontId="71" fillId="2" borderId="23" xfId="3" applyNumberFormat="1" applyFont="1" applyFill="1" applyBorder="1" applyAlignment="1" applyProtection="1">
      <alignment horizontal="center" vertical="center"/>
    </xf>
    <xf numFmtId="0" fontId="68" fillId="2" borderId="24" xfId="3" applyNumberFormat="1" applyFont="1" applyFill="1" applyBorder="1" applyAlignment="1" applyProtection="1">
      <alignment horizontal="right" vertical="center" wrapText="1"/>
    </xf>
    <xf numFmtId="0" fontId="68" fillId="2" borderId="23" xfId="3" applyNumberFormat="1" applyFont="1" applyFill="1" applyBorder="1" applyAlignment="1" applyProtection="1">
      <alignment horizontal="center" vertical="center" wrapText="1"/>
    </xf>
    <xf numFmtId="0" fontId="66" fillId="2" borderId="7" xfId="3" applyNumberFormat="1" applyFont="1" applyFill="1" applyBorder="1" applyAlignment="1" applyProtection="1">
      <alignment horizontal="center" vertical="center" wrapText="1"/>
    </xf>
    <xf numFmtId="0" fontId="68" fillId="2" borderId="24" xfId="3" applyNumberFormat="1" applyFont="1" applyFill="1" applyBorder="1" applyAlignment="1" applyProtection="1">
      <alignment horizontal="center" vertical="center" wrapText="1"/>
    </xf>
    <xf numFmtId="186" fontId="66" fillId="0" borderId="104" xfId="3" applyNumberFormat="1" applyFont="1" applyFill="1" applyBorder="1" applyAlignment="1" applyProtection="1">
      <alignment horizontal="right" vertical="center" wrapText="1"/>
    </xf>
    <xf numFmtId="0" fontId="70" fillId="0" borderId="32" xfId="8" applyNumberFormat="1" applyFont="1" applyBorder="1" applyProtection="1">
      <alignment vertical="center"/>
    </xf>
    <xf numFmtId="182" fontId="64" fillId="15" borderId="106" xfId="8" applyNumberFormat="1" applyFont="1" applyFill="1" applyBorder="1" applyAlignment="1" applyProtection="1">
      <alignment horizontal="right" vertical="center"/>
    </xf>
    <xf numFmtId="0" fontId="68" fillId="2" borderId="67" xfId="3" applyNumberFormat="1" applyFont="1" applyFill="1" applyBorder="1" applyAlignment="1" applyProtection="1">
      <alignment horizontal="center" vertical="center" wrapText="1"/>
    </xf>
    <xf numFmtId="0" fontId="66" fillId="2" borderId="67" xfId="3" applyNumberFormat="1" applyFont="1" applyFill="1" applyBorder="1" applyAlignment="1" applyProtection="1">
      <alignment horizontal="distributed" vertical="center" indent="1"/>
    </xf>
    <xf numFmtId="0" fontId="71" fillId="2" borderId="9" xfId="3" applyNumberFormat="1" applyFont="1" applyFill="1" applyBorder="1" applyAlignment="1" applyProtection="1">
      <alignment horizontal="center" vertical="center"/>
    </xf>
    <xf numFmtId="0" fontId="66" fillId="2" borderId="9" xfId="3" applyNumberFormat="1" applyFont="1" applyFill="1" applyBorder="1" applyAlignment="1" applyProtection="1">
      <alignment horizontal="center" vertical="center"/>
    </xf>
    <xf numFmtId="0" fontId="66" fillId="2" borderId="23" xfId="3" applyNumberFormat="1" applyFont="1" applyFill="1" applyBorder="1" applyAlignment="1" applyProtection="1">
      <alignment horizontal="center" vertical="center"/>
    </xf>
    <xf numFmtId="0" fontId="68" fillId="2" borderId="24" xfId="3" applyNumberFormat="1" applyFont="1" applyFill="1" applyBorder="1" applyAlignment="1" applyProtection="1">
      <alignment horizontal="center" vertical="center"/>
    </xf>
    <xf numFmtId="0" fontId="68" fillId="2" borderId="23" xfId="3" applyNumberFormat="1" applyFont="1" applyFill="1" applyBorder="1" applyAlignment="1" applyProtection="1">
      <alignment horizontal="center" vertical="center"/>
    </xf>
    <xf numFmtId="0" fontId="64" fillId="2" borderId="108" xfId="8" applyNumberFormat="1" applyFont="1" applyFill="1" applyBorder="1" applyAlignment="1" applyProtection="1">
      <alignment vertical="center" wrapText="1"/>
    </xf>
    <xf numFmtId="0" fontId="66" fillId="2" borderId="112" xfId="3" applyNumberFormat="1" applyFont="1" applyFill="1" applyBorder="1" applyAlignment="1" applyProtection="1">
      <alignment horizontal="center" vertical="center"/>
    </xf>
    <xf numFmtId="0" fontId="68" fillId="2" borderId="113" xfId="3" applyNumberFormat="1" applyFont="1" applyFill="1" applyBorder="1" applyAlignment="1" applyProtection="1">
      <alignment horizontal="center" vertical="center" wrapText="1"/>
    </xf>
    <xf numFmtId="186" fontId="64" fillId="0" borderId="114" xfId="8" applyNumberFormat="1" applyFont="1" applyFill="1" applyBorder="1" applyAlignment="1" applyProtection="1">
      <alignment horizontal="right" vertical="center"/>
    </xf>
    <xf numFmtId="0" fontId="70" fillId="0" borderId="115" xfId="8" applyNumberFormat="1" applyFont="1" applyBorder="1" applyProtection="1">
      <alignment vertical="center"/>
    </xf>
    <xf numFmtId="0" fontId="66" fillId="2" borderId="30" xfId="9" applyNumberFormat="1" applyFont="1" applyFill="1" applyBorder="1" applyAlignment="1" applyProtection="1">
      <alignment horizontal="center" vertical="center"/>
    </xf>
    <xf numFmtId="0" fontId="66" fillId="2" borderId="119" xfId="3" applyNumberFormat="1" applyFont="1" applyFill="1" applyBorder="1" applyAlignment="1" applyProtection="1">
      <alignment horizontal="center" vertical="center"/>
    </xf>
    <xf numFmtId="0" fontId="68" fillId="2" borderId="120" xfId="3" applyNumberFormat="1" applyFont="1" applyFill="1" applyBorder="1" applyAlignment="1" applyProtection="1">
      <alignment horizontal="center" vertical="center"/>
    </xf>
    <xf numFmtId="0" fontId="68" fillId="2" borderId="119" xfId="3" applyNumberFormat="1" applyFont="1" applyFill="1" applyBorder="1" applyAlignment="1" applyProtection="1">
      <alignment horizontal="center" vertical="center"/>
    </xf>
    <xf numFmtId="0" fontId="66" fillId="2" borderId="120" xfId="3" applyNumberFormat="1" applyFont="1" applyFill="1" applyBorder="1" applyAlignment="1" applyProtection="1">
      <alignment horizontal="center" vertical="center"/>
    </xf>
    <xf numFmtId="0" fontId="68" fillId="2" borderId="120" xfId="3" applyNumberFormat="1" applyFont="1" applyFill="1" applyBorder="1" applyAlignment="1" applyProtection="1">
      <alignment horizontal="center" vertical="center" wrapText="1"/>
    </xf>
    <xf numFmtId="186" fontId="64" fillId="0" borderId="121" xfId="8" applyNumberFormat="1" applyFont="1" applyFill="1" applyBorder="1" applyAlignment="1" applyProtection="1">
      <alignment horizontal="right" vertical="center"/>
    </xf>
    <xf numFmtId="0" fontId="70" fillId="0" borderId="1" xfId="8" applyNumberFormat="1" applyFont="1" applyBorder="1" applyProtection="1">
      <alignment vertical="center"/>
    </xf>
    <xf numFmtId="182" fontId="64" fillId="15" borderId="122" xfId="8" applyNumberFormat="1" applyFont="1" applyFill="1" applyBorder="1" applyAlignment="1" applyProtection="1">
      <alignment horizontal="right" vertical="center"/>
    </xf>
    <xf numFmtId="0" fontId="66" fillId="2" borderId="2" xfId="3" applyNumberFormat="1" applyFont="1" applyFill="1" applyBorder="1" applyAlignment="1" applyProtection="1">
      <alignment horizontal="center" vertical="center"/>
    </xf>
    <xf numFmtId="0" fontId="68" fillId="2" borderId="6" xfId="3" applyNumberFormat="1" applyFont="1" applyFill="1" applyBorder="1" applyAlignment="1" applyProtection="1">
      <alignment horizontal="center" vertical="center"/>
    </xf>
    <xf numFmtId="0" fontId="68" fillId="2" borderId="4" xfId="3" applyNumberFormat="1" applyFont="1" applyFill="1" applyBorder="1" applyAlignment="1" applyProtection="1">
      <alignment horizontal="center" vertical="center"/>
    </xf>
    <xf numFmtId="0" fontId="66" fillId="2" borderId="6" xfId="3" applyNumberFormat="1" applyFont="1" applyFill="1" applyBorder="1" applyAlignment="1" applyProtection="1">
      <alignment horizontal="center" vertical="center" wrapText="1"/>
    </xf>
    <xf numFmtId="0" fontId="68" fillId="2" borderId="6" xfId="3" applyNumberFormat="1" applyFont="1" applyFill="1" applyBorder="1" applyAlignment="1" applyProtection="1">
      <alignment horizontal="center" vertical="center" wrapText="1"/>
    </xf>
    <xf numFmtId="0" fontId="70" fillId="0" borderId="30" xfId="8" applyNumberFormat="1" applyFont="1" applyBorder="1" applyProtection="1">
      <alignment vertical="center"/>
    </xf>
    <xf numFmtId="182" fontId="64" fillId="15" borderId="121" xfId="8" applyNumberFormat="1" applyFont="1" applyFill="1" applyBorder="1" applyAlignment="1" applyProtection="1">
      <alignment horizontal="right" vertical="center"/>
    </xf>
    <xf numFmtId="0" fontId="66" fillId="13" borderId="3" xfId="9" applyNumberFormat="1" applyFont="1" applyFill="1" applyBorder="1" applyAlignment="1" applyProtection="1">
      <alignment horizontal="center" vertical="center"/>
    </xf>
    <xf numFmtId="0" fontId="68" fillId="2" borderId="5" xfId="3" applyNumberFormat="1" applyFont="1" applyFill="1" applyBorder="1" applyAlignment="1" applyProtection="1">
      <alignment horizontal="center" vertical="center" wrapText="1"/>
    </xf>
    <xf numFmtId="186" fontId="66" fillId="0" borderId="123" xfId="3" applyNumberFormat="1" applyFont="1" applyFill="1" applyBorder="1" applyAlignment="1" applyProtection="1">
      <alignment horizontal="right" vertical="center" wrapText="1"/>
    </xf>
    <xf numFmtId="0" fontId="66" fillId="0" borderId="3" xfId="9" applyNumberFormat="1" applyFont="1" applyFill="1" applyBorder="1" applyAlignment="1" applyProtection="1">
      <alignment horizontal="center" vertical="center"/>
      <protection locked="0"/>
    </xf>
    <xf numFmtId="0" fontId="67" fillId="2" borderId="23" xfId="3" applyNumberFormat="1" applyFont="1" applyFill="1" applyBorder="1" applyAlignment="1" applyProtection="1">
      <alignment horizontal="center" vertical="center"/>
    </xf>
    <xf numFmtId="0" fontId="68" fillId="2" borderId="6" xfId="3" applyNumberFormat="1" applyFont="1" applyFill="1" applyBorder="1" applyAlignment="1" applyProtection="1">
      <alignment horizontal="right" vertical="center"/>
    </xf>
    <xf numFmtId="0" fontId="68" fillId="2" borderId="124" xfId="3" applyNumberFormat="1" applyFont="1" applyFill="1" applyBorder="1" applyAlignment="1" applyProtection="1">
      <alignment horizontal="center" vertical="center" wrapText="1"/>
    </xf>
    <xf numFmtId="186" fontId="66" fillId="0" borderId="125" xfId="3" applyNumberFormat="1" applyFont="1" applyFill="1" applyBorder="1" applyAlignment="1" applyProtection="1">
      <alignment horizontal="right" vertical="center" wrapText="1"/>
    </xf>
    <xf numFmtId="0" fontId="50" fillId="0" borderId="126" xfId="8" applyNumberFormat="1" applyFont="1" applyFill="1" applyBorder="1" applyProtection="1">
      <alignment vertical="center"/>
    </xf>
    <xf numFmtId="182" fontId="64" fillId="15" borderId="125" xfId="8" applyNumberFormat="1" applyFont="1" applyFill="1" applyBorder="1" applyAlignment="1" applyProtection="1">
      <alignment horizontal="right" vertical="center"/>
    </xf>
    <xf numFmtId="0" fontId="66" fillId="2" borderId="129" xfId="3" applyNumberFormat="1" applyFont="1" applyFill="1" applyBorder="1" applyProtection="1">
      <alignment vertical="center"/>
    </xf>
    <xf numFmtId="0" fontId="66" fillId="2" borderId="113" xfId="3" applyNumberFormat="1" applyFont="1" applyFill="1" applyBorder="1" applyAlignment="1" applyProtection="1">
      <alignment horizontal="center" vertical="center" wrapText="1"/>
    </xf>
    <xf numFmtId="0" fontId="70" fillId="0" borderId="130" xfId="8" applyNumberFormat="1" applyFont="1" applyBorder="1" applyAlignment="1" applyProtection="1">
      <alignment vertical="center" wrapText="1"/>
    </xf>
    <xf numFmtId="182" fontId="64" fillId="15" borderId="123" xfId="8" applyNumberFormat="1" applyFont="1" applyFill="1" applyBorder="1" applyAlignment="1" applyProtection="1">
      <alignment horizontal="right" vertical="center"/>
    </xf>
    <xf numFmtId="0" fontId="66" fillId="2" borderId="91" xfId="3" applyNumberFormat="1" applyFont="1" applyFill="1" applyBorder="1" applyAlignment="1" applyProtection="1">
      <alignment horizontal="center" vertical="center"/>
    </xf>
    <xf numFmtId="0" fontId="64" fillId="0" borderId="136" xfId="8" applyNumberFormat="1" applyFont="1" applyBorder="1" applyAlignment="1" applyProtection="1">
      <alignment vertical="center"/>
    </xf>
    <xf numFmtId="0" fontId="64" fillId="0" borderId="135" xfId="8" applyNumberFormat="1" applyFont="1" applyBorder="1" applyAlignment="1" applyProtection="1">
      <alignment vertical="center"/>
    </xf>
    <xf numFmtId="186" fontId="69" fillId="0" borderId="137" xfId="8" applyNumberFormat="1" applyFont="1" applyFill="1" applyBorder="1" applyAlignment="1" applyProtection="1">
      <alignment horizontal="right" vertical="center"/>
    </xf>
    <xf numFmtId="0" fontId="70" fillId="0" borderId="133" xfId="8" applyNumberFormat="1" applyFont="1" applyBorder="1" applyAlignment="1" applyProtection="1">
      <alignment vertical="center" wrapText="1"/>
    </xf>
    <xf numFmtId="182" fontId="69" fillId="15" borderId="138" xfId="8" applyNumberFormat="1" applyFont="1" applyFill="1" applyBorder="1" applyAlignment="1" applyProtection="1">
      <alignment horizontal="right" vertical="center" shrinkToFit="1"/>
    </xf>
    <xf numFmtId="0" fontId="64" fillId="0" borderId="49" xfId="8" applyNumberFormat="1" applyFont="1" applyFill="1" applyBorder="1" applyAlignment="1" applyProtection="1">
      <alignment horizontal="distributed" vertical="center"/>
    </xf>
    <xf numFmtId="0" fontId="66" fillId="0" borderId="49" xfId="3" applyNumberFormat="1" applyFont="1" applyFill="1" applyBorder="1" applyAlignment="1" applyProtection="1">
      <alignment vertical="center"/>
    </xf>
    <xf numFmtId="0" fontId="64" fillId="0" borderId="49" xfId="8" applyNumberFormat="1" applyFont="1" applyFill="1" applyBorder="1" applyAlignment="1" applyProtection="1">
      <alignment vertical="center"/>
    </xf>
    <xf numFmtId="0" fontId="64" fillId="0" borderId="49" xfId="8" applyNumberFormat="1" applyFont="1" applyFill="1" applyBorder="1" applyAlignment="1" applyProtection="1">
      <alignment horizontal="center" vertical="center"/>
    </xf>
    <xf numFmtId="0" fontId="66" fillId="0" borderId="49" xfId="3" applyNumberFormat="1" applyFont="1" applyFill="1" applyBorder="1" applyAlignment="1" applyProtection="1">
      <alignment horizontal="center" vertical="center"/>
    </xf>
    <xf numFmtId="0" fontId="69" fillId="0" borderId="49" xfId="8" applyNumberFormat="1" applyFont="1" applyFill="1" applyBorder="1" applyAlignment="1" applyProtection="1">
      <alignment horizontal="right" vertical="center"/>
    </xf>
    <xf numFmtId="0" fontId="64" fillId="0" borderId="49" xfId="8" applyNumberFormat="1" applyFont="1" applyFill="1" applyBorder="1" applyAlignment="1" applyProtection="1">
      <alignment vertical="center" wrapText="1"/>
    </xf>
    <xf numFmtId="0" fontId="64" fillId="0" borderId="0" xfId="8" applyNumberFormat="1" applyFont="1" applyFill="1" applyBorder="1" applyAlignment="1" applyProtection="1">
      <alignment horizontal="distributed" vertical="center"/>
    </xf>
    <xf numFmtId="0" fontId="44" fillId="0" borderId="0" xfId="3" applyNumberFormat="1" applyFont="1" applyFill="1" applyBorder="1" applyAlignment="1" applyProtection="1">
      <alignment vertical="center"/>
    </xf>
    <xf numFmtId="0" fontId="64" fillId="0" borderId="0" xfId="8" applyNumberFormat="1" applyFont="1" applyFill="1" applyBorder="1" applyAlignment="1" applyProtection="1">
      <alignment vertical="center"/>
    </xf>
    <xf numFmtId="0" fontId="64" fillId="0" borderId="0" xfId="8" applyNumberFormat="1" applyFont="1" applyFill="1" applyBorder="1" applyAlignment="1" applyProtection="1">
      <alignment horizontal="center" vertical="center"/>
    </xf>
    <xf numFmtId="0" fontId="66" fillId="0" borderId="0" xfId="3" applyNumberFormat="1" applyFont="1" applyFill="1" applyBorder="1" applyAlignment="1" applyProtection="1">
      <alignment horizontal="center" vertical="center"/>
    </xf>
    <xf numFmtId="0" fontId="69" fillId="0" borderId="0" xfId="8" applyNumberFormat="1" applyFont="1" applyFill="1" applyBorder="1" applyAlignment="1" applyProtection="1">
      <alignment horizontal="right" vertical="center"/>
    </xf>
    <xf numFmtId="0" fontId="64" fillId="0" borderId="0" xfId="8" applyNumberFormat="1" applyFont="1" applyFill="1" applyBorder="1" applyAlignment="1" applyProtection="1">
      <alignment vertical="center" wrapText="1"/>
    </xf>
    <xf numFmtId="0" fontId="66" fillId="0" borderId="0" xfId="3" applyNumberFormat="1" applyFont="1" applyFill="1" applyBorder="1" applyAlignment="1" applyProtection="1">
      <alignment vertical="center"/>
    </xf>
    <xf numFmtId="0" fontId="65" fillId="0" borderId="0" xfId="8" applyNumberFormat="1" applyFont="1" applyProtection="1">
      <alignment vertical="center"/>
    </xf>
    <xf numFmtId="0" fontId="65" fillId="0" borderId="0" xfId="8" applyNumberFormat="1" applyFont="1" applyAlignment="1" applyProtection="1">
      <alignment horizontal="left" vertical="center"/>
    </xf>
    <xf numFmtId="0" fontId="64" fillId="0" borderId="0" xfId="8" applyNumberFormat="1" applyFont="1" applyAlignment="1" applyProtection="1">
      <alignment horizontal="left" vertical="center" wrapText="1"/>
    </xf>
    <xf numFmtId="0" fontId="64" fillId="0" borderId="0" xfId="8" applyNumberFormat="1" applyFont="1" applyAlignment="1" applyProtection="1">
      <alignment horizontal="left" vertical="center"/>
    </xf>
    <xf numFmtId="0" fontId="75" fillId="0" borderId="0" xfId="10" applyNumberFormat="1" applyFont="1" applyBorder="1" applyAlignment="1" applyProtection="1">
      <alignment vertical="center"/>
    </xf>
    <xf numFmtId="0" fontId="56" fillId="0" borderId="0" xfId="10" applyNumberFormat="1" applyFont="1" applyBorder="1" applyAlignment="1" applyProtection="1">
      <alignment vertical="center" wrapText="1"/>
    </xf>
    <xf numFmtId="0" fontId="56" fillId="0" borderId="0" xfId="10" applyNumberFormat="1" applyFont="1" applyBorder="1" applyAlignment="1" applyProtection="1">
      <alignment vertical="center"/>
    </xf>
    <xf numFmtId="0" fontId="46" fillId="0" borderId="99" xfId="10" applyNumberFormat="1" applyFont="1" applyBorder="1" applyAlignment="1" applyProtection="1">
      <alignment horizontal="center" vertical="center"/>
    </xf>
    <xf numFmtId="0" fontId="46" fillId="0" borderId="142" xfId="10" applyNumberFormat="1" applyFont="1" applyBorder="1" applyAlignment="1" applyProtection="1">
      <alignment horizontal="center" vertical="center"/>
    </xf>
    <xf numFmtId="0" fontId="46" fillId="0" borderId="143" xfId="10" applyNumberFormat="1" applyFont="1" applyBorder="1" applyAlignment="1" applyProtection="1">
      <alignment horizontal="center" vertical="center"/>
    </xf>
    <xf numFmtId="0" fontId="46" fillId="0" borderId="139" xfId="10" applyNumberFormat="1" applyFont="1" applyBorder="1" applyAlignment="1" applyProtection="1">
      <alignment vertical="center"/>
    </xf>
    <xf numFmtId="0" fontId="46" fillId="0" borderId="140" xfId="10" applyNumberFormat="1" applyFont="1" applyBorder="1" applyAlignment="1" applyProtection="1">
      <alignment vertical="center"/>
    </xf>
    <xf numFmtId="0" fontId="46" fillId="0" borderId="139" xfId="10" applyNumberFormat="1" applyFont="1" applyBorder="1" applyAlignment="1" applyProtection="1">
      <alignment horizontal="center" vertical="center"/>
    </xf>
    <xf numFmtId="0" fontId="46" fillId="0" borderId="144" xfId="10" applyNumberFormat="1" applyFont="1" applyFill="1" applyBorder="1" applyAlignment="1" applyProtection="1">
      <alignment horizontal="right" vertical="center"/>
    </xf>
    <xf numFmtId="0" fontId="46" fillId="0" borderId="144" xfId="10" applyNumberFormat="1" applyFont="1" applyBorder="1" applyAlignment="1" applyProtection="1">
      <alignment horizontal="left" vertical="center" shrinkToFit="1"/>
    </xf>
    <xf numFmtId="0" fontId="46" fillId="0" borderId="144" xfId="10" applyNumberFormat="1" applyFont="1" applyFill="1" applyBorder="1" applyAlignment="1" applyProtection="1">
      <alignment vertical="center" shrinkToFit="1"/>
    </xf>
    <xf numFmtId="0" fontId="46" fillId="0" borderId="145" xfId="10" applyNumberFormat="1" applyFont="1" applyBorder="1" applyAlignment="1" applyProtection="1">
      <alignment horizontal="left" vertical="center" shrinkToFit="1"/>
    </xf>
    <xf numFmtId="0" fontId="46" fillId="0" borderId="146" xfId="10" applyNumberFormat="1" applyFont="1" applyBorder="1" applyAlignment="1" applyProtection="1">
      <alignment horizontal="center" vertical="center"/>
    </xf>
    <xf numFmtId="0" fontId="46" fillId="0" borderId="148" xfId="10" applyNumberFormat="1" applyFont="1" applyFill="1" applyBorder="1" applyAlignment="1" applyProtection="1">
      <alignment horizontal="right" vertical="center"/>
    </xf>
    <xf numFmtId="0" fontId="46" fillId="0" borderId="148" xfId="10" applyNumberFormat="1" applyFont="1" applyBorder="1" applyAlignment="1" applyProtection="1">
      <alignment horizontal="left" vertical="center" shrinkToFit="1"/>
    </xf>
    <xf numFmtId="0" fontId="46" fillId="0" borderId="148" xfId="10" applyNumberFormat="1" applyFont="1" applyFill="1" applyBorder="1" applyAlignment="1" applyProtection="1">
      <alignment vertical="center" shrinkToFit="1"/>
    </xf>
    <xf numFmtId="0" fontId="46" fillId="0" borderId="149" xfId="10" applyNumberFormat="1" applyFont="1" applyBorder="1" applyAlignment="1" applyProtection="1">
      <alignment horizontal="left" vertical="center" shrinkToFit="1"/>
    </xf>
    <xf numFmtId="0" fontId="46" fillId="0" borderId="150" xfId="10" applyNumberFormat="1" applyFont="1" applyBorder="1" applyAlignment="1" applyProtection="1">
      <alignment vertical="center"/>
    </xf>
    <xf numFmtId="0" fontId="46" fillId="0" borderId="151" xfId="10" applyNumberFormat="1" applyFont="1" applyBorder="1" applyAlignment="1" applyProtection="1">
      <alignment vertical="center"/>
    </xf>
    <xf numFmtId="0" fontId="46" fillId="0" borderId="150" xfId="10" applyNumberFormat="1" applyFont="1" applyBorder="1" applyAlignment="1" applyProtection="1">
      <alignment horizontal="center" vertical="center"/>
    </xf>
    <xf numFmtId="0" fontId="46" fillId="0" borderId="152" xfId="10" applyNumberFormat="1" applyFont="1" applyFill="1" applyBorder="1" applyAlignment="1" applyProtection="1">
      <alignment horizontal="right" vertical="center"/>
    </xf>
    <xf numFmtId="0" fontId="46" fillId="0" borderId="152" xfId="10" applyNumberFormat="1" applyFont="1" applyBorder="1" applyAlignment="1" applyProtection="1">
      <alignment horizontal="left" vertical="center" shrinkToFit="1"/>
    </xf>
    <xf numFmtId="0" fontId="46" fillId="0" borderId="152" xfId="10" applyNumberFormat="1" applyFont="1" applyFill="1" applyBorder="1" applyAlignment="1" applyProtection="1">
      <alignment vertical="center" shrinkToFit="1"/>
    </xf>
    <xf numFmtId="0" fontId="46" fillId="0" borderId="153" xfId="10" applyNumberFormat="1" applyFont="1" applyBorder="1" applyAlignment="1" applyProtection="1">
      <alignment horizontal="left" vertical="center" shrinkToFit="1"/>
    </xf>
    <xf numFmtId="0" fontId="66" fillId="0" borderId="152" xfId="10" applyNumberFormat="1" applyFont="1" applyFill="1" applyBorder="1" applyAlignment="1" applyProtection="1">
      <alignment horizontal="left" vertical="center" shrinkToFit="1"/>
    </xf>
    <xf numFmtId="0" fontId="66" fillId="0" borderId="153" xfId="10" applyNumberFormat="1" applyFont="1" applyFill="1" applyBorder="1" applyAlignment="1" applyProtection="1">
      <alignment horizontal="left" vertical="center" shrinkToFit="1"/>
    </xf>
    <xf numFmtId="0" fontId="46" fillId="0" borderId="146" xfId="10" applyNumberFormat="1" applyFont="1" applyBorder="1" applyAlignment="1" applyProtection="1">
      <alignment vertical="center"/>
    </xf>
    <xf numFmtId="0" fontId="46" fillId="0" borderId="147" xfId="10" applyNumberFormat="1" applyFont="1" applyBorder="1" applyAlignment="1" applyProtection="1">
      <alignment vertical="center"/>
    </xf>
    <xf numFmtId="0" fontId="46" fillId="0" borderId="142" xfId="10" applyNumberFormat="1" applyFont="1" applyFill="1" applyBorder="1" applyAlignment="1" applyProtection="1">
      <alignment horizontal="right" vertical="center"/>
    </xf>
    <xf numFmtId="0" fontId="46" fillId="0" borderId="142" xfId="10" applyNumberFormat="1" applyFont="1" applyBorder="1" applyAlignment="1" applyProtection="1">
      <alignment horizontal="left" vertical="center" shrinkToFit="1"/>
    </xf>
    <xf numFmtId="0" fontId="46" fillId="0" borderId="142" xfId="10" applyNumberFormat="1" applyFont="1" applyFill="1" applyBorder="1" applyAlignment="1" applyProtection="1">
      <alignment vertical="center" shrinkToFit="1"/>
    </xf>
    <xf numFmtId="0" fontId="46" fillId="0" borderId="143" xfId="10" applyNumberFormat="1" applyFont="1" applyBorder="1" applyAlignment="1" applyProtection="1">
      <alignment horizontal="left" vertical="center" shrinkToFit="1"/>
    </xf>
    <xf numFmtId="0" fontId="64" fillId="0" borderId="0" xfId="8" applyNumberFormat="1" applyFont="1" applyAlignment="1" applyProtection="1">
      <alignment horizontal="center" vertical="center"/>
    </xf>
    <xf numFmtId="0" fontId="78" fillId="0" borderId="0" xfId="8" applyNumberFormat="1" applyFont="1" applyFill="1" applyAlignment="1" applyProtection="1">
      <alignment vertical="top" wrapText="1"/>
    </xf>
    <xf numFmtId="0" fontId="64" fillId="0" borderId="0" xfId="8" applyNumberFormat="1" applyFont="1" applyBorder="1" applyAlignment="1" applyProtection="1">
      <alignment horizontal="center" vertical="center"/>
    </xf>
    <xf numFmtId="0" fontId="41" fillId="5" borderId="5" xfId="0" applyFont="1" applyFill="1" applyBorder="1" applyProtection="1">
      <alignment vertical="center"/>
      <protection hidden="1"/>
    </xf>
    <xf numFmtId="0" fontId="41" fillId="5" borderId="0" xfId="0" applyFont="1" applyFill="1" applyBorder="1" applyProtection="1">
      <alignment vertical="center"/>
      <protection hidden="1"/>
    </xf>
    <xf numFmtId="0" fontId="41" fillId="5" borderId="2" xfId="0" applyFont="1" applyFill="1" applyBorder="1" applyProtection="1">
      <alignment vertical="center"/>
      <protection hidden="1"/>
    </xf>
    <xf numFmtId="0" fontId="41" fillId="5" borderId="0" xfId="0" applyFont="1" applyFill="1" applyProtection="1">
      <alignment vertical="center"/>
      <protection hidden="1"/>
    </xf>
    <xf numFmtId="0" fontId="41" fillId="5" borderId="6" xfId="0" applyFont="1" applyFill="1" applyBorder="1" applyProtection="1">
      <alignment vertical="center"/>
      <protection hidden="1"/>
    </xf>
    <xf numFmtId="0" fontId="44" fillId="5" borderId="3" xfId="0" applyFont="1" applyFill="1" applyBorder="1" applyProtection="1">
      <alignment vertical="center"/>
      <protection hidden="1"/>
    </xf>
    <xf numFmtId="0" fontId="41" fillId="5" borderId="3" xfId="0" applyFont="1" applyFill="1" applyBorder="1" applyProtection="1">
      <alignment vertical="center"/>
      <protection hidden="1"/>
    </xf>
    <xf numFmtId="0" fontId="41" fillId="5" borderId="4" xfId="0" applyFont="1" applyFill="1" applyBorder="1" applyProtection="1">
      <alignment vertical="center"/>
      <protection hidden="1"/>
    </xf>
    <xf numFmtId="0" fontId="41" fillId="0" borderId="7" xfId="0" applyFont="1" applyFill="1" applyBorder="1" applyAlignment="1">
      <alignment vertical="center" wrapText="1"/>
    </xf>
    <xf numFmtId="0" fontId="51" fillId="4" borderId="7" xfId="13" applyFont="1" applyFill="1" applyBorder="1" applyAlignment="1">
      <alignment horizontal="center"/>
    </xf>
    <xf numFmtId="0" fontId="51" fillId="4" borderId="7" xfId="0" applyFont="1" applyFill="1" applyBorder="1" applyAlignment="1">
      <alignment horizontal="center" vertical="center" wrapText="1"/>
    </xf>
    <xf numFmtId="0" fontId="44" fillId="0" borderId="7" xfId="13" applyFont="1" applyBorder="1" applyAlignment="1">
      <alignment vertical="center" wrapText="1"/>
    </xf>
    <xf numFmtId="0" fontId="42" fillId="0" borderId="0" xfId="13" applyFont="1"/>
    <xf numFmtId="189" fontId="68" fillId="2" borderId="24" xfId="3" applyNumberFormat="1" applyFont="1" applyFill="1" applyBorder="1" applyAlignment="1" applyProtection="1">
      <alignment horizontal="center" vertical="center" wrapText="1"/>
    </xf>
    <xf numFmtId="0" fontId="79" fillId="16" borderId="7" xfId="0" applyFont="1" applyFill="1" applyBorder="1" applyAlignment="1">
      <alignment horizontal="center" vertical="center"/>
    </xf>
    <xf numFmtId="0" fontId="41" fillId="17" borderId="7" xfId="13" applyFont="1" applyFill="1" applyBorder="1" applyAlignment="1">
      <alignment vertical="center"/>
    </xf>
    <xf numFmtId="0" fontId="46" fillId="0" borderId="7" xfId="13" applyFont="1" applyBorder="1" applyAlignment="1">
      <alignment vertical="center" wrapText="1"/>
    </xf>
    <xf numFmtId="0" fontId="57" fillId="0" borderId="0" xfId="13" applyAlignment="1">
      <alignment vertical="center"/>
    </xf>
    <xf numFmtId="0" fontId="41" fillId="0" borderId="0" xfId="0" applyFont="1" applyFill="1" applyBorder="1" applyAlignment="1">
      <alignment horizontal="left" vertical="center"/>
    </xf>
    <xf numFmtId="0" fontId="41" fillId="0" borderId="7" xfId="13" applyFont="1" applyFill="1" applyBorder="1" applyAlignment="1">
      <alignment vertical="center" wrapText="1"/>
    </xf>
    <xf numFmtId="0" fontId="44" fillId="0" borderId="7" xfId="13" applyFont="1" applyFill="1" applyBorder="1" applyAlignment="1">
      <alignment vertical="center" wrapText="1"/>
    </xf>
    <xf numFmtId="0" fontId="20" fillId="0" borderId="0" xfId="14" applyFont="1">
      <alignment vertical="center"/>
    </xf>
    <xf numFmtId="0" fontId="19" fillId="0" borderId="0" xfId="14" applyFont="1" applyAlignment="1">
      <alignment horizontal="right" vertical="center"/>
    </xf>
    <xf numFmtId="0" fontId="41" fillId="0" borderId="0" xfId="14" applyFont="1">
      <alignment vertical="center"/>
    </xf>
    <xf numFmtId="0" fontId="20" fillId="0" borderId="0" xfId="14" applyFont="1" applyAlignment="1">
      <alignment horizontal="right" vertical="center"/>
    </xf>
    <xf numFmtId="0" fontId="41" fillId="0" borderId="0" xfId="14" applyFont="1" applyAlignment="1">
      <alignment horizontal="right" vertical="center"/>
    </xf>
    <xf numFmtId="0" fontId="41" fillId="0" borderId="0" xfId="14" applyFont="1" applyFill="1" applyBorder="1" applyAlignment="1">
      <alignment horizontal="right" vertical="center"/>
    </xf>
    <xf numFmtId="0" fontId="41" fillId="0" borderId="0" xfId="14" applyFont="1" applyBorder="1">
      <alignment vertical="center"/>
    </xf>
    <xf numFmtId="38" fontId="41" fillId="0" borderId="0" xfId="14" applyNumberFormat="1" applyFont="1" applyBorder="1" applyAlignment="1">
      <alignment horizontal="center" vertical="center"/>
    </xf>
    <xf numFmtId="0" fontId="20" fillId="0" borderId="0" xfId="14" applyFont="1" applyBorder="1">
      <alignment vertical="center"/>
    </xf>
    <xf numFmtId="38" fontId="41" fillId="0" borderId="0" xfId="14" applyNumberFormat="1" applyFont="1" applyAlignment="1">
      <alignment horizontal="center" vertical="center"/>
    </xf>
    <xf numFmtId="0" fontId="60" fillId="4" borderId="7" xfId="0" applyFont="1" applyFill="1" applyBorder="1" applyAlignment="1">
      <alignment horizontal="center" vertical="center" wrapText="1"/>
    </xf>
    <xf numFmtId="0" fontId="44" fillId="0" borderId="0" xfId="0" applyFont="1" applyBorder="1" applyProtection="1">
      <alignment vertical="center"/>
      <protection locked="0"/>
    </xf>
    <xf numFmtId="0" fontId="41" fillId="0" borderId="7" xfId="6" applyFont="1" applyBorder="1">
      <alignment vertical="center"/>
    </xf>
    <xf numFmtId="0" fontId="46" fillId="0" borderId="0" xfId="0" applyFont="1" applyBorder="1" applyAlignment="1" applyProtection="1">
      <alignment vertical="center"/>
      <protection locked="0"/>
    </xf>
    <xf numFmtId="0" fontId="46" fillId="0" borderId="0" xfId="0" applyFont="1" applyFill="1" applyBorder="1" applyAlignment="1" applyProtection="1">
      <alignment vertical="center"/>
      <protection locked="0"/>
    </xf>
    <xf numFmtId="0" fontId="81" fillId="0" borderId="0" xfId="0" applyFont="1" applyBorder="1" applyAlignment="1">
      <alignment horizontal="center" vertical="center"/>
    </xf>
    <xf numFmtId="0" fontId="41" fillId="7"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left" vertical="center"/>
      <protection locked="0"/>
    </xf>
    <xf numFmtId="0" fontId="44" fillId="0" borderId="0" xfId="0" applyFont="1" applyFill="1" applyBorder="1" applyAlignment="1" applyProtection="1">
      <alignment horizontal="left" vertical="center"/>
      <protection locked="0"/>
    </xf>
    <xf numFmtId="0" fontId="44" fillId="0" borderId="0" xfId="0" applyFont="1" applyBorder="1" applyAlignment="1">
      <alignment vertical="center" shrinkToFit="1"/>
    </xf>
    <xf numFmtId="0" fontId="41" fillId="0" borderId="0" xfId="0" applyFont="1" applyBorder="1" applyAlignment="1">
      <alignment vertical="center" shrinkToFit="1"/>
    </xf>
    <xf numFmtId="0" fontId="66" fillId="0" borderId="0" xfId="0" applyFont="1" applyBorder="1" applyAlignment="1">
      <alignment horizontal="left" vertical="center" wrapText="1"/>
    </xf>
    <xf numFmtId="38" fontId="43" fillId="0" borderId="0" xfId="2" applyFont="1" applyBorder="1" applyAlignment="1">
      <alignment horizontal="right" vertical="center"/>
    </xf>
    <xf numFmtId="0" fontId="41" fillId="16" borderId="24" xfId="0" applyFont="1" applyFill="1" applyBorder="1" applyAlignment="1" applyProtection="1">
      <alignment horizontal="left" vertical="center"/>
      <protection locked="0"/>
    </xf>
    <xf numFmtId="0" fontId="41" fillId="16" borderId="23" xfId="0" applyFont="1" applyFill="1" applyBorder="1" applyAlignment="1" applyProtection="1">
      <alignment horizontal="left" vertical="center"/>
      <protection locked="0"/>
    </xf>
    <xf numFmtId="0" fontId="41" fillId="16" borderId="6" xfId="0" applyFont="1" applyFill="1" applyBorder="1" applyAlignment="1" applyProtection="1">
      <alignment vertical="center"/>
      <protection locked="0"/>
    </xf>
    <xf numFmtId="0" fontId="41" fillId="16" borderId="4" xfId="0" applyFont="1" applyFill="1" applyBorder="1" applyAlignment="1" applyProtection="1">
      <alignment vertical="center"/>
      <protection locked="0"/>
    </xf>
    <xf numFmtId="0" fontId="42" fillId="0" borderId="0" xfId="0" applyFont="1" applyBorder="1" applyAlignment="1">
      <alignment horizontal="center" vertical="center"/>
    </xf>
    <xf numFmtId="0" fontId="46" fillId="0" borderId="7" xfId="0" applyFont="1" applyBorder="1" applyAlignment="1" applyProtection="1">
      <alignment horizontal="center" vertical="center"/>
      <protection hidden="1"/>
    </xf>
    <xf numFmtId="0" fontId="46" fillId="0" borderId="32" xfId="0" applyFont="1" applyBorder="1" applyAlignment="1" applyProtection="1">
      <alignment horizontal="center" vertical="center" wrapText="1"/>
      <protection hidden="1"/>
    </xf>
    <xf numFmtId="0" fontId="46" fillId="0" borderId="23" xfId="0" applyFont="1" applyBorder="1" applyAlignment="1" applyProtection="1">
      <alignment horizontal="center" vertical="center" wrapText="1"/>
      <protection hidden="1"/>
    </xf>
    <xf numFmtId="176" fontId="50" fillId="0" borderId="24" xfId="0" applyNumberFormat="1" applyFont="1" applyBorder="1" applyAlignment="1" applyProtection="1">
      <alignment horizontal="center" vertical="center" wrapText="1"/>
      <protection locked="0"/>
    </xf>
    <xf numFmtId="176" fontId="50" fillId="0" borderId="32" xfId="0" applyNumberFormat="1" applyFont="1" applyBorder="1" applyAlignment="1" applyProtection="1">
      <alignment horizontal="center" vertical="center" wrapText="1"/>
      <protection locked="0"/>
    </xf>
    <xf numFmtId="0" fontId="59" fillId="0" borderId="25" xfId="0" applyFont="1" applyBorder="1" applyAlignment="1" applyProtection="1">
      <alignment horizontal="center" vertical="center" wrapText="1"/>
      <protection hidden="1"/>
    </xf>
    <xf numFmtId="0" fontId="59" fillId="0" borderId="23" xfId="0" applyFont="1" applyBorder="1" applyAlignment="1" applyProtection="1">
      <alignment horizontal="center" vertical="center" wrapText="1"/>
      <protection hidden="1"/>
    </xf>
    <xf numFmtId="0" fontId="46" fillId="0" borderId="24"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46" fillId="0" borderId="23"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hidden="1"/>
    </xf>
    <xf numFmtId="0" fontId="46" fillId="0" borderId="32" xfId="0" applyFont="1" applyBorder="1" applyAlignment="1" applyProtection="1">
      <alignment horizontal="center" vertical="center"/>
      <protection hidden="1"/>
    </xf>
    <xf numFmtId="0" fontId="46" fillId="0" borderId="23" xfId="0" applyFont="1" applyBorder="1" applyAlignment="1" applyProtection="1">
      <alignment horizontal="center" vertical="center"/>
      <protection hidden="1"/>
    </xf>
    <xf numFmtId="0" fontId="46" fillId="0" borderId="67" xfId="0" applyFont="1" applyBorder="1" applyAlignment="1" applyProtection="1">
      <alignment horizontal="center" vertical="center"/>
      <protection locked="0"/>
    </xf>
    <xf numFmtId="0" fontId="50" fillId="0" borderId="24" xfId="0" applyFont="1" applyBorder="1" applyAlignment="1" applyProtection="1">
      <alignment horizontal="center" vertical="center" wrapText="1"/>
      <protection hidden="1"/>
    </xf>
    <xf numFmtId="0" fontId="50" fillId="0" borderId="23" xfId="0" applyFont="1" applyBorder="1" applyAlignment="1" applyProtection="1">
      <alignment horizontal="center" vertical="center" wrapText="1"/>
      <protection hidden="1"/>
    </xf>
    <xf numFmtId="0" fontId="49" fillId="0" borderId="25" xfId="0" applyFont="1" applyBorder="1" applyAlignment="1" applyProtection="1">
      <alignment horizontal="center" vertical="center" wrapText="1"/>
      <protection hidden="1"/>
    </xf>
    <xf numFmtId="0" fontId="49" fillId="0" borderId="32" xfId="0" applyFont="1" applyBorder="1" applyAlignment="1" applyProtection="1">
      <alignment horizontal="center" vertical="center" wrapText="1"/>
      <protection hidden="1"/>
    </xf>
    <xf numFmtId="0" fontId="49" fillId="0" borderId="23" xfId="0" applyFont="1" applyBorder="1" applyAlignment="1" applyProtection="1">
      <alignment horizontal="center" vertical="center" wrapText="1"/>
      <protection hidden="1"/>
    </xf>
    <xf numFmtId="0" fontId="46" fillId="0" borderId="24" xfId="0" applyFont="1" applyBorder="1" applyAlignment="1" applyProtection="1">
      <alignment horizontal="left" vertical="center" wrapText="1"/>
      <protection locked="0"/>
    </xf>
    <xf numFmtId="0" fontId="46" fillId="0" borderId="32" xfId="0" applyFont="1" applyBorder="1" applyAlignment="1" applyProtection="1">
      <alignment horizontal="left" vertical="center" wrapText="1"/>
      <protection locked="0"/>
    </xf>
    <xf numFmtId="0" fontId="46" fillId="0" borderId="8" xfId="0" applyFont="1" applyBorder="1" applyAlignment="1" applyProtection="1">
      <alignment horizontal="center" vertical="center"/>
      <protection hidden="1"/>
    </xf>
    <xf numFmtId="0" fontId="46" fillId="0" borderId="1" xfId="0" applyFont="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0" fontId="46" fillId="0" borderId="5" xfId="0" applyFont="1" applyBorder="1" applyAlignment="1" applyProtection="1">
      <alignment horizontal="center" vertical="center"/>
      <protection hidden="1"/>
    </xf>
    <xf numFmtId="0" fontId="46" fillId="0" borderId="0" xfId="0" applyFont="1" applyBorder="1" applyAlignment="1" applyProtection="1">
      <alignment horizontal="center" vertical="center"/>
      <protection hidden="1"/>
    </xf>
    <xf numFmtId="0" fontId="46" fillId="0" borderId="2" xfId="0" applyFont="1" applyBorder="1" applyAlignment="1" applyProtection="1">
      <alignment horizontal="center" vertical="center"/>
      <protection hidden="1"/>
    </xf>
    <xf numFmtId="0" fontId="46" fillId="0" borderId="6" xfId="0" applyFont="1" applyBorder="1" applyAlignment="1" applyProtection="1">
      <alignment horizontal="center" vertical="center"/>
      <protection hidden="1"/>
    </xf>
    <xf numFmtId="0" fontId="46" fillId="0" borderId="3" xfId="0" applyFont="1" applyBorder="1" applyAlignment="1" applyProtection="1">
      <alignment horizontal="center" vertical="center"/>
      <protection hidden="1"/>
    </xf>
    <xf numFmtId="0" fontId="46" fillId="0" borderId="4" xfId="0" applyFont="1" applyBorder="1" applyAlignment="1" applyProtection="1">
      <alignment horizontal="center" vertical="center"/>
      <protection hidden="1"/>
    </xf>
    <xf numFmtId="0" fontId="41" fillId="0" borderId="24" xfId="0" applyFont="1" applyBorder="1" applyAlignment="1" applyProtection="1">
      <alignment horizontal="center" vertical="center"/>
      <protection hidden="1"/>
    </xf>
    <xf numFmtId="0" fontId="41" fillId="0" borderId="32" xfId="0" applyFont="1" applyBorder="1" applyAlignment="1" applyProtection="1">
      <alignment horizontal="center" vertical="center"/>
      <protection hidden="1"/>
    </xf>
    <xf numFmtId="0" fontId="41" fillId="0" borderId="23" xfId="0" applyFont="1" applyBorder="1" applyAlignment="1" applyProtection="1">
      <alignment horizontal="center" vertical="center"/>
      <protection hidden="1"/>
    </xf>
    <xf numFmtId="0" fontId="46" fillId="0" borderId="7" xfId="0" applyFont="1" applyBorder="1" applyAlignment="1" applyProtection="1">
      <alignment horizontal="center" vertical="center" wrapText="1"/>
      <protection hidden="1"/>
    </xf>
    <xf numFmtId="0" fontId="41" fillId="0" borderId="3" xfId="0" applyFont="1" applyBorder="1" applyAlignment="1" applyProtection="1">
      <alignment horizontal="left" vertical="center"/>
      <protection hidden="1"/>
    </xf>
    <xf numFmtId="0" fontId="46" fillId="0" borderId="7" xfId="0" applyFont="1" applyBorder="1" applyAlignment="1" applyProtection="1">
      <alignment horizontal="center" vertical="center" shrinkToFit="1"/>
      <protection hidden="1"/>
    </xf>
    <xf numFmtId="0" fontId="46" fillId="0" borderId="24" xfId="0" applyFont="1" applyBorder="1" applyAlignment="1" applyProtection="1">
      <alignment horizontal="center" vertical="center" wrapText="1"/>
      <protection locked="0"/>
    </xf>
    <xf numFmtId="0" fontId="46" fillId="0" borderId="32" xfId="0" applyFont="1" applyBorder="1" applyAlignment="1" applyProtection="1">
      <alignment horizontal="center" vertical="center" wrapText="1"/>
      <protection locked="0"/>
    </xf>
    <xf numFmtId="0" fontId="46" fillId="0" borderId="23" xfId="0" applyFont="1" applyBorder="1" applyAlignment="1" applyProtection="1">
      <alignment horizontal="center" vertical="center" wrapText="1"/>
      <protection locked="0"/>
    </xf>
    <xf numFmtId="0" fontId="46" fillId="0" borderId="24" xfId="0" applyFont="1" applyBorder="1" applyAlignment="1" applyProtection="1">
      <alignment horizontal="left" vertical="center" shrinkToFit="1"/>
      <protection locked="0"/>
    </xf>
    <xf numFmtId="0" fontId="46" fillId="0" borderId="32"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1" fillId="0" borderId="32" xfId="0" applyFont="1" applyBorder="1" applyAlignment="1" applyProtection="1">
      <alignment horizontal="center" vertical="center" shrinkToFit="1"/>
      <protection locked="0"/>
    </xf>
    <xf numFmtId="0" fontId="46" fillId="0" borderId="8" xfId="0" applyFont="1" applyBorder="1" applyAlignment="1" applyProtection="1">
      <alignment horizontal="center" vertical="center" wrapText="1"/>
      <protection hidden="1"/>
    </xf>
    <xf numFmtId="0" fontId="46" fillId="0" borderId="1" xfId="0" applyFont="1" applyBorder="1" applyAlignment="1" applyProtection="1">
      <alignment horizontal="center" vertical="center" wrapText="1"/>
      <protection hidden="1"/>
    </xf>
    <xf numFmtId="0" fontId="46" fillId="0" borderId="6"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46" fillId="0" borderId="9" xfId="0" applyFont="1" applyBorder="1" applyAlignment="1" applyProtection="1">
      <alignment horizontal="center" vertical="center" wrapText="1"/>
      <protection hidden="1"/>
    </xf>
    <xf numFmtId="0" fontId="46" fillId="0" borderId="4" xfId="0" applyFont="1" applyBorder="1" applyAlignment="1" applyProtection="1">
      <alignment horizontal="center" vertical="center" wrapText="1"/>
      <protection hidden="1"/>
    </xf>
    <xf numFmtId="0" fontId="46" fillId="0" borderId="32" xfId="0" applyFont="1" applyBorder="1" applyAlignment="1" applyProtection="1">
      <alignment horizontal="left" vertical="center"/>
      <protection locked="0"/>
    </xf>
    <xf numFmtId="0" fontId="46" fillId="0" borderId="23" xfId="0" applyFont="1" applyBorder="1" applyAlignment="1" applyProtection="1">
      <alignment horizontal="left" vertical="center"/>
      <protection locked="0"/>
    </xf>
    <xf numFmtId="49" fontId="48" fillId="0" borderId="24" xfId="0" applyNumberFormat="1" applyFont="1" applyBorder="1" applyAlignment="1" applyProtection="1">
      <alignment horizontal="left" vertical="center" wrapText="1"/>
      <protection locked="0"/>
    </xf>
    <xf numFmtId="49" fontId="48" fillId="0" borderId="32" xfId="0" applyNumberFormat="1" applyFont="1" applyBorder="1" applyAlignment="1" applyProtection="1">
      <alignment horizontal="left" vertical="center" wrapText="1"/>
      <protection locked="0"/>
    </xf>
    <xf numFmtId="49" fontId="48" fillId="0" borderId="23" xfId="0" applyNumberFormat="1" applyFont="1" applyBorder="1" applyAlignment="1" applyProtection="1">
      <alignment horizontal="left" vertical="center" wrapText="1"/>
      <protection locked="0"/>
    </xf>
    <xf numFmtId="0" fontId="46" fillId="0" borderId="8" xfId="0" applyFont="1" applyBorder="1" applyAlignment="1" applyProtection="1">
      <alignment horizontal="center" vertical="center" textRotation="255" wrapText="1"/>
      <protection hidden="1"/>
    </xf>
    <xf numFmtId="0" fontId="46" fillId="0" borderId="9" xfId="0" applyFont="1" applyBorder="1" applyAlignment="1" applyProtection="1">
      <alignment horizontal="center" vertical="center" textRotation="255" wrapText="1"/>
      <protection hidden="1"/>
    </xf>
    <xf numFmtId="0" fontId="46" fillId="0" borderId="6" xfId="0" applyFont="1" applyBorder="1" applyAlignment="1" applyProtection="1">
      <alignment horizontal="center" vertical="center" textRotation="255" wrapText="1"/>
      <protection hidden="1"/>
    </xf>
    <xf numFmtId="0" fontId="46" fillId="0" borderId="4" xfId="0" applyFont="1" applyBorder="1" applyAlignment="1" applyProtection="1">
      <alignment horizontal="center" vertical="center" textRotation="255" wrapText="1"/>
      <protection hidden="1"/>
    </xf>
    <xf numFmtId="0" fontId="47" fillId="0" borderId="24" xfId="0" applyFont="1" applyBorder="1" applyAlignment="1" applyProtection="1">
      <alignment horizontal="center" vertical="center"/>
      <protection locked="0"/>
    </xf>
    <xf numFmtId="0" fontId="47" fillId="0" borderId="32" xfId="0" applyFont="1" applyBorder="1" applyAlignment="1" applyProtection="1">
      <alignment horizontal="center" vertical="center"/>
      <protection locked="0"/>
    </xf>
    <xf numFmtId="0" fontId="47" fillId="0" borderId="23" xfId="0" applyFont="1" applyBorder="1" applyAlignment="1" applyProtection="1">
      <alignment horizontal="center" vertical="center"/>
      <protection locked="0"/>
    </xf>
    <xf numFmtId="0" fontId="46" fillId="0" borderId="24" xfId="0" applyFont="1" applyBorder="1" applyAlignment="1" applyProtection="1">
      <alignment horizontal="left" vertical="center"/>
      <protection locked="0"/>
    </xf>
    <xf numFmtId="0" fontId="46" fillId="0" borderId="32" xfId="0" applyFont="1" applyBorder="1" applyAlignment="1" applyProtection="1">
      <alignment vertical="center"/>
      <protection locked="0"/>
    </xf>
    <xf numFmtId="0" fontId="46" fillId="0" borderId="23" xfId="0" applyFont="1" applyBorder="1" applyAlignment="1" applyProtection="1">
      <alignment vertical="center"/>
      <protection locked="0"/>
    </xf>
    <xf numFmtId="0" fontId="46" fillId="0" borderId="23" xfId="0" applyFont="1" applyBorder="1" applyAlignment="1" applyProtection="1">
      <alignment horizontal="left" vertical="center" wrapText="1"/>
      <protection locked="0"/>
    </xf>
    <xf numFmtId="0" fontId="46" fillId="0" borderId="24" xfId="0" applyFont="1" applyBorder="1" applyAlignment="1" applyProtection="1">
      <alignment vertical="center" shrinkToFit="1"/>
      <protection locked="0"/>
    </xf>
    <xf numFmtId="0" fontId="46" fillId="0" borderId="32" xfId="0" applyFont="1" applyBorder="1" applyAlignment="1" applyProtection="1">
      <alignment vertical="center" shrinkToFit="1"/>
      <protection locked="0"/>
    </xf>
    <xf numFmtId="0" fontId="46" fillId="0" borderId="23" xfId="0" applyFont="1" applyBorder="1" applyAlignment="1" applyProtection="1">
      <alignment vertical="center" shrinkToFit="1"/>
      <protection locked="0"/>
    </xf>
    <xf numFmtId="0" fontId="41" fillId="0" borderId="8" xfId="0" applyFont="1" applyBorder="1" applyAlignment="1" applyProtection="1">
      <alignment horizontal="center" vertical="center" wrapText="1"/>
    </xf>
    <xf numFmtId="0" fontId="41" fillId="0" borderId="1" xfId="0" applyFont="1" applyBorder="1" applyAlignment="1" applyProtection="1">
      <alignment horizontal="center" vertical="center" wrapText="1"/>
    </xf>
    <xf numFmtId="0" fontId="41" fillId="0" borderId="9" xfId="0" applyFont="1" applyBorder="1" applyAlignment="1" applyProtection="1">
      <alignment horizontal="center" vertical="center" wrapText="1"/>
    </xf>
    <xf numFmtId="0" fontId="41" fillId="0" borderId="5"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2"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0" borderId="3" xfId="0" applyFont="1" applyBorder="1" applyAlignment="1" applyProtection="1">
      <alignment horizontal="center" vertical="center" wrapText="1"/>
    </xf>
    <xf numFmtId="0" fontId="41" fillId="0" borderId="4" xfId="0" applyFont="1" applyBorder="1" applyAlignment="1" applyProtection="1">
      <alignment horizontal="center" vertical="center" wrapText="1"/>
    </xf>
    <xf numFmtId="0" fontId="41" fillId="7" borderId="8" xfId="0" applyFont="1" applyFill="1" applyBorder="1" applyAlignment="1" applyProtection="1">
      <alignment horizontal="center" vertical="center" wrapText="1"/>
    </xf>
    <xf numFmtId="0" fontId="41" fillId="7" borderId="9" xfId="0" applyFont="1" applyFill="1" applyBorder="1" applyAlignment="1" applyProtection="1">
      <alignment horizontal="center" vertical="center" wrapText="1"/>
    </xf>
    <xf numFmtId="0" fontId="41" fillId="0" borderId="8" xfId="0" applyFont="1" applyBorder="1" applyAlignment="1" applyProtection="1">
      <alignment horizontal="left" vertical="center" wrapText="1"/>
    </xf>
    <xf numFmtId="0" fontId="41" fillId="0" borderId="1" xfId="0" applyFont="1" applyBorder="1" applyAlignment="1" applyProtection="1">
      <alignment horizontal="left" vertical="center" wrapText="1"/>
    </xf>
    <xf numFmtId="0" fontId="41" fillId="0" borderId="9" xfId="0" applyFont="1" applyBorder="1" applyAlignment="1" applyProtection="1">
      <alignment horizontal="left" vertical="center" wrapText="1"/>
    </xf>
    <xf numFmtId="0" fontId="41" fillId="0" borderId="5" xfId="0" applyFont="1" applyBorder="1" applyAlignment="1" applyProtection="1">
      <alignment horizontal="left" vertical="center" wrapText="1"/>
    </xf>
    <xf numFmtId="0" fontId="41" fillId="0" borderId="0" xfId="0" applyFont="1" applyBorder="1" applyAlignment="1" applyProtection="1">
      <alignment horizontal="left" vertical="center" wrapText="1"/>
    </xf>
    <xf numFmtId="0" fontId="41" fillId="0" borderId="2" xfId="0" applyFont="1" applyBorder="1" applyAlignment="1" applyProtection="1">
      <alignment horizontal="left" vertical="center" wrapText="1"/>
    </xf>
    <xf numFmtId="0" fontId="41" fillId="0" borderId="6" xfId="0" applyFont="1" applyBorder="1" applyAlignment="1" applyProtection="1">
      <alignment horizontal="left" vertical="center" wrapText="1"/>
    </xf>
    <xf numFmtId="0" fontId="41" fillId="0" borderId="3" xfId="0" applyFont="1" applyBorder="1" applyAlignment="1" applyProtection="1">
      <alignment horizontal="left" vertical="center" wrapText="1"/>
    </xf>
    <xf numFmtId="0" fontId="41" fillId="0" borderId="4" xfId="0" applyFont="1" applyBorder="1" applyAlignment="1" applyProtection="1">
      <alignment horizontal="left" vertical="center" wrapText="1"/>
    </xf>
    <xf numFmtId="0" fontId="50" fillId="0" borderId="5" xfId="0" applyFont="1" applyBorder="1" applyAlignment="1" applyProtection="1">
      <alignment horizontal="center" vertical="center" wrapText="1"/>
      <protection hidden="1"/>
    </xf>
    <xf numFmtId="0" fontId="50" fillId="0" borderId="0" xfId="0" applyFont="1" applyAlignment="1" applyProtection="1">
      <alignment horizontal="center" vertical="center" wrapText="1"/>
      <protection hidden="1"/>
    </xf>
    <xf numFmtId="0" fontId="50" fillId="0" borderId="0" xfId="0" applyFont="1" applyBorder="1" applyAlignment="1" applyProtection="1">
      <alignment horizontal="center" vertical="center" wrapText="1"/>
      <protection hidden="1"/>
    </xf>
    <xf numFmtId="187" fontId="43" fillId="0" borderId="7" xfId="0" applyNumberFormat="1" applyFont="1" applyBorder="1" applyAlignment="1" applyProtection="1">
      <alignment horizontal="center" vertical="center"/>
      <protection hidden="1"/>
    </xf>
    <xf numFmtId="0" fontId="46" fillId="0" borderId="68" xfId="0" applyFont="1" applyBorder="1" applyAlignment="1" applyProtection="1">
      <alignment horizontal="center" vertical="center"/>
      <protection hidden="1"/>
    </xf>
    <xf numFmtId="0" fontId="46" fillId="0" borderId="48" xfId="0" applyFont="1" applyBorder="1" applyAlignment="1" applyProtection="1">
      <alignment horizontal="center" vertical="center"/>
      <protection hidden="1"/>
    </xf>
    <xf numFmtId="0" fontId="46" fillId="0" borderId="69" xfId="0" applyFont="1" applyBorder="1" applyAlignment="1" applyProtection="1">
      <alignment horizontal="center" vertical="center"/>
      <protection hidden="1"/>
    </xf>
    <xf numFmtId="187" fontId="43" fillId="0" borderId="85" xfId="0" applyNumberFormat="1" applyFont="1" applyBorder="1" applyAlignment="1" applyProtection="1">
      <alignment horizontal="center" vertical="center"/>
      <protection hidden="1"/>
    </xf>
    <xf numFmtId="187" fontId="43" fillId="0" borderId="1" xfId="0" applyNumberFormat="1" applyFont="1" applyBorder="1" applyAlignment="1" applyProtection="1">
      <alignment horizontal="center" vertical="center"/>
      <protection hidden="1"/>
    </xf>
    <xf numFmtId="187" fontId="43" fillId="0" borderId="86" xfId="0" applyNumberFormat="1" applyFont="1" applyBorder="1" applyAlignment="1" applyProtection="1">
      <alignment horizontal="center" vertical="center"/>
      <protection hidden="1"/>
    </xf>
    <xf numFmtId="187" fontId="43" fillId="0" borderId="33" xfId="0" applyNumberFormat="1" applyFont="1" applyBorder="1" applyAlignment="1" applyProtection="1">
      <alignment horizontal="center" vertical="center"/>
      <protection hidden="1"/>
    </xf>
    <xf numFmtId="187" fontId="43" fillId="0" borderId="10" xfId="0" applyNumberFormat="1" applyFont="1" applyBorder="1" applyAlignment="1" applyProtection="1">
      <alignment horizontal="center" vertical="center"/>
      <protection hidden="1"/>
    </xf>
    <xf numFmtId="187" fontId="43" fillId="0" borderId="36" xfId="0" applyNumberFormat="1" applyFont="1" applyBorder="1" applyAlignment="1" applyProtection="1">
      <alignment horizontal="center" vertical="center"/>
      <protection hidden="1"/>
    </xf>
    <xf numFmtId="0" fontId="46" fillId="0" borderId="68" xfId="0" applyFont="1" applyBorder="1" applyAlignment="1" applyProtection="1">
      <alignment vertical="center"/>
      <protection hidden="1"/>
    </xf>
    <xf numFmtId="0" fontId="46" fillId="0" borderId="48" xfId="0" applyFont="1" applyBorder="1" applyAlignment="1" applyProtection="1">
      <alignment vertical="center"/>
      <protection hidden="1"/>
    </xf>
    <xf numFmtId="0" fontId="46" fillId="0" borderId="69" xfId="0" applyFont="1" applyBorder="1" applyAlignment="1" applyProtection="1">
      <alignment vertical="center"/>
      <protection hidden="1"/>
    </xf>
    <xf numFmtId="0" fontId="41" fillId="0" borderId="2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3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56" xfId="0" applyFont="1" applyBorder="1" applyAlignment="1" applyProtection="1">
      <alignment horizontal="left" vertical="center"/>
      <protection locked="0"/>
    </xf>
    <xf numFmtId="0" fontId="41" fillId="0" borderId="56" xfId="0" applyFont="1" applyBorder="1" applyAlignment="1" applyProtection="1">
      <alignment horizontal="left" vertical="center"/>
      <protection locked="0"/>
    </xf>
    <xf numFmtId="0" fontId="41" fillId="0" borderId="87" xfId="0" applyFont="1" applyBorder="1" applyAlignment="1" applyProtection="1">
      <alignment horizontal="left" vertical="center"/>
      <protection locked="0"/>
    </xf>
    <xf numFmtId="0" fontId="41" fillId="0" borderId="26" xfId="0" applyFont="1" applyBorder="1" applyAlignment="1" applyProtection="1">
      <alignment horizontal="center" vertical="center"/>
      <protection hidden="1"/>
    </xf>
    <xf numFmtId="0" fontId="41" fillId="0" borderId="3" xfId="0" applyFont="1" applyBorder="1" applyAlignment="1" applyProtection="1">
      <alignment horizontal="center" vertical="center"/>
      <protection hidden="1"/>
    </xf>
    <xf numFmtId="0" fontId="41" fillId="0" borderId="4" xfId="0" applyFont="1" applyBorder="1" applyAlignment="1" applyProtection="1">
      <alignment horizontal="center" vertical="center"/>
      <protection hidden="1"/>
    </xf>
    <xf numFmtId="0" fontId="41" fillId="12" borderId="131" xfId="0" applyFont="1" applyFill="1" applyBorder="1" applyAlignment="1" applyProtection="1">
      <alignment horizontal="center" vertical="center"/>
      <protection hidden="1"/>
    </xf>
    <xf numFmtId="0" fontId="41" fillId="12" borderId="57" xfId="0" applyFont="1" applyFill="1" applyBorder="1" applyAlignment="1" applyProtection="1">
      <alignment horizontal="center" vertical="center"/>
      <protection hidden="1"/>
    </xf>
    <xf numFmtId="0" fontId="41" fillId="12" borderId="92" xfId="0" applyFont="1" applyFill="1" applyBorder="1" applyAlignment="1" applyProtection="1">
      <alignment horizontal="center" vertical="center"/>
      <protection hidden="1"/>
    </xf>
    <xf numFmtId="0" fontId="41" fillId="0" borderId="25" xfId="0" applyFont="1" applyBorder="1" applyAlignment="1" applyProtection="1">
      <alignment horizontal="center" vertical="center"/>
      <protection hidden="1"/>
    </xf>
    <xf numFmtId="0" fontId="49" fillId="0" borderId="25" xfId="0" applyFont="1" applyBorder="1" applyAlignment="1" applyProtection="1">
      <alignment horizontal="center" vertical="center" wrapText="1" shrinkToFit="1"/>
      <protection hidden="1"/>
    </xf>
    <xf numFmtId="0" fontId="49" fillId="0" borderId="32" xfId="0" applyFont="1" applyBorder="1" applyAlignment="1" applyProtection="1">
      <alignment horizontal="center" vertical="center" wrapText="1" shrinkToFit="1"/>
      <protection hidden="1"/>
    </xf>
    <xf numFmtId="0" fontId="49" fillId="0" borderId="23" xfId="0" applyFont="1" applyBorder="1" applyAlignment="1" applyProtection="1">
      <alignment horizontal="center" vertical="center" wrapText="1" shrinkToFit="1"/>
      <protection hidden="1"/>
    </xf>
    <xf numFmtId="0" fontId="41" fillId="0" borderId="25" xfId="0" applyFont="1" applyBorder="1" applyAlignment="1" applyProtection="1">
      <alignment horizontal="center" vertical="center" shrinkToFit="1"/>
      <protection locked="0"/>
    </xf>
    <xf numFmtId="0" fontId="41" fillId="0" borderId="23" xfId="0" applyFont="1" applyBorder="1" applyAlignment="1" applyProtection="1">
      <alignment horizontal="center" vertical="center" shrinkToFit="1"/>
      <protection locked="0"/>
    </xf>
    <xf numFmtId="0" fontId="41" fillId="0" borderId="25" xfId="0" applyFont="1" applyBorder="1" applyAlignment="1" applyProtection="1">
      <alignment horizontal="left" vertical="center"/>
      <protection locked="0"/>
    </xf>
    <xf numFmtId="0" fontId="41" fillId="0" borderId="3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176" fontId="46" fillId="0" borderId="7" xfId="0" applyNumberFormat="1" applyFont="1" applyFill="1" applyBorder="1" applyAlignment="1" applyProtection="1">
      <alignment horizontal="right" vertical="center"/>
      <protection locked="0"/>
    </xf>
    <xf numFmtId="176" fontId="46" fillId="0" borderId="7" xfId="0" applyNumberFormat="1" applyFont="1" applyFill="1" applyBorder="1" applyAlignment="1" applyProtection="1">
      <alignment horizontal="right" vertical="center"/>
      <protection hidden="1"/>
    </xf>
    <xf numFmtId="176" fontId="46" fillId="0" borderId="28" xfId="0" applyNumberFormat="1" applyFont="1" applyFill="1" applyBorder="1" applyAlignment="1" applyProtection="1">
      <alignment horizontal="right" vertical="center"/>
      <protection hidden="1"/>
    </xf>
    <xf numFmtId="176" fontId="46" fillId="3" borderId="35" xfId="0" applyNumberFormat="1" applyFont="1" applyFill="1" applyBorder="1" applyAlignment="1" applyProtection="1">
      <alignment horizontal="center" vertical="center"/>
      <protection hidden="1"/>
    </xf>
    <xf numFmtId="176" fontId="46" fillId="12" borderId="35" xfId="0" applyNumberFormat="1" applyFont="1" applyFill="1" applyBorder="1" applyAlignment="1" applyProtection="1">
      <alignment horizontal="right" vertical="center"/>
      <protection hidden="1"/>
    </xf>
    <xf numFmtId="176" fontId="46" fillId="0" borderId="29" xfId="0" applyNumberFormat="1" applyFont="1" applyFill="1" applyBorder="1" applyAlignment="1" applyProtection="1">
      <alignment horizontal="right" vertical="center"/>
      <protection locked="0"/>
    </xf>
    <xf numFmtId="176" fontId="46" fillId="12" borderId="88" xfId="0" applyNumberFormat="1" applyFont="1" applyFill="1" applyBorder="1" applyAlignment="1" applyProtection="1">
      <alignment horizontal="right" vertical="center"/>
      <protection hidden="1"/>
    </xf>
    <xf numFmtId="176" fontId="46" fillId="0" borderId="24" xfId="0" applyNumberFormat="1" applyFont="1" applyFill="1" applyBorder="1" applyAlignment="1" applyProtection="1">
      <alignment horizontal="right" vertical="center"/>
      <protection locked="0"/>
    </xf>
    <xf numFmtId="176" fontId="46" fillId="0" borderId="32" xfId="0" applyNumberFormat="1" applyFont="1" applyFill="1" applyBorder="1" applyAlignment="1" applyProtection="1">
      <alignment horizontal="right" vertical="center"/>
      <protection locked="0"/>
    </xf>
    <xf numFmtId="176" fontId="46" fillId="0" borderId="23" xfId="0" applyNumberFormat="1" applyFont="1" applyFill="1" applyBorder="1" applyAlignment="1" applyProtection="1">
      <alignment horizontal="right" vertical="center"/>
      <protection locked="0"/>
    </xf>
    <xf numFmtId="176" fontId="46" fillId="0" borderId="24" xfId="0" applyNumberFormat="1" applyFont="1" applyFill="1" applyBorder="1" applyAlignment="1" applyProtection="1">
      <alignment horizontal="center" vertical="center"/>
      <protection locked="0"/>
    </xf>
    <xf numFmtId="176" fontId="46" fillId="0" borderId="23" xfId="0" applyNumberFormat="1" applyFont="1" applyFill="1" applyBorder="1" applyAlignment="1" applyProtection="1">
      <alignment horizontal="center" vertical="center"/>
      <protection locked="0"/>
    </xf>
    <xf numFmtId="176" fontId="46" fillId="0" borderId="29" xfId="0" applyNumberFormat="1" applyFont="1" applyFill="1" applyBorder="1" applyAlignment="1" applyProtection="1">
      <alignment horizontal="right" vertical="center"/>
      <protection hidden="1"/>
    </xf>
    <xf numFmtId="176" fontId="46" fillId="0" borderId="37" xfId="0" applyNumberFormat="1" applyFont="1" applyFill="1" applyBorder="1" applyAlignment="1" applyProtection="1">
      <alignment horizontal="right" vertical="center"/>
      <protection hidden="1"/>
    </xf>
    <xf numFmtId="176" fontId="46" fillId="3" borderId="22" xfId="0" applyNumberFormat="1" applyFont="1" applyFill="1" applyBorder="1" applyAlignment="1" applyProtection="1">
      <alignment horizontal="center" vertical="center"/>
      <protection hidden="1"/>
    </xf>
    <xf numFmtId="176" fontId="46" fillId="0" borderId="31" xfId="0" applyNumberFormat="1" applyFont="1" applyFill="1" applyBorder="1" applyAlignment="1" applyProtection="1">
      <alignment horizontal="right" vertical="center"/>
      <protection locked="0"/>
    </xf>
    <xf numFmtId="176" fontId="46" fillId="0" borderId="31" xfId="0" applyNumberFormat="1" applyFont="1" applyFill="1" applyBorder="1" applyAlignment="1" applyProtection="1">
      <alignment horizontal="center" vertical="center"/>
      <protection locked="0"/>
    </xf>
    <xf numFmtId="176" fontId="46" fillId="0" borderId="31" xfId="0" applyNumberFormat="1" applyFont="1" applyFill="1" applyBorder="1" applyAlignment="1" applyProtection="1">
      <alignment horizontal="right" vertical="center"/>
      <protection hidden="1"/>
    </xf>
    <xf numFmtId="176" fontId="46" fillId="0" borderId="22" xfId="0" applyNumberFormat="1" applyFont="1" applyFill="1" applyBorder="1" applyAlignment="1" applyProtection="1">
      <alignment horizontal="right" vertical="center"/>
      <protection hidden="1"/>
    </xf>
    <xf numFmtId="176" fontId="46" fillId="0" borderId="154" xfId="0" applyNumberFormat="1" applyFont="1" applyFill="1" applyBorder="1" applyAlignment="1" applyProtection="1">
      <alignment horizontal="right" vertical="center"/>
      <protection hidden="1"/>
    </xf>
    <xf numFmtId="176" fontId="46" fillId="0" borderId="6" xfId="0" applyNumberFormat="1" applyFont="1" applyFill="1" applyBorder="1" applyAlignment="1" applyProtection="1">
      <alignment horizontal="right" vertical="center"/>
      <protection hidden="1"/>
    </xf>
    <xf numFmtId="176" fontId="46" fillId="0" borderId="3" xfId="0" applyNumberFormat="1" applyFont="1" applyFill="1" applyBorder="1" applyAlignment="1" applyProtection="1">
      <alignment horizontal="right" vertical="center"/>
      <protection hidden="1"/>
    </xf>
    <xf numFmtId="176" fontId="46" fillId="0" borderId="4" xfId="0" applyNumberFormat="1" applyFont="1" applyFill="1" applyBorder="1" applyAlignment="1" applyProtection="1">
      <alignment horizontal="right" vertical="center"/>
      <protection hidden="1"/>
    </xf>
    <xf numFmtId="0" fontId="46" fillId="12" borderId="52" xfId="0" applyFont="1" applyFill="1" applyBorder="1" applyAlignment="1" applyProtection="1">
      <alignment horizontal="center" vertical="center"/>
      <protection hidden="1"/>
    </xf>
    <xf numFmtId="0" fontId="46" fillId="12" borderId="49" xfId="0" applyFont="1" applyFill="1" applyBorder="1" applyAlignment="1" applyProtection="1">
      <alignment horizontal="center" vertical="center"/>
      <protection hidden="1"/>
    </xf>
    <xf numFmtId="0" fontId="46" fillId="12" borderId="50" xfId="0" applyFont="1" applyFill="1" applyBorder="1" applyAlignment="1" applyProtection="1">
      <alignment horizontal="center" vertical="center"/>
      <protection hidden="1"/>
    </xf>
    <xf numFmtId="0" fontId="46" fillId="12" borderId="33" xfId="0" applyFont="1" applyFill="1" applyBorder="1" applyAlignment="1" applyProtection="1">
      <alignment horizontal="center" vertical="center"/>
      <protection hidden="1"/>
    </xf>
    <xf numFmtId="0" fontId="46" fillId="12" borderId="10" xfId="0" applyFont="1" applyFill="1" applyBorder="1" applyAlignment="1" applyProtection="1">
      <alignment horizontal="center" vertical="center"/>
      <protection hidden="1"/>
    </xf>
    <xf numFmtId="0" fontId="46" fillId="12" borderId="53" xfId="0" applyFont="1" applyFill="1" applyBorder="1" applyAlignment="1" applyProtection="1">
      <alignment horizontal="center" vertical="center"/>
      <protection hidden="1"/>
    </xf>
    <xf numFmtId="176" fontId="46" fillId="12" borderId="155" xfId="0" applyNumberFormat="1" applyFont="1" applyFill="1" applyBorder="1" applyAlignment="1" applyProtection="1">
      <alignment horizontal="center" vertical="center"/>
      <protection hidden="1"/>
    </xf>
    <xf numFmtId="176" fontId="46" fillId="12" borderId="49" xfId="0" applyNumberFormat="1" applyFont="1" applyFill="1" applyBorder="1" applyAlignment="1" applyProtection="1">
      <alignment horizontal="center" vertical="center"/>
      <protection hidden="1"/>
    </xf>
    <xf numFmtId="176" fontId="46" fillId="12" borderId="18" xfId="0" applyNumberFormat="1" applyFont="1" applyFill="1" applyBorder="1" applyAlignment="1" applyProtection="1">
      <alignment horizontal="center" vertical="center"/>
      <protection hidden="1"/>
    </xf>
    <xf numFmtId="176" fontId="46" fillId="12" borderId="50" xfId="0" applyNumberFormat="1" applyFont="1" applyFill="1" applyBorder="1" applyAlignment="1" applyProtection="1">
      <alignment horizontal="center" vertical="center"/>
      <protection hidden="1"/>
    </xf>
    <xf numFmtId="176" fontId="46" fillId="12" borderId="34" xfId="0" applyNumberFormat="1" applyFont="1" applyFill="1" applyBorder="1" applyAlignment="1" applyProtection="1">
      <alignment horizontal="center" vertical="center"/>
      <protection hidden="1"/>
    </xf>
    <xf numFmtId="176" fontId="46" fillId="12" borderId="10" xfId="0" applyNumberFormat="1" applyFont="1" applyFill="1" applyBorder="1" applyAlignment="1" applyProtection="1">
      <alignment horizontal="center" vertical="center"/>
      <protection hidden="1"/>
    </xf>
    <xf numFmtId="176" fontId="46" fillId="12" borderId="53" xfId="0" applyNumberFormat="1" applyFont="1" applyFill="1" applyBorder="1" applyAlignment="1" applyProtection="1">
      <alignment horizontal="center" vertical="center"/>
      <protection hidden="1"/>
    </xf>
    <xf numFmtId="176" fontId="46" fillId="12" borderId="12" xfId="0" applyNumberFormat="1" applyFont="1" applyFill="1" applyBorder="1" applyAlignment="1" applyProtection="1">
      <alignment horizontal="center" vertical="center"/>
      <protection hidden="1"/>
    </xf>
    <xf numFmtId="176" fontId="46" fillId="12" borderId="36" xfId="0" applyNumberFormat="1" applyFont="1" applyFill="1" applyBorder="1" applyAlignment="1" applyProtection="1">
      <alignment horizontal="center" vertical="center"/>
      <protection hidden="1"/>
    </xf>
    <xf numFmtId="176" fontId="46" fillId="12" borderId="17" xfId="0" applyNumberFormat="1" applyFont="1" applyFill="1" applyBorder="1" applyAlignment="1" applyProtection="1">
      <alignment horizontal="center" vertical="center"/>
      <protection hidden="1"/>
    </xf>
    <xf numFmtId="176" fontId="46" fillId="12" borderId="45" xfId="0" applyNumberFormat="1" applyFont="1" applyFill="1" applyBorder="1" applyAlignment="1" applyProtection="1">
      <alignment horizontal="right" vertical="center"/>
      <protection hidden="1"/>
    </xf>
    <xf numFmtId="176" fontId="46" fillId="12" borderId="66" xfId="0" applyNumberFormat="1" applyFont="1" applyFill="1" applyBorder="1" applyAlignment="1" applyProtection="1">
      <alignment horizontal="right" vertical="center"/>
      <protection hidden="1"/>
    </xf>
    <xf numFmtId="176" fontId="46" fillId="0" borderId="55" xfId="0" applyNumberFormat="1" applyFont="1" applyFill="1" applyBorder="1" applyAlignment="1" applyProtection="1">
      <alignment horizontal="center" vertical="center"/>
      <protection locked="0"/>
    </xf>
    <xf numFmtId="176" fontId="46" fillId="0" borderId="87" xfId="0" applyNumberFormat="1" applyFont="1" applyFill="1" applyBorder="1" applyAlignment="1" applyProtection="1">
      <alignment horizontal="center" vertical="center"/>
      <protection locked="0"/>
    </xf>
    <xf numFmtId="176" fontId="46" fillId="0" borderId="89" xfId="0" applyNumberFormat="1" applyFont="1" applyFill="1" applyBorder="1" applyAlignment="1" applyProtection="1">
      <alignment horizontal="right" vertical="center"/>
      <protection hidden="1"/>
    </xf>
    <xf numFmtId="176" fontId="46" fillId="0" borderId="55" xfId="0" applyNumberFormat="1" applyFont="1" applyFill="1" applyBorder="1" applyAlignment="1" applyProtection="1">
      <alignment horizontal="right" vertical="center"/>
      <protection hidden="1"/>
    </xf>
    <xf numFmtId="176" fontId="46" fillId="0" borderId="56" xfId="0" applyNumberFormat="1" applyFont="1" applyFill="1" applyBorder="1" applyAlignment="1" applyProtection="1">
      <alignment horizontal="right" vertical="center"/>
      <protection hidden="1"/>
    </xf>
    <xf numFmtId="176" fontId="46" fillId="0" borderId="90" xfId="0" applyNumberFormat="1" applyFont="1" applyFill="1" applyBorder="1" applyAlignment="1" applyProtection="1">
      <alignment horizontal="right" vertical="center"/>
      <protection hidden="1"/>
    </xf>
    <xf numFmtId="0" fontId="41" fillId="0" borderId="0" xfId="0" applyFont="1" applyAlignment="1" applyProtection="1">
      <alignment horizontal="center" vertical="center"/>
      <protection hidden="1"/>
    </xf>
    <xf numFmtId="12" fontId="43" fillId="0" borderId="7" xfId="0" applyNumberFormat="1"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2" xfId="0" applyFont="1" applyBorder="1" applyAlignment="1" applyProtection="1">
      <alignment horizontal="center" vertical="center"/>
      <protection hidden="1"/>
    </xf>
    <xf numFmtId="187" fontId="55" fillId="0" borderId="7" xfId="0" applyNumberFormat="1" applyFont="1" applyBorder="1" applyAlignment="1" applyProtection="1">
      <alignment horizontal="center" vertical="center"/>
      <protection hidden="1"/>
    </xf>
    <xf numFmtId="187" fontId="55" fillId="0" borderId="24" xfId="0" applyNumberFormat="1" applyFont="1" applyBorder="1" applyAlignment="1" applyProtection="1">
      <alignment horizontal="center" vertical="center"/>
      <protection hidden="1"/>
    </xf>
    <xf numFmtId="0" fontId="53" fillId="0" borderId="0" xfId="0" applyFont="1" applyAlignment="1" applyProtection="1">
      <alignment horizontal="left" vertical="center" shrinkToFit="1"/>
      <protection hidden="1"/>
    </xf>
    <xf numFmtId="176" fontId="46" fillId="3" borderId="17" xfId="0" applyNumberFormat="1" applyFont="1" applyFill="1" applyBorder="1" applyAlignment="1" applyProtection="1">
      <alignment horizontal="center" vertical="center"/>
      <protection hidden="1"/>
    </xf>
    <xf numFmtId="176" fontId="46" fillId="3" borderId="15" xfId="0" applyNumberFormat="1" applyFont="1" applyFill="1" applyBorder="1" applyAlignment="1" applyProtection="1">
      <alignment horizontal="center" vertical="center"/>
      <protection hidden="1"/>
    </xf>
    <xf numFmtId="176" fontId="46" fillId="3" borderId="16" xfId="0" applyNumberFormat="1" applyFont="1" applyFill="1" applyBorder="1" applyAlignment="1" applyProtection="1">
      <alignment horizontal="center" vertical="center"/>
      <protection hidden="1"/>
    </xf>
    <xf numFmtId="176" fontId="46" fillId="0" borderId="18" xfId="0" applyNumberFormat="1" applyFont="1" applyFill="1" applyBorder="1" applyAlignment="1" applyProtection="1">
      <alignment horizontal="right" vertical="center"/>
      <protection hidden="1"/>
    </xf>
    <xf numFmtId="176" fontId="46" fillId="0" borderId="47" xfId="0" applyNumberFormat="1" applyFont="1" applyFill="1" applyBorder="1" applyAlignment="1" applyProtection="1">
      <alignment horizontal="right" vertical="center"/>
      <protection hidden="1"/>
    </xf>
    <xf numFmtId="176" fontId="46" fillId="3" borderId="19" xfId="0" applyNumberFormat="1" applyFont="1" applyFill="1" applyBorder="1" applyAlignment="1" applyProtection="1">
      <alignment horizontal="center" vertical="center"/>
      <protection hidden="1"/>
    </xf>
    <xf numFmtId="176" fontId="46" fillId="3" borderId="48" xfId="0" applyNumberFormat="1" applyFont="1" applyFill="1" applyBorder="1" applyAlignment="1" applyProtection="1">
      <alignment horizontal="center" vertical="center"/>
      <protection hidden="1"/>
    </xf>
    <xf numFmtId="176" fontId="46" fillId="3" borderId="20" xfId="0" applyNumberFormat="1" applyFont="1" applyFill="1" applyBorder="1" applyAlignment="1" applyProtection="1">
      <alignment horizontal="center" vertical="center"/>
      <protection hidden="1"/>
    </xf>
    <xf numFmtId="176" fontId="46" fillId="0" borderId="21" xfId="0" applyNumberFormat="1" applyFont="1" applyFill="1" applyBorder="1" applyAlignment="1" applyProtection="1">
      <alignment horizontal="right" vertical="center"/>
      <protection hidden="1"/>
    </xf>
    <xf numFmtId="176" fontId="46" fillId="0" borderId="46" xfId="0" applyNumberFormat="1" applyFont="1" applyFill="1" applyBorder="1" applyAlignment="1" applyProtection="1">
      <alignment horizontal="right" vertical="center"/>
      <protection hidden="1"/>
    </xf>
    <xf numFmtId="0" fontId="46" fillId="0" borderId="0" xfId="0" applyFont="1" applyAlignment="1" applyProtection="1">
      <alignment horizontal="center" vertical="center"/>
      <protection hidden="1"/>
    </xf>
    <xf numFmtId="176" fontId="46" fillId="0" borderId="40" xfId="0" applyNumberFormat="1" applyFont="1" applyFill="1" applyBorder="1" applyAlignment="1" applyProtection="1">
      <alignment horizontal="right" vertical="center"/>
      <protection hidden="1"/>
    </xf>
    <xf numFmtId="176" fontId="46" fillId="0" borderId="41" xfId="0" applyNumberFormat="1" applyFont="1" applyFill="1" applyBorder="1" applyAlignment="1" applyProtection="1">
      <alignment horizontal="right" vertical="center"/>
      <protection hidden="1"/>
    </xf>
    <xf numFmtId="176" fontId="46" fillId="3" borderId="42" xfId="0" applyNumberFormat="1" applyFont="1" applyFill="1" applyBorder="1" applyAlignment="1" applyProtection="1">
      <alignment horizontal="center" vertical="center"/>
      <protection hidden="1"/>
    </xf>
    <xf numFmtId="176" fontId="46" fillId="3" borderId="43" xfId="0" applyNumberFormat="1" applyFont="1" applyFill="1" applyBorder="1" applyAlignment="1" applyProtection="1">
      <alignment horizontal="center" vertical="center"/>
      <protection hidden="1"/>
    </xf>
    <xf numFmtId="176" fontId="46" fillId="3" borderId="44" xfId="0" applyNumberFormat="1" applyFont="1" applyFill="1" applyBorder="1" applyAlignment="1" applyProtection="1">
      <alignment horizontal="center" vertical="center"/>
      <protection hidden="1"/>
    </xf>
    <xf numFmtId="0" fontId="41" fillId="0" borderId="58" xfId="0" applyFont="1" applyBorder="1" applyAlignment="1" applyProtection="1">
      <alignment horizontal="center" vertical="center"/>
      <protection hidden="1"/>
    </xf>
    <xf numFmtId="0" fontId="41" fillId="0" borderId="43"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8" fillId="0" borderId="8" xfId="0" applyFont="1" applyBorder="1" applyAlignment="1" applyProtection="1">
      <alignment horizontal="center" vertical="center" textRotation="255" wrapText="1"/>
      <protection hidden="1"/>
    </xf>
    <xf numFmtId="0" fontId="18" fillId="0" borderId="9" xfId="0" applyFont="1" applyBorder="1" applyAlignment="1" applyProtection="1">
      <alignment horizontal="center" vertical="center" textRotation="255" wrapText="1"/>
      <protection hidden="1"/>
    </xf>
    <xf numFmtId="0" fontId="18" fillId="0" borderId="6" xfId="0" applyFont="1" applyBorder="1" applyAlignment="1" applyProtection="1">
      <alignment horizontal="center" vertical="center" textRotation="255" wrapText="1"/>
      <protection hidden="1"/>
    </xf>
    <xf numFmtId="0" fontId="18" fillId="0" borderId="4" xfId="0" applyFont="1" applyBorder="1" applyAlignment="1" applyProtection="1">
      <alignment horizontal="center" vertical="center" textRotation="255" wrapText="1"/>
      <protection hidden="1"/>
    </xf>
    <xf numFmtId="0" fontId="12" fillId="0" borderId="8"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2" fillId="0" borderId="6" xfId="0" applyFont="1" applyBorder="1" applyAlignment="1" applyProtection="1">
      <alignment horizontal="center" vertical="center" shrinkToFit="1"/>
      <protection hidden="1"/>
    </xf>
    <xf numFmtId="0" fontId="12" fillId="0" borderId="3"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21" fillId="0" borderId="8"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6"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8" fillId="2" borderId="0" xfId="3" applyFont="1" applyFill="1" applyBorder="1" applyAlignment="1" applyProtection="1">
      <alignment horizontal="center" vertical="center" shrinkToFit="1"/>
      <protection hidden="1"/>
    </xf>
    <xf numFmtId="0" fontId="13" fillId="0" borderId="70" xfId="0" applyFont="1" applyBorder="1" applyAlignment="1" applyProtection="1">
      <alignment horizontal="center" vertical="center"/>
      <protection hidden="1"/>
    </xf>
    <xf numFmtId="0" fontId="13" fillId="0" borderId="7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73"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wrapText="1"/>
      <protection hidden="1"/>
    </xf>
    <xf numFmtId="0" fontId="13" fillId="0" borderId="76" xfId="0" applyFont="1" applyBorder="1" applyAlignment="1" applyProtection="1">
      <alignment horizontal="center" vertical="center" wrapText="1"/>
      <protection hidden="1"/>
    </xf>
    <xf numFmtId="0" fontId="13" fillId="0" borderId="77"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protection hidden="1"/>
    </xf>
    <xf numFmtId="0" fontId="13" fillId="0" borderId="75" xfId="0" applyFont="1" applyBorder="1" applyAlignment="1" applyProtection="1">
      <alignment horizontal="center" vertical="center"/>
      <protection hidden="1"/>
    </xf>
    <xf numFmtId="0" fontId="13" fillId="0" borderId="77" xfId="0" applyFont="1" applyBorder="1" applyAlignment="1" applyProtection="1">
      <alignment horizontal="center" vertical="center"/>
      <protection hidden="1"/>
    </xf>
    <xf numFmtId="0" fontId="13" fillId="0" borderId="78"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13" fillId="0" borderId="82" xfId="0" applyFont="1" applyBorder="1" applyAlignment="1" applyProtection="1">
      <alignment horizontal="center" vertical="center"/>
      <protection hidden="1"/>
    </xf>
    <xf numFmtId="0" fontId="13" fillId="0" borderId="83"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3" fillId="0" borderId="8"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3" fillId="0" borderId="8" xfId="0" applyFont="1" applyBorder="1" applyAlignment="1" applyProtection="1">
      <alignment horizontal="center" vertical="center" wrapText="1" shrinkToFit="1"/>
      <protection hidden="1"/>
    </xf>
    <xf numFmtId="0" fontId="13" fillId="0" borderId="1" xfId="0" applyFont="1" applyBorder="1" applyAlignment="1" applyProtection="1">
      <alignment horizontal="center" vertical="center" wrapText="1" shrinkToFit="1"/>
      <protection hidden="1"/>
    </xf>
    <xf numFmtId="0" fontId="13" fillId="0" borderId="9" xfId="0" applyFont="1" applyBorder="1" applyAlignment="1" applyProtection="1">
      <alignment horizontal="center" vertical="center" wrapText="1" shrinkToFit="1"/>
      <protection hidden="1"/>
    </xf>
    <xf numFmtId="0" fontId="13" fillId="0" borderId="6" xfId="0" applyFont="1" applyBorder="1" applyAlignment="1" applyProtection="1">
      <alignment horizontal="center" vertical="center" wrapText="1" shrinkToFit="1"/>
      <protection hidden="1"/>
    </xf>
    <xf numFmtId="0" fontId="13" fillId="0" borderId="3" xfId="0" applyFont="1" applyBorder="1" applyAlignment="1" applyProtection="1">
      <alignment horizontal="center" vertical="center" wrapText="1" shrinkToFit="1"/>
      <protection hidden="1"/>
    </xf>
    <xf numFmtId="0" fontId="13" fillId="0" borderId="4" xfId="0" applyFont="1" applyBorder="1" applyAlignment="1" applyProtection="1">
      <alignment horizontal="center" vertical="center" wrapText="1" shrinkToFit="1"/>
      <protection hidden="1"/>
    </xf>
    <xf numFmtId="0" fontId="13" fillId="0" borderId="8" xfId="0" applyFont="1" applyFill="1" applyBorder="1" applyAlignment="1" applyProtection="1">
      <alignment horizontal="center" vertical="center" wrapText="1" shrinkToFit="1"/>
      <protection hidden="1"/>
    </xf>
    <xf numFmtId="0" fontId="13" fillId="0" borderId="9" xfId="0" applyFont="1" applyFill="1" applyBorder="1" applyAlignment="1" applyProtection="1">
      <alignment horizontal="center" vertical="center" wrapText="1" shrinkToFit="1"/>
      <protection hidden="1"/>
    </xf>
    <xf numFmtId="0" fontId="13" fillId="0" borderId="6" xfId="0" applyFont="1" applyFill="1" applyBorder="1" applyAlignment="1" applyProtection="1">
      <alignment horizontal="center" vertical="center" wrapText="1" shrinkToFit="1"/>
      <protection hidden="1"/>
    </xf>
    <xf numFmtId="0" fontId="13" fillId="0" borderId="4" xfId="0" applyFont="1" applyFill="1" applyBorder="1" applyAlignment="1" applyProtection="1">
      <alignment horizontal="center" vertical="center" wrapText="1" shrinkToFit="1"/>
      <protection hidden="1"/>
    </xf>
    <xf numFmtId="0" fontId="13" fillId="0" borderId="7" xfId="0" applyFont="1" applyBorder="1" applyAlignment="1" applyProtection="1">
      <alignment horizontal="center" vertical="center" shrinkToFit="1"/>
      <protection hidden="1"/>
    </xf>
    <xf numFmtId="9" fontId="13" fillId="0" borderId="24" xfId="0" applyNumberFormat="1" applyFont="1" applyBorder="1" applyAlignment="1" applyProtection="1">
      <alignment horizontal="center" vertical="center"/>
      <protection locked="0"/>
    </xf>
    <xf numFmtId="9" fontId="13" fillId="0" borderId="23" xfId="0" applyNumberFormat="1" applyFont="1" applyBorder="1" applyAlignment="1" applyProtection="1">
      <alignment horizontal="center" vertical="center"/>
      <protection locked="0"/>
    </xf>
    <xf numFmtId="38" fontId="13" fillId="0" borderId="7" xfId="2" applyFont="1" applyBorder="1" applyAlignment="1" applyProtection="1">
      <alignment horizontal="right" vertical="center"/>
      <protection hidden="1"/>
    </xf>
    <xf numFmtId="0" fontId="8" fillId="0" borderId="0" xfId="3" applyFont="1" applyFill="1"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7" xfId="2" applyNumberFormat="1" applyFont="1" applyBorder="1" applyAlignment="1" applyProtection="1">
      <alignment horizontal="right" vertical="center"/>
      <protection locked="0"/>
    </xf>
    <xf numFmtId="0" fontId="13" fillId="0" borderId="24" xfId="2" applyNumberFormat="1" applyFont="1" applyBorder="1" applyAlignment="1" applyProtection="1">
      <alignment horizontal="right" vertical="center"/>
      <protection locked="0"/>
    </xf>
    <xf numFmtId="0" fontId="13" fillId="0" borderId="23" xfId="2" applyNumberFormat="1" applyFont="1" applyBorder="1" applyAlignment="1" applyProtection="1">
      <alignment horizontal="center" vertical="center" shrinkToFit="1"/>
      <protection hidden="1"/>
    </xf>
    <xf numFmtId="0" fontId="13" fillId="0" borderId="7" xfId="2" applyNumberFormat="1" applyFont="1" applyBorder="1" applyAlignment="1" applyProtection="1">
      <alignment horizontal="center" vertical="center" shrinkToFit="1"/>
      <protection hidden="1"/>
    </xf>
    <xf numFmtId="0" fontId="18" fillId="0" borderId="0" xfId="0" applyFont="1" applyBorder="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8" fillId="0" borderId="3" xfId="0" applyFont="1" applyBorder="1" applyAlignment="1" applyProtection="1">
      <alignment horizontal="left" vertical="center" wrapText="1"/>
      <protection hidden="1"/>
    </xf>
    <xf numFmtId="0" fontId="18"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0" xfId="0" applyNumberFormat="1" applyBorder="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13" fillId="0" borderId="24"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shrinkToFit="1"/>
      <protection locked="0"/>
    </xf>
    <xf numFmtId="0" fontId="13" fillId="0" borderId="24"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23" xfId="0" applyFont="1" applyFill="1" applyBorder="1" applyAlignment="1" applyProtection="1">
      <alignment horizontal="left" vertical="center"/>
      <protection locked="0"/>
    </xf>
    <xf numFmtId="0" fontId="13" fillId="8" borderId="8"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8" borderId="9" xfId="0" applyFont="1" applyFill="1" applyBorder="1" applyAlignment="1" applyProtection="1">
      <alignment horizontal="center" vertical="center"/>
      <protection hidden="1"/>
    </xf>
    <xf numFmtId="0" fontId="13" fillId="8" borderId="6" xfId="0" applyFont="1" applyFill="1" applyBorder="1" applyAlignment="1" applyProtection="1">
      <alignment horizontal="center" vertical="center"/>
      <protection hidden="1"/>
    </xf>
    <xf numFmtId="0" fontId="13" fillId="8" borderId="3" xfId="0" applyFont="1" applyFill="1" applyBorder="1" applyAlignment="1" applyProtection="1">
      <alignment horizontal="center" vertical="center"/>
      <protection hidden="1"/>
    </xf>
    <xf numFmtId="0" fontId="13"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18" fillId="0" borderId="8"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0" fontId="0" fillId="0" borderId="23"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38" fontId="13" fillId="0" borderId="24" xfId="2" applyFont="1" applyBorder="1" applyAlignment="1" applyProtection="1">
      <alignment horizontal="center" vertical="center"/>
      <protection hidden="1"/>
    </xf>
    <xf numFmtId="38" fontId="13" fillId="0" borderId="32" xfId="2" applyFont="1" applyBorder="1" applyAlignment="1" applyProtection="1">
      <alignment horizontal="center" vertical="center"/>
      <protection hidden="1"/>
    </xf>
    <xf numFmtId="38" fontId="13" fillId="0" borderId="23"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177" fontId="15" fillId="0" borderId="59" xfId="0" applyNumberFormat="1" applyFont="1" applyBorder="1" applyAlignment="1" applyProtection="1">
      <alignment horizontal="center" vertical="center"/>
      <protection hidden="1"/>
    </xf>
    <xf numFmtId="0" fontId="15" fillId="0" borderId="60"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17"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177" fontId="15" fillId="0" borderId="24" xfId="0" applyNumberFormat="1" applyFont="1" applyBorder="1" applyAlignment="1" applyProtection="1">
      <alignment horizontal="center" vertical="center"/>
      <protection hidden="1"/>
    </xf>
    <xf numFmtId="177" fontId="15"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5" fillId="0" borderId="8" xfId="0" applyNumberFormat="1" applyFont="1" applyBorder="1" applyAlignment="1" applyProtection="1">
      <alignment horizontal="center" vertical="center"/>
      <protection hidden="1"/>
    </xf>
    <xf numFmtId="177" fontId="15" fillId="0" borderId="1" xfId="0" applyNumberFormat="1" applyFont="1" applyBorder="1" applyAlignment="1" applyProtection="1">
      <alignment horizontal="center" vertical="center"/>
      <protection hidden="1"/>
    </xf>
    <xf numFmtId="177" fontId="15" fillId="0" borderId="6" xfId="0" applyNumberFormat="1" applyFont="1" applyBorder="1" applyAlignment="1" applyProtection="1">
      <alignment horizontal="center" vertical="center"/>
      <protection hidden="1"/>
    </xf>
    <xf numFmtId="177" fontId="15" fillId="0" borderId="3"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24" xfId="0" applyBorder="1" applyAlignment="1" applyProtection="1">
      <alignment horizontal="center" vertical="center"/>
    </xf>
    <xf numFmtId="0" fontId="0" fillId="0" borderId="32" xfId="0" applyBorder="1" applyAlignment="1" applyProtection="1">
      <alignment horizontal="center" vertical="center"/>
    </xf>
    <xf numFmtId="0" fontId="0" fillId="0" borderId="23" xfId="0" applyBorder="1" applyAlignment="1" applyProtection="1">
      <alignment horizontal="center" vertical="center"/>
    </xf>
    <xf numFmtId="0" fontId="0" fillId="0" borderId="70" xfId="0" applyBorder="1" applyAlignment="1" applyProtection="1">
      <alignment horizontal="center" vertical="center"/>
    </xf>
    <xf numFmtId="0" fontId="0" fillId="0" borderId="84" xfId="0" applyBorder="1" applyAlignment="1" applyProtection="1">
      <alignment horizontal="center" vertical="center"/>
    </xf>
    <xf numFmtId="0" fontId="0" fillId="0" borderId="71" xfId="0" applyBorder="1" applyAlignment="1" applyProtection="1">
      <alignment horizontal="center" vertical="center"/>
    </xf>
    <xf numFmtId="0" fontId="0" fillId="0" borderId="7" xfId="0" applyBorder="1" applyAlignment="1" applyProtection="1">
      <alignment horizontal="center" vertical="center"/>
    </xf>
    <xf numFmtId="0" fontId="41" fillId="0" borderId="6" xfId="0" applyFont="1" applyBorder="1" applyAlignment="1" applyProtection="1">
      <alignment horizontal="left" vertical="center"/>
      <protection hidden="1"/>
    </xf>
    <xf numFmtId="38" fontId="43" fillId="0" borderId="29" xfId="2" applyFont="1" applyFill="1" applyBorder="1" applyAlignment="1" applyProtection="1">
      <alignment horizontal="right" vertical="center"/>
      <protection hidden="1"/>
    </xf>
    <xf numFmtId="190" fontId="80" fillId="0" borderId="31" xfId="0" applyNumberFormat="1" applyFont="1" applyFill="1" applyBorder="1" applyAlignment="1" applyProtection="1">
      <alignment horizontal="right" vertical="center"/>
      <protection hidden="1"/>
    </xf>
    <xf numFmtId="0" fontId="46" fillId="0" borderId="55" xfId="0" applyFont="1" applyBorder="1" applyAlignment="1" applyProtection="1">
      <alignment horizontal="center" vertical="center"/>
      <protection hidden="1"/>
    </xf>
    <xf numFmtId="0" fontId="46" fillId="0" borderId="56" xfId="0" applyFont="1" applyBorder="1" applyAlignment="1" applyProtection="1">
      <alignment horizontal="center" vertical="center"/>
      <protection hidden="1"/>
    </xf>
    <xf numFmtId="190" fontId="43" fillId="0" borderId="7" xfId="0" applyNumberFormat="1" applyFont="1" applyFill="1" applyBorder="1" applyAlignment="1" applyProtection="1">
      <alignment horizontal="right" vertical="center"/>
      <protection hidden="1"/>
    </xf>
    <xf numFmtId="0" fontId="46" fillId="0" borderId="24" xfId="0" applyFont="1" applyBorder="1" applyAlignment="1" applyProtection="1">
      <alignment horizontal="left" vertical="center"/>
      <protection hidden="1"/>
    </xf>
    <xf numFmtId="0" fontId="46" fillId="0" borderId="32" xfId="0" applyFont="1" applyBorder="1" applyAlignment="1" applyProtection="1">
      <alignment horizontal="left" vertical="center"/>
      <protection hidden="1"/>
    </xf>
    <xf numFmtId="0" fontId="46" fillId="0" borderId="55" xfId="0" applyFont="1" applyBorder="1" applyAlignment="1" applyProtection="1">
      <alignment horizontal="left" vertical="center"/>
      <protection hidden="1"/>
    </xf>
    <xf numFmtId="0" fontId="46" fillId="0" borderId="56" xfId="0" applyFont="1" applyBorder="1" applyAlignment="1" applyProtection="1">
      <alignment horizontal="left" vertical="center"/>
      <protection hidden="1"/>
    </xf>
    <xf numFmtId="0" fontId="46" fillId="16" borderId="7" xfId="0" applyFont="1" applyFill="1" applyBorder="1" applyAlignment="1" applyProtection="1">
      <alignment horizontal="center" vertical="center"/>
      <protection locked="0" hidden="1"/>
    </xf>
    <xf numFmtId="192" fontId="56" fillId="16" borderId="24" xfId="0" applyNumberFormat="1" applyFont="1" applyFill="1" applyBorder="1" applyAlignment="1" applyProtection="1">
      <alignment horizontal="right" vertical="center" wrapText="1"/>
      <protection locked="0" hidden="1"/>
    </xf>
    <xf numFmtId="192" fontId="56" fillId="16" borderId="32" xfId="0" applyNumberFormat="1" applyFont="1" applyFill="1" applyBorder="1" applyAlignment="1" applyProtection="1">
      <alignment horizontal="right" vertical="center" wrapText="1"/>
      <protection locked="0" hidden="1"/>
    </xf>
    <xf numFmtId="192" fontId="56" fillId="16" borderId="23" xfId="0" applyNumberFormat="1" applyFont="1" applyFill="1" applyBorder="1" applyAlignment="1" applyProtection="1">
      <alignment horizontal="right" vertical="center" wrapText="1"/>
      <protection locked="0" hidden="1"/>
    </xf>
    <xf numFmtId="192" fontId="56" fillId="16" borderId="24" xfId="0" applyNumberFormat="1" applyFont="1" applyFill="1" applyBorder="1" applyAlignment="1" applyProtection="1">
      <alignment horizontal="right" vertical="center"/>
      <protection locked="0" hidden="1"/>
    </xf>
    <xf numFmtId="192" fontId="56" fillId="16" borderId="32" xfId="0" applyNumberFormat="1" applyFont="1" applyFill="1" applyBorder="1" applyAlignment="1" applyProtection="1">
      <alignment horizontal="right" vertical="center"/>
      <protection locked="0" hidden="1"/>
    </xf>
    <xf numFmtId="192" fontId="56" fillId="16" borderId="23" xfId="0" applyNumberFormat="1" applyFont="1" applyFill="1" applyBorder="1" applyAlignment="1" applyProtection="1">
      <alignment horizontal="right" vertical="center"/>
      <protection locked="0" hidden="1"/>
    </xf>
    <xf numFmtId="192" fontId="56" fillId="0" borderId="7" xfId="0" applyNumberFormat="1" applyFont="1" applyBorder="1" applyAlignment="1" applyProtection="1">
      <alignment horizontal="right" vertical="center"/>
      <protection hidden="1"/>
    </xf>
    <xf numFmtId="192" fontId="56" fillId="16" borderId="8" xfId="0" applyNumberFormat="1" applyFont="1" applyFill="1" applyBorder="1" applyAlignment="1" applyProtection="1">
      <alignment horizontal="right" vertical="center" wrapText="1"/>
      <protection locked="0" hidden="1"/>
    </xf>
    <xf numFmtId="192" fontId="56" fillId="16" borderId="1" xfId="0" applyNumberFormat="1" applyFont="1" applyFill="1" applyBorder="1" applyAlignment="1" applyProtection="1">
      <alignment horizontal="right" vertical="center" wrapText="1"/>
      <protection locked="0" hidden="1"/>
    </xf>
    <xf numFmtId="192" fontId="56" fillId="16" borderId="9" xfId="0" applyNumberFormat="1" applyFont="1" applyFill="1" applyBorder="1" applyAlignment="1" applyProtection="1">
      <alignment horizontal="right" vertical="center" wrapText="1"/>
      <protection locked="0" hidden="1"/>
    </xf>
    <xf numFmtId="192" fontId="56" fillId="16" borderId="8" xfId="0" applyNumberFormat="1" applyFont="1" applyFill="1" applyBorder="1" applyAlignment="1" applyProtection="1">
      <alignment horizontal="right" vertical="center"/>
      <protection locked="0" hidden="1"/>
    </xf>
    <xf numFmtId="192" fontId="56" fillId="16" borderId="1" xfId="0" applyNumberFormat="1" applyFont="1" applyFill="1" applyBorder="1" applyAlignment="1" applyProtection="1">
      <alignment horizontal="right" vertical="center"/>
      <protection locked="0" hidden="1"/>
    </xf>
    <xf numFmtId="192" fontId="56" fillId="16" borderId="9" xfId="0" applyNumberFormat="1" applyFont="1" applyFill="1" applyBorder="1" applyAlignment="1" applyProtection="1">
      <alignment horizontal="right" vertical="center"/>
      <protection locked="0" hidden="1"/>
    </xf>
    <xf numFmtId="0" fontId="46" fillId="16" borderId="29" xfId="0" applyFont="1" applyFill="1" applyBorder="1" applyAlignment="1" applyProtection="1">
      <alignment horizontal="center" vertical="center"/>
      <protection locked="0" hidden="1"/>
    </xf>
    <xf numFmtId="192" fontId="41" fillId="0" borderId="120" xfId="0" applyNumberFormat="1" applyFont="1" applyBorder="1" applyAlignment="1" applyProtection="1">
      <alignment horizontal="right" vertical="center" wrapText="1"/>
      <protection hidden="1"/>
    </xf>
    <xf numFmtId="192" fontId="41" fillId="0" borderId="30" xfId="0" applyNumberFormat="1" applyFont="1" applyBorder="1" applyAlignment="1" applyProtection="1">
      <alignment horizontal="right" vertical="center" wrapText="1"/>
      <protection hidden="1"/>
    </xf>
    <xf numFmtId="192" fontId="41" fillId="0" borderId="119" xfId="0" applyNumberFormat="1" applyFont="1" applyBorder="1" applyAlignment="1" applyProtection="1">
      <alignment horizontal="right" vertical="center" wrapText="1"/>
      <protection hidden="1"/>
    </xf>
    <xf numFmtId="192" fontId="41" fillId="0" borderId="6" xfId="0" applyNumberFormat="1" applyFont="1" applyBorder="1" applyAlignment="1" applyProtection="1">
      <alignment horizontal="right" vertical="center" wrapText="1"/>
      <protection hidden="1"/>
    </xf>
    <xf numFmtId="192" fontId="41" fillId="0" borderId="3" xfId="0" applyNumberFormat="1" applyFont="1" applyBorder="1" applyAlignment="1" applyProtection="1">
      <alignment horizontal="right" vertical="center" wrapText="1"/>
      <protection hidden="1"/>
    </xf>
    <xf numFmtId="192" fontId="41" fillId="0" borderId="4" xfId="0" applyNumberFormat="1" applyFont="1" applyBorder="1" applyAlignment="1" applyProtection="1">
      <alignment horizontal="right" vertical="center" wrapText="1"/>
      <protection hidden="1"/>
    </xf>
    <xf numFmtId="191" fontId="56" fillId="0" borderId="55" xfId="0" applyNumberFormat="1" applyFont="1" applyBorder="1" applyAlignment="1" applyProtection="1">
      <alignment horizontal="right" vertical="center"/>
      <protection hidden="1"/>
    </xf>
    <xf numFmtId="191" fontId="56" fillId="0" borderId="56" xfId="0" applyNumberFormat="1" applyFont="1" applyBorder="1" applyAlignment="1" applyProtection="1">
      <alignment horizontal="right" vertical="center"/>
      <protection hidden="1"/>
    </xf>
    <xf numFmtId="191" fontId="56" fillId="0" borderId="87" xfId="0" applyNumberFormat="1" applyFont="1" applyBorder="1" applyAlignment="1" applyProtection="1">
      <alignment horizontal="right" vertical="center"/>
      <protection hidden="1"/>
    </xf>
    <xf numFmtId="177" fontId="51" fillId="12" borderId="8" xfId="0" applyNumberFormat="1" applyFont="1" applyFill="1" applyBorder="1" applyAlignment="1" applyProtection="1">
      <alignment horizontal="center" vertical="center" wrapText="1"/>
      <protection hidden="1"/>
    </xf>
    <xf numFmtId="177" fontId="51" fillId="12" borderId="1" xfId="0" applyNumberFormat="1" applyFont="1" applyFill="1" applyBorder="1" applyAlignment="1" applyProtection="1">
      <alignment horizontal="center" vertical="center" wrapText="1"/>
      <protection hidden="1"/>
    </xf>
    <xf numFmtId="177" fontId="51" fillId="12" borderId="9" xfId="0" applyNumberFormat="1" applyFont="1" applyFill="1" applyBorder="1" applyAlignment="1" applyProtection="1">
      <alignment horizontal="center" vertical="center" wrapText="1"/>
      <protection hidden="1"/>
    </xf>
    <xf numFmtId="0" fontId="56" fillId="12" borderId="7" xfId="0" applyFont="1" applyFill="1" applyBorder="1" applyAlignment="1" applyProtection="1">
      <alignment horizontal="center" vertical="center"/>
      <protection hidden="1"/>
    </xf>
    <xf numFmtId="177" fontId="41" fillId="12" borderId="7" xfId="0" applyNumberFormat="1" applyFont="1" applyFill="1" applyBorder="1" applyAlignment="1" applyProtection="1">
      <alignment horizontal="center" vertical="center" wrapText="1"/>
      <protection hidden="1"/>
    </xf>
    <xf numFmtId="192" fontId="56" fillId="16" borderId="7" xfId="0" applyNumberFormat="1" applyFont="1" applyFill="1" applyBorder="1" applyAlignment="1" applyProtection="1">
      <alignment horizontal="right" vertical="center" wrapText="1"/>
      <protection locked="0" hidden="1"/>
    </xf>
    <xf numFmtId="192" fontId="56" fillId="16" borderId="7" xfId="0" applyNumberFormat="1" applyFont="1" applyFill="1" applyBorder="1" applyAlignment="1" applyProtection="1">
      <alignment horizontal="right" vertical="center"/>
      <protection locked="0" hidden="1"/>
    </xf>
    <xf numFmtId="0" fontId="50" fillId="4" borderId="24" xfId="6" applyFont="1" applyFill="1" applyBorder="1" applyAlignment="1">
      <alignment horizontal="center" vertical="center" wrapText="1"/>
    </xf>
    <xf numFmtId="0" fontId="50" fillId="4" borderId="23" xfId="6" applyFont="1" applyFill="1" applyBorder="1" applyAlignment="1">
      <alignment horizontal="center" vertical="center"/>
    </xf>
    <xf numFmtId="0" fontId="41" fillId="7" borderId="24" xfId="6" applyFont="1" applyFill="1" applyBorder="1" applyAlignment="1" applyProtection="1">
      <alignment horizontal="left" vertical="center"/>
      <protection locked="0"/>
    </xf>
    <xf numFmtId="0" fontId="41" fillId="7" borderId="32" xfId="6" applyFont="1" applyFill="1" applyBorder="1" applyAlignment="1" applyProtection="1">
      <alignment horizontal="left" vertical="center"/>
      <protection locked="0"/>
    </xf>
    <xf numFmtId="0" fontId="41" fillId="7" borderId="23" xfId="6" applyFont="1" applyFill="1" applyBorder="1" applyAlignment="1" applyProtection="1">
      <alignment horizontal="left" vertical="center"/>
      <protection locked="0"/>
    </xf>
    <xf numFmtId="0" fontId="61" fillId="0" borderId="0" xfId="6" applyFont="1" applyAlignment="1">
      <alignment horizontal="center" vertical="center"/>
    </xf>
    <xf numFmtId="0" fontId="41" fillId="4" borderId="24" xfId="6" applyFont="1" applyFill="1" applyBorder="1" applyAlignment="1">
      <alignment horizontal="center" vertical="center"/>
    </xf>
    <xf numFmtId="0" fontId="41" fillId="4" borderId="23" xfId="6" applyFont="1" applyFill="1" applyBorder="1" applyAlignment="1">
      <alignment horizontal="center" vertical="center"/>
    </xf>
    <xf numFmtId="0" fontId="41" fillId="7" borderId="7" xfId="6" applyFont="1" applyFill="1" applyBorder="1" applyAlignment="1" applyProtection="1">
      <alignment horizontal="left" vertical="center"/>
      <protection locked="0"/>
    </xf>
    <xf numFmtId="0" fontId="41" fillId="7" borderId="7" xfId="6" applyFont="1" applyFill="1" applyBorder="1" applyAlignment="1" applyProtection="1">
      <alignment horizontal="center" vertical="center" wrapText="1"/>
      <protection locked="0"/>
    </xf>
    <xf numFmtId="0" fontId="41" fillId="4" borderId="7" xfId="6" applyFont="1" applyFill="1" applyBorder="1" applyAlignment="1">
      <alignment horizontal="center" vertical="center"/>
    </xf>
    <xf numFmtId="0" fontId="41" fillId="4" borderId="8" xfId="6" applyFont="1" applyFill="1" applyBorder="1" applyAlignment="1">
      <alignment horizontal="center" vertical="center" shrinkToFit="1"/>
    </xf>
    <xf numFmtId="0" fontId="41" fillId="4" borderId="9" xfId="6" applyFont="1" applyFill="1" applyBorder="1" applyAlignment="1">
      <alignment horizontal="center" vertical="center" shrinkToFit="1"/>
    </xf>
    <xf numFmtId="0" fontId="41" fillId="4" borderId="6" xfId="6" applyFont="1" applyFill="1" applyBorder="1" applyAlignment="1">
      <alignment horizontal="center" vertical="center" shrinkToFit="1"/>
    </xf>
    <xf numFmtId="0" fontId="41" fillId="4" borderId="4" xfId="6" applyFont="1" applyFill="1" applyBorder="1" applyAlignment="1">
      <alignment horizontal="center" vertical="center" shrinkToFit="1"/>
    </xf>
    <xf numFmtId="188" fontId="41" fillId="0" borderId="24" xfId="6" applyNumberFormat="1" applyFont="1" applyFill="1" applyBorder="1" applyAlignment="1">
      <alignment horizontal="center" vertical="center"/>
    </xf>
    <xf numFmtId="188" fontId="41" fillId="0" borderId="23" xfId="6" applyNumberFormat="1" applyFont="1" applyFill="1" applyBorder="1" applyAlignment="1">
      <alignment horizontal="center" vertical="center"/>
    </xf>
    <xf numFmtId="188" fontId="41" fillId="0" borderId="7" xfId="6" applyNumberFormat="1" applyFont="1" applyFill="1" applyBorder="1" applyAlignment="1">
      <alignment horizontal="center" vertical="center"/>
    </xf>
    <xf numFmtId="0" fontId="41" fillId="0" borderId="24" xfId="6" applyFont="1" applyFill="1" applyBorder="1" applyAlignment="1">
      <alignment horizontal="center" vertical="center"/>
    </xf>
    <xf numFmtId="0" fontId="41" fillId="0" borderId="23" xfId="6" applyFont="1" applyFill="1" applyBorder="1" applyAlignment="1">
      <alignment horizontal="center" vertical="center"/>
    </xf>
    <xf numFmtId="9" fontId="41" fillId="7" borderId="7" xfId="7" applyFont="1" applyFill="1" applyBorder="1" applyAlignment="1" applyProtection="1">
      <alignment horizontal="center" vertical="center"/>
      <protection locked="0"/>
    </xf>
    <xf numFmtId="0" fontId="41" fillId="4" borderId="8" xfId="6" applyFont="1" applyFill="1" applyBorder="1" applyAlignment="1">
      <alignment horizontal="center" vertical="center"/>
    </xf>
    <xf numFmtId="0" fontId="41" fillId="4" borderId="9" xfId="6" applyFont="1" applyFill="1" applyBorder="1" applyAlignment="1">
      <alignment horizontal="center" vertical="center"/>
    </xf>
    <xf numFmtId="0" fontId="41" fillId="4" borderId="6" xfId="6" applyFont="1" applyFill="1" applyBorder="1" applyAlignment="1">
      <alignment horizontal="center" vertical="center"/>
    </xf>
    <xf numFmtId="0" fontId="41" fillId="4" borderId="4" xfId="6" applyFont="1" applyFill="1" applyBorder="1" applyAlignment="1">
      <alignment horizontal="center" vertical="center"/>
    </xf>
    <xf numFmtId="0" fontId="41" fillId="4" borderId="1" xfId="6" applyFont="1" applyFill="1" applyBorder="1" applyAlignment="1">
      <alignment horizontal="center" vertical="center"/>
    </xf>
    <xf numFmtId="0" fontId="41" fillId="4" borderId="3" xfId="6" applyFont="1" applyFill="1" applyBorder="1" applyAlignment="1">
      <alignment horizontal="center" vertical="center"/>
    </xf>
    <xf numFmtId="0" fontId="41" fillId="7" borderId="7" xfId="6" applyFont="1" applyFill="1" applyBorder="1" applyAlignment="1" applyProtection="1">
      <alignment horizontal="center" vertical="center"/>
      <protection locked="0"/>
    </xf>
    <xf numFmtId="0" fontId="41" fillId="4" borderId="8" xfId="6" applyFont="1" applyFill="1" applyBorder="1" applyAlignment="1">
      <alignment horizontal="center" vertical="center" wrapText="1"/>
    </xf>
    <xf numFmtId="0" fontId="41" fillId="4" borderId="9" xfId="6" applyFont="1" applyFill="1" applyBorder="1" applyAlignment="1">
      <alignment horizontal="center" vertical="center" wrapText="1"/>
    </xf>
    <xf numFmtId="0" fontId="41" fillId="4" borderId="5" xfId="6" applyFont="1" applyFill="1" applyBorder="1" applyAlignment="1">
      <alignment horizontal="center" vertical="center" wrapText="1"/>
    </xf>
    <xf numFmtId="0" fontId="41" fillId="4" borderId="2" xfId="6" applyFont="1" applyFill="1" applyBorder="1" applyAlignment="1">
      <alignment horizontal="center" vertical="center" wrapText="1"/>
    </xf>
    <xf numFmtId="0" fontId="41" fillId="4" borderId="6" xfId="6" applyFont="1" applyFill="1" applyBorder="1" applyAlignment="1">
      <alignment horizontal="center" vertical="center" wrapText="1"/>
    </xf>
    <xf numFmtId="0" fontId="41" fillId="4" borderId="4" xfId="6" applyFont="1" applyFill="1" applyBorder="1" applyAlignment="1">
      <alignment horizontal="center" vertical="center" wrapText="1"/>
    </xf>
    <xf numFmtId="0" fontId="41" fillId="4" borderId="24" xfId="6" applyFont="1" applyFill="1" applyBorder="1" applyAlignment="1">
      <alignment horizontal="left" vertical="center" wrapText="1"/>
    </xf>
    <xf numFmtId="0" fontId="41" fillId="4" borderId="32" xfId="6" applyFont="1" applyFill="1" applyBorder="1" applyAlignment="1">
      <alignment horizontal="left" vertical="center"/>
    </xf>
    <xf numFmtId="0" fontId="41" fillId="4" borderId="23" xfId="6" applyFont="1" applyFill="1" applyBorder="1" applyAlignment="1">
      <alignment horizontal="left" vertical="center"/>
    </xf>
    <xf numFmtId="0" fontId="41" fillId="7" borderId="24" xfId="6" applyFont="1" applyFill="1" applyBorder="1" applyAlignment="1" applyProtection="1">
      <alignment horizontal="left" vertical="top"/>
      <protection locked="0"/>
    </xf>
    <xf numFmtId="0" fontId="41" fillId="7" borderId="32" xfId="6" applyFont="1" applyFill="1" applyBorder="1" applyAlignment="1" applyProtection="1">
      <alignment horizontal="left" vertical="top"/>
      <protection locked="0"/>
    </xf>
    <xf numFmtId="0" fontId="41" fillId="7" borderId="23" xfId="6" applyFont="1" applyFill="1" applyBorder="1" applyAlignment="1" applyProtection="1">
      <alignment horizontal="left" vertical="top"/>
      <protection locked="0"/>
    </xf>
    <xf numFmtId="0" fontId="41" fillId="4" borderId="24" xfId="6" applyFont="1" applyFill="1" applyBorder="1" applyAlignment="1">
      <alignment horizontal="center" vertical="center" wrapText="1"/>
    </xf>
    <xf numFmtId="0" fontId="41" fillId="4" borderId="32" xfId="6" applyFont="1" applyFill="1" applyBorder="1" applyAlignment="1">
      <alignment horizontal="center" vertical="center" wrapText="1"/>
    </xf>
    <xf numFmtId="9" fontId="41" fillId="7" borderId="24" xfId="7" applyFont="1" applyFill="1" applyBorder="1" applyAlignment="1" applyProtection="1">
      <alignment horizontal="center" vertical="center" shrinkToFit="1"/>
      <protection locked="0"/>
    </xf>
    <xf numFmtId="9" fontId="41" fillId="7" borderId="32" xfId="7" applyFont="1" applyFill="1" applyBorder="1" applyAlignment="1" applyProtection="1">
      <alignment horizontal="center" vertical="center" shrinkToFit="1"/>
      <protection locked="0"/>
    </xf>
    <xf numFmtId="9" fontId="41" fillId="7" borderId="23" xfId="7" applyFont="1" applyFill="1" applyBorder="1" applyAlignment="1" applyProtection="1">
      <alignment horizontal="center" vertical="center" shrinkToFit="1"/>
      <protection locked="0"/>
    </xf>
    <xf numFmtId="0" fontId="41" fillId="0" borderId="1" xfId="6" applyFont="1" applyBorder="1" applyAlignment="1">
      <alignment horizontal="left" vertical="center"/>
    </xf>
    <xf numFmtId="0" fontId="64" fillId="0" borderId="0" xfId="8" applyNumberFormat="1" applyFont="1" applyBorder="1" applyAlignment="1" applyProtection="1">
      <alignment horizontal="left" vertical="center" wrapText="1"/>
    </xf>
    <xf numFmtId="0" fontId="64" fillId="0" borderId="0" xfId="8" applyNumberFormat="1" applyFont="1" applyAlignment="1" applyProtection="1">
      <alignment horizontal="left" vertical="center" wrapText="1"/>
    </xf>
    <xf numFmtId="0" fontId="46" fillId="0" borderId="139" xfId="10" applyNumberFormat="1" applyFont="1" applyBorder="1" applyAlignment="1" applyProtection="1">
      <alignment horizontal="center" vertical="center"/>
    </xf>
    <xf numFmtId="0" fontId="46" fillId="0" borderId="140" xfId="10" applyNumberFormat="1" applyFont="1" applyBorder="1" applyAlignment="1" applyProtection="1">
      <alignment horizontal="center" vertical="center"/>
    </xf>
    <xf numFmtId="0" fontId="46" fillId="0" borderId="141" xfId="10" applyNumberFormat="1" applyFont="1" applyBorder="1" applyAlignment="1" applyProtection="1">
      <alignment horizontal="center" vertical="center"/>
    </xf>
    <xf numFmtId="0" fontId="46" fillId="0" borderId="146" xfId="10" applyNumberFormat="1" applyFont="1" applyBorder="1" applyAlignment="1" applyProtection="1">
      <alignment vertical="center"/>
    </xf>
    <xf numFmtId="0" fontId="46" fillId="0" borderId="147" xfId="10" applyNumberFormat="1" applyFont="1" applyBorder="1" applyAlignment="1" applyProtection="1">
      <alignment vertical="center"/>
    </xf>
    <xf numFmtId="0" fontId="46" fillId="0" borderId="99" xfId="10" applyNumberFormat="1" applyFont="1" applyBorder="1" applyAlignment="1" applyProtection="1">
      <alignment vertical="center"/>
    </xf>
    <xf numFmtId="0" fontId="46" fillId="0" borderId="100" xfId="10" applyNumberFormat="1" applyFont="1" applyBorder="1" applyAlignment="1" applyProtection="1">
      <alignment vertical="center"/>
    </xf>
    <xf numFmtId="0" fontId="46" fillId="0" borderId="0" xfId="8" applyNumberFormat="1" applyFont="1" applyAlignment="1" applyProtection="1">
      <alignment horizontal="left" vertical="center" wrapText="1"/>
    </xf>
    <xf numFmtId="0" fontId="64" fillId="2" borderId="131" xfId="8" applyNumberFormat="1" applyFont="1" applyFill="1" applyBorder="1" applyAlignment="1" applyProtection="1">
      <alignment horizontal="distributed" vertical="center" justifyLastLine="1"/>
    </xf>
    <xf numFmtId="0" fontId="64" fillId="2" borderId="57" xfId="8" applyNumberFormat="1" applyFont="1" applyFill="1" applyBorder="1" applyAlignment="1" applyProtection="1">
      <alignment horizontal="distributed" vertical="center" justifyLastLine="1"/>
    </xf>
    <xf numFmtId="0" fontId="64" fillId="2" borderId="132" xfId="8" applyNumberFormat="1" applyFont="1" applyFill="1" applyBorder="1" applyAlignment="1" applyProtection="1">
      <alignment horizontal="distributed" vertical="center" justifyLastLine="1"/>
    </xf>
    <xf numFmtId="0" fontId="66" fillId="2" borderId="133" xfId="3" applyNumberFormat="1" applyFont="1" applyFill="1" applyBorder="1" applyAlignment="1" applyProtection="1">
      <alignment vertical="center"/>
    </xf>
    <xf numFmtId="0" fontId="66" fillId="2" borderId="134" xfId="3" applyNumberFormat="1" applyFont="1" applyFill="1" applyBorder="1" applyAlignment="1" applyProtection="1">
      <alignment vertical="center"/>
    </xf>
    <xf numFmtId="0" fontId="70" fillId="2" borderId="135" xfId="8" applyNumberFormat="1" applyFont="1" applyFill="1" applyBorder="1" applyAlignment="1" applyProtection="1">
      <alignment horizontal="center" vertical="center"/>
    </xf>
    <xf numFmtId="0" fontId="70" fillId="2" borderId="134" xfId="8" applyNumberFormat="1" applyFont="1" applyFill="1" applyBorder="1" applyAlignment="1" applyProtection="1">
      <alignment horizontal="center" vertical="center"/>
    </xf>
    <xf numFmtId="0" fontId="46" fillId="0" borderId="8" xfId="10" applyNumberFormat="1" applyFont="1" applyBorder="1" applyAlignment="1" applyProtection="1">
      <alignment horizontal="center" vertical="center" wrapText="1"/>
    </xf>
    <xf numFmtId="0" fontId="46" fillId="0" borderId="1" xfId="10" applyNumberFormat="1" applyFont="1" applyBorder="1" applyAlignment="1" applyProtection="1">
      <alignment horizontal="center" vertical="center" wrapText="1"/>
    </xf>
    <xf numFmtId="0" fontId="46" fillId="0" borderId="6" xfId="10" applyNumberFormat="1" applyFont="1" applyBorder="1" applyAlignment="1" applyProtection="1">
      <alignment horizontal="center" vertical="center" wrapText="1"/>
    </xf>
    <xf numFmtId="0" fontId="46" fillId="0" borderId="3" xfId="10" applyNumberFormat="1" applyFont="1" applyBorder="1" applyAlignment="1" applyProtection="1">
      <alignment horizontal="center" vertical="center" wrapText="1"/>
    </xf>
    <xf numFmtId="0" fontId="66" fillId="2" borderId="55" xfId="3" applyNumberFormat="1" applyFont="1" applyFill="1" applyBorder="1" applyAlignment="1" applyProtection="1">
      <alignment horizontal="distributed" vertical="center" indent="1"/>
    </xf>
    <xf numFmtId="0" fontId="66" fillId="2" borderId="90" xfId="3" applyNumberFormat="1" applyFont="1" applyFill="1" applyBorder="1" applyAlignment="1" applyProtection="1">
      <alignment horizontal="distributed" vertical="center" indent="1"/>
    </xf>
    <xf numFmtId="0" fontId="66" fillId="2" borderId="109" xfId="9" applyNumberFormat="1" applyFont="1" applyFill="1" applyBorder="1" applyAlignment="1" applyProtection="1">
      <alignment horizontal="center" vertical="center"/>
    </xf>
    <xf numFmtId="0" fontId="66" fillId="2" borderId="110" xfId="9" applyNumberFormat="1" applyFont="1" applyFill="1" applyBorder="1" applyAlignment="1" applyProtection="1">
      <alignment horizontal="center" vertical="center"/>
    </xf>
    <xf numFmtId="0" fontId="68" fillId="2" borderId="111" xfId="3" applyNumberFormat="1" applyFont="1" applyFill="1" applyBorder="1" applyAlignment="1" applyProtection="1">
      <alignment horizontal="center" vertical="center"/>
    </xf>
    <xf numFmtId="0" fontId="68" fillId="2" borderId="110" xfId="3" applyNumberFormat="1" applyFont="1" applyFill="1" applyBorder="1" applyAlignment="1" applyProtection="1">
      <alignment horizontal="center" vertical="center"/>
    </xf>
    <xf numFmtId="0" fontId="66" fillId="2" borderId="116" xfId="3" applyNumberFormat="1" applyFont="1" applyFill="1" applyBorder="1" applyAlignment="1" applyProtection="1">
      <alignment horizontal="distributed" vertical="center" justifyLastLine="1"/>
    </xf>
    <xf numFmtId="0" fontId="66" fillId="2" borderId="117" xfId="3" applyNumberFormat="1" applyFont="1" applyFill="1" applyBorder="1" applyAlignment="1" applyProtection="1">
      <alignment horizontal="distributed" vertical="center" justifyLastLine="1"/>
    </xf>
    <xf numFmtId="0" fontId="66" fillId="2" borderId="118" xfId="3" applyNumberFormat="1" applyFont="1" applyFill="1" applyBorder="1" applyAlignment="1" applyProtection="1">
      <alignment horizontal="distributed" vertical="center" justifyLastLine="1"/>
    </xf>
    <xf numFmtId="0" fontId="66" fillId="2" borderId="54" xfId="3" applyNumberFormat="1" applyFont="1" applyFill="1" applyBorder="1" applyAlignment="1" applyProtection="1">
      <alignment horizontal="distributed" vertical="center" justifyLastLine="1"/>
    </xf>
    <xf numFmtId="0" fontId="66" fillId="2" borderId="0" xfId="3" applyNumberFormat="1" applyFont="1" applyFill="1" applyBorder="1" applyAlignment="1" applyProtection="1">
      <alignment horizontal="distributed" vertical="center" justifyLastLine="1"/>
    </xf>
    <xf numFmtId="0" fontId="66" fillId="2" borderId="51" xfId="3" applyNumberFormat="1" applyFont="1" applyFill="1" applyBorder="1" applyAlignment="1" applyProtection="1">
      <alignment horizontal="distributed" vertical="center" justifyLastLine="1"/>
    </xf>
    <xf numFmtId="0" fontId="66" fillId="2" borderId="127" xfId="3" applyNumberFormat="1" applyFont="1" applyFill="1" applyBorder="1" applyAlignment="1" applyProtection="1">
      <alignment horizontal="distributed" vertical="center" justifyLastLine="1"/>
    </xf>
    <xf numFmtId="0" fontId="66" fillId="2" borderId="61" xfId="3" applyNumberFormat="1" applyFont="1" applyFill="1" applyBorder="1" applyAlignment="1" applyProtection="1">
      <alignment horizontal="distributed" vertical="center" justifyLastLine="1"/>
    </xf>
    <xf numFmtId="0" fontId="66" fillId="2" borderId="128" xfId="3" applyNumberFormat="1" applyFont="1" applyFill="1" applyBorder="1" applyAlignment="1" applyProtection="1">
      <alignment horizontal="distributed" vertical="center" justifyLastLine="1"/>
    </xf>
    <xf numFmtId="0" fontId="66" fillId="2" borderId="24" xfId="3" applyNumberFormat="1" applyFont="1" applyFill="1" applyBorder="1" applyAlignment="1" applyProtection="1">
      <alignment horizontal="distributed" vertical="center" indent="1"/>
    </xf>
    <xf numFmtId="0" fontId="66" fillId="2" borderId="67" xfId="3" applyNumberFormat="1" applyFont="1" applyFill="1" applyBorder="1" applyAlignment="1" applyProtection="1">
      <alignment horizontal="distributed" vertical="center" indent="1"/>
    </xf>
    <xf numFmtId="0" fontId="66" fillId="2" borderId="11" xfId="3" applyNumberFormat="1" applyFont="1" applyFill="1" applyBorder="1" applyAlignment="1" applyProtection="1">
      <alignment horizontal="center" vertical="center" textRotation="255" wrapText="1"/>
    </xf>
    <xf numFmtId="0" fontId="66" fillId="2" borderId="14" xfId="3" applyNumberFormat="1" applyFont="1" applyFill="1" applyBorder="1" applyAlignment="1" applyProtection="1">
      <alignment horizontal="center" vertical="center" textRotation="255" wrapText="1"/>
    </xf>
    <xf numFmtId="0" fontId="66" fillId="2" borderId="19" xfId="3" applyNumberFormat="1" applyFont="1" applyFill="1" applyBorder="1" applyAlignment="1" applyProtection="1">
      <alignment horizontal="distributed" vertical="center" wrapText="1" indent="1"/>
    </xf>
    <xf numFmtId="0" fontId="66" fillId="2" borderId="69" xfId="3" applyNumberFormat="1" applyFont="1" applyFill="1" applyBorder="1" applyAlignment="1" applyProtection="1">
      <alignment horizontal="distributed" vertical="center" wrapText="1" indent="1"/>
    </xf>
    <xf numFmtId="0" fontId="68" fillId="2" borderId="13" xfId="3" applyNumberFormat="1" applyFont="1" applyFill="1" applyBorder="1" applyAlignment="1" applyProtection="1">
      <alignment horizontal="center" vertical="center" textRotation="255" wrapText="1"/>
    </xf>
    <xf numFmtId="0" fontId="68" fillId="2" borderId="22" xfId="3" applyNumberFormat="1" applyFont="1" applyFill="1" applyBorder="1" applyAlignment="1" applyProtection="1">
      <alignment horizontal="center" vertical="center" textRotation="255" wrapText="1"/>
    </xf>
    <xf numFmtId="0" fontId="68" fillId="2" borderId="31" xfId="3" applyNumberFormat="1" applyFont="1" applyFill="1" applyBorder="1" applyAlignment="1" applyProtection="1">
      <alignment horizontal="center" vertical="center" textRotation="255" wrapText="1"/>
    </xf>
    <xf numFmtId="0" fontId="66" fillId="2" borderId="24" xfId="3" applyNumberFormat="1" applyFont="1" applyFill="1" applyBorder="1" applyAlignment="1" applyProtection="1">
      <alignment horizontal="distributed" vertical="center" wrapText="1" indent="1"/>
    </xf>
    <xf numFmtId="0" fontId="66" fillId="2" borderId="27" xfId="3" applyNumberFormat="1" applyFont="1" applyFill="1" applyBorder="1" applyAlignment="1" applyProtection="1">
      <alignment horizontal="center" vertical="center"/>
    </xf>
    <xf numFmtId="0" fontId="66" fillId="2" borderId="22" xfId="3" applyNumberFormat="1" applyFont="1" applyFill="1" applyBorder="1" applyAlignment="1" applyProtection="1">
      <alignment horizontal="center" vertical="center"/>
    </xf>
    <xf numFmtId="0" fontId="66" fillId="2" borderId="31" xfId="3" applyNumberFormat="1" applyFont="1" applyFill="1" applyBorder="1" applyAlignment="1" applyProtection="1">
      <alignment horizontal="center" vertical="center"/>
    </xf>
    <xf numFmtId="0" fontId="66" fillId="2" borderId="8" xfId="3" applyNumberFormat="1" applyFont="1" applyFill="1" applyBorder="1" applyAlignment="1" applyProtection="1">
      <alignment horizontal="distributed" vertical="center" wrapText="1" justifyLastLine="1"/>
    </xf>
    <xf numFmtId="0" fontId="66" fillId="2" borderId="86" xfId="3" applyNumberFormat="1" applyFont="1" applyFill="1" applyBorder="1" applyAlignment="1" applyProtection="1">
      <alignment horizontal="distributed" vertical="center" wrapText="1" justifyLastLine="1"/>
    </xf>
    <xf numFmtId="0" fontId="66" fillId="2" borderId="6" xfId="3" applyNumberFormat="1" applyFont="1" applyFill="1" applyBorder="1" applyAlignment="1" applyProtection="1">
      <alignment horizontal="distributed" vertical="center" wrapText="1" justifyLastLine="1"/>
    </xf>
    <xf numFmtId="0" fontId="66" fillId="2" borderId="107" xfId="3" applyNumberFormat="1" applyFont="1" applyFill="1" applyBorder="1" applyAlignment="1" applyProtection="1">
      <alignment horizontal="distributed" vertical="center" wrapText="1" justifyLastLine="1"/>
    </xf>
    <xf numFmtId="0" fontId="66" fillId="2" borderId="27" xfId="3" applyNumberFormat="1" applyFont="1" applyFill="1" applyBorder="1" applyAlignment="1" applyProtection="1">
      <alignment horizontal="distributed" vertical="center" indent="1"/>
    </xf>
    <xf numFmtId="0" fontId="66" fillId="2" borderId="22" xfId="3" applyNumberFormat="1" applyFont="1" applyFill="1" applyBorder="1" applyAlignment="1" applyProtection="1">
      <alignment horizontal="distributed" vertical="center" indent="1"/>
    </xf>
    <xf numFmtId="0" fontId="66" fillId="2" borderId="31" xfId="3" applyNumberFormat="1" applyFont="1" applyFill="1" applyBorder="1" applyAlignment="1" applyProtection="1">
      <alignment horizontal="distributed" vertical="center" indent="1"/>
    </xf>
    <xf numFmtId="0" fontId="66" fillId="2" borderId="5" xfId="3" applyNumberFormat="1" applyFont="1" applyFill="1" applyBorder="1" applyAlignment="1" applyProtection="1">
      <alignment horizontal="distributed" vertical="center" wrapText="1" justifyLastLine="1"/>
    </xf>
    <xf numFmtId="0" fontId="66" fillId="2" borderId="51" xfId="3" applyNumberFormat="1" applyFont="1" applyFill="1" applyBorder="1" applyAlignment="1" applyProtection="1">
      <alignment horizontal="distributed" vertical="center" wrapText="1" justifyLastLine="1"/>
    </xf>
    <xf numFmtId="0" fontId="62" fillId="2" borderId="0" xfId="8" applyNumberFormat="1" applyFont="1" applyFill="1" applyAlignment="1" applyProtection="1">
      <alignment horizontal="center" vertical="center"/>
    </xf>
    <xf numFmtId="0" fontId="65" fillId="0" borderId="0" xfId="8" applyNumberFormat="1" applyFont="1" applyFill="1" applyBorder="1" applyAlignment="1" applyProtection="1">
      <alignment horizontal="left" vertical="center"/>
    </xf>
    <xf numFmtId="0" fontId="64" fillId="0" borderId="10" xfId="8" applyNumberFormat="1" applyFont="1" applyBorder="1" applyAlignment="1" applyProtection="1">
      <alignment horizontal="right" vertical="center"/>
    </xf>
    <xf numFmtId="0" fontId="66" fillId="12" borderId="52" xfId="3" applyNumberFormat="1" applyFont="1" applyFill="1" applyBorder="1" applyAlignment="1" applyProtection="1">
      <alignment horizontal="center" vertical="center" wrapText="1"/>
    </xf>
    <xf numFmtId="0" fontId="66" fillId="12" borderId="49" xfId="3" applyNumberFormat="1" applyFont="1" applyFill="1" applyBorder="1" applyAlignment="1" applyProtection="1">
      <alignment horizontal="center" vertical="center" wrapText="1"/>
    </xf>
    <xf numFmtId="0" fontId="66" fillId="12" borderId="12" xfId="3" applyNumberFormat="1" applyFont="1" applyFill="1" applyBorder="1" applyAlignment="1" applyProtection="1">
      <alignment horizontal="center" vertical="center" wrapText="1"/>
    </xf>
    <xf numFmtId="0" fontId="66" fillId="12" borderId="54" xfId="3" applyNumberFormat="1" applyFont="1" applyFill="1" applyBorder="1" applyAlignment="1" applyProtection="1">
      <alignment horizontal="center" vertical="center" wrapText="1"/>
    </xf>
    <xf numFmtId="0" fontId="66" fillId="12" borderId="0" xfId="3" applyNumberFormat="1" applyFont="1" applyFill="1" applyBorder="1" applyAlignment="1" applyProtection="1">
      <alignment horizontal="center" vertical="center" wrapText="1"/>
    </xf>
    <xf numFmtId="0" fontId="66" fillId="12" borderId="51" xfId="3" applyNumberFormat="1" applyFont="1" applyFill="1" applyBorder="1" applyAlignment="1" applyProtection="1">
      <alignment horizontal="center" vertical="center" wrapText="1"/>
    </xf>
    <xf numFmtId="0" fontId="66" fillId="12" borderId="33" xfId="3" applyNumberFormat="1" applyFont="1" applyFill="1" applyBorder="1" applyAlignment="1" applyProtection="1">
      <alignment horizontal="center" vertical="center" wrapText="1"/>
    </xf>
    <xf numFmtId="0" fontId="66" fillId="12" borderId="10" xfId="3" applyNumberFormat="1" applyFont="1" applyFill="1" applyBorder="1" applyAlignment="1" applyProtection="1">
      <alignment horizontal="center" vertical="center" wrapText="1"/>
    </xf>
    <xf numFmtId="0" fontId="66" fillId="12" borderId="36" xfId="3" applyNumberFormat="1" applyFont="1" applyFill="1" applyBorder="1" applyAlignment="1" applyProtection="1">
      <alignment horizontal="center" vertical="center" wrapText="1"/>
    </xf>
    <xf numFmtId="0" fontId="66" fillId="12" borderId="93" xfId="3" applyNumberFormat="1" applyFont="1" applyFill="1" applyBorder="1" applyAlignment="1" applyProtection="1">
      <alignment horizontal="center" vertical="center" wrapText="1"/>
    </xf>
    <xf numFmtId="0" fontId="66" fillId="12" borderId="94" xfId="3" applyNumberFormat="1" applyFont="1" applyFill="1" applyBorder="1" applyAlignment="1" applyProtection="1">
      <alignment horizontal="center" vertical="center" wrapText="1"/>
    </xf>
    <xf numFmtId="0" fontId="66" fillId="12" borderId="95" xfId="3" applyNumberFormat="1" applyFont="1" applyFill="1" applyBorder="1" applyAlignment="1" applyProtection="1">
      <alignment horizontal="center" vertical="center" wrapText="1"/>
    </xf>
    <xf numFmtId="0" fontId="67" fillId="12" borderId="97" xfId="3" applyNumberFormat="1" applyFont="1" applyFill="1" applyBorder="1" applyAlignment="1" applyProtection="1">
      <alignment horizontal="center" vertical="center" wrapText="1"/>
    </xf>
    <xf numFmtId="0" fontId="67" fillId="12" borderId="98" xfId="3" applyNumberFormat="1" applyFont="1" applyFill="1" applyBorder="1" applyAlignment="1" applyProtection="1">
      <alignment horizontal="center" vertical="center" wrapText="1"/>
    </xf>
    <xf numFmtId="0" fontId="67" fillId="12" borderId="99" xfId="3" applyNumberFormat="1" applyFont="1" applyFill="1" applyBorder="1" applyAlignment="1" applyProtection="1">
      <alignment horizontal="center" vertical="center" wrapText="1"/>
    </xf>
    <xf numFmtId="0" fontId="60" fillId="12" borderId="8" xfId="0" applyFont="1" applyFill="1" applyBorder="1" applyAlignment="1" applyProtection="1">
      <alignment horizontal="center" vertical="center"/>
      <protection hidden="1"/>
    </xf>
    <xf numFmtId="0" fontId="60" fillId="12" borderId="1" xfId="0" applyFont="1" applyFill="1" applyBorder="1" applyAlignment="1" applyProtection="1">
      <alignment horizontal="center" vertical="center"/>
      <protection hidden="1"/>
    </xf>
    <xf numFmtId="0" fontId="60" fillId="12" borderId="9" xfId="0" applyFont="1" applyFill="1" applyBorder="1" applyAlignment="1" applyProtection="1">
      <alignment horizontal="center" vertical="center"/>
      <protection hidden="1"/>
    </xf>
    <xf numFmtId="0" fontId="60" fillId="12" borderId="5" xfId="0" applyFont="1" applyFill="1" applyBorder="1" applyAlignment="1" applyProtection="1">
      <alignment horizontal="center" vertical="center"/>
      <protection hidden="1"/>
    </xf>
    <xf numFmtId="0" fontId="60" fillId="12" borderId="0" xfId="0" applyFont="1" applyFill="1" applyBorder="1" applyAlignment="1" applyProtection="1">
      <alignment horizontal="center" vertical="center"/>
      <protection hidden="1"/>
    </xf>
    <xf numFmtId="0" fontId="60" fillId="12" borderId="2" xfId="0" applyFont="1" applyFill="1" applyBorder="1" applyAlignment="1" applyProtection="1">
      <alignment horizontal="center" vertical="center"/>
      <protection hidden="1"/>
    </xf>
    <xf numFmtId="0" fontId="41" fillId="5" borderId="1" xfId="0" applyFont="1" applyFill="1" applyBorder="1" applyAlignment="1" applyProtection="1">
      <alignment horizontal="left" vertical="center"/>
      <protection hidden="1"/>
    </xf>
    <xf numFmtId="0" fontId="41" fillId="5" borderId="9" xfId="0" applyFont="1" applyFill="1" applyBorder="1" applyAlignment="1" applyProtection="1">
      <alignment horizontal="left" vertical="center"/>
      <protection hidden="1"/>
    </xf>
    <xf numFmtId="0" fontId="41" fillId="0" borderId="8" xfId="0" applyFont="1" applyBorder="1" applyAlignment="1" applyProtection="1">
      <alignment horizontal="left" vertical="top"/>
      <protection hidden="1"/>
    </xf>
    <xf numFmtId="0" fontId="41" fillId="0" borderId="1" xfId="0" applyFont="1" applyBorder="1" applyAlignment="1" applyProtection="1">
      <alignment horizontal="left" vertical="top"/>
      <protection hidden="1"/>
    </xf>
    <xf numFmtId="0" fontId="41" fillId="0" borderId="9" xfId="0" applyFont="1" applyBorder="1" applyAlignment="1" applyProtection="1">
      <alignment horizontal="left" vertical="top"/>
      <protection hidden="1"/>
    </xf>
    <xf numFmtId="0" fontId="41" fillId="0" borderId="5" xfId="0" applyFont="1" applyBorder="1" applyAlignment="1" applyProtection="1">
      <alignment horizontal="left" vertical="top"/>
      <protection hidden="1"/>
    </xf>
    <xf numFmtId="0" fontId="41" fillId="0" borderId="0" xfId="0" applyFont="1" applyBorder="1" applyAlignment="1" applyProtection="1">
      <alignment horizontal="left" vertical="top"/>
      <protection hidden="1"/>
    </xf>
    <xf numFmtId="0" fontId="41" fillId="0" borderId="2" xfId="0" applyFont="1" applyBorder="1" applyAlignment="1" applyProtection="1">
      <alignment horizontal="left" vertical="top"/>
      <protection hidden="1"/>
    </xf>
    <xf numFmtId="0" fontId="41" fillId="0" borderId="6" xfId="0" applyFont="1" applyBorder="1" applyAlignment="1" applyProtection="1">
      <alignment horizontal="left" vertical="top"/>
      <protection hidden="1"/>
    </xf>
    <xf numFmtId="0" fontId="41" fillId="0" borderId="3" xfId="0" applyFont="1" applyBorder="1" applyAlignment="1" applyProtection="1">
      <alignment horizontal="left" vertical="top"/>
      <protection hidden="1"/>
    </xf>
    <xf numFmtId="0" fontId="41" fillId="0" borderId="4" xfId="0" applyFont="1" applyBorder="1" applyAlignment="1" applyProtection="1">
      <alignment horizontal="left" vertical="top"/>
      <protection hidden="1"/>
    </xf>
    <xf numFmtId="0" fontId="41" fillId="0" borderId="5" xfId="0" applyFont="1" applyBorder="1" applyAlignment="1" applyProtection="1">
      <alignment vertical="center"/>
      <protection hidden="1"/>
    </xf>
    <xf numFmtId="0" fontId="41" fillId="0" borderId="0" xfId="0" applyFont="1" applyAlignment="1" applyProtection="1">
      <alignment vertical="center"/>
      <protection hidden="1"/>
    </xf>
    <xf numFmtId="0" fontId="41" fillId="0" borderId="6" xfId="0" applyFont="1" applyBorder="1" applyAlignment="1" applyProtection="1">
      <alignment vertical="center"/>
      <protection hidden="1"/>
    </xf>
    <xf numFmtId="0" fontId="41" fillId="0" borderId="3" xfId="0" applyFont="1" applyBorder="1" applyAlignment="1" applyProtection="1">
      <alignment vertical="center"/>
      <protection hidden="1"/>
    </xf>
    <xf numFmtId="0" fontId="51" fillId="12" borderId="24" xfId="13" applyFont="1" applyFill="1" applyBorder="1" applyAlignment="1">
      <alignment horizontal="left" vertical="center"/>
    </xf>
    <xf numFmtId="0" fontId="51" fillId="12" borderId="32" xfId="13" applyFont="1" applyFill="1" applyBorder="1" applyAlignment="1">
      <alignment horizontal="left" vertical="center"/>
    </xf>
    <xf numFmtId="0" fontId="51" fillId="12" borderId="23" xfId="13" applyFont="1" applyFill="1" applyBorder="1" applyAlignment="1">
      <alignment horizontal="left" vertical="center"/>
    </xf>
    <xf numFmtId="0" fontId="42" fillId="0" borderId="0" xfId="13" applyFont="1" applyAlignment="1">
      <alignment horizontal="center" vertical="center"/>
    </xf>
    <xf numFmtId="0" fontId="51" fillId="0" borderId="0" xfId="13" applyFont="1" applyAlignment="1">
      <alignment horizontal="center"/>
    </xf>
    <xf numFmtId="0" fontId="51" fillId="12" borderId="24" xfId="13" applyFont="1" applyFill="1" applyBorder="1" applyAlignment="1">
      <alignment horizontal="left"/>
    </xf>
    <xf numFmtId="0" fontId="51" fillId="12" borderId="32" xfId="13" applyFont="1" applyFill="1" applyBorder="1" applyAlignment="1">
      <alignment horizontal="left"/>
    </xf>
    <xf numFmtId="0" fontId="51" fillId="12" borderId="23" xfId="13" applyFont="1" applyFill="1" applyBorder="1" applyAlignment="1">
      <alignment horizontal="left"/>
    </xf>
    <xf numFmtId="0" fontId="41" fillId="0" borderId="1" xfId="14" applyFont="1" applyBorder="1" applyAlignment="1">
      <alignment horizontal="left" vertical="center"/>
    </xf>
    <xf numFmtId="0" fontId="50" fillId="4" borderId="24" xfId="14" applyFont="1" applyFill="1" applyBorder="1" applyAlignment="1">
      <alignment horizontal="center" vertical="center" wrapText="1"/>
    </xf>
    <xf numFmtId="0" fontId="50" fillId="4" borderId="32" xfId="14" applyFont="1" applyFill="1" applyBorder="1" applyAlignment="1">
      <alignment horizontal="center" vertical="center" wrapText="1"/>
    </xf>
    <xf numFmtId="9" fontId="41" fillId="7" borderId="24" xfId="15" applyFont="1" applyFill="1" applyBorder="1" applyAlignment="1" applyProtection="1">
      <alignment horizontal="center" vertical="center" shrinkToFit="1"/>
      <protection locked="0"/>
    </xf>
    <xf numFmtId="9" fontId="41" fillId="7" borderId="32" xfId="15" applyFont="1" applyFill="1" applyBorder="1" applyAlignment="1" applyProtection="1">
      <alignment horizontal="center" vertical="center" shrinkToFit="1"/>
      <protection locked="0"/>
    </xf>
    <xf numFmtId="9" fontId="41" fillId="7" borderId="23" xfId="15" applyFont="1" applyFill="1" applyBorder="1" applyAlignment="1" applyProtection="1">
      <alignment horizontal="center" vertical="center" shrinkToFit="1"/>
      <protection locked="0"/>
    </xf>
    <xf numFmtId="0" fontId="41" fillId="4" borderId="24" xfId="14" applyFont="1" applyFill="1" applyBorder="1" applyAlignment="1">
      <alignment horizontal="left" vertical="center" wrapText="1"/>
    </xf>
    <xf numFmtId="0" fontId="41" fillId="4" borderId="32" xfId="14" applyFont="1" applyFill="1" applyBorder="1" applyAlignment="1">
      <alignment horizontal="left" vertical="center"/>
    </xf>
    <xf numFmtId="0" fontId="41" fillId="4" borderId="23" xfId="14" applyFont="1" applyFill="1" applyBorder="1" applyAlignment="1">
      <alignment horizontal="left" vertical="center"/>
    </xf>
    <xf numFmtId="0" fontId="46" fillId="7" borderId="24" xfId="14" applyFont="1" applyFill="1" applyBorder="1" applyAlignment="1" applyProtection="1">
      <alignment horizontal="left" vertical="top"/>
      <protection locked="0"/>
    </xf>
    <xf numFmtId="0" fontId="46" fillId="7" borderId="32" xfId="14" applyFont="1" applyFill="1" applyBorder="1" applyAlignment="1" applyProtection="1">
      <alignment horizontal="left" vertical="top"/>
      <protection locked="0"/>
    </xf>
    <xf numFmtId="0" fontId="46" fillId="7" borderId="23" xfId="14" applyFont="1" applyFill="1" applyBorder="1" applyAlignment="1" applyProtection="1">
      <alignment horizontal="left" vertical="top"/>
      <protection locked="0"/>
    </xf>
    <xf numFmtId="0" fontId="41" fillId="7" borderId="7" xfId="14" applyFont="1" applyFill="1" applyBorder="1" applyAlignment="1" applyProtection="1">
      <alignment horizontal="left" vertical="center"/>
      <protection locked="0"/>
    </xf>
    <xf numFmtId="0" fontId="41" fillId="7" borderId="7" xfId="14" applyFont="1" applyFill="1" applyBorder="1" applyAlignment="1" applyProtection="1">
      <alignment horizontal="center" vertical="center" wrapText="1"/>
      <protection locked="0"/>
    </xf>
    <xf numFmtId="0" fontId="41" fillId="4" borderId="8" xfId="14" applyFont="1" applyFill="1" applyBorder="1" applyAlignment="1">
      <alignment horizontal="center" vertical="center" wrapText="1"/>
    </xf>
    <xf numFmtId="0" fontId="41" fillId="4" borderId="9" xfId="14" applyFont="1" applyFill="1" applyBorder="1" applyAlignment="1">
      <alignment horizontal="center" vertical="center" wrapText="1"/>
    </xf>
    <xf numFmtId="0" fontId="41" fillId="4" borderId="5" xfId="14" applyFont="1" applyFill="1" applyBorder="1" applyAlignment="1">
      <alignment horizontal="center" vertical="center" wrapText="1"/>
    </xf>
    <xf numFmtId="0" fontId="41" fillId="4" borderId="2" xfId="14" applyFont="1" applyFill="1" applyBorder="1" applyAlignment="1">
      <alignment horizontal="center" vertical="center" wrapText="1"/>
    </xf>
    <xf numFmtId="0" fontId="41" fillId="4" borderId="6" xfId="14" applyFont="1" applyFill="1" applyBorder="1" applyAlignment="1">
      <alignment horizontal="center" vertical="center" wrapText="1"/>
    </xf>
    <xf numFmtId="0" fontId="41" fillId="4" borderId="4" xfId="14" applyFont="1" applyFill="1" applyBorder="1" applyAlignment="1">
      <alignment horizontal="center" vertical="center" wrapText="1"/>
    </xf>
    <xf numFmtId="0" fontId="41" fillId="4" borderId="8" xfId="14" applyFont="1" applyFill="1" applyBorder="1" applyAlignment="1">
      <alignment horizontal="center" vertical="center"/>
    </xf>
    <xf numFmtId="0" fontId="41" fillId="4" borderId="9" xfId="14" applyFont="1" applyFill="1" applyBorder="1" applyAlignment="1">
      <alignment horizontal="center" vertical="center"/>
    </xf>
    <xf numFmtId="0" fontId="41" fillId="4" borderId="6" xfId="14" applyFont="1" applyFill="1" applyBorder="1" applyAlignment="1">
      <alignment horizontal="center" vertical="center"/>
    </xf>
    <xf numFmtId="0" fontId="41" fillId="4" borderId="4" xfId="14" applyFont="1" applyFill="1" applyBorder="1" applyAlignment="1">
      <alignment horizontal="center" vertical="center"/>
    </xf>
    <xf numFmtId="0" fontId="41" fillId="4" borderId="8" xfId="14" applyFont="1" applyFill="1" applyBorder="1" applyAlignment="1">
      <alignment horizontal="center" vertical="center" shrinkToFit="1"/>
    </xf>
    <xf numFmtId="0" fontId="41" fillId="4" borderId="9" xfId="14" applyFont="1" applyFill="1" applyBorder="1" applyAlignment="1">
      <alignment horizontal="center" vertical="center" shrinkToFit="1"/>
    </xf>
    <xf numFmtId="0" fontId="41" fillId="4" borderId="6" xfId="14" applyFont="1" applyFill="1" applyBorder="1" applyAlignment="1">
      <alignment horizontal="center" vertical="center" shrinkToFit="1"/>
    </xf>
    <xf numFmtId="0" fontId="41" fillId="4" borderId="4" xfId="14" applyFont="1" applyFill="1" applyBorder="1" applyAlignment="1">
      <alignment horizontal="center" vertical="center" shrinkToFit="1"/>
    </xf>
    <xf numFmtId="0" fontId="41" fillId="4" borderId="24" xfId="14" applyFont="1" applyFill="1" applyBorder="1" applyAlignment="1">
      <alignment horizontal="center" vertical="center"/>
    </xf>
    <xf numFmtId="0" fontId="41" fillId="4" borderId="23" xfId="14" applyFont="1" applyFill="1" applyBorder="1" applyAlignment="1">
      <alignment horizontal="center" vertical="center"/>
    </xf>
    <xf numFmtId="177" fontId="41" fillId="0" borderId="24" xfId="14" applyNumberFormat="1" applyFont="1" applyFill="1" applyBorder="1" applyAlignment="1">
      <alignment horizontal="center" vertical="center"/>
    </xf>
    <xf numFmtId="177" fontId="41" fillId="0" borderId="23" xfId="14" applyNumberFormat="1" applyFont="1" applyFill="1" applyBorder="1" applyAlignment="1">
      <alignment horizontal="center" vertical="center"/>
    </xf>
    <xf numFmtId="177" fontId="41" fillId="0" borderId="7" xfId="14" applyNumberFormat="1" applyFont="1" applyFill="1" applyBorder="1" applyAlignment="1">
      <alignment horizontal="center" vertical="center"/>
    </xf>
    <xf numFmtId="0" fontId="41" fillId="0" borderId="24" xfId="14" applyFont="1" applyFill="1" applyBorder="1" applyAlignment="1">
      <alignment horizontal="center" vertical="center"/>
    </xf>
    <xf numFmtId="0" fontId="41" fillId="0" borderId="23" xfId="14" applyFont="1" applyFill="1" applyBorder="1" applyAlignment="1">
      <alignment horizontal="center" vertical="center"/>
    </xf>
    <xf numFmtId="9" fontId="41" fillId="7" borderId="7" xfId="15" applyFont="1" applyFill="1" applyBorder="1" applyAlignment="1" applyProtection="1">
      <alignment horizontal="center" vertical="center"/>
      <protection locked="0"/>
    </xf>
    <xf numFmtId="0" fontId="41" fillId="4" borderId="1" xfId="14" applyFont="1" applyFill="1" applyBorder="1" applyAlignment="1">
      <alignment horizontal="center" vertical="center"/>
    </xf>
    <xf numFmtId="0" fontId="41" fillId="4" borderId="3" xfId="14" applyFont="1" applyFill="1" applyBorder="1" applyAlignment="1">
      <alignment horizontal="center" vertical="center"/>
    </xf>
    <xf numFmtId="0" fontId="41" fillId="4" borderId="7" xfId="14" applyFont="1" applyFill="1" applyBorder="1" applyAlignment="1">
      <alignment horizontal="center" vertical="center"/>
    </xf>
    <xf numFmtId="0" fontId="41" fillId="7" borderId="24" xfId="14" applyFont="1" applyFill="1" applyBorder="1" applyAlignment="1" applyProtection="1">
      <alignment horizontal="left" vertical="center"/>
      <protection locked="0"/>
    </xf>
    <xf numFmtId="0" fontId="41" fillId="7" borderId="32" xfId="14" applyFont="1" applyFill="1" applyBorder="1" applyAlignment="1" applyProtection="1">
      <alignment horizontal="left" vertical="center"/>
      <protection locked="0"/>
    </xf>
    <xf numFmtId="0" fontId="41" fillId="7" borderId="23" xfId="14" applyFont="1" applyFill="1" applyBorder="1" applyAlignment="1" applyProtection="1">
      <alignment horizontal="left" vertical="center"/>
      <protection locked="0"/>
    </xf>
    <xf numFmtId="0" fontId="61" fillId="0" borderId="0" xfId="14" applyFont="1" applyAlignment="1">
      <alignment horizontal="center" vertical="center"/>
    </xf>
  </cellXfs>
  <cellStyles count="16">
    <cellStyle name="パーセント" xfId="1" builtinId="5"/>
    <cellStyle name="パーセント 2" xfId="7" xr:uid="{19CD5F2F-7E75-482F-847E-E32E5EAA425B}"/>
    <cellStyle name="パーセント 2 2" xfId="15" xr:uid="{DF55DFF1-A5F9-4704-A516-4BBDA1A1580B}"/>
    <cellStyle name="パーセント 3" xfId="12" xr:uid="{F1263E58-99AF-4B92-A84A-CC26EA867A2A}"/>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3 2" xfId="14" xr:uid="{8EB580D3-A100-471D-BEA3-6ECFDF168A22}"/>
    <cellStyle name="標準 4" xfId="11" xr:uid="{8BAE0538-707B-45ED-870E-FD2E15146238}"/>
    <cellStyle name="標準 5" xfId="13" xr:uid="{BB3880E8-809B-4E4A-9F88-F56D6EA35877}"/>
    <cellStyle name="標準_Ｈ２４．８．１５地場センター様省エネ診断Ｎｏ２" xfId="8" xr:uid="{3BB5445B-9BC8-4134-81D4-BC86EAB5E27C}"/>
    <cellStyle name="標準_負荷チェックシート（水谷修正）" xfId="3" xr:uid="{00000000-0005-0000-0000-000005000000}"/>
  </cellStyles>
  <dxfs count="49">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59996337778862885"/>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ont>
        <b/>
        <i val="0"/>
        <color theme="0"/>
      </font>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theme="6" tint="0.59996337778862885"/>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theme="8" tint="0.79998168889431442"/>
        </patternFill>
      </fill>
    </dxf>
    <dxf>
      <fill>
        <patternFill>
          <bgColor rgb="FFFFFF99"/>
        </patternFill>
      </fill>
    </dxf>
    <dxf>
      <fill>
        <patternFill>
          <bgColor rgb="FFFFFF99"/>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FF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checked="Checked" firstButton="1" fmlaLink="$AQ$7"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twoCellAnchor>
    <xdr:from>
      <xdr:col>35</xdr:col>
      <xdr:colOff>111125</xdr:colOff>
      <xdr:row>3</xdr:row>
      <xdr:rowOff>120650</xdr:rowOff>
    </xdr:from>
    <xdr:to>
      <xdr:col>39</xdr:col>
      <xdr:colOff>228600</xdr:colOff>
      <xdr:row>6</xdr:row>
      <xdr:rowOff>57150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121400" y="863600"/>
          <a:ext cx="190817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95250</xdr:colOff>
      <xdr:row>6</xdr:row>
      <xdr:rowOff>228600</xdr:rowOff>
    </xdr:from>
    <xdr:to>
      <xdr:col>39</xdr:col>
      <xdr:colOff>209550</xdr:colOff>
      <xdr:row>9</xdr:row>
      <xdr:rowOff>161925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6105525" y="1714500"/>
          <a:ext cx="1905000" cy="676275"/>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238126</xdr:colOff>
      <xdr:row>21</xdr:row>
      <xdr:rowOff>35718</xdr:rowOff>
    </xdr:from>
    <xdr:to>
      <xdr:col>12</xdr:col>
      <xdr:colOff>242888</xdr:colOff>
      <xdr:row>26</xdr:row>
      <xdr:rowOff>11906</xdr:rowOff>
    </xdr:to>
    <xdr:sp macro="" textlink="">
      <xdr:nvSpPr>
        <xdr:cNvPr id="2" name="吹き出し: 角を丸めた四角形 1">
          <a:extLst>
            <a:ext uri="{FF2B5EF4-FFF2-40B4-BE49-F238E27FC236}">
              <a16:creationId xmlns:a16="http://schemas.microsoft.com/office/drawing/2014/main" id="{00000000-0008-0000-0B00-000002000000}"/>
            </a:ext>
          </a:extLst>
        </xdr:cNvPr>
        <xdr:cNvSpPr/>
      </xdr:nvSpPr>
      <xdr:spPr>
        <a:xfrm>
          <a:off x="6400801" y="4902993"/>
          <a:ext cx="2062162" cy="985838"/>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10</xdr:row>
      <xdr:rowOff>95251</xdr:rowOff>
    </xdr:from>
    <xdr:to>
      <xdr:col>12</xdr:col>
      <xdr:colOff>266699</xdr:colOff>
      <xdr:row>14</xdr:row>
      <xdr:rowOff>142876</xdr:rowOff>
    </xdr:to>
    <xdr:sp macro="" textlink="">
      <xdr:nvSpPr>
        <xdr:cNvPr id="3" name="吹き出し: 角を丸めた四角形 2">
          <a:extLst>
            <a:ext uri="{FF2B5EF4-FFF2-40B4-BE49-F238E27FC236}">
              <a16:creationId xmlns:a16="http://schemas.microsoft.com/office/drawing/2014/main" id="{00000000-0008-0000-0B00-000003000000}"/>
            </a:ext>
          </a:extLst>
        </xdr:cNvPr>
        <xdr:cNvSpPr/>
      </xdr:nvSpPr>
      <xdr:spPr>
        <a:xfrm>
          <a:off x="6424612" y="2333626"/>
          <a:ext cx="2062162" cy="105727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36</xdr:row>
          <xdr:rowOff>184150</xdr:rowOff>
        </xdr:from>
        <xdr:to>
          <xdr:col>3</xdr:col>
          <xdr:colOff>165100</xdr:colOff>
          <xdr:row>36</xdr:row>
          <xdr:rowOff>419100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B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184150</xdr:rowOff>
        </xdr:from>
        <xdr:to>
          <xdr:col>6</xdr:col>
          <xdr:colOff>209550</xdr:colOff>
          <xdr:row>36</xdr:row>
          <xdr:rowOff>419100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B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902811" cy="325730"/>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0" y="0"/>
          <a:ext cx="90281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（記入例）</a:t>
          </a:r>
          <a:endParaRPr kumimoji="1" lang="ja-JP" altLang="en-US" sz="12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11</xdr:row>
          <xdr:rowOff>69850</xdr:rowOff>
        </xdr:from>
        <xdr:to>
          <xdr:col>3</xdr:col>
          <xdr:colOff>241300</xdr:colOff>
          <xdr:row>11</xdr:row>
          <xdr:rowOff>400050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1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01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12700</xdr:rowOff>
        </xdr:from>
        <xdr:to>
          <xdr:col>3</xdr:col>
          <xdr:colOff>228600</xdr:colOff>
          <xdr:row>14</xdr:row>
          <xdr:rowOff>12700</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00000000-0008-0000-0100-00000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184150</xdr:rowOff>
        </xdr:from>
        <xdr:to>
          <xdr:col>3</xdr:col>
          <xdr:colOff>228600</xdr:colOff>
          <xdr:row>14</xdr:row>
          <xdr:rowOff>514350</xdr:rowOff>
        </xdr:to>
        <xdr:sp macro="" textlink="">
          <xdr:nvSpPr>
            <xdr:cNvPr id="110599" name="Check Box 7" hidden="1">
              <a:extLst>
                <a:ext uri="{63B3BB69-23CF-44E3-9099-C40C66FF867C}">
                  <a14:compatExt spid="_x0000_s110599"/>
                </a:ext>
                <a:ext uri="{FF2B5EF4-FFF2-40B4-BE49-F238E27FC236}">
                  <a16:creationId xmlns:a16="http://schemas.microsoft.com/office/drawing/2014/main" id="{00000000-0008-0000-0100-00000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16</xdr:row>
          <xdr:rowOff>69850</xdr:rowOff>
        </xdr:from>
        <xdr:to>
          <xdr:col>3</xdr:col>
          <xdr:colOff>241300</xdr:colOff>
          <xdr:row>16</xdr:row>
          <xdr:rowOff>400050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01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18</xdr:row>
          <xdr:rowOff>0</xdr:rowOff>
        </xdr:from>
        <xdr:to>
          <xdr:col>3</xdr:col>
          <xdr:colOff>241300</xdr:colOff>
          <xdr:row>19</xdr:row>
          <xdr:rowOff>0</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00000000-0008-0000-0100-00000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00000000-0008-0000-0100-00000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69850</xdr:rowOff>
        </xdr:from>
        <xdr:to>
          <xdr:col>3</xdr:col>
          <xdr:colOff>241300</xdr:colOff>
          <xdr:row>21</xdr:row>
          <xdr:rowOff>400050</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00000000-0008-0000-0100-00000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22</xdr:row>
          <xdr:rowOff>69850</xdr:rowOff>
        </xdr:from>
        <xdr:to>
          <xdr:col>3</xdr:col>
          <xdr:colOff>241300</xdr:colOff>
          <xdr:row>22</xdr:row>
          <xdr:rowOff>400050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00000000-0008-0000-0100-00000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00000000-0008-0000-0100-00001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16</xdr:row>
          <xdr:rowOff>69850</xdr:rowOff>
        </xdr:from>
        <xdr:to>
          <xdr:col>3</xdr:col>
          <xdr:colOff>241300</xdr:colOff>
          <xdr:row>16</xdr:row>
          <xdr:rowOff>400050</xdr:rowOff>
        </xdr:to>
        <xdr:sp macro="" textlink="">
          <xdr:nvSpPr>
            <xdr:cNvPr id="110611" name="Check Box 19" hidden="1">
              <a:extLst>
                <a:ext uri="{63B3BB69-23CF-44E3-9099-C40C66FF867C}">
                  <a14:compatExt spid="_x0000_s110611"/>
                </a:ext>
                <a:ext uri="{FF2B5EF4-FFF2-40B4-BE49-F238E27FC236}">
                  <a16:creationId xmlns:a16="http://schemas.microsoft.com/office/drawing/2014/main" id="{00000000-0008-0000-0100-00001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14" name="Check Box 22" hidden="1">
              <a:extLst>
                <a:ext uri="{63B3BB69-23CF-44E3-9099-C40C66FF867C}">
                  <a14:compatExt spid="_x0000_s110614"/>
                </a:ext>
                <a:ext uri="{FF2B5EF4-FFF2-40B4-BE49-F238E27FC236}">
                  <a16:creationId xmlns:a16="http://schemas.microsoft.com/office/drawing/2014/main" id="{00000000-0008-0000-0100-00001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69850</xdr:rowOff>
        </xdr:from>
        <xdr:to>
          <xdr:col>3</xdr:col>
          <xdr:colOff>241300</xdr:colOff>
          <xdr:row>21</xdr:row>
          <xdr:rowOff>400050</xdr:rowOff>
        </xdr:to>
        <xdr:sp macro="" textlink="">
          <xdr:nvSpPr>
            <xdr:cNvPr id="110615" name="Check Box 23" hidden="1">
              <a:extLst>
                <a:ext uri="{63B3BB69-23CF-44E3-9099-C40C66FF867C}">
                  <a14:compatExt spid="_x0000_s110615"/>
                </a:ext>
                <a:ext uri="{FF2B5EF4-FFF2-40B4-BE49-F238E27FC236}">
                  <a16:creationId xmlns:a16="http://schemas.microsoft.com/office/drawing/2014/main" id="{00000000-0008-0000-0100-00001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22</xdr:row>
          <xdr:rowOff>69850</xdr:rowOff>
        </xdr:from>
        <xdr:to>
          <xdr:col>3</xdr:col>
          <xdr:colOff>241300</xdr:colOff>
          <xdr:row>22</xdr:row>
          <xdr:rowOff>400050</xdr:rowOff>
        </xdr:to>
        <xdr:sp macro="" textlink="">
          <xdr:nvSpPr>
            <xdr:cNvPr id="110616" name="Check Box 24" hidden="1">
              <a:extLst>
                <a:ext uri="{63B3BB69-23CF-44E3-9099-C40C66FF867C}">
                  <a14:compatExt spid="_x0000_s110616"/>
                </a:ext>
                <a:ext uri="{FF2B5EF4-FFF2-40B4-BE49-F238E27FC236}">
                  <a16:creationId xmlns:a16="http://schemas.microsoft.com/office/drawing/2014/main" id="{00000000-0008-0000-0100-00001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23</xdr:row>
          <xdr:rowOff>171450</xdr:rowOff>
        </xdr:from>
        <xdr:to>
          <xdr:col>3</xdr:col>
          <xdr:colOff>241300</xdr:colOff>
          <xdr:row>24</xdr:row>
          <xdr:rowOff>0</xdr:rowOff>
        </xdr:to>
        <xdr:sp macro="" textlink="">
          <xdr:nvSpPr>
            <xdr:cNvPr id="110617" name="Check Box 25" hidden="1">
              <a:extLst>
                <a:ext uri="{63B3BB69-23CF-44E3-9099-C40C66FF867C}">
                  <a14:compatExt spid="_x0000_s110617"/>
                </a:ext>
                <a:ext uri="{FF2B5EF4-FFF2-40B4-BE49-F238E27FC236}">
                  <a16:creationId xmlns:a16="http://schemas.microsoft.com/office/drawing/2014/main" id="{00000000-0008-0000-0100-00001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17</xdr:row>
          <xdr:rowOff>171450</xdr:rowOff>
        </xdr:from>
        <xdr:to>
          <xdr:col>3</xdr:col>
          <xdr:colOff>241300</xdr:colOff>
          <xdr:row>17</xdr:row>
          <xdr:rowOff>508000</xdr:rowOff>
        </xdr:to>
        <xdr:sp macro="" textlink="">
          <xdr:nvSpPr>
            <xdr:cNvPr id="110626" name="Check Box 34" hidden="1">
              <a:extLst>
                <a:ext uri="{63B3BB69-23CF-44E3-9099-C40C66FF867C}">
                  <a14:compatExt spid="_x0000_s110626"/>
                </a:ext>
                <a:ext uri="{FF2B5EF4-FFF2-40B4-BE49-F238E27FC236}">
                  <a16:creationId xmlns:a16="http://schemas.microsoft.com/office/drawing/2014/main" id="{00000000-0008-0000-0100-00002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15</xdr:row>
          <xdr:rowOff>57150</xdr:rowOff>
        </xdr:from>
        <xdr:to>
          <xdr:col>3</xdr:col>
          <xdr:colOff>222250</xdr:colOff>
          <xdr:row>15</xdr:row>
          <xdr:rowOff>393700</xdr:rowOff>
        </xdr:to>
        <xdr:sp macro="" textlink="">
          <xdr:nvSpPr>
            <xdr:cNvPr id="110627" name="Check Box 35" hidden="1">
              <a:extLst>
                <a:ext uri="{63B3BB69-23CF-44E3-9099-C40C66FF867C}">
                  <a14:compatExt spid="_x0000_s110627"/>
                </a:ext>
                <a:ext uri="{FF2B5EF4-FFF2-40B4-BE49-F238E27FC236}">
                  <a16:creationId xmlns:a16="http://schemas.microsoft.com/office/drawing/2014/main" id="{00000000-0008-0000-0100-00002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285750</xdr:rowOff>
        </xdr:from>
        <xdr:to>
          <xdr:col>3</xdr:col>
          <xdr:colOff>228600</xdr:colOff>
          <xdr:row>19</xdr:row>
          <xdr:rowOff>622300</xdr:rowOff>
        </xdr:to>
        <xdr:sp macro="" textlink="">
          <xdr:nvSpPr>
            <xdr:cNvPr id="110630" name="Check Box 38" hidden="1">
              <a:extLst>
                <a:ext uri="{63B3BB69-23CF-44E3-9099-C40C66FF867C}">
                  <a14:compatExt spid="_x0000_s110630"/>
                </a:ext>
                <a:ext uri="{FF2B5EF4-FFF2-40B4-BE49-F238E27FC236}">
                  <a16:creationId xmlns:a16="http://schemas.microsoft.com/office/drawing/2014/main" id="{00000000-0008-0000-0100-00002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76199</xdr:colOff>
      <xdr:row>29</xdr:row>
      <xdr:rowOff>142874</xdr:rowOff>
    </xdr:from>
    <xdr:to>
      <xdr:col>39</xdr:col>
      <xdr:colOff>968375</xdr:colOff>
      <xdr:row>32</xdr:row>
      <xdr:rowOff>228600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7077074" y="7172324"/>
          <a:ext cx="2892426" cy="1123951"/>
        </a:xfrm>
        <a:prstGeom prst="wedgeRoundRectCallout">
          <a:avLst>
            <a:gd name="adj1" fmla="val -56010"/>
            <a:gd name="adj2" fmla="val -3637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事業概要欄には今回の申請事業にチェックをしてください</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30</xdr:row>
          <xdr:rowOff>114300</xdr:rowOff>
        </xdr:from>
        <xdr:to>
          <xdr:col>7</xdr:col>
          <xdr:colOff>114300</xdr:colOff>
          <xdr:row>30</xdr:row>
          <xdr:rowOff>355600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2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114300</xdr:rowOff>
        </xdr:from>
        <xdr:to>
          <xdr:col>7</xdr:col>
          <xdr:colOff>114300</xdr:colOff>
          <xdr:row>31</xdr:row>
          <xdr:rowOff>355600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2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32</xdr:row>
          <xdr:rowOff>76200</xdr:rowOff>
        </xdr:from>
        <xdr:to>
          <xdr:col>7</xdr:col>
          <xdr:colOff>127000</xdr:colOff>
          <xdr:row>32</xdr:row>
          <xdr:rowOff>317500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2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104294</xdr:colOff>
      <xdr:row>1</xdr:row>
      <xdr:rowOff>19050</xdr:rowOff>
    </xdr:from>
    <xdr:to>
      <xdr:col>39</xdr:col>
      <xdr:colOff>177319</xdr:colOff>
      <xdr:row>3</xdr:row>
      <xdr:rowOff>209550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7105169" y="257175"/>
          <a:ext cx="2073275" cy="657225"/>
        </a:xfrm>
        <a:prstGeom prst="wedgeRoundRectCallout">
          <a:avLst>
            <a:gd name="adj1" fmla="val -63481"/>
            <a:gd name="adj2" fmla="val -103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97944</xdr:colOff>
      <xdr:row>4</xdr:row>
      <xdr:rowOff>34925</xdr:rowOff>
    </xdr:from>
    <xdr:to>
      <xdr:col>39</xdr:col>
      <xdr:colOff>170969</xdr:colOff>
      <xdr:row>6</xdr:row>
      <xdr:rowOff>120650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7098819" y="968375"/>
          <a:ext cx="2073275" cy="638175"/>
        </a:xfrm>
        <a:prstGeom prst="wedgeRoundRectCallout">
          <a:avLst>
            <a:gd name="adj1" fmla="val -63148"/>
            <a:gd name="adj2" fmla="val -5775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rPr>
            <a:t>役職名は、登記事項証明書上の代表取締役、取締役、理事長などです。</a:t>
          </a:r>
        </a:p>
        <a:p>
          <a:pPr algn="l"/>
          <a:endParaRPr kumimoji="1" lang="ja-JP" altLang="en-US" sz="1100">
            <a:solidFill>
              <a:sysClr val="windowText" lastClr="000000"/>
            </a:solidFill>
          </a:endParaRPr>
        </a:p>
      </xdr:txBody>
    </xdr:sp>
    <xdr:clientData/>
  </xdr:twoCellAnchor>
  <xdr:twoCellAnchor>
    <xdr:from>
      <xdr:col>34</xdr:col>
      <xdr:colOff>104775</xdr:colOff>
      <xdr:row>2</xdr:row>
      <xdr:rowOff>171655</xdr:rowOff>
    </xdr:from>
    <xdr:to>
      <xdr:col>35</xdr:col>
      <xdr:colOff>71992</xdr:colOff>
      <xdr:row>5</xdr:row>
      <xdr:rowOff>164210</xdr:rowOff>
    </xdr:to>
    <xdr:sp macro="" textlink="">
      <xdr:nvSpPr>
        <xdr:cNvPr id="11" name="二等辺三角形 10">
          <a:extLst>
            <a:ext uri="{FF2B5EF4-FFF2-40B4-BE49-F238E27FC236}">
              <a16:creationId xmlns:a16="http://schemas.microsoft.com/office/drawing/2014/main" id="{00000000-0008-0000-0200-00000B000000}"/>
            </a:ext>
          </a:extLst>
        </xdr:cNvPr>
        <xdr:cNvSpPr/>
      </xdr:nvSpPr>
      <xdr:spPr>
        <a:xfrm rot="18582271">
          <a:off x="6659593" y="893937"/>
          <a:ext cx="659305" cy="167242"/>
        </a:xfrm>
        <a:prstGeom prst="triangle">
          <a:avLst>
            <a:gd name="adj" fmla="val 10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6988</xdr:colOff>
      <xdr:row>32</xdr:row>
      <xdr:rowOff>88459</xdr:rowOff>
    </xdr:from>
    <xdr:to>
      <xdr:col>45</xdr:col>
      <xdr:colOff>83188</xdr:colOff>
      <xdr:row>36</xdr:row>
      <xdr:rowOff>197689</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926092" y="8139780"/>
          <a:ext cx="2053087" cy="111564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4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4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35</xdr:col>
      <xdr:colOff>57150</xdr:colOff>
      <xdr:row>15</xdr:row>
      <xdr:rowOff>19050</xdr:rowOff>
    </xdr:from>
    <xdr:to>
      <xdr:col>43</xdr:col>
      <xdr:colOff>9525</xdr:colOff>
      <xdr:row>16</xdr:row>
      <xdr:rowOff>95250</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7058025" y="4210050"/>
          <a:ext cx="1552575" cy="457200"/>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自動で計算されます。</a:t>
          </a:r>
          <a:endParaRPr kumimoji="1" lang="en-US" altLang="ja-JP" sz="1100">
            <a:solidFill>
              <a:sysClr val="windowText" lastClr="000000"/>
            </a:solidFill>
          </a:endParaRPr>
        </a:p>
      </xdr:txBody>
    </xdr:sp>
    <xdr:clientData/>
  </xdr:twoCellAnchor>
  <xdr:twoCellAnchor>
    <xdr:from>
      <xdr:col>35</xdr:col>
      <xdr:colOff>63500</xdr:colOff>
      <xdr:row>4</xdr:row>
      <xdr:rowOff>244475</xdr:rowOff>
    </xdr:from>
    <xdr:to>
      <xdr:col>45</xdr:col>
      <xdr:colOff>133470</xdr:colOff>
      <xdr:row>9</xdr:row>
      <xdr:rowOff>168275</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397625" y="1187450"/>
          <a:ext cx="1879720" cy="14954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a:t>
          </a:r>
          <a:r>
            <a:rPr kumimoji="1" lang="en-US" altLang="ja-JP" sz="1100">
              <a:solidFill>
                <a:sysClr val="windowText" lastClr="000000"/>
              </a:solidFill>
            </a:rPr>
            <a:t>CO2</a:t>
          </a:r>
          <a:r>
            <a:rPr kumimoji="1" lang="ja-JP" altLang="en-US" sz="1100">
              <a:solidFill>
                <a:sysClr val="windowText" lastClr="000000"/>
              </a:solidFill>
            </a:rPr>
            <a:t>削減量算定シート</a:t>
          </a:r>
          <a:endParaRPr kumimoji="1" lang="en-US" altLang="ja-JP" sz="1100">
            <a:solidFill>
              <a:sysClr val="windowText" lastClr="000000"/>
            </a:solidFill>
          </a:endParaRPr>
        </a:p>
        <a:p>
          <a:pPr algn="l"/>
          <a:r>
            <a:rPr kumimoji="1" lang="ja-JP" altLang="en-US" sz="1100">
              <a:solidFill>
                <a:sysClr val="windowText" lastClr="000000"/>
              </a:solidFill>
            </a:rPr>
            <a:t>の結果を転記してください。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「設備」欄に記載のない設備は手入力してください。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238126</xdr:colOff>
      <xdr:row>21</xdr:row>
      <xdr:rowOff>35718</xdr:rowOff>
    </xdr:from>
    <xdr:to>
      <xdr:col>12</xdr:col>
      <xdr:colOff>242888</xdr:colOff>
      <xdr:row>26</xdr:row>
      <xdr:rowOff>11906</xdr:rowOff>
    </xdr:to>
    <xdr:sp macro="" textlink="">
      <xdr:nvSpPr>
        <xdr:cNvPr id="2" name="吹き出し: 角を丸めた四角形 1">
          <a:extLst>
            <a:ext uri="{FF2B5EF4-FFF2-40B4-BE49-F238E27FC236}">
              <a16:creationId xmlns:a16="http://schemas.microsoft.com/office/drawing/2014/main" id="{00000000-0008-0000-07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10</xdr:row>
      <xdr:rowOff>95251</xdr:rowOff>
    </xdr:from>
    <xdr:to>
      <xdr:col>12</xdr:col>
      <xdr:colOff>266699</xdr:colOff>
      <xdr:row>14</xdr:row>
      <xdr:rowOff>142876</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9</xdr:col>
      <xdr:colOff>309563</xdr:colOff>
      <xdr:row>2</xdr:row>
      <xdr:rowOff>95250</xdr:rowOff>
    </xdr:from>
    <xdr:to>
      <xdr:col>12</xdr:col>
      <xdr:colOff>314325</xdr:colOff>
      <xdr:row>6</xdr:row>
      <xdr:rowOff>142875</xdr:rowOff>
    </xdr:to>
    <xdr:sp macro="" textlink="">
      <xdr:nvSpPr>
        <xdr:cNvPr id="4" name="吹き出し: 角を丸めた四角形 3">
          <a:extLst>
            <a:ext uri="{FF2B5EF4-FFF2-40B4-BE49-F238E27FC236}">
              <a16:creationId xmlns:a16="http://schemas.microsoft.com/office/drawing/2014/main" id="{00000000-0008-0000-0700-000004000000}"/>
            </a:ext>
          </a:extLst>
        </xdr:cNvPr>
        <xdr:cNvSpPr/>
      </xdr:nvSpPr>
      <xdr:spPr>
        <a:xfrm>
          <a:off x="6465094" y="642938"/>
          <a:ext cx="2076450" cy="72628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82550</xdr:colOff>
          <xdr:row>36</xdr:row>
          <xdr:rowOff>184150</xdr:rowOff>
        </xdr:from>
        <xdr:to>
          <xdr:col>2</xdr:col>
          <xdr:colOff>635000</xdr:colOff>
          <xdr:row>36</xdr:row>
          <xdr:rowOff>419100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700-00000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184150</xdr:rowOff>
        </xdr:from>
        <xdr:to>
          <xdr:col>6</xdr:col>
          <xdr:colOff>209550</xdr:colOff>
          <xdr:row>36</xdr:row>
          <xdr:rowOff>419100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700-00000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3</xdr:col>
      <xdr:colOff>10346</xdr:colOff>
      <xdr:row>7</xdr:row>
      <xdr:rowOff>319855</xdr:rowOff>
    </xdr:from>
    <xdr:to>
      <xdr:col>4</xdr:col>
      <xdr:colOff>492304</xdr:colOff>
      <xdr:row>34</xdr:row>
      <xdr:rowOff>363878</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1610546" y="1786705"/>
          <a:ext cx="1196333" cy="3368248"/>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184150</xdr:rowOff>
        </xdr:from>
        <xdr:to>
          <xdr:col>3</xdr:col>
          <xdr:colOff>184150</xdr:colOff>
          <xdr:row>8</xdr:row>
          <xdr:rowOff>419100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A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184150</xdr:rowOff>
        </xdr:from>
        <xdr:to>
          <xdr:col>4</xdr:col>
          <xdr:colOff>184150</xdr:colOff>
          <xdr:row>8</xdr:row>
          <xdr:rowOff>419100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A00-00000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3</xdr:col>
          <xdr:colOff>184150</xdr:colOff>
          <xdr:row>9</xdr:row>
          <xdr:rowOff>431800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A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190500</xdr:rowOff>
        </xdr:from>
        <xdr:to>
          <xdr:col>4</xdr:col>
          <xdr:colOff>184150</xdr:colOff>
          <xdr:row>9</xdr:row>
          <xdr:rowOff>431800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A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10</xdr:row>
          <xdr:rowOff>203200</xdr:rowOff>
        </xdr:from>
        <xdr:to>
          <xdr:col>3</xdr:col>
          <xdr:colOff>184150</xdr:colOff>
          <xdr:row>10</xdr:row>
          <xdr:rowOff>438150</xdr:rowOff>
        </xdr:to>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0A00-00001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10</xdr:row>
          <xdr:rowOff>203200</xdr:rowOff>
        </xdr:from>
        <xdr:to>
          <xdr:col>4</xdr:col>
          <xdr:colOff>184150</xdr:colOff>
          <xdr:row>10</xdr:row>
          <xdr:rowOff>438150</xdr:rowOff>
        </xdr:to>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0A00-00001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190500</xdr:rowOff>
        </xdr:from>
        <xdr:to>
          <xdr:col>3</xdr:col>
          <xdr:colOff>184150</xdr:colOff>
          <xdr:row>12</xdr:row>
          <xdr:rowOff>431800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0A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190500</xdr:rowOff>
        </xdr:from>
        <xdr:to>
          <xdr:col>4</xdr:col>
          <xdr:colOff>184150</xdr:colOff>
          <xdr:row>12</xdr:row>
          <xdr:rowOff>431800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0A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13</xdr:row>
          <xdr:rowOff>203200</xdr:rowOff>
        </xdr:from>
        <xdr:to>
          <xdr:col>3</xdr:col>
          <xdr:colOff>165100</xdr:colOff>
          <xdr:row>13</xdr:row>
          <xdr:rowOff>438150</xdr:rowOff>
        </xdr:to>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0A00-00001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13</xdr:row>
          <xdr:rowOff>203200</xdr:rowOff>
        </xdr:from>
        <xdr:to>
          <xdr:col>4</xdr:col>
          <xdr:colOff>165100</xdr:colOff>
          <xdr:row>13</xdr:row>
          <xdr:rowOff>438150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A00-00001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30</xdr:row>
          <xdr:rowOff>622300</xdr:rowOff>
        </xdr:from>
        <xdr:to>
          <xdr:col>3</xdr:col>
          <xdr:colOff>184150</xdr:colOff>
          <xdr:row>32</xdr:row>
          <xdr:rowOff>50800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A00-00002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622300</xdr:rowOff>
        </xdr:from>
        <xdr:to>
          <xdr:col>4</xdr:col>
          <xdr:colOff>184150</xdr:colOff>
          <xdr:row>32</xdr:row>
          <xdr:rowOff>50800</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A00-00002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39</xdr:row>
          <xdr:rowOff>12700</xdr:rowOff>
        </xdr:from>
        <xdr:to>
          <xdr:col>3</xdr:col>
          <xdr:colOff>184150</xdr:colOff>
          <xdr:row>40</xdr:row>
          <xdr:rowOff>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A00-00002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39</xdr:row>
          <xdr:rowOff>12700</xdr:rowOff>
        </xdr:from>
        <xdr:to>
          <xdr:col>4</xdr:col>
          <xdr:colOff>184150</xdr:colOff>
          <xdr:row>40</xdr:row>
          <xdr:rowOff>0</xdr:rowOff>
        </xdr:to>
        <xdr:sp macro="" textlink="">
          <xdr:nvSpPr>
            <xdr:cNvPr id="101416" name="Check Box 40" hidden="1">
              <a:extLst>
                <a:ext uri="{63B3BB69-23CF-44E3-9099-C40C66FF867C}">
                  <a14:compatExt spid="_x0000_s101416"/>
                </a:ext>
                <a:ext uri="{FF2B5EF4-FFF2-40B4-BE49-F238E27FC236}">
                  <a16:creationId xmlns:a16="http://schemas.microsoft.com/office/drawing/2014/main" id="{00000000-0008-0000-0A00-00002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190500</xdr:rowOff>
        </xdr:from>
        <xdr:to>
          <xdr:col>3</xdr:col>
          <xdr:colOff>184150</xdr:colOff>
          <xdr:row>41</xdr:row>
          <xdr:rowOff>431800</xdr:rowOff>
        </xdr:to>
        <xdr:sp macro="" textlink="">
          <xdr:nvSpPr>
            <xdr:cNvPr id="101419" name="Check Box 43" hidden="1">
              <a:extLst>
                <a:ext uri="{63B3BB69-23CF-44E3-9099-C40C66FF867C}">
                  <a14:compatExt spid="_x0000_s101419"/>
                </a:ext>
                <a:ext uri="{FF2B5EF4-FFF2-40B4-BE49-F238E27FC236}">
                  <a16:creationId xmlns:a16="http://schemas.microsoft.com/office/drawing/2014/main" id="{00000000-0008-0000-0A00-00002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190500</xdr:rowOff>
        </xdr:from>
        <xdr:to>
          <xdr:col>4</xdr:col>
          <xdr:colOff>184150</xdr:colOff>
          <xdr:row>41</xdr:row>
          <xdr:rowOff>431800</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A00-00002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42</xdr:row>
          <xdr:rowOff>190500</xdr:rowOff>
        </xdr:from>
        <xdr:to>
          <xdr:col>3</xdr:col>
          <xdr:colOff>190500</xdr:colOff>
          <xdr:row>42</xdr:row>
          <xdr:rowOff>431800</xdr:rowOff>
        </xdr:to>
        <xdr:sp macro="" textlink="">
          <xdr:nvSpPr>
            <xdr:cNvPr id="101421" name="Check Box 45" hidden="1">
              <a:extLst>
                <a:ext uri="{63B3BB69-23CF-44E3-9099-C40C66FF867C}">
                  <a14:compatExt spid="_x0000_s101421"/>
                </a:ext>
                <a:ext uri="{FF2B5EF4-FFF2-40B4-BE49-F238E27FC236}">
                  <a16:creationId xmlns:a16="http://schemas.microsoft.com/office/drawing/2014/main" id="{00000000-0008-0000-0A00-00002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42</xdr:row>
          <xdr:rowOff>190500</xdr:rowOff>
        </xdr:from>
        <xdr:to>
          <xdr:col>4</xdr:col>
          <xdr:colOff>190500</xdr:colOff>
          <xdr:row>42</xdr:row>
          <xdr:rowOff>431800</xdr:rowOff>
        </xdr:to>
        <xdr:sp macro="" textlink="">
          <xdr:nvSpPr>
            <xdr:cNvPr id="101422" name="Check Box 46" hidden="1">
              <a:extLst>
                <a:ext uri="{63B3BB69-23CF-44E3-9099-C40C66FF867C}">
                  <a14:compatExt spid="_x0000_s101422"/>
                </a:ext>
                <a:ext uri="{FF2B5EF4-FFF2-40B4-BE49-F238E27FC236}">
                  <a16:creationId xmlns:a16="http://schemas.microsoft.com/office/drawing/2014/main" id="{00000000-0008-0000-0A00-00002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43</xdr:row>
          <xdr:rowOff>203200</xdr:rowOff>
        </xdr:from>
        <xdr:to>
          <xdr:col>3</xdr:col>
          <xdr:colOff>171450</xdr:colOff>
          <xdr:row>43</xdr:row>
          <xdr:rowOff>438150</xdr:rowOff>
        </xdr:to>
        <xdr:sp macro="" textlink="">
          <xdr:nvSpPr>
            <xdr:cNvPr id="101423" name="Check Box 47" hidden="1">
              <a:extLst>
                <a:ext uri="{63B3BB69-23CF-44E3-9099-C40C66FF867C}">
                  <a14:compatExt spid="_x0000_s101423"/>
                </a:ext>
                <a:ext uri="{FF2B5EF4-FFF2-40B4-BE49-F238E27FC236}">
                  <a16:creationId xmlns:a16="http://schemas.microsoft.com/office/drawing/2014/main" id="{00000000-0008-0000-0A00-00002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43</xdr:row>
          <xdr:rowOff>203200</xdr:rowOff>
        </xdr:from>
        <xdr:to>
          <xdr:col>4</xdr:col>
          <xdr:colOff>171450</xdr:colOff>
          <xdr:row>43</xdr:row>
          <xdr:rowOff>438150</xdr:rowOff>
        </xdr:to>
        <xdr:sp macro="" textlink="">
          <xdr:nvSpPr>
            <xdr:cNvPr id="101424" name="Check Box 48" hidden="1">
              <a:extLst>
                <a:ext uri="{63B3BB69-23CF-44E3-9099-C40C66FF867C}">
                  <a14:compatExt spid="_x0000_s101424"/>
                </a:ext>
                <a:ext uri="{FF2B5EF4-FFF2-40B4-BE49-F238E27FC236}">
                  <a16:creationId xmlns:a16="http://schemas.microsoft.com/office/drawing/2014/main" id="{00000000-0008-0000-0A00-00003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44</xdr:row>
          <xdr:rowOff>400050</xdr:rowOff>
        </xdr:from>
        <xdr:to>
          <xdr:col>3</xdr:col>
          <xdr:colOff>171450</xdr:colOff>
          <xdr:row>44</xdr:row>
          <xdr:rowOff>1035050</xdr:rowOff>
        </xdr:to>
        <xdr:sp macro="" textlink="">
          <xdr:nvSpPr>
            <xdr:cNvPr id="101427" name="Check Box 51" hidden="1">
              <a:extLst>
                <a:ext uri="{63B3BB69-23CF-44E3-9099-C40C66FF867C}">
                  <a14:compatExt spid="_x0000_s101427"/>
                </a:ext>
                <a:ext uri="{FF2B5EF4-FFF2-40B4-BE49-F238E27FC236}">
                  <a16:creationId xmlns:a16="http://schemas.microsoft.com/office/drawing/2014/main" id="{00000000-0008-0000-0A00-00003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44</xdr:row>
          <xdr:rowOff>400050</xdr:rowOff>
        </xdr:from>
        <xdr:to>
          <xdr:col>4</xdr:col>
          <xdr:colOff>171450</xdr:colOff>
          <xdr:row>44</xdr:row>
          <xdr:rowOff>1035050</xdr:rowOff>
        </xdr:to>
        <xdr:sp macro="" textlink="">
          <xdr:nvSpPr>
            <xdr:cNvPr id="101428" name="Check Box 52" hidden="1">
              <a:extLst>
                <a:ext uri="{63B3BB69-23CF-44E3-9099-C40C66FF867C}">
                  <a14:compatExt spid="_x0000_s101428"/>
                </a:ext>
                <a:ext uri="{FF2B5EF4-FFF2-40B4-BE49-F238E27FC236}">
                  <a16:creationId xmlns:a16="http://schemas.microsoft.com/office/drawing/2014/main" id="{00000000-0008-0000-0A00-00003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12700</xdr:rowOff>
        </xdr:from>
        <xdr:to>
          <xdr:col>3</xdr:col>
          <xdr:colOff>184150</xdr:colOff>
          <xdr:row>46</xdr:row>
          <xdr:rowOff>0</xdr:rowOff>
        </xdr:to>
        <xdr:sp macro="" textlink="">
          <xdr:nvSpPr>
            <xdr:cNvPr id="101429" name="Check Box 53" hidden="1">
              <a:extLst>
                <a:ext uri="{63B3BB69-23CF-44E3-9099-C40C66FF867C}">
                  <a14:compatExt spid="_x0000_s101429"/>
                </a:ext>
                <a:ext uri="{FF2B5EF4-FFF2-40B4-BE49-F238E27FC236}">
                  <a16:creationId xmlns:a16="http://schemas.microsoft.com/office/drawing/2014/main" id="{00000000-0008-0000-0A00-00003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45</xdr:row>
          <xdr:rowOff>12700</xdr:rowOff>
        </xdr:from>
        <xdr:to>
          <xdr:col>4</xdr:col>
          <xdr:colOff>184150</xdr:colOff>
          <xdr:row>46</xdr:row>
          <xdr:rowOff>0</xdr:rowOff>
        </xdr:to>
        <xdr:sp macro="" textlink="">
          <xdr:nvSpPr>
            <xdr:cNvPr id="101430" name="Check Box 54" hidden="1">
              <a:extLst>
                <a:ext uri="{63B3BB69-23CF-44E3-9099-C40C66FF867C}">
                  <a14:compatExt spid="_x0000_s101430"/>
                </a:ext>
                <a:ext uri="{FF2B5EF4-FFF2-40B4-BE49-F238E27FC236}">
                  <a16:creationId xmlns:a16="http://schemas.microsoft.com/office/drawing/2014/main" id="{00000000-0008-0000-0A00-00003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0</xdr:rowOff>
        </xdr:from>
        <xdr:to>
          <xdr:col>3</xdr:col>
          <xdr:colOff>184150</xdr:colOff>
          <xdr:row>47</xdr:row>
          <xdr:rowOff>0</xdr:rowOff>
        </xdr:to>
        <xdr:sp macro="" textlink="">
          <xdr:nvSpPr>
            <xdr:cNvPr id="101431" name="Check Box 55" hidden="1">
              <a:extLst>
                <a:ext uri="{63B3BB69-23CF-44E3-9099-C40C66FF867C}">
                  <a14:compatExt spid="_x0000_s101431"/>
                </a:ext>
                <a:ext uri="{FF2B5EF4-FFF2-40B4-BE49-F238E27FC236}">
                  <a16:creationId xmlns:a16="http://schemas.microsoft.com/office/drawing/2014/main" id="{00000000-0008-0000-0A00-00003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0</xdr:rowOff>
        </xdr:from>
        <xdr:to>
          <xdr:col>4</xdr:col>
          <xdr:colOff>184150</xdr:colOff>
          <xdr:row>47</xdr:row>
          <xdr:rowOff>0</xdr:rowOff>
        </xdr:to>
        <xdr:sp macro="" textlink="">
          <xdr:nvSpPr>
            <xdr:cNvPr id="101432" name="Check Box 56" hidden="1">
              <a:extLst>
                <a:ext uri="{63B3BB69-23CF-44E3-9099-C40C66FF867C}">
                  <a14:compatExt spid="_x0000_s101432"/>
                </a:ext>
                <a:ext uri="{FF2B5EF4-FFF2-40B4-BE49-F238E27FC236}">
                  <a16:creationId xmlns:a16="http://schemas.microsoft.com/office/drawing/2014/main" id="{00000000-0008-0000-0A00-00003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12700</xdr:rowOff>
        </xdr:from>
        <xdr:to>
          <xdr:col>3</xdr:col>
          <xdr:colOff>184150</xdr:colOff>
          <xdr:row>47</xdr:row>
          <xdr:rowOff>0</xdr:rowOff>
        </xdr:to>
        <xdr:sp macro="" textlink="">
          <xdr:nvSpPr>
            <xdr:cNvPr id="101433" name="Check Box 57" hidden="1">
              <a:extLst>
                <a:ext uri="{63B3BB69-23CF-44E3-9099-C40C66FF867C}">
                  <a14:compatExt spid="_x0000_s101433"/>
                </a:ext>
                <a:ext uri="{FF2B5EF4-FFF2-40B4-BE49-F238E27FC236}">
                  <a16:creationId xmlns:a16="http://schemas.microsoft.com/office/drawing/2014/main" id="{00000000-0008-0000-0A00-00003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12700</xdr:rowOff>
        </xdr:from>
        <xdr:to>
          <xdr:col>4</xdr:col>
          <xdr:colOff>184150</xdr:colOff>
          <xdr:row>47</xdr:row>
          <xdr:rowOff>0</xdr:rowOff>
        </xdr:to>
        <xdr:sp macro="" textlink="">
          <xdr:nvSpPr>
            <xdr:cNvPr id="101434" name="Check Box 58" hidden="1">
              <a:extLst>
                <a:ext uri="{63B3BB69-23CF-44E3-9099-C40C66FF867C}">
                  <a14:compatExt spid="_x0000_s101434"/>
                </a:ext>
                <a:ext uri="{FF2B5EF4-FFF2-40B4-BE49-F238E27FC236}">
                  <a16:creationId xmlns:a16="http://schemas.microsoft.com/office/drawing/2014/main" id="{00000000-0008-0000-0A00-00003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29</xdr:row>
          <xdr:rowOff>209550</xdr:rowOff>
        </xdr:from>
        <xdr:to>
          <xdr:col>3</xdr:col>
          <xdr:colOff>165100</xdr:colOff>
          <xdr:row>29</xdr:row>
          <xdr:rowOff>450850</xdr:rowOff>
        </xdr:to>
        <xdr:sp macro="" textlink="">
          <xdr:nvSpPr>
            <xdr:cNvPr id="101463" name="Check Box 87" hidden="1">
              <a:extLst>
                <a:ext uri="{63B3BB69-23CF-44E3-9099-C40C66FF867C}">
                  <a14:compatExt spid="_x0000_s101463"/>
                </a:ext>
                <a:ext uri="{FF2B5EF4-FFF2-40B4-BE49-F238E27FC236}">
                  <a16:creationId xmlns:a16="http://schemas.microsoft.com/office/drawing/2014/main" id="{00000000-0008-0000-0A00-00005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29</xdr:row>
          <xdr:rowOff>209550</xdr:rowOff>
        </xdr:from>
        <xdr:to>
          <xdr:col>4</xdr:col>
          <xdr:colOff>165100</xdr:colOff>
          <xdr:row>29</xdr:row>
          <xdr:rowOff>450850</xdr:rowOff>
        </xdr:to>
        <xdr:sp macro="" textlink="">
          <xdr:nvSpPr>
            <xdr:cNvPr id="101464" name="Check Box 88" hidden="1">
              <a:extLst>
                <a:ext uri="{63B3BB69-23CF-44E3-9099-C40C66FF867C}">
                  <a14:compatExt spid="_x0000_s101464"/>
                </a:ext>
                <a:ext uri="{FF2B5EF4-FFF2-40B4-BE49-F238E27FC236}">
                  <a16:creationId xmlns:a16="http://schemas.microsoft.com/office/drawing/2014/main" id="{00000000-0008-0000-0A00-00005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184150</xdr:rowOff>
        </xdr:from>
        <xdr:to>
          <xdr:col>3</xdr:col>
          <xdr:colOff>184150</xdr:colOff>
          <xdr:row>20</xdr:row>
          <xdr:rowOff>431800</xdr:rowOff>
        </xdr:to>
        <xdr:sp macro="" textlink="">
          <xdr:nvSpPr>
            <xdr:cNvPr id="101475" name="Check Box 99" hidden="1">
              <a:extLst>
                <a:ext uri="{63B3BB69-23CF-44E3-9099-C40C66FF867C}">
                  <a14:compatExt spid="_x0000_s101475"/>
                </a:ext>
                <a:ext uri="{FF2B5EF4-FFF2-40B4-BE49-F238E27FC236}">
                  <a16:creationId xmlns:a16="http://schemas.microsoft.com/office/drawing/2014/main" id="{00000000-0008-0000-0A00-00006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184150</xdr:rowOff>
        </xdr:from>
        <xdr:to>
          <xdr:col>4</xdr:col>
          <xdr:colOff>184150</xdr:colOff>
          <xdr:row>20</xdr:row>
          <xdr:rowOff>431800</xdr:rowOff>
        </xdr:to>
        <xdr:sp macro="" textlink="">
          <xdr:nvSpPr>
            <xdr:cNvPr id="101476" name="Check Box 100" hidden="1">
              <a:extLst>
                <a:ext uri="{63B3BB69-23CF-44E3-9099-C40C66FF867C}">
                  <a14:compatExt spid="_x0000_s101476"/>
                </a:ext>
                <a:ext uri="{FF2B5EF4-FFF2-40B4-BE49-F238E27FC236}">
                  <a16:creationId xmlns:a16="http://schemas.microsoft.com/office/drawing/2014/main" id="{00000000-0008-0000-0A00-00006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21</xdr:row>
          <xdr:rowOff>241300</xdr:rowOff>
        </xdr:from>
        <xdr:to>
          <xdr:col>3</xdr:col>
          <xdr:colOff>171450</xdr:colOff>
          <xdr:row>21</xdr:row>
          <xdr:rowOff>476250</xdr:rowOff>
        </xdr:to>
        <xdr:sp macro="" textlink="">
          <xdr:nvSpPr>
            <xdr:cNvPr id="101479" name="Check Box 103" hidden="1">
              <a:extLst>
                <a:ext uri="{63B3BB69-23CF-44E3-9099-C40C66FF867C}">
                  <a14:compatExt spid="_x0000_s101479"/>
                </a:ext>
                <a:ext uri="{FF2B5EF4-FFF2-40B4-BE49-F238E27FC236}">
                  <a16:creationId xmlns:a16="http://schemas.microsoft.com/office/drawing/2014/main" id="{00000000-0008-0000-0A00-00006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21</xdr:row>
          <xdr:rowOff>241300</xdr:rowOff>
        </xdr:from>
        <xdr:to>
          <xdr:col>4</xdr:col>
          <xdr:colOff>171450</xdr:colOff>
          <xdr:row>21</xdr:row>
          <xdr:rowOff>476250</xdr:rowOff>
        </xdr:to>
        <xdr:sp macro="" textlink="">
          <xdr:nvSpPr>
            <xdr:cNvPr id="101480" name="Check Box 104" hidden="1">
              <a:extLst>
                <a:ext uri="{63B3BB69-23CF-44E3-9099-C40C66FF867C}">
                  <a14:compatExt spid="_x0000_s101480"/>
                </a:ext>
                <a:ext uri="{FF2B5EF4-FFF2-40B4-BE49-F238E27FC236}">
                  <a16:creationId xmlns:a16="http://schemas.microsoft.com/office/drawing/2014/main" id="{00000000-0008-0000-0A00-00006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25</xdr:row>
          <xdr:rowOff>12700</xdr:rowOff>
        </xdr:from>
        <xdr:to>
          <xdr:col>3</xdr:col>
          <xdr:colOff>184150</xdr:colOff>
          <xdr:row>25</xdr:row>
          <xdr:rowOff>247650</xdr:rowOff>
        </xdr:to>
        <xdr:sp macro="" textlink="">
          <xdr:nvSpPr>
            <xdr:cNvPr id="101481" name="Check Box 105" hidden="1">
              <a:extLst>
                <a:ext uri="{63B3BB69-23CF-44E3-9099-C40C66FF867C}">
                  <a14:compatExt spid="_x0000_s101481"/>
                </a:ext>
                <a:ext uri="{FF2B5EF4-FFF2-40B4-BE49-F238E27FC236}">
                  <a16:creationId xmlns:a16="http://schemas.microsoft.com/office/drawing/2014/main" id="{00000000-0008-0000-0A00-00006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25</xdr:row>
          <xdr:rowOff>12700</xdr:rowOff>
        </xdr:from>
        <xdr:to>
          <xdr:col>4</xdr:col>
          <xdr:colOff>184150</xdr:colOff>
          <xdr:row>25</xdr:row>
          <xdr:rowOff>247650</xdr:rowOff>
        </xdr:to>
        <xdr:sp macro="" textlink="">
          <xdr:nvSpPr>
            <xdr:cNvPr id="101482" name="Check Box 106" hidden="1">
              <a:extLst>
                <a:ext uri="{63B3BB69-23CF-44E3-9099-C40C66FF867C}">
                  <a14:compatExt spid="_x0000_s101482"/>
                </a:ext>
                <a:ext uri="{FF2B5EF4-FFF2-40B4-BE49-F238E27FC236}">
                  <a16:creationId xmlns:a16="http://schemas.microsoft.com/office/drawing/2014/main" id="{00000000-0008-0000-0A00-00006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27</xdr:row>
          <xdr:rowOff>184150</xdr:rowOff>
        </xdr:from>
        <xdr:to>
          <xdr:col>3</xdr:col>
          <xdr:colOff>171450</xdr:colOff>
          <xdr:row>27</xdr:row>
          <xdr:rowOff>419100</xdr:rowOff>
        </xdr:to>
        <xdr:sp macro="" textlink="">
          <xdr:nvSpPr>
            <xdr:cNvPr id="101487" name="Check Box 111" hidden="1">
              <a:extLst>
                <a:ext uri="{63B3BB69-23CF-44E3-9099-C40C66FF867C}">
                  <a14:compatExt spid="_x0000_s101487"/>
                </a:ext>
                <a:ext uri="{FF2B5EF4-FFF2-40B4-BE49-F238E27FC236}">
                  <a16:creationId xmlns:a16="http://schemas.microsoft.com/office/drawing/2014/main" id="{00000000-0008-0000-0A00-00006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27</xdr:row>
          <xdr:rowOff>184150</xdr:rowOff>
        </xdr:from>
        <xdr:to>
          <xdr:col>4</xdr:col>
          <xdr:colOff>171450</xdr:colOff>
          <xdr:row>27</xdr:row>
          <xdr:rowOff>419100</xdr:rowOff>
        </xdr:to>
        <xdr:sp macro="" textlink="">
          <xdr:nvSpPr>
            <xdr:cNvPr id="101488" name="Check Box 112" hidden="1">
              <a:extLst>
                <a:ext uri="{63B3BB69-23CF-44E3-9099-C40C66FF867C}">
                  <a14:compatExt spid="_x0000_s101488"/>
                </a:ext>
                <a:ext uri="{FF2B5EF4-FFF2-40B4-BE49-F238E27FC236}">
                  <a16:creationId xmlns:a16="http://schemas.microsoft.com/office/drawing/2014/main" id="{00000000-0008-0000-0A00-00007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228600</xdr:rowOff>
        </xdr:from>
        <xdr:to>
          <xdr:col>3</xdr:col>
          <xdr:colOff>184150</xdr:colOff>
          <xdr:row>40</xdr:row>
          <xdr:rowOff>469900</xdr:rowOff>
        </xdr:to>
        <xdr:sp macro="" textlink="">
          <xdr:nvSpPr>
            <xdr:cNvPr id="101497" name="Check Box 121" hidden="1">
              <a:extLst>
                <a:ext uri="{63B3BB69-23CF-44E3-9099-C40C66FF867C}">
                  <a14:compatExt spid="_x0000_s101497"/>
                </a:ext>
                <a:ext uri="{FF2B5EF4-FFF2-40B4-BE49-F238E27FC236}">
                  <a16:creationId xmlns:a16="http://schemas.microsoft.com/office/drawing/2014/main" id="{00000000-0008-0000-0A00-00007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228600</xdr:rowOff>
        </xdr:from>
        <xdr:to>
          <xdr:col>4</xdr:col>
          <xdr:colOff>184150</xdr:colOff>
          <xdr:row>40</xdr:row>
          <xdr:rowOff>469900</xdr:rowOff>
        </xdr:to>
        <xdr:sp macro="" textlink="">
          <xdr:nvSpPr>
            <xdr:cNvPr id="101498" name="Check Box 122" hidden="1">
              <a:extLst>
                <a:ext uri="{63B3BB69-23CF-44E3-9099-C40C66FF867C}">
                  <a14:compatExt spid="_x0000_s101498"/>
                </a:ext>
                <a:ext uri="{FF2B5EF4-FFF2-40B4-BE49-F238E27FC236}">
                  <a16:creationId xmlns:a16="http://schemas.microsoft.com/office/drawing/2014/main" id="{00000000-0008-0000-0A00-00007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47</xdr:row>
          <xdr:rowOff>203200</xdr:rowOff>
        </xdr:from>
        <xdr:to>
          <xdr:col>3</xdr:col>
          <xdr:colOff>184150</xdr:colOff>
          <xdr:row>47</xdr:row>
          <xdr:rowOff>438150</xdr:rowOff>
        </xdr:to>
        <xdr:sp macro="" textlink="">
          <xdr:nvSpPr>
            <xdr:cNvPr id="101501" name="Check Box 125" hidden="1">
              <a:extLst>
                <a:ext uri="{63B3BB69-23CF-44E3-9099-C40C66FF867C}">
                  <a14:compatExt spid="_x0000_s101501"/>
                </a:ext>
                <a:ext uri="{FF2B5EF4-FFF2-40B4-BE49-F238E27FC236}">
                  <a16:creationId xmlns:a16="http://schemas.microsoft.com/office/drawing/2014/main" id="{00000000-0008-0000-0A00-00007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47</xdr:row>
          <xdr:rowOff>203200</xdr:rowOff>
        </xdr:from>
        <xdr:to>
          <xdr:col>4</xdr:col>
          <xdr:colOff>184150</xdr:colOff>
          <xdr:row>47</xdr:row>
          <xdr:rowOff>438150</xdr:rowOff>
        </xdr:to>
        <xdr:sp macro="" textlink="">
          <xdr:nvSpPr>
            <xdr:cNvPr id="101502" name="Check Box 126" hidden="1">
              <a:extLst>
                <a:ext uri="{63B3BB69-23CF-44E3-9099-C40C66FF867C}">
                  <a14:compatExt spid="_x0000_s101502"/>
                </a:ext>
                <a:ext uri="{FF2B5EF4-FFF2-40B4-BE49-F238E27FC236}">
                  <a16:creationId xmlns:a16="http://schemas.microsoft.com/office/drawing/2014/main" id="{00000000-0008-0000-0A00-00007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30</xdr:row>
          <xdr:rowOff>203200</xdr:rowOff>
        </xdr:from>
        <xdr:to>
          <xdr:col>3</xdr:col>
          <xdr:colOff>184150</xdr:colOff>
          <xdr:row>30</xdr:row>
          <xdr:rowOff>438150</xdr:rowOff>
        </xdr:to>
        <xdr:sp macro="" textlink="">
          <xdr:nvSpPr>
            <xdr:cNvPr id="101521" name="Check Box 145" hidden="1">
              <a:extLst>
                <a:ext uri="{63B3BB69-23CF-44E3-9099-C40C66FF867C}">
                  <a14:compatExt spid="_x0000_s101521"/>
                </a:ext>
                <a:ext uri="{FF2B5EF4-FFF2-40B4-BE49-F238E27FC236}">
                  <a16:creationId xmlns:a16="http://schemas.microsoft.com/office/drawing/2014/main" id="{00000000-0008-0000-0A00-00009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203200</xdr:rowOff>
        </xdr:from>
        <xdr:to>
          <xdr:col>4</xdr:col>
          <xdr:colOff>184150</xdr:colOff>
          <xdr:row>30</xdr:row>
          <xdr:rowOff>438150</xdr:rowOff>
        </xdr:to>
        <xdr:sp macro="" textlink="">
          <xdr:nvSpPr>
            <xdr:cNvPr id="101522" name="Check Box 146" hidden="1">
              <a:extLst>
                <a:ext uri="{63B3BB69-23CF-44E3-9099-C40C66FF867C}">
                  <a14:compatExt spid="_x0000_s101522"/>
                </a:ext>
                <a:ext uri="{FF2B5EF4-FFF2-40B4-BE49-F238E27FC236}">
                  <a16:creationId xmlns:a16="http://schemas.microsoft.com/office/drawing/2014/main" id="{00000000-0008-0000-0A00-00009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203200</xdr:rowOff>
        </xdr:from>
        <xdr:to>
          <xdr:col>3</xdr:col>
          <xdr:colOff>184150</xdr:colOff>
          <xdr:row>14</xdr:row>
          <xdr:rowOff>438150</xdr:rowOff>
        </xdr:to>
        <xdr:sp macro="" textlink="">
          <xdr:nvSpPr>
            <xdr:cNvPr id="101525" name="Check Box 149" hidden="1">
              <a:extLst>
                <a:ext uri="{63B3BB69-23CF-44E3-9099-C40C66FF867C}">
                  <a14:compatExt spid="_x0000_s101525"/>
                </a:ext>
                <a:ext uri="{FF2B5EF4-FFF2-40B4-BE49-F238E27FC236}">
                  <a16:creationId xmlns:a16="http://schemas.microsoft.com/office/drawing/2014/main" id="{00000000-0008-0000-0A00-00009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203200</xdr:rowOff>
        </xdr:from>
        <xdr:to>
          <xdr:col>4</xdr:col>
          <xdr:colOff>184150</xdr:colOff>
          <xdr:row>14</xdr:row>
          <xdr:rowOff>438150</xdr:rowOff>
        </xdr:to>
        <xdr:sp macro="" textlink="">
          <xdr:nvSpPr>
            <xdr:cNvPr id="101526" name="Check Box 150" hidden="1">
              <a:extLst>
                <a:ext uri="{63B3BB69-23CF-44E3-9099-C40C66FF867C}">
                  <a14:compatExt spid="_x0000_s101526"/>
                </a:ext>
                <a:ext uri="{FF2B5EF4-FFF2-40B4-BE49-F238E27FC236}">
                  <a16:creationId xmlns:a16="http://schemas.microsoft.com/office/drawing/2014/main" id="{00000000-0008-0000-0A00-00009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171450</xdr:rowOff>
        </xdr:from>
        <xdr:to>
          <xdr:col>3</xdr:col>
          <xdr:colOff>184150</xdr:colOff>
          <xdr:row>15</xdr:row>
          <xdr:rowOff>412750</xdr:rowOff>
        </xdr:to>
        <xdr:sp macro="" textlink="">
          <xdr:nvSpPr>
            <xdr:cNvPr id="101529" name="Check Box 153" hidden="1">
              <a:extLst>
                <a:ext uri="{63B3BB69-23CF-44E3-9099-C40C66FF867C}">
                  <a14:compatExt spid="_x0000_s101529"/>
                </a:ext>
                <a:ext uri="{FF2B5EF4-FFF2-40B4-BE49-F238E27FC236}">
                  <a16:creationId xmlns:a16="http://schemas.microsoft.com/office/drawing/2014/main" id="{00000000-0008-0000-0A00-00009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171450</xdr:rowOff>
        </xdr:from>
        <xdr:to>
          <xdr:col>4</xdr:col>
          <xdr:colOff>184150</xdr:colOff>
          <xdr:row>15</xdr:row>
          <xdr:rowOff>412750</xdr:rowOff>
        </xdr:to>
        <xdr:sp macro="" textlink="">
          <xdr:nvSpPr>
            <xdr:cNvPr id="101530" name="Check Box 154" hidden="1">
              <a:extLst>
                <a:ext uri="{63B3BB69-23CF-44E3-9099-C40C66FF867C}">
                  <a14:compatExt spid="_x0000_s101530"/>
                </a:ext>
                <a:ext uri="{FF2B5EF4-FFF2-40B4-BE49-F238E27FC236}">
                  <a16:creationId xmlns:a16="http://schemas.microsoft.com/office/drawing/2014/main" id="{00000000-0008-0000-0A00-00009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203200</xdr:rowOff>
        </xdr:from>
        <xdr:to>
          <xdr:col>3</xdr:col>
          <xdr:colOff>184150</xdr:colOff>
          <xdr:row>16</xdr:row>
          <xdr:rowOff>431800</xdr:rowOff>
        </xdr:to>
        <xdr:sp macro="" textlink="">
          <xdr:nvSpPr>
            <xdr:cNvPr id="101533" name="Check Box 157" hidden="1">
              <a:extLst>
                <a:ext uri="{63B3BB69-23CF-44E3-9099-C40C66FF867C}">
                  <a14:compatExt spid="_x0000_s101533"/>
                </a:ext>
                <a:ext uri="{FF2B5EF4-FFF2-40B4-BE49-F238E27FC236}">
                  <a16:creationId xmlns:a16="http://schemas.microsoft.com/office/drawing/2014/main" id="{00000000-0008-0000-0A00-00009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203200</xdr:rowOff>
        </xdr:from>
        <xdr:to>
          <xdr:col>4</xdr:col>
          <xdr:colOff>184150</xdr:colOff>
          <xdr:row>16</xdr:row>
          <xdr:rowOff>431800</xdr:rowOff>
        </xdr:to>
        <xdr:sp macro="" textlink="">
          <xdr:nvSpPr>
            <xdr:cNvPr id="101534" name="Check Box 158" hidden="1">
              <a:extLst>
                <a:ext uri="{63B3BB69-23CF-44E3-9099-C40C66FF867C}">
                  <a14:compatExt spid="_x0000_s101534"/>
                </a:ext>
                <a:ext uri="{FF2B5EF4-FFF2-40B4-BE49-F238E27FC236}">
                  <a16:creationId xmlns:a16="http://schemas.microsoft.com/office/drawing/2014/main" id="{00000000-0008-0000-0A00-00009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17</xdr:row>
          <xdr:rowOff>203200</xdr:rowOff>
        </xdr:from>
        <xdr:to>
          <xdr:col>3</xdr:col>
          <xdr:colOff>184150</xdr:colOff>
          <xdr:row>17</xdr:row>
          <xdr:rowOff>431800</xdr:rowOff>
        </xdr:to>
        <xdr:sp macro="" textlink="">
          <xdr:nvSpPr>
            <xdr:cNvPr id="101537" name="Check Box 161" hidden="1">
              <a:extLst>
                <a:ext uri="{63B3BB69-23CF-44E3-9099-C40C66FF867C}">
                  <a14:compatExt spid="_x0000_s101537"/>
                </a:ext>
                <a:ext uri="{FF2B5EF4-FFF2-40B4-BE49-F238E27FC236}">
                  <a16:creationId xmlns:a16="http://schemas.microsoft.com/office/drawing/2014/main" id="{00000000-0008-0000-0A00-0000A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17</xdr:row>
          <xdr:rowOff>203200</xdr:rowOff>
        </xdr:from>
        <xdr:to>
          <xdr:col>4</xdr:col>
          <xdr:colOff>184150</xdr:colOff>
          <xdr:row>17</xdr:row>
          <xdr:rowOff>431800</xdr:rowOff>
        </xdr:to>
        <xdr:sp macro="" textlink="">
          <xdr:nvSpPr>
            <xdr:cNvPr id="101538" name="Check Box 162" hidden="1">
              <a:extLst>
                <a:ext uri="{63B3BB69-23CF-44E3-9099-C40C66FF867C}">
                  <a14:compatExt spid="_x0000_s101538"/>
                </a:ext>
                <a:ext uri="{FF2B5EF4-FFF2-40B4-BE49-F238E27FC236}">
                  <a16:creationId xmlns:a16="http://schemas.microsoft.com/office/drawing/2014/main" id="{00000000-0008-0000-0A00-0000A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18</xdr:row>
          <xdr:rowOff>203200</xdr:rowOff>
        </xdr:from>
        <xdr:to>
          <xdr:col>3</xdr:col>
          <xdr:colOff>171450</xdr:colOff>
          <xdr:row>18</xdr:row>
          <xdr:rowOff>431800</xdr:rowOff>
        </xdr:to>
        <xdr:sp macro="" textlink="">
          <xdr:nvSpPr>
            <xdr:cNvPr id="101541" name="Check Box 165" hidden="1">
              <a:extLst>
                <a:ext uri="{63B3BB69-23CF-44E3-9099-C40C66FF867C}">
                  <a14:compatExt spid="_x0000_s101541"/>
                </a:ext>
                <a:ext uri="{FF2B5EF4-FFF2-40B4-BE49-F238E27FC236}">
                  <a16:creationId xmlns:a16="http://schemas.microsoft.com/office/drawing/2014/main" id="{00000000-0008-0000-0A00-0000A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18</xdr:row>
          <xdr:rowOff>203200</xdr:rowOff>
        </xdr:from>
        <xdr:to>
          <xdr:col>4</xdr:col>
          <xdr:colOff>171450</xdr:colOff>
          <xdr:row>18</xdr:row>
          <xdr:rowOff>431800</xdr:rowOff>
        </xdr:to>
        <xdr:sp macro="" textlink="">
          <xdr:nvSpPr>
            <xdr:cNvPr id="101542" name="Check Box 166" hidden="1">
              <a:extLst>
                <a:ext uri="{63B3BB69-23CF-44E3-9099-C40C66FF867C}">
                  <a14:compatExt spid="_x0000_s101542"/>
                </a:ext>
                <a:ext uri="{FF2B5EF4-FFF2-40B4-BE49-F238E27FC236}">
                  <a16:creationId xmlns:a16="http://schemas.microsoft.com/office/drawing/2014/main" id="{00000000-0008-0000-0A00-0000A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222250</xdr:rowOff>
        </xdr:from>
        <xdr:to>
          <xdr:col>3</xdr:col>
          <xdr:colOff>184150</xdr:colOff>
          <xdr:row>22</xdr:row>
          <xdr:rowOff>469900</xdr:rowOff>
        </xdr:to>
        <xdr:sp macro="" textlink="">
          <xdr:nvSpPr>
            <xdr:cNvPr id="101545" name="Check Box 169" hidden="1">
              <a:extLst>
                <a:ext uri="{63B3BB69-23CF-44E3-9099-C40C66FF867C}">
                  <a14:compatExt spid="_x0000_s101545"/>
                </a:ext>
                <a:ext uri="{FF2B5EF4-FFF2-40B4-BE49-F238E27FC236}">
                  <a16:creationId xmlns:a16="http://schemas.microsoft.com/office/drawing/2014/main" id="{00000000-0008-0000-0A00-0000A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222250</xdr:rowOff>
        </xdr:from>
        <xdr:to>
          <xdr:col>4</xdr:col>
          <xdr:colOff>184150</xdr:colOff>
          <xdr:row>22</xdr:row>
          <xdr:rowOff>469900</xdr:rowOff>
        </xdr:to>
        <xdr:sp macro="" textlink="">
          <xdr:nvSpPr>
            <xdr:cNvPr id="101546" name="Check Box 170" hidden="1">
              <a:extLst>
                <a:ext uri="{63B3BB69-23CF-44E3-9099-C40C66FF867C}">
                  <a14:compatExt spid="_x0000_s101546"/>
                </a:ext>
                <a:ext uri="{FF2B5EF4-FFF2-40B4-BE49-F238E27FC236}">
                  <a16:creationId xmlns:a16="http://schemas.microsoft.com/office/drawing/2014/main" id="{00000000-0008-0000-0A00-0000A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222250</xdr:rowOff>
        </xdr:from>
        <xdr:to>
          <xdr:col>3</xdr:col>
          <xdr:colOff>184150</xdr:colOff>
          <xdr:row>23</xdr:row>
          <xdr:rowOff>469900</xdr:rowOff>
        </xdr:to>
        <xdr:sp macro="" textlink="">
          <xdr:nvSpPr>
            <xdr:cNvPr id="101549" name="Check Box 173" hidden="1">
              <a:extLst>
                <a:ext uri="{63B3BB69-23CF-44E3-9099-C40C66FF867C}">
                  <a14:compatExt spid="_x0000_s101549"/>
                </a:ext>
                <a:ext uri="{FF2B5EF4-FFF2-40B4-BE49-F238E27FC236}">
                  <a16:creationId xmlns:a16="http://schemas.microsoft.com/office/drawing/2014/main" id="{00000000-0008-0000-0A00-0000A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222250</xdr:rowOff>
        </xdr:from>
        <xdr:to>
          <xdr:col>4</xdr:col>
          <xdr:colOff>184150</xdr:colOff>
          <xdr:row>23</xdr:row>
          <xdr:rowOff>469900</xdr:rowOff>
        </xdr:to>
        <xdr:sp macro="" textlink="">
          <xdr:nvSpPr>
            <xdr:cNvPr id="101550" name="Check Box 174" hidden="1">
              <a:extLst>
                <a:ext uri="{63B3BB69-23CF-44E3-9099-C40C66FF867C}">
                  <a14:compatExt spid="_x0000_s101550"/>
                </a:ext>
                <a:ext uri="{FF2B5EF4-FFF2-40B4-BE49-F238E27FC236}">
                  <a16:creationId xmlns:a16="http://schemas.microsoft.com/office/drawing/2014/main" id="{00000000-0008-0000-0A00-0000A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51</xdr:row>
          <xdr:rowOff>12700</xdr:rowOff>
        </xdr:from>
        <xdr:to>
          <xdr:col>3</xdr:col>
          <xdr:colOff>184150</xdr:colOff>
          <xdr:row>52</xdr:row>
          <xdr:rowOff>0</xdr:rowOff>
        </xdr:to>
        <xdr:sp macro="" textlink="">
          <xdr:nvSpPr>
            <xdr:cNvPr id="101551" name="Check Box 175" hidden="1">
              <a:extLst>
                <a:ext uri="{63B3BB69-23CF-44E3-9099-C40C66FF867C}">
                  <a14:compatExt spid="_x0000_s101551"/>
                </a:ext>
                <a:ext uri="{FF2B5EF4-FFF2-40B4-BE49-F238E27FC236}">
                  <a16:creationId xmlns:a16="http://schemas.microsoft.com/office/drawing/2014/main" id="{00000000-0008-0000-0A00-0000A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51</xdr:row>
          <xdr:rowOff>12700</xdr:rowOff>
        </xdr:from>
        <xdr:to>
          <xdr:col>4</xdr:col>
          <xdr:colOff>184150</xdr:colOff>
          <xdr:row>52</xdr:row>
          <xdr:rowOff>0</xdr:rowOff>
        </xdr:to>
        <xdr:sp macro="" textlink="">
          <xdr:nvSpPr>
            <xdr:cNvPr id="101552" name="Check Box 176" hidden="1">
              <a:extLst>
                <a:ext uri="{63B3BB69-23CF-44E3-9099-C40C66FF867C}">
                  <a14:compatExt spid="_x0000_s101552"/>
                </a:ext>
                <a:ext uri="{FF2B5EF4-FFF2-40B4-BE49-F238E27FC236}">
                  <a16:creationId xmlns:a16="http://schemas.microsoft.com/office/drawing/2014/main" id="{00000000-0008-0000-0A00-0000B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53</xdr:row>
          <xdr:rowOff>203200</xdr:rowOff>
        </xdr:from>
        <xdr:to>
          <xdr:col>3</xdr:col>
          <xdr:colOff>190500</xdr:colOff>
          <xdr:row>53</xdr:row>
          <xdr:rowOff>438150</xdr:rowOff>
        </xdr:to>
        <xdr:sp macro="" textlink="">
          <xdr:nvSpPr>
            <xdr:cNvPr id="101555" name="Check Box 179" hidden="1">
              <a:extLst>
                <a:ext uri="{63B3BB69-23CF-44E3-9099-C40C66FF867C}">
                  <a14:compatExt spid="_x0000_s101555"/>
                </a:ext>
                <a:ext uri="{FF2B5EF4-FFF2-40B4-BE49-F238E27FC236}">
                  <a16:creationId xmlns:a16="http://schemas.microsoft.com/office/drawing/2014/main" id="{00000000-0008-0000-0A00-0000B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53</xdr:row>
          <xdr:rowOff>203200</xdr:rowOff>
        </xdr:from>
        <xdr:to>
          <xdr:col>4</xdr:col>
          <xdr:colOff>190500</xdr:colOff>
          <xdr:row>53</xdr:row>
          <xdr:rowOff>438150</xdr:rowOff>
        </xdr:to>
        <xdr:sp macro="" textlink="">
          <xdr:nvSpPr>
            <xdr:cNvPr id="101556" name="Check Box 180" hidden="1">
              <a:extLst>
                <a:ext uri="{63B3BB69-23CF-44E3-9099-C40C66FF867C}">
                  <a14:compatExt spid="_x0000_s101556"/>
                </a:ext>
                <a:ext uri="{FF2B5EF4-FFF2-40B4-BE49-F238E27FC236}">
                  <a16:creationId xmlns:a16="http://schemas.microsoft.com/office/drawing/2014/main" id="{00000000-0008-0000-0A00-0000B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54</xdr:row>
          <xdr:rowOff>165100</xdr:rowOff>
        </xdr:from>
        <xdr:to>
          <xdr:col>3</xdr:col>
          <xdr:colOff>171450</xdr:colOff>
          <xdr:row>54</xdr:row>
          <xdr:rowOff>400050</xdr:rowOff>
        </xdr:to>
        <xdr:sp macro="" textlink="">
          <xdr:nvSpPr>
            <xdr:cNvPr id="101557" name="Check Box 181" hidden="1">
              <a:extLst>
                <a:ext uri="{63B3BB69-23CF-44E3-9099-C40C66FF867C}">
                  <a14:compatExt spid="_x0000_s101557"/>
                </a:ext>
                <a:ext uri="{FF2B5EF4-FFF2-40B4-BE49-F238E27FC236}">
                  <a16:creationId xmlns:a16="http://schemas.microsoft.com/office/drawing/2014/main" id="{00000000-0008-0000-0A00-0000B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54</xdr:row>
          <xdr:rowOff>165100</xdr:rowOff>
        </xdr:from>
        <xdr:to>
          <xdr:col>4</xdr:col>
          <xdr:colOff>171450</xdr:colOff>
          <xdr:row>54</xdr:row>
          <xdr:rowOff>400050</xdr:rowOff>
        </xdr:to>
        <xdr:sp macro="" textlink="">
          <xdr:nvSpPr>
            <xdr:cNvPr id="101558" name="Check Box 182" hidden="1">
              <a:extLst>
                <a:ext uri="{63B3BB69-23CF-44E3-9099-C40C66FF867C}">
                  <a14:compatExt spid="_x0000_s101558"/>
                </a:ext>
                <a:ext uri="{FF2B5EF4-FFF2-40B4-BE49-F238E27FC236}">
                  <a16:creationId xmlns:a16="http://schemas.microsoft.com/office/drawing/2014/main" id="{00000000-0008-0000-0A00-0000B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52</xdr:row>
          <xdr:rowOff>190500</xdr:rowOff>
        </xdr:from>
        <xdr:to>
          <xdr:col>3</xdr:col>
          <xdr:colOff>203200</xdr:colOff>
          <xdr:row>52</xdr:row>
          <xdr:rowOff>431800</xdr:rowOff>
        </xdr:to>
        <xdr:sp macro="" textlink="">
          <xdr:nvSpPr>
            <xdr:cNvPr id="101563" name="Check Box 187" hidden="1">
              <a:extLst>
                <a:ext uri="{63B3BB69-23CF-44E3-9099-C40C66FF867C}">
                  <a14:compatExt spid="_x0000_s101563"/>
                </a:ext>
                <a:ext uri="{FF2B5EF4-FFF2-40B4-BE49-F238E27FC236}">
                  <a16:creationId xmlns:a16="http://schemas.microsoft.com/office/drawing/2014/main" id="{00000000-0008-0000-0A00-0000B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52</xdr:row>
          <xdr:rowOff>190500</xdr:rowOff>
        </xdr:from>
        <xdr:to>
          <xdr:col>4</xdr:col>
          <xdr:colOff>203200</xdr:colOff>
          <xdr:row>52</xdr:row>
          <xdr:rowOff>431800</xdr:rowOff>
        </xdr:to>
        <xdr:sp macro="" textlink="">
          <xdr:nvSpPr>
            <xdr:cNvPr id="101564" name="Check Box 188" hidden="1">
              <a:extLst>
                <a:ext uri="{63B3BB69-23CF-44E3-9099-C40C66FF867C}">
                  <a14:compatExt spid="_x0000_s101564"/>
                </a:ext>
                <a:ext uri="{FF2B5EF4-FFF2-40B4-BE49-F238E27FC236}">
                  <a16:creationId xmlns:a16="http://schemas.microsoft.com/office/drawing/2014/main" id="{00000000-0008-0000-0A00-0000B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34</xdr:row>
          <xdr:rowOff>584200</xdr:rowOff>
        </xdr:from>
        <xdr:to>
          <xdr:col>3</xdr:col>
          <xdr:colOff>171450</xdr:colOff>
          <xdr:row>36</xdr:row>
          <xdr:rowOff>12700</xdr:rowOff>
        </xdr:to>
        <xdr:sp macro="" textlink="">
          <xdr:nvSpPr>
            <xdr:cNvPr id="101575" name="Check Box 199" hidden="1">
              <a:extLst>
                <a:ext uri="{63B3BB69-23CF-44E3-9099-C40C66FF867C}">
                  <a14:compatExt spid="_x0000_s101575"/>
                </a:ext>
                <a:ext uri="{FF2B5EF4-FFF2-40B4-BE49-F238E27FC236}">
                  <a16:creationId xmlns:a16="http://schemas.microsoft.com/office/drawing/2014/main" id="{00000000-0008-0000-0A00-0000C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34</xdr:row>
          <xdr:rowOff>584200</xdr:rowOff>
        </xdr:from>
        <xdr:to>
          <xdr:col>4</xdr:col>
          <xdr:colOff>171450</xdr:colOff>
          <xdr:row>36</xdr:row>
          <xdr:rowOff>12700</xdr:rowOff>
        </xdr:to>
        <xdr:sp macro="" textlink="">
          <xdr:nvSpPr>
            <xdr:cNvPr id="101576" name="Check Box 200" hidden="1">
              <a:extLst>
                <a:ext uri="{63B3BB69-23CF-44E3-9099-C40C66FF867C}">
                  <a14:compatExt spid="_x0000_s101576"/>
                </a:ext>
                <a:ext uri="{FF2B5EF4-FFF2-40B4-BE49-F238E27FC236}">
                  <a16:creationId xmlns:a16="http://schemas.microsoft.com/office/drawing/2014/main" id="{00000000-0008-0000-0A00-0000C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33</xdr:row>
          <xdr:rowOff>190500</xdr:rowOff>
        </xdr:from>
        <xdr:to>
          <xdr:col>3</xdr:col>
          <xdr:colOff>171450</xdr:colOff>
          <xdr:row>33</xdr:row>
          <xdr:rowOff>431800</xdr:rowOff>
        </xdr:to>
        <xdr:sp macro="" textlink="">
          <xdr:nvSpPr>
            <xdr:cNvPr id="101577" name="Check Box 201" hidden="1">
              <a:extLst>
                <a:ext uri="{63B3BB69-23CF-44E3-9099-C40C66FF867C}">
                  <a14:compatExt spid="_x0000_s101577"/>
                </a:ext>
                <a:ext uri="{FF2B5EF4-FFF2-40B4-BE49-F238E27FC236}">
                  <a16:creationId xmlns:a16="http://schemas.microsoft.com/office/drawing/2014/main" id="{00000000-0008-0000-0A00-0000C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33</xdr:row>
          <xdr:rowOff>190500</xdr:rowOff>
        </xdr:from>
        <xdr:to>
          <xdr:col>4</xdr:col>
          <xdr:colOff>171450</xdr:colOff>
          <xdr:row>33</xdr:row>
          <xdr:rowOff>431800</xdr:rowOff>
        </xdr:to>
        <xdr:sp macro="" textlink="">
          <xdr:nvSpPr>
            <xdr:cNvPr id="101578" name="Check Box 202" hidden="1">
              <a:extLst>
                <a:ext uri="{63B3BB69-23CF-44E3-9099-C40C66FF867C}">
                  <a14:compatExt spid="_x0000_s101578"/>
                </a:ext>
                <a:ext uri="{FF2B5EF4-FFF2-40B4-BE49-F238E27FC236}">
                  <a16:creationId xmlns:a16="http://schemas.microsoft.com/office/drawing/2014/main" id="{00000000-0008-0000-0A00-0000C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222250</xdr:rowOff>
        </xdr:from>
        <xdr:to>
          <xdr:col>3</xdr:col>
          <xdr:colOff>184150</xdr:colOff>
          <xdr:row>34</xdr:row>
          <xdr:rowOff>457200</xdr:rowOff>
        </xdr:to>
        <xdr:sp macro="" textlink="">
          <xdr:nvSpPr>
            <xdr:cNvPr id="101579" name="Check Box 203" hidden="1">
              <a:extLst>
                <a:ext uri="{63B3BB69-23CF-44E3-9099-C40C66FF867C}">
                  <a14:compatExt spid="_x0000_s101579"/>
                </a:ext>
                <a:ext uri="{FF2B5EF4-FFF2-40B4-BE49-F238E27FC236}">
                  <a16:creationId xmlns:a16="http://schemas.microsoft.com/office/drawing/2014/main" id="{00000000-0008-0000-0A00-0000C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34</xdr:row>
          <xdr:rowOff>222250</xdr:rowOff>
        </xdr:from>
        <xdr:to>
          <xdr:col>4</xdr:col>
          <xdr:colOff>184150</xdr:colOff>
          <xdr:row>34</xdr:row>
          <xdr:rowOff>457200</xdr:rowOff>
        </xdr:to>
        <xdr:sp macro="" textlink="">
          <xdr:nvSpPr>
            <xdr:cNvPr id="101580" name="Check Box 204" hidden="1">
              <a:extLst>
                <a:ext uri="{63B3BB69-23CF-44E3-9099-C40C66FF867C}">
                  <a14:compatExt spid="_x0000_s101580"/>
                </a:ext>
                <a:ext uri="{FF2B5EF4-FFF2-40B4-BE49-F238E27FC236}">
                  <a16:creationId xmlns:a16="http://schemas.microsoft.com/office/drawing/2014/main" id="{00000000-0008-0000-0A00-0000C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4&#24180;&#24230;/&#20013;&#23567;&#25285;&#24403;/22_&#20107;&#26989;&#32773;&#25903;&#25588;/22_05_CO2&#25490;&#20986;&#21066;&#28187;&#35373;&#20633;&#23566;&#20837;&#35036;&#21161;/22_05_010_&#35373;&#20633;&#35036;&#21161;&#12288;&#20363;&#35215;/00%20R4&#35201;&#32177;&#25913;&#27491;/&#25913;&#35330;&#27096;&#24335;R4/&#27096;&#24335;&#31532;2-1&#21495;&#65288;&#20107;&#26989;&#35336;&#30011;&#26360;_&#35373;&#20633;&#23566;&#20837;&#65289;&#65288;&#20013;&#235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2524;&#29577;&#30476;&#27096;&#24335;&#65288;&#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7096;&#24335;/&#27096;&#24335;&#31532;1&#21495;&#65288;&#35036;&#21161;&#37329;&#20132;&#20184;&#30003;&#35531;&#26360;&#65289;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row r="27">
          <cell r="M27"/>
        </row>
      </sheetData>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申請資格等"/>
      <sheetName val="事業実施者・事業内容"/>
      <sheetName val="事業費内訳"/>
      <sheetName val="ボイラ排出量算定（追加)"/>
      <sheetName val="Sheet1"/>
      <sheetName val="導入設備詳細"/>
      <sheetName val="省エネ計画書"/>
      <sheetName val="CO2換算シート"/>
      <sheetName val="現況写真"/>
    </sheetNames>
    <sheetDataSet>
      <sheetData sheetId="0" refreshError="1"/>
      <sheetData sheetId="1" refreshError="1"/>
      <sheetData sheetId="2">
        <row r="65">
          <cell r="A65" t="str">
            <v>農業・林業</v>
          </cell>
          <cell r="B65" t="str">
            <v>漁業</v>
          </cell>
          <cell r="C65" t="str">
            <v>鉱業・採石業・砂利採取業</v>
          </cell>
          <cell r="D65" t="str">
            <v>建設業</v>
          </cell>
          <cell r="E65" t="str">
            <v>製造業</v>
          </cell>
          <cell r="F65" t="str">
            <v>電気・ガス・熱供給・水道業</v>
          </cell>
          <cell r="G65" t="str">
            <v>情報通信業</v>
          </cell>
          <cell r="H65" t="str">
            <v>運輸業・郵便業</v>
          </cell>
          <cell r="I65" t="str">
            <v>卸売業・小売業</v>
          </cell>
          <cell r="J65" t="str">
            <v>金融業・保険業</v>
          </cell>
          <cell r="K65" t="str">
            <v>不動産業・物品賃貸業</v>
          </cell>
          <cell r="L65" t="str">
            <v>学術研究・専門・技術サービス業</v>
          </cell>
          <cell r="M65" t="str">
            <v>宿泊業・飲食サービス業</v>
          </cell>
          <cell r="N65" t="str">
            <v>生活関連サービス業・娯楽業</v>
          </cell>
          <cell r="O65" t="str">
            <v>教育・学習支援業</v>
          </cell>
          <cell r="P65" t="str">
            <v>医療・福祉</v>
          </cell>
          <cell r="Q65" t="str">
            <v>複合サービス事業</v>
          </cell>
          <cell r="R65" t="str">
            <v>サービス業</v>
          </cell>
        </row>
      </sheetData>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重要事項確認書"/>
      <sheetName val="事業実施者・事業内容"/>
      <sheetName val="事業費内訳"/>
      <sheetName val="ボイラ排出量算定（追加)"/>
      <sheetName val="Sheet1"/>
      <sheetName val="省エネ計画書"/>
      <sheetName val="CO2換算シート"/>
      <sheetName val="現況写真"/>
      <sheetName val="チェックリスト"/>
      <sheetName val="省エネ計画書（記入例）"/>
    </sheetNames>
    <sheetDataSet>
      <sheetData sheetId="0"/>
      <sheetData sheetId="1"/>
      <sheetData sheetId="2">
        <row r="66">
          <cell r="A66" t="str">
            <v>農業・林業</v>
          </cell>
          <cell r="B66" t="str">
            <v>漁業</v>
          </cell>
          <cell r="C66" t="str">
            <v>鉱業・採石業・砂利採取業</v>
          </cell>
          <cell r="D66" t="str">
            <v>建設業</v>
          </cell>
          <cell r="E66" t="str">
            <v>製造業</v>
          </cell>
          <cell r="F66" t="str">
            <v>電気・ガス・熱供給・水道業</v>
          </cell>
          <cell r="G66" t="str">
            <v>情報通信業</v>
          </cell>
          <cell r="H66" t="str">
            <v>運輸業・郵便業</v>
          </cell>
          <cell r="I66" t="str">
            <v>卸売業・小売業</v>
          </cell>
          <cell r="J66" t="str">
            <v>金融業・保険業</v>
          </cell>
          <cell r="K66" t="str">
            <v>不動産業・物品賃貸業</v>
          </cell>
          <cell r="L66" t="str">
            <v>学術研究・専門・技術サービス業</v>
          </cell>
          <cell r="M66" t="str">
            <v>宿泊業・飲食サービス業</v>
          </cell>
          <cell r="N66" t="str">
            <v>生活関連サービス業・娯楽業</v>
          </cell>
          <cell r="O66" t="str">
            <v>教育・学習支援業</v>
          </cell>
          <cell r="P66" t="str">
            <v>医療・福祉</v>
          </cell>
          <cell r="Q66" t="str">
            <v>複合サービス事業</v>
          </cell>
          <cell r="R66" t="str">
            <v>サービス業</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48.xml"/><Relationship Id="rId21" Type="http://schemas.openxmlformats.org/officeDocument/2006/relationships/ctrlProp" Target="../ctrlProps/ctrlProp43.xml"/><Relationship Id="rId42" Type="http://schemas.openxmlformats.org/officeDocument/2006/relationships/ctrlProp" Target="../ctrlProps/ctrlProp64.xml"/><Relationship Id="rId47" Type="http://schemas.openxmlformats.org/officeDocument/2006/relationships/ctrlProp" Target="../ctrlProps/ctrlProp69.xml"/><Relationship Id="rId63" Type="http://schemas.openxmlformats.org/officeDocument/2006/relationships/ctrlProp" Target="../ctrlProps/ctrlProp85.xml"/><Relationship Id="rId68" Type="http://schemas.openxmlformats.org/officeDocument/2006/relationships/ctrlProp" Target="../ctrlProps/ctrlProp90.xml"/><Relationship Id="rId2" Type="http://schemas.openxmlformats.org/officeDocument/2006/relationships/drawing" Target="../drawings/drawing9.xml"/><Relationship Id="rId16" Type="http://schemas.openxmlformats.org/officeDocument/2006/relationships/ctrlProp" Target="../ctrlProps/ctrlProp38.xml"/><Relationship Id="rId29" Type="http://schemas.openxmlformats.org/officeDocument/2006/relationships/ctrlProp" Target="../ctrlProps/ctrlProp51.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3" Type="http://schemas.openxmlformats.org/officeDocument/2006/relationships/ctrlProp" Target="../ctrlProps/ctrlProp75.xml"/><Relationship Id="rId58" Type="http://schemas.openxmlformats.org/officeDocument/2006/relationships/ctrlProp" Target="../ctrlProps/ctrlProp80.xml"/><Relationship Id="rId66" Type="http://schemas.openxmlformats.org/officeDocument/2006/relationships/ctrlProp" Target="../ctrlProps/ctrlProp88.xml"/><Relationship Id="rId74" Type="http://schemas.openxmlformats.org/officeDocument/2006/relationships/ctrlProp" Target="../ctrlProps/ctrlProp96.xml"/><Relationship Id="rId5" Type="http://schemas.openxmlformats.org/officeDocument/2006/relationships/ctrlProp" Target="../ctrlProps/ctrlProp27.xml"/><Relationship Id="rId61" Type="http://schemas.openxmlformats.org/officeDocument/2006/relationships/ctrlProp" Target="../ctrlProps/ctrlProp83.xml"/><Relationship Id="rId19" Type="http://schemas.openxmlformats.org/officeDocument/2006/relationships/ctrlProp" Target="../ctrlProps/ctrlProp4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64" Type="http://schemas.openxmlformats.org/officeDocument/2006/relationships/ctrlProp" Target="../ctrlProps/ctrlProp86.xml"/><Relationship Id="rId69" Type="http://schemas.openxmlformats.org/officeDocument/2006/relationships/ctrlProp" Target="../ctrlProps/ctrlProp91.xml"/><Relationship Id="rId8" Type="http://schemas.openxmlformats.org/officeDocument/2006/relationships/ctrlProp" Target="../ctrlProps/ctrlProp30.xml"/><Relationship Id="rId51" Type="http://schemas.openxmlformats.org/officeDocument/2006/relationships/ctrlProp" Target="../ctrlProps/ctrlProp73.xml"/><Relationship Id="rId72" Type="http://schemas.openxmlformats.org/officeDocument/2006/relationships/ctrlProp" Target="../ctrlProps/ctrlProp94.xml"/><Relationship Id="rId3" Type="http://schemas.openxmlformats.org/officeDocument/2006/relationships/vmlDrawing" Target="../drawings/vmlDrawing6.v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67" Type="http://schemas.openxmlformats.org/officeDocument/2006/relationships/ctrlProp" Target="../ctrlProps/ctrlProp89.xml"/><Relationship Id="rId20" Type="http://schemas.openxmlformats.org/officeDocument/2006/relationships/ctrlProp" Target="../ctrlProps/ctrlProp42.xml"/><Relationship Id="rId41" Type="http://schemas.openxmlformats.org/officeDocument/2006/relationships/ctrlProp" Target="../ctrlProps/ctrlProp63.xml"/><Relationship Id="rId54" Type="http://schemas.openxmlformats.org/officeDocument/2006/relationships/ctrlProp" Target="../ctrlProps/ctrlProp76.xml"/><Relationship Id="rId62" Type="http://schemas.openxmlformats.org/officeDocument/2006/relationships/ctrlProp" Target="../ctrlProps/ctrlProp84.xml"/><Relationship Id="rId70" Type="http://schemas.openxmlformats.org/officeDocument/2006/relationships/ctrlProp" Target="../ctrlProps/ctrlProp92.xml"/><Relationship Id="rId75" Type="http://schemas.openxmlformats.org/officeDocument/2006/relationships/ctrlProp" Target="../ctrlProps/ctrlProp97.xml"/><Relationship Id="rId1" Type="http://schemas.openxmlformats.org/officeDocument/2006/relationships/printerSettings" Target="../printerSettings/printerSettings11.bin"/><Relationship Id="rId6" Type="http://schemas.openxmlformats.org/officeDocument/2006/relationships/ctrlProp" Target="../ctrlProps/ctrlProp28.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 Id="rId10" Type="http://schemas.openxmlformats.org/officeDocument/2006/relationships/ctrlProp" Target="../ctrlProps/ctrlProp32.xml"/><Relationship Id="rId31" Type="http://schemas.openxmlformats.org/officeDocument/2006/relationships/ctrlProp" Target="../ctrlProps/ctrlProp53.xm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 Id="rId65" Type="http://schemas.openxmlformats.org/officeDocument/2006/relationships/ctrlProp" Target="../ctrlProps/ctrlProp87.xml"/><Relationship Id="rId73" Type="http://schemas.openxmlformats.org/officeDocument/2006/relationships/ctrlProp" Target="../ctrlProps/ctrlProp95.xml"/><Relationship Id="rId4" Type="http://schemas.openxmlformats.org/officeDocument/2006/relationships/ctrlProp" Target="../ctrlProps/ctrlProp26.xml"/><Relationship Id="rId9" Type="http://schemas.openxmlformats.org/officeDocument/2006/relationships/ctrlProp" Target="../ctrlProps/ctrlProp31.xml"/><Relationship Id="rId13" Type="http://schemas.openxmlformats.org/officeDocument/2006/relationships/ctrlProp" Target="../ctrlProps/ctrlProp35.xml"/><Relationship Id="rId18" Type="http://schemas.openxmlformats.org/officeDocument/2006/relationships/ctrlProp" Target="../ctrlProps/ctrlProp40.xml"/><Relationship Id="rId39" Type="http://schemas.openxmlformats.org/officeDocument/2006/relationships/ctrlProp" Target="../ctrlProps/ctrlProp61.xml"/><Relationship Id="rId34" Type="http://schemas.openxmlformats.org/officeDocument/2006/relationships/ctrlProp" Target="../ctrlProps/ctrlProp56.xml"/><Relationship Id="rId50" Type="http://schemas.openxmlformats.org/officeDocument/2006/relationships/ctrlProp" Target="../ctrlProps/ctrlProp72.xml"/><Relationship Id="rId55" Type="http://schemas.openxmlformats.org/officeDocument/2006/relationships/ctrlProp" Target="../ctrlProps/ctrlProp77.xml"/><Relationship Id="rId7" Type="http://schemas.openxmlformats.org/officeDocument/2006/relationships/ctrlProp" Target="../ctrlProps/ctrlProp29.xml"/><Relationship Id="rId71" Type="http://schemas.openxmlformats.org/officeDocument/2006/relationships/ctrlProp" Target="../ctrlProps/ctrlProp9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dimension ref="A1:AL79"/>
  <sheetViews>
    <sheetView tabSelected="1" view="pageBreakPreview" zoomScaleNormal="100" zoomScaleSheetLayoutView="100" workbookViewId="0">
      <selection activeCell="R3" sqref="R3"/>
    </sheetView>
  </sheetViews>
  <sheetFormatPr defaultColWidth="8.453125" defaultRowHeight="19.75" customHeight="1"/>
  <cols>
    <col min="1" max="34" width="2.453125" style="119" customWidth="1"/>
    <col min="35" max="36" width="2.6328125" style="5" customWidth="1"/>
    <col min="37" max="37" width="8.453125"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8.453125" style="5"/>
  </cols>
  <sheetData>
    <row r="1" spans="1:34" ht="19.75" customHeight="1">
      <c r="B1" t="s">
        <v>697</v>
      </c>
    </row>
    <row r="2" spans="1:34" ht="19.75" customHeight="1">
      <c r="B2" s="120"/>
      <c r="C2" s="120"/>
      <c r="D2" s="120"/>
      <c r="E2" s="120"/>
      <c r="F2" s="120"/>
      <c r="G2" s="120"/>
      <c r="H2" s="120"/>
      <c r="I2" s="120"/>
      <c r="J2" s="120"/>
      <c r="K2" s="120"/>
      <c r="L2" s="120"/>
      <c r="M2" s="120"/>
      <c r="N2" s="120"/>
      <c r="O2" s="120"/>
      <c r="P2" s="120"/>
      <c r="Q2" s="120"/>
      <c r="R2" s="120"/>
      <c r="S2" s="120"/>
      <c r="T2" s="120"/>
      <c r="U2" s="120"/>
      <c r="V2" s="120"/>
      <c r="W2" s="380" t="s">
        <v>550</v>
      </c>
      <c r="X2" s="380"/>
      <c r="Y2" s="380"/>
      <c r="Z2" s="380"/>
      <c r="AA2" s="380"/>
      <c r="AB2" s="380"/>
      <c r="AC2" s="380"/>
      <c r="AD2" s="380"/>
      <c r="AE2" s="380"/>
      <c r="AF2" s="380"/>
      <c r="AG2" s="380"/>
      <c r="AH2" s="380"/>
    </row>
    <row r="3" spans="1:34" ht="19.75" customHeight="1">
      <c r="A3" s="125" t="s">
        <v>709</v>
      </c>
      <c r="B3" s="120"/>
      <c r="C3" s="120"/>
      <c r="D3" s="120"/>
      <c r="E3" s="120"/>
      <c r="F3" s="120"/>
      <c r="G3" s="120"/>
      <c r="H3" s="120"/>
      <c r="I3" s="120"/>
      <c r="J3" s="120"/>
      <c r="K3" s="120"/>
      <c r="L3" s="120"/>
      <c r="M3" s="120"/>
      <c r="N3" s="120"/>
      <c r="O3" s="120"/>
      <c r="P3" s="120"/>
      <c r="Q3" s="120"/>
      <c r="R3" s="120"/>
      <c r="S3" s="120"/>
      <c r="T3" s="120"/>
      <c r="U3" s="120"/>
      <c r="V3" s="120"/>
      <c r="X3" s="120"/>
      <c r="Y3" s="120"/>
      <c r="Z3" s="120"/>
      <c r="AA3" s="120"/>
      <c r="AB3" s="120"/>
      <c r="AC3" s="120"/>
      <c r="AD3" s="120"/>
      <c r="AE3" s="120"/>
      <c r="AF3" s="120"/>
      <c r="AG3" s="120"/>
      <c r="AH3" s="120"/>
    </row>
    <row r="4" spans="1:34" ht="19.75" customHeight="1">
      <c r="A4" s="375" t="s">
        <v>710</v>
      </c>
      <c r="B4" s="128"/>
      <c r="C4" s="128"/>
      <c r="D4" s="128"/>
      <c r="E4" s="128"/>
      <c r="F4" s="128"/>
      <c r="G4" s="128"/>
      <c r="H4" s="128"/>
      <c r="I4" s="128"/>
      <c r="J4" s="128"/>
      <c r="K4" s="128"/>
      <c r="L4" s="128"/>
      <c r="M4" s="120"/>
      <c r="N4" s="120"/>
      <c r="O4" s="120"/>
      <c r="P4" s="120"/>
      <c r="Q4" s="120"/>
      <c r="R4" s="120"/>
      <c r="S4" s="120"/>
      <c r="T4" s="120"/>
      <c r="U4" s="120"/>
      <c r="V4" s="120"/>
      <c r="X4" s="120"/>
      <c r="Y4" s="120"/>
      <c r="Z4" s="120"/>
      <c r="AA4" s="120"/>
      <c r="AB4" s="120"/>
      <c r="AC4" s="120"/>
      <c r="AD4" s="120"/>
      <c r="AE4" s="120"/>
      <c r="AF4" s="120"/>
      <c r="AG4" s="120"/>
      <c r="AH4" s="120"/>
    </row>
    <row r="5" spans="1:34" ht="19.75" customHeight="1">
      <c r="B5" s="120"/>
      <c r="C5" s="120"/>
      <c r="D5" s="120"/>
      <c r="E5" s="120"/>
      <c r="F5" s="120"/>
      <c r="G5" s="120"/>
      <c r="H5" s="120"/>
      <c r="I5" s="120"/>
      <c r="J5" s="120"/>
      <c r="K5" s="120" t="s">
        <v>532</v>
      </c>
      <c r="L5" s="120"/>
      <c r="M5" s="120"/>
      <c r="N5" s="120"/>
      <c r="O5" s="127"/>
      <c r="P5" s="127"/>
      <c r="Q5" s="381"/>
      <c r="R5" s="381"/>
      <c r="S5" s="381"/>
      <c r="T5" s="381"/>
      <c r="U5" s="381"/>
      <c r="V5" s="381"/>
      <c r="W5" s="381"/>
      <c r="X5" s="381"/>
      <c r="Y5" s="381"/>
      <c r="Z5" s="381"/>
      <c r="AA5" s="381"/>
      <c r="AB5" s="381"/>
      <c r="AC5" s="381"/>
      <c r="AD5" s="381"/>
      <c r="AE5" s="381"/>
      <c r="AF5" s="381"/>
      <c r="AG5" s="381"/>
      <c r="AH5" s="381"/>
    </row>
    <row r="6" spans="1:34" ht="19.75" customHeight="1">
      <c r="B6" s="120"/>
      <c r="C6" s="120"/>
      <c r="D6" s="120"/>
      <c r="E6" s="120"/>
      <c r="F6" s="120"/>
      <c r="G6" s="120"/>
      <c r="H6" s="120"/>
      <c r="I6" s="120"/>
      <c r="J6" s="120"/>
      <c r="K6" s="120" t="s">
        <v>533</v>
      </c>
      <c r="L6" s="120"/>
      <c r="M6" s="120"/>
      <c r="N6" s="120"/>
      <c r="O6" s="382"/>
      <c r="P6" s="382"/>
      <c r="Q6" s="382"/>
      <c r="R6" s="382"/>
      <c r="S6" s="382"/>
      <c r="T6" s="382"/>
      <c r="U6" s="382"/>
      <c r="V6" s="382"/>
      <c r="W6" s="382"/>
      <c r="X6" s="382"/>
      <c r="Y6" s="382"/>
      <c r="Z6" s="382"/>
      <c r="AA6" s="382"/>
      <c r="AB6" s="382"/>
      <c r="AC6" s="382"/>
      <c r="AD6" s="382"/>
      <c r="AE6" s="382"/>
      <c r="AF6" s="382"/>
      <c r="AG6" s="382"/>
      <c r="AH6" s="382"/>
    </row>
    <row r="7" spans="1:34" ht="19.75" customHeight="1">
      <c r="B7" s="120"/>
      <c r="C7" s="120"/>
      <c r="D7" s="120"/>
      <c r="E7" s="120"/>
      <c r="F7" s="120"/>
      <c r="G7" s="120"/>
      <c r="H7" s="120"/>
      <c r="I7" s="120"/>
      <c r="J7" s="120"/>
      <c r="K7" s="120" t="s">
        <v>534</v>
      </c>
      <c r="L7" s="120"/>
      <c r="M7" s="120"/>
      <c r="N7" s="120"/>
      <c r="O7" s="381"/>
      <c r="P7" s="381"/>
      <c r="Q7" s="381"/>
      <c r="R7" s="381"/>
      <c r="S7" s="381"/>
      <c r="T7" s="381"/>
      <c r="U7" s="381"/>
      <c r="V7" s="381"/>
      <c r="W7" s="381"/>
      <c r="X7" s="381"/>
      <c r="Y7" s="381"/>
      <c r="Z7" s="381"/>
      <c r="AA7" s="381"/>
      <c r="AB7" s="381"/>
      <c r="AC7" s="381"/>
      <c r="AD7" s="381"/>
      <c r="AE7" s="381"/>
      <c r="AF7" s="381"/>
      <c r="AG7" s="381"/>
      <c r="AH7" s="381"/>
    </row>
    <row r="8" spans="1:34" ht="19.75" customHeight="1">
      <c r="B8" s="120"/>
      <c r="C8" s="120"/>
      <c r="D8" s="120"/>
      <c r="E8" s="120"/>
      <c r="F8" s="120"/>
      <c r="G8" s="120"/>
      <c r="H8" s="120"/>
      <c r="I8" s="120"/>
      <c r="J8" s="120"/>
      <c r="K8" s="120" t="s">
        <v>571</v>
      </c>
      <c r="L8" s="120"/>
      <c r="M8" s="120"/>
      <c r="N8" s="120"/>
      <c r="O8" s="361"/>
      <c r="P8" s="361"/>
      <c r="Q8" s="361"/>
      <c r="R8" s="382"/>
      <c r="S8" s="382"/>
      <c r="T8" s="382"/>
      <c r="U8" s="382"/>
      <c r="V8" s="382"/>
      <c r="W8" s="382"/>
      <c r="X8" s="382"/>
      <c r="Y8" s="382"/>
      <c r="Z8" s="382"/>
      <c r="AA8" s="382"/>
      <c r="AB8" s="382"/>
      <c r="AC8" s="382"/>
      <c r="AD8" s="382"/>
      <c r="AE8" s="382"/>
      <c r="AF8" s="382"/>
      <c r="AG8" s="382"/>
      <c r="AH8" s="382"/>
    </row>
    <row r="9" spans="1:34" ht="19.75" customHeight="1">
      <c r="B9" s="120"/>
      <c r="C9" s="120"/>
      <c r="D9" s="120"/>
      <c r="E9" s="120"/>
      <c r="F9" s="120"/>
      <c r="G9" s="120"/>
      <c r="H9" s="120"/>
      <c r="I9" s="120"/>
      <c r="J9" s="120"/>
      <c r="K9" s="120"/>
      <c r="L9" s="120"/>
      <c r="M9" s="120"/>
      <c r="N9" s="120"/>
      <c r="O9" s="120"/>
      <c r="P9" s="120"/>
      <c r="Q9" s="120"/>
      <c r="R9" s="120"/>
      <c r="S9" s="120"/>
      <c r="T9" s="120"/>
      <c r="U9" s="120"/>
      <c r="V9" s="120"/>
      <c r="X9" s="120"/>
      <c r="Y9" s="120"/>
      <c r="Z9" s="120"/>
      <c r="AA9" s="120"/>
      <c r="AB9" s="120"/>
      <c r="AC9" s="120"/>
      <c r="AD9" s="120"/>
      <c r="AE9" s="120"/>
      <c r="AF9" s="120"/>
      <c r="AG9" s="120"/>
      <c r="AH9" s="120"/>
    </row>
    <row r="10" spans="1:34" ht="19.75" customHeight="1">
      <c r="B10" s="120"/>
      <c r="C10" s="120"/>
      <c r="D10" s="120"/>
      <c r="E10" s="120"/>
      <c r="F10" s="120"/>
      <c r="G10" s="120"/>
      <c r="H10" s="120"/>
      <c r="I10" s="120"/>
      <c r="J10" s="120"/>
      <c r="K10" s="120" t="s">
        <v>535</v>
      </c>
      <c r="L10" s="120"/>
      <c r="M10" s="120"/>
      <c r="N10" s="120"/>
      <c r="O10" s="175"/>
      <c r="P10" s="175"/>
      <c r="Q10" s="175"/>
      <c r="R10" s="378"/>
      <c r="S10" s="378"/>
      <c r="T10" s="378"/>
      <c r="U10" s="378"/>
      <c r="V10" s="378"/>
      <c r="W10" s="378"/>
      <c r="X10" s="378"/>
      <c r="Y10" s="378"/>
      <c r="Z10" s="378"/>
      <c r="AA10" s="378"/>
      <c r="AB10" s="378"/>
      <c r="AC10" s="378"/>
      <c r="AD10" s="378"/>
      <c r="AE10" s="378"/>
      <c r="AF10" s="378"/>
      <c r="AG10" s="378"/>
      <c r="AH10" s="378"/>
    </row>
    <row r="11" spans="1:34" ht="19.75" customHeight="1">
      <c r="B11" s="120"/>
      <c r="C11" s="120"/>
      <c r="D11" s="120"/>
      <c r="E11" s="120"/>
      <c r="F11" s="120"/>
      <c r="G11" s="120"/>
      <c r="H11" s="120"/>
      <c r="I11" s="120"/>
      <c r="J11" s="120"/>
      <c r="K11" s="120" t="s">
        <v>533</v>
      </c>
      <c r="L11" s="120"/>
      <c r="M11" s="120"/>
      <c r="N11" s="120"/>
      <c r="O11" s="377"/>
      <c r="P11" s="377"/>
      <c r="Q11" s="377"/>
      <c r="R11" s="377"/>
      <c r="S11" s="377"/>
      <c r="T11" s="377"/>
      <c r="U11" s="377"/>
      <c r="V11" s="377"/>
      <c r="W11" s="377"/>
      <c r="X11" s="377"/>
      <c r="Y11" s="377"/>
      <c r="Z11" s="377"/>
      <c r="AA11" s="377"/>
      <c r="AB11" s="377"/>
      <c r="AC11" s="377"/>
      <c r="AD11" s="377"/>
      <c r="AE11" s="377"/>
      <c r="AF11" s="377"/>
      <c r="AG11" s="377"/>
      <c r="AH11" s="377"/>
    </row>
    <row r="12" spans="1:34" ht="19.75" customHeight="1">
      <c r="B12" s="120"/>
      <c r="C12" s="120"/>
      <c r="D12" s="120"/>
      <c r="E12" s="120"/>
      <c r="F12" s="120"/>
      <c r="G12" s="120"/>
      <c r="H12" s="120"/>
      <c r="I12" s="120"/>
      <c r="J12" s="120"/>
      <c r="K12" s="120" t="s">
        <v>534</v>
      </c>
      <c r="L12" s="120"/>
      <c r="M12" s="120"/>
      <c r="N12" s="120"/>
      <c r="O12" s="377"/>
      <c r="P12" s="377"/>
      <c r="Q12" s="377"/>
      <c r="R12" s="377"/>
      <c r="S12" s="377"/>
      <c r="T12" s="377"/>
      <c r="U12" s="377"/>
      <c r="V12" s="377"/>
      <c r="W12" s="377"/>
      <c r="X12" s="377"/>
      <c r="Y12" s="377"/>
      <c r="Z12" s="377"/>
      <c r="AA12" s="377"/>
      <c r="AB12" s="377"/>
      <c r="AC12" s="377"/>
      <c r="AD12" s="377"/>
      <c r="AE12" s="377"/>
      <c r="AF12" s="377"/>
      <c r="AG12" s="377"/>
      <c r="AH12" s="377"/>
    </row>
    <row r="13" spans="1:34" ht="19.75" customHeight="1">
      <c r="B13" s="120"/>
      <c r="C13" s="120"/>
      <c r="D13" s="120"/>
      <c r="E13" s="120"/>
      <c r="F13" s="120"/>
      <c r="G13" s="120"/>
      <c r="H13" s="120"/>
      <c r="I13" s="120"/>
      <c r="J13" s="120"/>
      <c r="K13" s="120" t="s">
        <v>572</v>
      </c>
      <c r="L13" s="120"/>
      <c r="M13" s="120"/>
      <c r="N13" s="120"/>
      <c r="O13" s="175"/>
      <c r="P13" s="175"/>
      <c r="Q13" s="175"/>
      <c r="R13" s="377"/>
      <c r="S13" s="377"/>
      <c r="T13" s="377"/>
      <c r="U13" s="377"/>
      <c r="V13" s="377"/>
      <c r="W13" s="377"/>
      <c r="X13" s="377"/>
      <c r="Y13" s="377"/>
      <c r="Z13" s="377"/>
      <c r="AA13" s="377"/>
      <c r="AB13" s="377"/>
      <c r="AC13" s="377"/>
      <c r="AD13" s="377"/>
      <c r="AE13" s="377"/>
      <c r="AF13" s="377"/>
      <c r="AG13" s="377"/>
      <c r="AH13" s="377"/>
    </row>
    <row r="14" spans="1:34" ht="19.75" customHeight="1">
      <c r="B14" s="120"/>
      <c r="C14" s="120"/>
      <c r="D14" s="120"/>
      <c r="E14" s="120"/>
      <c r="F14" s="120"/>
      <c r="G14" s="120"/>
      <c r="H14" s="120"/>
      <c r="I14" s="120"/>
      <c r="J14" s="120"/>
      <c r="K14" s="120"/>
      <c r="L14" s="120"/>
      <c r="M14" s="120"/>
      <c r="N14" s="120"/>
      <c r="O14" s="120"/>
      <c r="P14" s="120"/>
      <c r="Q14" s="120"/>
      <c r="R14" s="120"/>
      <c r="S14" s="120"/>
      <c r="T14" s="120"/>
      <c r="U14" s="120"/>
      <c r="V14" s="120"/>
      <c r="X14" s="120"/>
      <c r="Y14" s="120"/>
      <c r="Z14" s="120"/>
      <c r="AA14" s="120"/>
      <c r="AB14" s="120"/>
      <c r="AC14" s="120"/>
      <c r="AD14" s="120"/>
      <c r="AE14" s="120"/>
      <c r="AF14" s="120"/>
      <c r="AG14" s="120"/>
      <c r="AH14" s="120"/>
    </row>
    <row r="15" spans="1:34" ht="19.75" customHeight="1">
      <c r="A15" s="120"/>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row>
    <row r="16" spans="1:34" ht="19.75" customHeight="1">
      <c r="A16" s="379" t="s">
        <v>711</v>
      </c>
      <c r="B16" s="379"/>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row>
    <row r="17" spans="1:35" ht="19.75" customHeight="1">
      <c r="A17" s="379" t="s">
        <v>698</v>
      </c>
      <c r="B17" s="379"/>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row>
    <row r="18" spans="1:35" ht="19.75" customHeight="1">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row>
    <row r="19" spans="1:35" ht="19.75" customHeight="1">
      <c r="A19" s="385" t="s">
        <v>712</v>
      </c>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row>
    <row r="20" spans="1:35" ht="19.75" customHeight="1">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row>
    <row r="21" spans="1:35" ht="19.7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row>
    <row r="22" spans="1:35" ht="19.75" customHeight="1">
      <c r="A22" s="120" t="s">
        <v>537</v>
      </c>
      <c r="B22" s="120"/>
      <c r="C22" s="120"/>
      <c r="D22" s="120"/>
      <c r="E22" s="120"/>
      <c r="F22" s="120"/>
      <c r="G22" s="120"/>
      <c r="H22" s="120"/>
      <c r="I22" s="120"/>
      <c r="J22" s="386">
        <f>事業費内訳!Z36</f>
        <v>0</v>
      </c>
      <c r="K22" s="386"/>
      <c r="L22" s="386"/>
      <c r="M22" s="386"/>
      <c r="N22" s="386"/>
      <c r="O22" s="386"/>
      <c r="P22" s="386"/>
      <c r="Q22" s="386"/>
      <c r="R22" s="386"/>
      <c r="S22" s="120" t="s">
        <v>538</v>
      </c>
      <c r="T22" s="120"/>
      <c r="U22" s="120"/>
      <c r="V22" s="120"/>
      <c r="W22" s="120"/>
      <c r="X22" s="120"/>
      <c r="Y22" s="120"/>
      <c r="Z22" s="120"/>
      <c r="AA22" s="120"/>
      <c r="AB22" s="120"/>
      <c r="AC22" s="120"/>
      <c r="AD22" s="120"/>
      <c r="AE22" s="120"/>
      <c r="AF22" s="120"/>
      <c r="AG22" s="120"/>
      <c r="AH22" s="120"/>
    </row>
    <row r="23" spans="1:35" ht="19.7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row>
    <row r="24" spans="1:35" ht="19.75" customHeight="1">
      <c r="A24" s="120" t="s">
        <v>536</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42"/>
    </row>
    <row r="25" spans="1:35" ht="19.75" customHeight="1">
      <c r="A25" s="383" t="s">
        <v>713</v>
      </c>
      <c r="B25" s="383"/>
      <c r="C25" s="383"/>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42"/>
    </row>
    <row r="26" spans="1:35" ht="19.75" customHeight="1">
      <c r="A26" s="384" t="s">
        <v>667</v>
      </c>
      <c r="B26" s="384"/>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c r="AH26" s="384"/>
      <c r="AI26" s="42"/>
    </row>
    <row r="27" spans="1:35" ht="19.75" customHeight="1">
      <c r="A27" s="120" t="s">
        <v>540</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42"/>
    </row>
    <row r="28" spans="1:35" ht="19.75" customHeight="1">
      <c r="A28" s="120" t="s">
        <v>551</v>
      </c>
      <c r="B28" s="124"/>
      <c r="C28" s="124"/>
      <c r="D28" s="124"/>
      <c r="E28" s="124"/>
      <c r="F28" s="124"/>
      <c r="G28" s="124"/>
      <c r="H28" s="124"/>
      <c r="I28" s="124"/>
      <c r="J28" s="124"/>
      <c r="K28" s="124"/>
      <c r="L28" s="124"/>
      <c r="M28" s="124"/>
      <c r="N28" s="124"/>
      <c r="O28" s="120"/>
      <c r="P28" s="120"/>
      <c r="Q28" s="120"/>
      <c r="R28" s="120"/>
      <c r="S28" s="120"/>
      <c r="T28" s="120"/>
      <c r="U28" s="120"/>
      <c r="V28" s="120"/>
      <c r="W28" s="120"/>
      <c r="X28" s="120"/>
      <c r="Y28" s="120"/>
      <c r="Z28" s="120"/>
      <c r="AA28" s="120"/>
      <c r="AB28" s="120"/>
      <c r="AC28" s="120"/>
      <c r="AD28" s="120"/>
      <c r="AE28" s="120"/>
      <c r="AF28" s="120"/>
      <c r="AG28" s="120"/>
      <c r="AH28" s="120"/>
    </row>
    <row r="29" spans="1:35" ht="19.75" customHeight="1">
      <c r="A29" s="120" t="s">
        <v>668</v>
      </c>
      <c r="B29" s="124"/>
      <c r="C29" s="124"/>
      <c r="D29" s="124"/>
      <c r="E29" s="124"/>
      <c r="F29" s="124"/>
      <c r="G29" s="124"/>
      <c r="H29" s="124"/>
      <c r="I29" s="124"/>
      <c r="J29" s="124"/>
      <c r="K29" s="124"/>
      <c r="L29" s="124"/>
      <c r="M29" s="124"/>
      <c r="N29" s="124"/>
      <c r="O29" s="120"/>
      <c r="P29" s="120"/>
      <c r="Q29" s="120"/>
      <c r="R29" s="120"/>
      <c r="S29" s="120"/>
      <c r="T29" s="120"/>
      <c r="U29" s="120"/>
      <c r="V29" s="120"/>
      <c r="W29" s="120"/>
      <c r="X29" s="120"/>
      <c r="Y29" s="120"/>
      <c r="Z29" s="120"/>
      <c r="AA29" s="120"/>
      <c r="AB29" s="120"/>
      <c r="AC29" s="120"/>
      <c r="AD29" s="120"/>
      <c r="AE29" s="120"/>
      <c r="AF29" s="120"/>
      <c r="AG29" s="120"/>
      <c r="AH29" s="120"/>
    </row>
    <row r="30" spans="1:35" ht="19.75" customHeight="1">
      <c r="A30" s="120" t="s">
        <v>552</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row>
    <row r="31" spans="1:35" ht="19.75" customHeight="1">
      <c r="A31" s="120" t="s">
        <v>669</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row>
    <row r="32" spans="1:35" ht="19.75" customHeight="1">
      <c r="A32" s="120" t="s">
        <v>541</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row>
    <row r="33" spans="1:34" ht="19.75" customHeight="1">
      <c r="A33" s="120" t="s">
        <v>542</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9.75" customHeight="1">
      <c r="A34" s="120" t="s">
        <v>543</v>
      </c>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row>
    <row r="35" spans="1:34" ht="19.75" customHeight="1">
      <c r="A35" s="126" t="s">
        <v>553</v>
      </c>
      <c r="B35" s="125"/>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row>
    <row r="36" spans="1:34" ht="19.75" customHeight="1">
      <c r="A36" s="125"/>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row>
    <row r="37" spans="1:34" ht="19.75" customHeight="1">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row>
    <row r="38" spans="1:34" ht="19.75" customHeight="1">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row>
    <row r="41" spans="1:34" ht="19.75" customHeight="1">
      <c r="Q41" s="121"/>
      <c r="R41" s="121"/>
      <c r="S41" s="121"/>
      <c r="T41" s="121"/>
      <c r="AA41" s="123"/>
      <c r="AB41" s="122"/>
      <c r="AC41" s="122"/>
      <c r="AD41" s="122"/>
    </row>
    <row r="42" spans="1:34" ht="19.75" customHeight="1">
      <c r="G42" s="121"/>
      <c r="H42" s="122"/>
      <c r="I42" s="122"/>
      <c r="J42" s="122"/>
      <c r="Q42" s="121"/>
      <c r="R42" s="121"/>
      <c r="S42" s="121"/>
      <c r="T42" s="121"/>
      <c r="AA42" s="123"/>
      <c r="AB42" s="122"/>
      <c r="AC42" s="122"/>
      <c r="AD42" s="122"/>
    </row>
    <row r="43" spans="1:34" ht="19.75" customHeight="1">
      <c r="G43" s="121"/>
      <c r="H43" s="122"/>
      <c r="I43" s="122"/>
      <c r="J43" s="122"/>
      <c r="Q43" s="121"/>
      <c r="R43" s="121"/>
      <c r="S43" s="121"/>
      <c r="T43" s="121"/>
      <c r="AA43" s="123"/>
      <c r="AB43" s="122"/>
      <c r="AC43" s="122"/>
      <c r="AD43" s="122"/>
    </row>
    <row r="44" spans="1:34" ht="19.75" customHeight="1">
      <c r="G44" s="121"/>
      <c r="H44" s="122"/>
      <c r="I44" s="122"/>
      <c r="J44" s="122"/>
      <c r="Q44" s="121"/>
      <c r="R44" s="121"/>
      <c r="S44" s="121"/>
      <c r="T44" s="121"/>
      <c r="AA44" s="123"/>
      <c r="AB44" s="122"/>
      <c r="AC44" s="122"/>
      <c r="AD44" s="122"/>
    </row>
    <row r="45" spans="1:34" ht="19.75" customHeight="1">
      <c r="G45" s="121"/>
      <c r="H45" s="122"/>
      <c r="I45" s="122"/>
      <c r="J45" s="122"/>
      <c r="Q45" s="121"/>
      <c r="R45" s="121"/>
      <c r="S45" s="121"/>
      <c r="T45" s="121"/>
      <c r="AA45" s="123"/>
      <c r="AB45" s="122"/>
      <c r="AC45" s="122"/>
      <c r="AD45" s="122"/>
    </row>
    <row r="46" spans="1:34" ht="19.75" customHeight="1">
      <c r="G46" s="121"/>
      <c r="H46" s="122"/>
      <c r="I46" s="122"/>
      <c r="J46" s="122"/>
      <c r="Q46" s="121"/>
      <c r="R46" s="121"/>
      <c r="S46" s="121"/>
      <c r="T46" s="121"/>
      <c r="AA46" s="123"/>
      <c r="AB46" s="122"/>
      <c r="AC46" s="122"/>
      <c r="AD46" s="122"/>
    </row>
    <row r="47" spans="1:34" ht="19.75" customHeight="1">
      <c r="G47" s="121"/>
      <c r="H47" s="122"/>
      <c r="I47" s="122"/>
      <c r="J47" s="122"/>
      <c r="Q47" s="121"/>
      <c r="R47" s="121"/>
      <c r="S47" s="121"/>
      <c r="T47" s="121"/>
      <c r="AA47" s="123"/>
      <c r="AB47" s="122"/>
      <c r="AC47" s="122"/>
      <c r="AD47" s="122"/>
    </row>
    <row r="54" spans="1:38" s="111" customFormat="1" ht="19.75" customHeight="1">
      <c r="A54"/>
      <c r="B54"/>
      <c r="C54"/>
      <c r="D54"/>
      <c r="E54"/>
      <c r="F54"/>
      <c r="G54"/>
      <c r="H54"/>
      <c r="I54"/>
      <c r="J54"/>
      <c r="K54"/>
      <c r="L54"/>
      <c r="M54"/>
      <c r="N54"/>
      <c r="O54"/>
      <c r="P54"/>
      <c r="Q54"/>
      <c r="R54"/>
      <c r="S54"/>
      <c r="T54"/>
      <c r="U54"/>
      <c r="V54"/>
      <c r="W54"/>
      <c r="X54"/>
      <c r="Y54"/>
      <c r="Z54"/>
      <c r="AA54"/>
      <c r="AB54"/>
      <c r="AC54"/>
      <c r="AD54"/>
      <c r="AE54"/>
      <c r="AF54"/>
      <c r="AG54"/>
      <c r="AH54"/>
      <c r="AI54"/>
      <c r="AJ54"/>
      <c r="AL54" s="111" t="s">
        <v>167</v>
      </c>
    </row>
    <row r="55" spans="1:38" ht="19.75"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5" t="s">
        <v>168</v>
      </c>
    </row>
    <row r="56" spans="1:38" ht="19.7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5" t="s">
        <v>169</v>
      </c>
    </row>
    <row r="57" spans="1:38" ht="19.7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L57" s="5" t="s">
        <v>170</v>
      </c>
    </row>
    <row r="58" spans="1:38" ht="19.75" customHeight="1">
      <c r="A58"/>
      <c r="B58"/>
      <c r="C58"/>
      <c r="D58"/>
      <c r="E58"/>
      <c r="F58"/>
      <c r="G58"/>
      <c r="H58"/>
      <c r="I58"/>
      <c r="J58"/>
      <c r="K58"/>
      <c r="L58"/>
      <c r="M58"/>
      <c r="N58"/>
      <c r="O58"/>
      <c r="P58"/>
      <c r="Q58"/>
      <c r="R58"/>
      <c r="S58"/>
      <c r="T58"/>
      <c r="U58"/>
      <c r="V58"/>
      <c r="W58"/>
      <c r="X58"/>
      <c r="Y58"/>
      <c r="Z58"/>
      <c r="AA58"/>
      <c r="AB58"/>
      <c r="AC58"/>
      <c r="AD58"/>
      <c r="AE58"/>
      <c r="AF58"/>
      <c r="AG58"/>
      <c r="AH58"/>
      <c r="AI58"/>
      <c r="AJ58"/>
    </row>
    <row r="59" spans="1:38" ht="19.75"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5"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5"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5"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5"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5"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5"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5"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5"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5"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5"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5"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5"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5"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5"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5"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5"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5"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5"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5"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6" ht="19.75"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sheetData>
  <sheetProtection algorithmName="SHA-512" hashValue="sDTp6GH7enMr+8RQSFKJ85x3IV0fGZ2yX/46iQXYXb6c5Ap8c/u0R3ITftSZQ3WY8oTKmd5D7Fh66T0Y+hjYLw==" saltValue="YYWwyjuiiwvmkPD7mIX4qQ==" spinCount="100000" sheet="1" formatCells="0"/>
  <mergeCells count="15">
    <mergeCell ref="A25:AH25"/>
    <mergeCell ref="A26:AH26"/>
    <mergeCell ref="A17:AH17"/>
    <mergeCell ref="A19:AH20"/>
    <mergeCell ref="J22:R22"/>
    <mergeCell ref="W2:AH2"/>
    <mergeCell ref="O7:AH7"/>
    <mergeCell ref="O6:AH6"/>
    <mergeCell ref="Q5:AH5"/>
    <mergeCell ref="R8:AH8"/>
    <mergeCell ref="R13:AH13"/>
    <mergeCell ref="O12:AH12"/>
    <mergeCell ref="O11:AH11"/>
    <mergeCell ref="R10:AH10"/>
    <mergeCell ref="A16:AH16"/>
  </mergeCells>
  <phoneticPr fontId="22"/>
  <conditionalFormatting sqref="O11:O12">
    <cfRule type="containsBlanks" dxfId="48" priority="6">
      <formula>LEN(TRIM(O11))=0</formula>
    </cfRule>
  </conditionalFormatting>
  <conditionalFormatting sqref="R13">
    <cfRule type="containsBlanks" dxfId="47" priority="5">
      <formula>LEN(TRIM(R13))=0</formula>
    </cfRule>
  </conditionalFormatting>
  <conditionalFormatting sqref="O6:AH7 R8:AH8">
    <cfRule type="containsBlanks" dxfId="46" priority="1">
      <formula>LEN(TRIM(O6))=0</formula>
    </cfRule>
  </conditionalFormatting>
  <dataValidations count="1">
    <dataValidation imeMode="on" allowBlank="1" showInputMessage="1" showErrorMessage="1" sqref="R10 O11:O12 R13" xr:uid="{0728C8F5-6C83-4562-9F6D-2CFCC6C83231}"/>
  </dataValidations>
  <printOptions horizontalCentered="1"/>
  <pageMargins left="0.59055118110236227" right="0.59055118110236227" top="0.35433070866141736" bottom="0"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53"/>
  <sheetViews>
    <sheetView view="pageBreakPreview" zoomScaleNormal="100" zoomScaleSheetLayoutView="100" workbookViewId="0">
      <selection activeCell="L1" sqref="L1:AI2"/>
    </sheetView>
  </sheetViews>
  <sheetFormatPr defaultColWidth="9" defaultRowHeight="18"/>
  <cols>
    <col min="1" max="1" width="2.36328125" style="119" customWidth="1"/>
    <col min="2" max="35" width="2.6328125" style="119" customWidth="1"/>
    <col min="36" max="37" width="2.6328125" style="5" customWidth="1"/>
    <col min="38" max="16384" width="9" style="5"/>
  </cols>
  <sheetData>
    <row r="1" spans="1:38" ht="18" customHeight="1">
      <c r="A1" s="972" t="s">
        <v>530</v>
      </c>
      <c r="B1" s="973"/>
      <c r="C1" s="973"/>
      <c r="D1" s="973"/>
      <c r="E1" s="973"/>
      <c r="F1" s="973"/>
      <c r="G1" s="973"/>
      <c r="H1" s="973"/>
      <c r="I1" s="973"/>
      <c r="J1" s="973"/>
      <c r="K1" s="974"/>
      <c r="L1" s="989"/>
      <c r="M1" s="990"/>
      <c r="N1" s="990"/>
      <c r="O1" s="990"/>
      <c r="P1" s="990"/>
      <c r="Q1" s="990"/>
      <c r="R1" s="990"/>
      <c r="S1" s="990"/>
      <c r="T1" s="990"/>
      <c r="U1" s="990"/>
      <c r="V1" s="990"/>
      <c r="W1" s="990"/>
      <c r="X1" s="990"/>
      <c r="Y1" s="990"/>
      <c r="Z1" s="990"/>
      <c r="AA1" s="990"/>
      <c r="AB1" s="990"/>
      <c r="AC1" s="990"/>
      <c r="AD1" s="990"/>
      <c r="AE1" s="990"/>
      <c r="AF1" s="990"/>
      <c r="AG1" s="990"/>
      <c r="AH1" s="990"/>
      <c r="AI1" s="990"/>
    </row>
    <row r="2" spans="1:38" ht="18" customHeight="1">
      <c r="A2" s="975"/>
      <c r="B2" s="976"/>
      <c r="C2" s="976"/>
      <c r="D2" s="976"/>
      <c r="E2" s="976"/>
      <c r="F2" s="976"/>
      <c r="G2" s="976"/>
      <c r="H2" s="976"/>
      <c r="I2" s="976"/>
      <c r="J2" s="976"/>
      <c r="K2" s="977"/>
      <c r="L2" s="991"/>
      <c r="M2" s="992"/>
      <c r="N2" s="992"/>
      <c r="O2" s="992"/>
      <c r="P2" s="992"/>
      <c r="Q2" s="992"/>
      <c r="R2" s="992"/>
      <c r="S2" s="992"/>
      <c r="T2" s="992"/>
      <c r="U2" s="992"/>
      <c r="V2" s="992"/>
      <c r="W2" s="992"/>
      <c r="X2" s="992"/>
      <c r="Y2" s="992"/>
      <c r="Z2" s="992"/>
      <c r="AA2" s="992"/>
      <c r="AB2" s="992"/>
      <c r="AC2" s="992"/>
      <c r="AD2" s="992"/>
      <c r="AE2" s="992"/>
      <c r="AF2" s="992"/>
      <c r="AG2" s="992"/>
      <c r="AH2" s="992"/>
      <c r="AI2" s="992"/>
    </row>
    <row r="3" spans="1:38" ht="18" customHeight="1">
      <c r="A3" s="980"/>
      <c r="B3" s="981"/>
      <c r="C3" s="981"/>
      <c r="D3" s="981"/>
      <c r="E3" s="981"/>
      <c r="F3" s="981"/>
      <c r="G3" s="981"/>
      <c r="H3" s="981"/>
      <c r="I3" s="981"/>
      <c r="J3" s="981"/>
      <c r="K3" s="981"/>
      <c r="L3" s="981"/>
      <c r="M3" s="981"/>
      <c r="N3" s="981"/>
      <c r="O3" s="981"/>
      <c r="P3" s="981"/>
      <c r="Q3" s="981"/>
      <c r="R3" s="981"/>
      <c r="S3" s="981"/>
      <c r="T3" s="981"/>
      <c r="U3" s="981"/>
      <c r="V3" s="981"/>
      <c r="W3" s="981"/>
      <c r="X3" s="981"/>
      <c r="Y3" s="981"/>
      <c r="Z3" s="981"/>
      <c r="AA3" s="981"/>
      <c r="AB3" s="981"/>
      <c r="AC3" s="981"/>
      <c r="AD3" s="981"/>
      <c r="AE3" s="981"/>
      <c r="AF3" s="981"/>
      <c r="AG3" s="981"/>
      <c r="AH3" s="981"/>
      <c r="AI3" s="982"/>
    </row>
    <row r="4" spans="1:38" ht="18" customHeight="1">
      <c r="A4" s="983"/>
      <c r="B4" s="984"/>
      <c r="C4" s="984"/>
      <c r="D4" s="984"/>
      <c r="E4" s="984"/>
      <c r="F4" s="984"/>
      <c r="G4" s="984"/>
      <c r="H4" s="984"/>
      <c r="I4" s="984"/>
      <c r="J4" s="984"/>
      <c r="K4" s="984"/>
      <c r="L4" s="984"/>
      <c r="M4" s="984"/>
      <c r="N4" s="984"/>
      <c r="O4" s="984"/>
      <c r="P4" s="984"/>
      <c r="Q4" s="984"/>
      <c r="R4" s="984"/>
      <c r="S4" s="984"/>
      <c r="T4" s="984"/>
      <c r="U4" s="984"/>
      <c r="V4" s="984"/>
      <c r="W4" s="984"/>
      <c r="X4" s="984"/>
      <c r="Y4" s="984"/>
      <c r="Z4" s="984"/>
      <c r="AA4" s="984"/>
      <c r="AB4" s="984"/>
      <c r="AC4" s="984"/>
      <c r="AD4" s="984"/>
      <c r="AE4" s="984"/>
      <c r="AF4" s="984"/>
      <c r="AG4" s="984"/>
      <c r="AH4" s="984"/>
      <c r="AI4" s="985"/>
    </row>
    <row r="5" spans="1:38" ht="18" customHeight="1">
      <c r="A5" s="983"/>
      <c r="B5" s="984"/>
      <c r="C5" s="984"/>
      <c r="D5" s="984"/>
      <c r="E5" s="984"/>
      <c r="F5" s="984"/>
      <c r="G5" s="984"/>
      <c r="H5" s="984"/>
      <c r="I5" s="984"/>
      <c r="J5" s="984"/>
      <c r="K5" s="984"/>
      <c r="L5" s="984"/>
      <c r="M5" s="984"/>
      <c r="N5" s="984"/>
      <c r="O5" s="984"/>
      <c r="P5" s="984"/>
      <c r="Q5" s="984"/>
      <c r="R5" s="984"/>
      <c r="S5" s="984"/>
      <c r="T5" s="984"/>
      <c r="U5" s="984"/>
      <c r="V5" s="984"/>
      <c r="W5" s="984"/>
      <c r="X5" s="984"/>
      <c r="Y5" s="984"/>
      <c r="Z5" s="984"/>
      <c r="AA5" s="984"/>
      <c r="AB5" s="984"/>
      <c r="AC5" s="984"/>
      <c r="AD5" s="984"/>
      <c r="AE5" s="984"/>
      <c r="AF5" s="984"/>
      <c r="AG5" s="984"/>
      <c r="AH5" s="984"/>
      <c r="AI5" s="985"/>
    </row>
    <row r="6" spans="1:38" ht="18" customHeight="1">
      <c r="A6" s="983"/>
      <c r="B6" s="984"/>
      <c r="C6" s="984"/>
      <c r="D6" s="984"/>
      <c r="E6" s="984"/>
      <c r="F6" s="984"/>
      <c r="G6" s="984"/>
      <c r="H6" s="984"/>
      <c r="I6" s="984"/>
      <c r="J6" s="984"/>
      <c r="K6" s="984"/>
      <c r="L6" s="984"/>
      <c r="M6" s="984"/>
      <c r="N6" s="984"/>
      <c r="O6" s="984"/>
      <c r="P6" s="984"/>
      <c r="Q6" s="984"/>
      <c r="R6" s="984"/>
      <c r="S6" s="984"/>
      <c r="T6" s="984"/>
      <c r="U6" s="984"/>
      <c r="V6" s="984"/>
      <c r="W6" s="984"/>
      <c r="X6" s="984"/>
      <c r="Y6" s="984"/>
      <c r="Z6" s="984"/>
      <c r="AA6" s="984"/>
      <c r="AB6" s="984"/>
      <c r="AC6" s="984"/>
      <c r="AD6" s="984"/>
      <c r="AE6" s="984"/>
      <c r="AF6" s="984"/>
      <c r="AG6" s="984"/>
      <c r="AH6" s="984"/>
      <c r="AI6" s="985"/>
    </row>
    <row r="7" spans="1:38" ht="18" customHeight="1">
      <c r="A7" s="983"/>
      <c r="B7" s="984"/>
      <c r="C7" s="984"/>
      <c r="D7" s="984"/>
      <c r="E7" s="984"/>
      <c r="F7" s="984"/>
      <c r="G7" s="984"/>
      <c r="H7" s="984"/>
      <c r="I7" s="984"/>
      <c r="J7" s="984"/>
      <c r="K7" s="984"/>
      <c r="L7" s="984"/>
      <c r="M7" s="984"/>
      <c r="N7" s="984"/>
      <c r="O7" s="984"/>
      <c r="P7" s="984"/>
      <c r="Q7" s="984"/>
      <c r="R7" s="984"/>
      <c r="S7" s="984"/>
      <c r="T7" s="984"/>
      <c r="U7" s="984"/>
      <c r="V7" s="984"/>
      <c r="W7" s="984"/>
      <c r="X7" s="984"/>
      <c r="Y7" s="984"/>
      <c r="Z7" s="984"/>
      <c r="AA7" s="984"/>
      <c r="AB7" s="984"/>
      <c r="AC7" s="984"/>
      <c r="AD7" s="984"/>
      <c r="AE7" s="984"/>
      <c r="AF7" s="984"/>
      <c r="AG7" s="984"/>
      <c r="AH7" s="984"/>
      <c r="AI7" s="985"/>
    </row>
    <row r="8" spans="1:38" ht="18" customHeight="1">
      <c r="A8" s="983"/>
      <c r="B8" s="984"/>
      <c r="C8" s="984"/>
      <c r="D8" s="984"/>
      <c r="E8" s="984"/>
      <c r="F8" s="984"/>
      <c r="G8" s="984"/>
      <c r="H8" s="984"/>
      <c r="I8" s="984"/>
      <c r="J8" s="984"/>
      <c r="K8" s="984"/>
      <c r="L8" s="984"/>
      <c r="M8" s="984"/>
      <c r="N8" s="984"/>
      <c r="O8" s="984"/>
      <c r="P8" s="984"/>
      <c r="Q8" s="984"/>
      <c r="R8" s="984"/>
      <c r="S8" s="984"/>
      <c r="T8" s="984"/>
      <c r="U8" s="984"/>
      <c r="V8" s="984"/>
      <c r="W8" s="984"/>
      <c r="X8" s="984"/>
      <c r="Y8" s="984"/>
      <c r="Z8" s="984"/>
      <c r="AA8" s="984"/>
      <c r="AB8" s="984"/>
      <c r="AC8" s="984"/>
      <c r="AD8" s="984"/>
      <c r="AE8" s="984"/>
      <c r="AF8" s="984"/>
      <c r="AG8" s="984"/>
      <c r="AH8" s="984"/>
      <c r="AI8" s="985"/>
    </row>
    <row r="9" spans="1:38" ht="18" customHeight="1">
      <c r="A9" s="983"/>
      <c r="B9" s="984"/>
      <c r="C9" s="984"/>
      <c r="D9" s="984"/>
      <c r="E9" s="984"/>
      <c r="F9" s="984"/>
      <c r="G9" s="984"/>
      <c r="H9" s="984"/>
      <c r="I9" s="984"/>
      <c r="J9" s="984"/>
      <c r="K9" s="984"/>
      <c r="L9" s="984"/>
      <c r="M9" s="984"/>
      <c r="N9" s="984"/>
      <c r="O9" s="984"/>
      <c r="P9" s="984"/>
      <c r="Q9" s="984"/>
      <c r="R9" s="984"/>
      <c r="S9" s="984"/>
      <c r="T9" s="984"/>
      <c r="U9" s="984"/>
      <c r="V9" s="984"/>
      <c r="W9" s="984"/>
      <c r="X9" s="984"/>
      <c r="Y9" s="984"/>
      <c r="Z9" s="984"/>
      <c r="AA9" s="984"/>
      <c r="AB9" s="984"/>
      <c r="AC9" s="984"/>
      <c r="AD9" s="984"/>
      <c r="AE9" s="984"/>
      <c r="AF9" s="984"/>
      <c r="AG9" s="984"/>
      <c r="AH9" s="984"/>
      <c r="AI9" s="985"/>
    </row>
    <row r="10" spans="1:38" ht="18" customHeight="1">
      <c r="A10" s="983"/>
      <c r="B10" s="984"/>
      <c r="C10" s="984"/>
      <c r="D10" s="984"/>
      <c r="E10" s="984"/>
      <c r="F10" s="984"/>
      <c r="G10" s="984"/>
      <c r="H10" s="984"/>
      <c r="I10" s="984"/>
      <c r="J10" s="984"/>
      <c r="K10" s="984"/>
      <c r="L10" s="984"/>
      <c r="M10" s="984"/>
      <c r="N10" s="984"/>
      <c r="O10" s="984"/>
      <c r="P10" s="984"/>
      <c r="Q10" s="984"/>
      <c r="R10" s="984"/>
      <c r="S10" s="984"/>
      <c r="T10" s="984"/>
      <c r="U10" s="984"/>
      <c r="V10" s="984"/>
      <c r="W10" s="984"/>
      <c r="X10" s="984"/>
      <c r="Y10" s="984"/>
      <c r="Z10" s="984"/>
      <c r="AA10" s="984"/>
      <c r="AB10" s="984"/>
      <c r="AC10" s="984"/>
      <c r="AD10" s="984"/>
      <c r="AE10" s="984"/>
      <c r="AF10" s="984"/>
      <c r="AG10" s="984"/>
      <c r="AH10" s="984"/>
      <c r="AI10" s="985"/>
    </row>
    <row r="11" spans="1:38" ht="18" customHeight="1">
      <c r="A11" s="983"/>
      <c r="B11" s="984"/>
      <c r="C11" s="984"/>
      <c r="D11" s="984"/>
      <c r="E11" s="984"/>
      <c r="F11" s="984"/>
      <c r="G11" s="984"/>
      <c r="H11" s="984"/>
      <c r="I11" s="984"/>
      <c r="J11" s="984"/>
      <c r="K11" s="984"/>
      <c r="L11" s="984"/>
      <c r="M11" s="984"/>
      <c r="N11" s="984"/>
      <c r="O11" s="984"/>
      <c r="P11" s="984"/>
      <c r="Q11" s="984"/>
      <c r="R11" s="984"/>
      <c r="S11" s="984"/>
      <c r="T11" s="984"/>
      <c r="U11" s="984"/>
      <c r="V11" s="984"/>
      <c r="W11" s="984"/>
      <c r="X11" s="984"/>
      <c r="Y11" s="984"/>
      <c r="Z11" s="984"/>
      <c r="AA11" s="984"/>
      <c r="AB11" s="984"/>
      <c r="AC11" s="984"/>
      <c r="AD11" s="984"/>
      <c r="AE11" s="984"/>
      <c r="AF11" s="984"/>
      <c r="AG11" s="984"/>
      <c r="AH11" s="984"/>
      <c r="AI11" s="985"/>
    </row>
    <row r="12" spans="1:38" ht="18" customHeight="1">
      <c r="A12" s="983"/>
      <c r="B12" s="984"/>
      <c r="C12" s="984"/>
      <c r="D12" s="984"/>
      <c r="E12" s="984"/>
      <c r="F12" s="984"/>
      <c r="G12" s="984"/>
      <c r="H12" s="984"/>
      <c r="I12" s="984"/>
      <c r="J12" s="984"/>
      <c r="K12" s="984"/>
      <c r="L12" s="984"/>
      <c r="M12" s="984"/>
      <c r="N12" s="984"/>
      <c r="O12" s="984"/>
      <c r="P12" s="984"/>
      <c r="Q12" s="984"/>
      <c r="R12" s="984"/>
      <c r="S12" s="984"/>
      <c r="T12" s="984"/>
      <c r="U12" s="984"/>
      <c r="V12" s="984"/>
      <c r="W12" s="984"/>
      <c r="X12" s="984"/>
      <c r="Y12" s="984"/>
      <c r="Z12" s="984"/>
      <c r="AA12" s="984"/>
      <c r="AB12" s="984"/>
      <c r="AC12" s="984"/>
      <c r="AD12" s="984"/>
      <c r="AE12" s="984"/>
      <c r="AF12" s="984"/>
      <c r="AG12" s="984"/>
      <c r="AH12" s="984"/>
      <c r="AI12" s="985"/>
    </row>
    <row r="13" spans="1:38" ht="18" customHeight="1">
      <c r="A13" s="983"/>
      <c r="B13" s="984"/>
      <c r="C13" s="984"/>
      <c r="D13" s="984"/>
      <c r="E13" s="984"/>
      <c r="F13" s="984"/>
      <c r="G13" s="984"/>
      <c r="H13" s="984"/>
      <c r="I13" s="984"/>
      <c r="J13" s="984"/>
      <c r="K13" s="984"/>
      <c r="L13" s="984"/>
      <c r="M13" s="984"/>
      <c r="N13" s="984"/>
      <c r="O13" s="984"/>
      <c r="P13" s="984"/>
      <c r="Q13" s="984"/>
      <c r="R13" s="984"/>
      <c r="S13" s="984"/>
      <c r="T13" s="984"/>
      <c r="U13" s="984"/>
      <c r="V13" s="984"/>
      <c r="W13" s="984"/>
      <c r="X13" s="984"/>
      <c r="Y13" s="984"/>
      <c r="Z13" s="984"/>
      <c r="AA13" s="984"/>
      <c r="AB13" s="984"/>
      <c r="AC13" s="984"/>
      <c r="AD13" s="984"/>
      <c r="AE13" s="984"/>
      <c r="AF13" s="984"/>
      <c r="AG13" s="984"/>
      <c r="AH13" s="984"/>
      <c r="AI13" s="985"/>
    </row>
    <row r="14" spans="1:38" ht="18" customHeight="1">
      <c r="A14" s="983"/>
      <c r="B14" s="984"/>
      <c r="C14" s="984"/>
      <c r="D14" s="984"/>
      <c r="E14" s="984"/>
      <c r="F14" s="984"/>
      <c r="G14" s="984"/>
      <c r="H14" s="984"/>
      <c r="I14" s="984"/>
      <c r="J14" s="984"/>
      <c r="K14" s="984"/>
      <c r="L14" s="984"/>
      <c r="M14" s="984"/>
      <c r="N14" s="984"/>
      <c r="O14" s="984"/>
      <c r="P14" s="984"/>
      <c r="Q14" s="984"/>
      <c r="R14" s="984"/>
      <c r="S14" s="984"/>
      <c r="T14" s="984"/>
      <c r="U14" s="984"/>
      <c r="V14" s="984"/>
      <c r="W14" s="984"/>
      <c r="X14" s="984"/>
      <c r="Y14" s="984"/>
      <c r="Z14" s="984"/>
      <c r="AA14" s="984"/>
      <c r="AB14" s="984"/>
      <c r="AC14" s="984"/>
      <c r="AD14" s="984"/>
      <c r="AE14" s="984"/>
      <c r="AF14" s="984"/>
      <c r="AG14" s="984"/>
      <c r="AH14" s="984"/>
      <c r="AI14" s="985"/>
    </row>
    <row r="15" spans="1:38" ht="18" customHeight="1">
      <c r="A15" s="983"/>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4"/>
      <c r="AB15" s="984"/>
      <c r="AC15" s="984"/>
      <c r="AD15" s="984"/>
      <c r="AE15" s="984"/>
      <c r="AF15" s="984"/>
      <c r="AG15" s="984"/>
      <c r="AH15" s="984"/>
      <c r="AI15" s="985"/>
    </row>
    <row r="16" spans="1:38" ht="18" customHeight="1">
      <c r="A16" s="983"/>
      <c r="B16" s="984"/>
      <c r="C16" s="984"/>
      <c r="D16" s="984"/>
      <c r="E16" s="984"/>
      <c r="F16" s="984"/>
      <c r="G16" s="984"/>
      <c r="H16" s="984"/>
      <c r="I16" s="984"/>
      <c r="J16" s="984"/>
      <c r="K16" s="984"/>
      <c r="L16" s="984"/>
      <c r="M16" s="984"/>
      <c r="N16" s="984"/>
      <c r="O16" s="984"/>
      <c r="P16" s="984"/>
      <c r="Q16" s="984"/>
      <c r="R16" s="984"/>
      <c r="S16" s="984"/>
      <c r="T16" s="984"/>
      <c r="U16" s="984"/>
      <c r="V16" s="984"/>
      <c r="W16" s="984"/>
      <c r="X16" s="984"/>
      <c r="Y16" s="984"/>
      <c r="Z16" s="984"/>
      <c r="AA16" s="984"/>
      <c r="AB16" s="984"/>
      <c r="AC16" s="984"/>
      <c r="AD16" s="984"/>
      <c r="AE16" s="984"/>
      <c r="AF16" s="984"/>
      <c r="AG16" s="984"/>
      <c r="AH16" s="984"/>
      <c r="AI16" s="985"/>
      <c r="AL16" s="112"/>
    </row>
    <row r="17" spans="1:35" ht="18" customHeight="1">
      <c r="A17" s="983"/>
      <c r="B17" s="984"/>
      <c r="C17" s="984"/>
      <c r="D17" s="984"/>
      <c r="E17" s="984"/>
      <c r="F17" s="984"/>
      <c r="G17" s="984"/>
      <c r="H17" s="984"/>
      <c r="I17" s="984"/>
      <c r="J17" s="984"/>
      <c r="K17" s="984"/>
      <c r="L17" s="984"/>
      <c r="M17" s="984"/>
      <c r="N17" s="984"/>
      <c r="O17" s="984"/>
      <c r="P17" s="984"/>
      <c r="Q17" s="984"/>
      <c r="R17" s="984"/>
      <c r="S17" s="984"/>
      <c r="T17" s="984"/>
      <c r="U17" s="984"/>
      <c r="V17" s="984"/>
      <c r="W17" s="984"/>
      <c r="X17" s="984"/>
      <c r="Y17" s="984"/>
      <c r="Z17" s="984"/>
      <c r="AA17" s="984"/>
      <c r="AB17" s="984"/>
      <c r="AC17" s="984"/>
      <c r="AD17" s="984"/>
      <c r="AE17" s="984"/>
      <c r="AF17" s="984"/>
      <c r="AG17" s="984"/>
      <c r="AH17" s="984"/>
      <c r="AI17" s="985"/>
    </row>
    <row r="18" spans="1:35" ht="18" customHeight="1">
      <c r="A18" s="983"/>
      <c r="B18" s="984"/>
      <c r="C18" s="984"/>
      <c r="D18" s="984"/>
      <c r="E18" s="984"/>
      <c r="F18" s="984"/>
      <c r="G18" s="984"/>
      <c r="H18" s="984"/>
      <c r="I18" s="984"/>
      <c r="J18" s="984"/>
      <c r="K18" s="984"/>
      <c r="L18" s="984"/>
      <c r="M18" s="984"/>
      <c r="N18" s="984"/>
      <c r="O18" s="984"/>
      <c r="P18" s="984"/>
      <c r="Q18" s="984"/>
      <c r="R18" s="984"/>
      <c r="S18" s="984"/>
      <c r="T18" s="984"/>
      <c r="U18" s="984"/>
      <c r="V18" s="984"/>
      <c r="W18" s="984"/>
      <c r="X18" s="984"/>
      <c r="Y18" s="984"/>
      <c r="Z18" s="984"/>
      <c r="AA18" s="984"/>
      <c r="AB18" s="984"/>
      <c r="AC18" s="984"/>
      <c r="AD18" s="984"/>
      <c r="AE18" s="984"/>
      <c r="AF18" s="984"/>
      <c r="AG18" s="984"/>
      <c r="AH18" s="984"/>
      <c r="AI18" s="985"/>
    </row>
    <row r="19" spans="1:35" ht="18" customHeight="1">
      <c r="A19" s="983"/>
      <c r="B19" s="984"/>
      <c r="C19" s="984"/>
      <c r="D19" s="984"/>
      <c r="E19" s="984"/>
      <c r="F19" s="984"/>
      <c r="G19" s="984"/>
      <c r="H19" s="984"/>
      <c r="I19" s="984"/>
      <c r="J19" s="984"/>
      <c r="K19" s="984"/>
      <c r="L19" s="984"/>
      <c r="M19" s="984"/>
      <c r="N19" s="984"/>
      <c r="O19" s="984"/>
      <c r="P19" s="984"/>
      <c r="Q19" s="984"/>
      <c r="R19" s="984"/>
      <c r="S19" s="984"/>
      <c r="T19" s="984"/>
      <c r="U19" s="984"/>
      <c r="V19" s="984"/>
      <c r="W19" s="984"/>
      <c r="X19" s="984"/>
      <c r="Y19" s="984"/>
      <c r="Z19" s="984"/>
      <c r="AA19" s="984"/>
      <c r="AB19" s="984"/>
      <c r="AC19" s="984"/>
      <c r="AD19" s="984"/>
      <c r="AE19" s="984"/>
      <c r="AF19" s="984"/>
      <c r="AG19" s="984"/>
      <c r="AH19" s="984"/>
      <c r="AI19" s="985"/>
    </row>
    <row r="20" spans="1:35" ht="18" customHeight="1">
      <c r="A20" s="983"/>
      <c r="B20" s="984"/>
      <c r="C20" s="984"/>
      <c r="D20" s="984"/>
      <c r="E20" s="984"/>
      <c r="F20" s="984"/>
      <c r="G20" s="984"/>
      <c r="H20" s="984"/>
      <c r="I20" s="984"/>
      <c r="J20" s="984"/>
      <c r="K20" s="984"/>
      <c r="L20" s="984"/>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5"/>
    </row>
    <row r="21" spans="1:35" ht="18" customHeight="1">
      <c r="A21" s="983"/>
      <c r="B21" s="984"/>
      <c r="C21" s="984"/>
      <c r="D21" s="984"/>
      <c r="E21" s="984"/>
      <c r="F21" s="984"/>
      <c r="G21" s="984"/>
      <c r="H21" s="984"/>
      <c r="I21" s="984"/>
      <c r="J21" s="984"/>
      <c r="K21" s="984"/>
      <c r="L21" s="984"/>
      <c r="M21" s="984"/>
      <c r="N21" s="984"/>
      <c r="O21" s="984"/>
      <c r="P21" s="984"/>
      <c r="Q21" s="984"/>
      <c r="R21" s="984"/>
      <c r="S21" s="984"/>
      <c r="T21" s="984"/>
      <c r="U21" s="984"/>
      <c r="V21" s="984"/>
      <c r="W21" s="984"/>
      <c r="X21" s="984"/>
      <c r="Y21" s="984"/>
      <c r="Z21" s="984"/>
      <c r="AA21" s="984"/>
      <c r="AB21" s="984"/>
      <c r="AC21" s="984"/>
      <c r="AD21" s="984"/>
      <c r="AE21" s="984"/>
      <c r="AF21" s="984"/>
      <c r="AG21" s="984"/>
      <c r="AH21" s="984"/>
      <c r="AI21" s="985"/>
    </row>
    <row r="22" spans="1:35" ht="18" customHeight="1">
      <c r="A22" s="983"/>
      <c r="B22" s="984"/>
      <c r="C22" s="984"/>
      <c r="D22" s="984"/>
      <c r="E22" s="984"/>
      <c r="F22" s="984"/>
      <c r="G22" s="984"/>
      <c r="H22" s="984"/>
      <c r="I22" s="984"/>
      <c r="J22" s="984"/>
      <c r="K22" s="984"/>
      <c r="L22" s="984"/>
      <c r="M22" s="984"/>
      <c r="N22" s="984"/>
      <c r="O22" s="984"/>
      <c r="P22" s="984"/>
      <c r="Q22" s="984"/>
      <c r="R22" s="984"/>
      <c r="S22" s="984"/>
      <c r="T22" s="984"/>
      <c r="U22" s="984"/>
      <c r="V22" s="984"/>
      <c r="W22" s="984"/>
      <c r="X22" s="984"/>
      <c r="Y22" s="984"/>
      <c r="Z22" s="984"/>
      <c r="AA22" s="984"/>
      <c r="AB22" s="984"/>
      <c r="AC22" s="984"/>
      <c r="AD22" s="984"/>
      <c r="AE22" s="984"/>
      <c r="AF22" s="984"/>
      <c r="AG22" s="984"/>
      <c r="AH22" s="984"/>
      <c r="AI22" s="985"/>
    </row>
    <row r="23" spans="1:35" ht="18" customHeight="1">
      <c r="A23" s="983"/>
      <c r="B23" s="984"/>
      <c r="C23" s="984"/>
      <c r="D23" s="984"/>
      <c r="E23" s="984"/>
      <c r="F23" s="984"/>
      <c r="G23" s="984"/>
      <c r="H23" s="984"/>
      <c r="I23" s="984"/>
      <c r="J23" s="984"/>
      <c r="K23" s="984"/>
      <c r="L23" s="984"/>
      <c r="M23" s="984"/>
      <c r="N23" s="984"/>
      <c r="O23" s="984"/>
      <c r="P23" s="984"/>
      <c r="Q23" s="984"/>
      <c r="R23" s="984"/>
      <c r="S23" s="984"/>
      <c r="T23" s="984"/>
      <c r="U23" s="984"/>
      <c r="V23" s="984"/>
      <c r="W23" s="984"/>
      <c r="X23" s="984"/>
      <c r="Y23" s="984"/>
      <c r="Z23" s="984"/>
      <c r="AA23" s="984"/>
      <c r="AB23" s="984"/>
      <c r="AC23" s="984"/>
      <c r="AD23" s="984"/>
      <c r="AE23" s="984"/>
      <c r="AF23" s="984"/>
      <c r="AG23" s="984"/>
      <c r="AH23" s="984"/>
      <c r="AI23" s="985"/>
    </row>
    <row r="24" spans="1:35" ht="18" customHeight="1">
      <c r="A24" s="983"/>
      <c r="B24" s="984"/>
      <c r="C24" s="984"/>
      <c r="D24" s="984"/>
      <c r="E24" s="984"/>
      <c r="F24" s="984"/>
      <c r="G24" s="984"/>
      <c r="H24" s="984"/>
      <c r="I24" s="984"/>
      <c r="J24" s="984"/>
      <c r="K24" s="984"/>
      <c r="L24" s="984"/>
      <c r="M24" s="984"/>
      <c r="N24" s="984"/>
      <c r="O24" s="984"/>
      <c r="P24" s="984"/>
      <c r="Q24" s="984"/>
      <c r="R24" s="984"/>
      <c r="S24" s="984"/>
      <c r="T24" s="984"/>
      <c r="U24" s="984"/>
      <c r="V24" s="984"/>
      <c r="W24" s="984"/>
      <c r="X24" s="984"/>
      <c r="Y24" s="984"/>
      <c r="Z24" s="984"/>
      <c r="AA24" s="984"/>
      <c r="AB24" s="984"/>
      <c r="AC24" s="984"/>
      <c r="AD24" s="984"/>
      <c r="AE24" s="984"/>
      <c r="AF24" s="984"/>
      <c r="AG24" s="984"/>
      <c r="AH24" s="984"/>
      <c r="AI24" s="985"/>
    </row>
    <row r="25" spans="1:35" ht="18" customHeight="1">
      <c r="A25" s="983"/>
      <c r="B25" s="984"/>
      <c r="C25" s="984"/>
      <c r="D25" s="984"/>
      <c r="E25" s="984"/>
      <c r="F25" s="984"/>
      <c r="G25" s="984"/>
      <c r="H25" s="984"/>
      <c r="I25" s="984"/>
      <c r="J25" s="984"/>
      <c r="K25" s="984"/>
      <c r="L25" s="984"/>
      <c r="M25" s="984"/>
      <c r="N25" s="984"/>
      <c r="O25" s="984"/>
      <c r="P25" s="984"/>
      <c r="Q25" s="984"/>
      <c r="R25" s="984"/>
      <c r="S25" s="984"/>
      <c r="T25" s="984"/>
      <c r="U25" s="984"/>
      <c r="V25" s="984"/>
      <c r="W25" s="984"/>
      <c r="X25" s="984"/>
      <c r="Y25" s="984"/>
      <c r="Z25" s="984"/>
      <c r="AA25" s="984"/>
      <c r="AB25" s="984"/>
      <c r="AC25" s="984"/>
      <c r="AD25" s="984"/>
      <c r="AE25" s="984"/>
      <c r="AF25" s="984"/>
      <c r="AG25" s="984"/>
      <c r="AH25" s="984"/>
      <c r="AI25" s="985"/>
    </row>
    <row r="26" spans="1:35" ht="18" customHeight="1">
      <c r="A26" s="983"/>
      <c r="B26" s="984"/>
      <c r="C26" s="984"/>
      <c r="D26" s="984"/>
      <c r="E26" s="984"/>
      <c r="F26" s="984"/>
      <c r="G26" s="984"/>
      <c r="H26" s="984"/>
      <c r="I26" s="984"/>
      <c r="J26" s="984"/>
      <c r="K26" s="984"/>
      <c r="L26" s="984"/>
      <c r="M26" s="984"/>
      <c r="N26" s="984"/>
      <c r="O26" s="984"/>
      <c r="P26" s="984"/>
      <c r="Q26" s="984"/>
      <c r="R26" s="984"/>
      <c r="S26" s="984"/>
      <c r="T26" s="984"/>
      <c r="U26" s="984"/>
      <c r="V26" s="984"/>
      <c r="W26" s="984"/>
      <c r="X26" s="984"/>
      <c r="Y26" s="984"/>
      <c r="Z26" s="984"/>
      <c r="AA26" s="984"/>
      <c r="AB26" s="984"/>
      <c r="AC26" s="984"/>
      <c r="AD26" s="984"/>
      <c r="AE26" s="984"/>
      <c r="AF26" s="984"/>
      <c r="AG26" s="984"/>
      <c r="AH26" s="984"/>
      <c r="AI26" s="985"/>
    </row>
    <row r="27" spans="1:35" ht="18" customHeight="1">
      <c r="A27" s="983"/>
      <c r="B27" s="984"/>
      <c r="C27" s="984"/>
      <c r="D27" s="984"/>
      <c r="E27" s="984"/>
      <c r="F27" s="984"/>
      <c r="G27" s="984"/>
      <c r="H27" s="984"/>
      <c r="I27" s="984"/>
      <c r="J27" s="984"/>
      <c r="K27" s="984"/>
      <c r="L27" s="984"/>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5"/>
    </row>
    <row r="28" spans="1:35" ht="18" customHeight="1">
      <c r="A28" s="983"/>
      <c r="B28" s="984"/>
      <c r="C28" s="984"/>
      <c r="D28" s="984"/>
      <c r="E28" s="984"/>
      <c r="F28" s="984"/>
      <c r="G28" s="984"/>
      <c r="H28" s="984"/>
      <c r="I28" s="984"/>
      <c r="J28" s="984"/>
      <c r="K28" s="984"/>
      <c r="L28" s="984"/>
      <c r="M28" s="984"/>
      <c r="N28" s="984"/>
      <c r="O28" s="984"/>
      <c r="P28" s="984"/>
      <c r="Q28" s="984"/>
      <c r="R28" s="984"/>
      <c r="S28" s="984"/>
      <c r="T28" s="984"/>
      <c r="U28" s="984"/>
      <c r="V28" s="984"/>
      <c r="W28" s="984"/>
      <c r="X28" s="984"/>
      <c r="Y28" s="984"/>
      <c r="Z28" s="984"/>
      <c r="AA28" s="984"/>
      <c r="AB28" s="984"/>
      <c r="AC28" s="984"/>
      <c r="AD28" s="984"/>
      <c r="AE28" s="984"/>
      <c r="AF28" s="984"/>
      <c r="AG28" s="984"/>
      <c r="AH28" s="984"/>
      <c r="AI28" s="985"/>
    </row>
    <row r="29" spans="1:35" ht="18" customHeight="1">
      <c r="A29" s="983"/>
      <c r="B29" s="984"/>
      <c r="C29" s="984"/>
      <c r="D29" s="984"/>
      <c r="E29" s="984"/>
      <c r="F29" s="984"/>
      <c r="G29" s="984"/>
      <c r="H29" s="984"/>
      <c r="I29" s="984"/>
      <c r="J29" s="984"/>
      <c r="K29" s="984"/>
      <c r="L29" s="984"/>
      <c r="M29" s="984"/>
      <c r="N29" s="984"/>
      <c r="O29" s="984"/>
      <c r="P29" s="984"/>
      <c r="Q29" s="984"/>
      <c r="R29" s="984"/>
      <c r="S29" s="984"/>
      <c r="T29" s="984"/>
      <c r="U29" s="984"/>
      <c r="V29" s="984"/>
      <c r="W29" s="984"/>
      <c r="X29" s="984"/>
      <c r="Y29" s="984"/>
      <c r="Z29" s="984"/>
      <c r="AA29" s="984"/>
      <c r="AB29" s="984"/>
      <c r="AC29" s="984"/>
      <c r="AD29" s="984"/>
      <c r="AE29" s="984"/>
      <c r="AF29" s="984"/>
      <c r="AG29" s="984"/>
      <c r="AH29" s="984"/>
      <c r="AI29" s="985"/>
    </row>
    <row r="30" spans="1:35" ht="18" customHeight="1">
      <c r="A30" s="983"/>
      <c r="B30" s="984"/>
      <c r="C30" s="984"/>
      <c r="D30" s="984"/>
      <c r="E30" s="984"/>
      <c r="F30" s="984"/>
      <c r="G30" s="984"/>
      <c r="H30" s="984"/>
      <c r="I30" s="984"/>
      <c r="J30" s="984"/>
      <c r="K30" s="984"/>
      <c r="L30" s="984"/>
      <c r="M30" s="984"/>
      <c r="N30" s="984"/>
      <c r="O30" s="984"/>
      <c r="P30" s="984"/>
      <c r="Q30" s="984"/>
      <c r="R30" s="984"/>
      <c r="S30" s="984"/>
      <c r="T30" s="984"/>
      <c r="U30" s="984"/>
      <c r="V30" s="984"/>
      <c r="W30" s="984"/>
      <c r="X30" s="984"/>
      <c r="Y30" s="984"/>
      <c r="Z30" s="984"/>
      <c r="AA30" s="984"/>
      <c r="AB30" s="984"/>
      <c r="AC30" s="984"/>
      <c r="AD30" s="984"/>
      <c r="AE30" s="984"/>
      <c r="AF30" s="984"/>
      <c r="AG30" s="984"/>
      <c r="AH30" s="984"/>
      <c r="AI30" s="985"/>
    </row>
    <row r="31" spans="1:35" ht="18" customHeight="1">
      <c r="A31" s="983"/>
      <c r="B31" s="984"/>
      <c r="C31" s="984"/>
      <c r="D31" s="984"/>
      <c r="E31" s="984"/>
      <c r="F31" s="984"/>
      <c r="G31" s="984"/>
      <c r="H31" s="984"/>
      <c r="I31" s="984"/>
      <c r="J31" s="984"/>
      <c r="K31" s="984"/>
      <c r="L31" s="984"/>
      <c r="M31" s="984"/>
      <c r="N31" s="984"/>
      <c r="O31" s="984"/>
      <c r="P31" s="984"/>
      <c r="Q31" s="984"/>
      <c r="R31" s="984"/>
      <c r="S31" s="984"/>
      <c r="T31" s="984"/>
      <c r="U31" s="984"/>
      <c r="V31" s="984"/>
      <c r="W31" s="984"/>
      <c r="X31" s="984"/>
      <c r="Y31" s="984"/>
      <c r="Z31" s="984"/>
      <c r="AA31" s="984"/>
      <c r="AB31" s="984"/>
      <c r="AC31" s="984"/>
      <c r="AD31" s="984"/>
      <c r="AE31" s="984"/>
      <c r="AF31" s="984"/>
      <c r="AG31" s="984"/>
      <c r="AH31" s="984"/>
      <c r="AI31" s="985"/>
    </row>
    <row r="32" spans="1:35" ht="18" customHeight="1">
      <c r="A32" s="983"/>
      <c r="B32" s="984"/>
      <c r="C32" s="984"/>
      <c r="D32" s="984"/>
      <c r="E32" s="984"/>
      <c r="F32" s="984"/>
      <c r="G32" s="984"/>
      <c r="H32" s="984"/>
      <c r="I32" s="984"/>
      <c r="J32" s="984"/>
      <c r="K32" s="984"/>
      <c r="L32" s="984"/>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985"/>
    </row>
    <row r="33" spans="1:35" ht="18" customHeight="1">
      <c r="A33" s="983"/>
      <c r="B33" s="984"/>
      <c r="C33" s="984"/>
      <c r="D33" s="984"/>
      <c r="E33" s="984"/>
      <c r="F33" s="984"/>
      <c r="G33" s="984"/>
      <c r="H33" s="984"/>
      <c r="I33" s="984"/>
      <c r="J33" s="984"/>
      <c r="K33" s="984"/>
      <c r="L33" s="984"/>
      <c r="M33" s="984"/>
      <c r="N33" s="984"/>
      <c r="O33" s="984"/>
      <c r="P33" s="984"/>
      <c r="Q33" s="984"/>
      <c r="R33" s="984"/>
      <c r="S33" s="984"/>
      <c r="T33" s="984"/>
      <c r="U33" s="984"/>
      <c r="V33" s="984"/>
      <c r="W33" s="984"/>
      <c r="X33" s="984"/>
      <c r="Y33" s="984"/>
      <c r="Z33" s="984"/>
      <c r="AA33" s="984"/>
      <c r="AB33" s="984"/>
      <c r="AC33" s="984"/>
      <c r="AD33" s="984"/>
      <c r="AE33" s="984"/>
      <c r="AF33" s="984"/>
      <c r="AG33" s="984"/>
      <c r="AH33" s="984"/>
      <c r="AI33" s="985"/>
    </row>
    <row r="34" spans="1:35" ht="18" customHeight="1">
      <c r="A34" s="983"/>
      <c r="B34" s="984"/>
      <c r="C34" s="984"/>
      <c r="D34" s="984"/>
      <c r="E34" s="984"/>
      <c r="F34" s="984"/>
      <c r="G34" s="984"/>
      <c r="H34" s="984"/>
      <c r="I34" s="984"/>
      <c r="J34" s="984"/>
      <c r="K34" s="984"/>
      <c r="L34" s="984"/>
      <c r="M34" s="984"/>
      <c r="N34" s="984"/>
      <c r="O34" s="984"/>
      <c r="P34" s="984"/>
      <c r="Q34" s="984"/>
      <c r="R34" s="984"/>
      <c r="S34" s="984"/>
      <c r="T34" s="984"/>
      <c r="U34" s="984"/>
      <c r="V34" s="984"/>
      <c r="W34" s="984"/>
      <c r="X34" s="984"/>
      <c r="Y34" s="984"/>
      <c r="Z34" s="984"/>
      <c r="AA34" s="984"/>
      <c r="AB34" s="984"/>
      <c r="AC34" s="984"/>
      <c r="AD34" s="984"/>
      <c r="AE34" s="984"/>
      <c r="AF34" s="984"/>
      <c r="AG34" s="984"/>
      <c r="AH34" s="984"/>
      <c r="AI34" s="985"/>
    </row>
    <row r="35" spans="1:35" ht="18" hidden="1" customHeight="1">
      <c r="A35" s="983"/>
      <c r="B35" s="984"/>
      <c r="C35" s="984"/>
      <c r="D35" s="984"/>
      <c r="E35" s="984"/>
      <c r="F35" s="984"/>
      <c r="G35" s="984"/>
      <c r="H35" s="984"/>
      <c r="I35" s="984"/>
      <c r="J35" s="984"/>
      <c r="K35" s="984"/>
      <c r="L35" s="984"/>
      <c r="M35" s="984"/>
      <c r="N35" s="984"/>
      <c r="O35" s="984"/>
      <c r="P35" s="984"/>
      <c r="Q35" s="984"/>
      <c r="R35" s="984"/>
      <c r="S35" s="984"/>
      <c r="T35" s="984"/>
      <c r="U35" s="984"/>
      <c r="V35" s="984"/>
      <c r="W35" s="984"/>
      <c r="X35" s="984"/>
      <c r="Y35" s="984"/>
      <c r="Z35" s="984"/>
      <c r="AA35" s="984"/>
      <c r="AB35" s="984"/>
      <c r="AC35" s="984"/>
      <c r="AD35" s="984"/>
      <c r="AE35" s="984"/>
      <c r="AF35" s="984"/>
      <c r="AG35" s="984"/>
      <c r="AH35" s="984"/>
      <c r="AI35" s="985"/>
    </row>
    <row r="36" spans="1:35" ht="18" hidden="1" customHeight="1">
      <c r="A36" s="983"/>
      <c r="B36" s="984"/>
      <c r="C36" s="984"/>
      <c r="D36" s="984"/>
      <c r="E36" s="984"/>
      <c r="F36" s="984"/>
      <c r="G36" s="984"/>
      <c r="H36" s="984"/>
      <c r="I36" s="984"/>
      <c r="J36" s="984"/>
      <c r="K36" s="984"/>
      <c r="L36" s="984"/>
      <c r="M36" s="984"/>
      <c r="N36" s="984"/>
      <c r="O36" s="984"/>
      <c r="P36" s="984"/>
      <c r="Q36" s="984"/>
      <c r="R36" s="984"/>
      <c r="S36" s="984"/>
      <c r="T36" s="984"/>
      <c r="U36" s="984"/>
      <c r="V36" s="984"/>
      <c r="W36" s="984"/>
      <c r="X36" s="984"/>
      <c r="Y36" s="984"/>
      <c r="Z36" s="984"/>
      <c r="AA36" s="984"/>
      <c r="AB36" s="984"/>
      <c r="AC36" s="984"/>
      <c r="AD36" s="984"/>
      <c r="AE36" s="984"/>
      <c r="AF36" s="984"/>
      <c r="AG36" s="984"/>
      <c r="AH36" s="984"/>
      <c r="AI36" s="985"/>
    </row>
    <row r="37" spans="1:35" ht="18" customHeight="1">
      <c r="A37" s="983"/>
      <c r="B37" s="984"/>
      <c r="C37" s="984"/>
      <c r="D37" s="984"/>
      <c r="E37" s="984"/>
      <c r="F37" s="984"/>
      <c r="G37" s="984"/>
      <c r="H37" s="984"/>
      <c r="I37" s="984"/>
      <c r="J37" s="984"/>
      <c r="K37" s="984"/>
      <c r="L37" s="984"/>
      <c r="M37" s="984"/>
      <c r="N37" s="984"/>
      <c r="O37" s="984"/>
      <c r="P37" s="984"/>
      <c r="Q37" s="984"/>
      <c r="R37" s="984"/>
      <c r="S37" s="984"/>
      <c r="T37" s="984"/>
      <c r="U37" s="984"/>
      <c r="V37" s="984"/>
      <c r="W37" s="984"/>
      <c r="X37" s="984"/>
      <c r="Y37" s="984"/>
      <c r="Z37" s="984"/>
      <c r="AA37" s="984"/>
      <c r="AB37" s="984"/>
      <c r="AC37" s="984"/>
      <c r="AD37" s="984"/>
      <c r="AE37" s="984"/>
      <c r="AF37" s="984"/>
      <c r="AG37" s="984"/>
      <c r="AH37" s="984"/>
      <c r="AI37" s="985"/>
    </row>
    <row r="38" spans="1:35" ht="18" customHeight="1">
      <c r="A38" s="983"/>
      <c r="B38" s="984"/>
      <c r="C38" s="984"/>
      <c r="D38" s="984"/>
      <c r="E38" s="984"/>
      <c r="F38" s="984"/>
      <c r="G38" s="984"/>
      <c r="H38" s="984"/>
      <c r="I38" s="984"/>
      <c r="J38" s="984"/>
      <c r="K38" s="984"/>
      <c r="L38" s="984"/>
      <c r="M38" s="984"/>
      <c r="N38" s="984"/>
      <c r="O38" s="984"/>
      <c r="P38" s="984"/>
      <c r="Q38" s="984"/>
      <c r="R38" s="984"/>
      <c r="S38" s="984"/>
      <c r="T38" s="984"/>
      <c r="U38" s="984"/>
      <c r="V38" s="984"/>
      <c r="W38" s="984"/>
      <c r="X38" s="984"/>
      <c r="Y38" s="984"/>
      <c r="Z38" s="984"/>
      <c r="AA38" s="984"/>
      <c r="AB38" s="984"/>
      <c r="AC38" s="984"/>
      <c r="AD38" s="984"/>
      <c r="AE38" s="984"/>
      <c r="AF38" s="984"/>
      <c r="AG38" s="984"/>
      <c r="AH38" s="984"/>
      <c r="AI38" s="985"/>
    </row>
    <row r="39" spans="1:35" ht="18" customHeight="1">
      <c r="A39" s="983"/>
      <c r="B39" s="984"/>
      <c r="C39" s="984"/>
      <c r="D39" s="984"/>
      <c r="E39" s="984"/>
      <c r="F39" s="984"/>
      <c r="G39" s="984"/>
      <c r="H39" s="984"/>
      <c r="I39" s="984"/>
      <c r="J39" s="984"/>
      <c r="K39" s="984"/>
      <c r="L39" s="984"/>
      <c r="M39" s="984"/>
      <c r="N39" s="984"/>
      <c r="O39" s="984"/>
      <c r="P39" s="984"/>
      <c r="Q39" s="984"/>
      <c r="R39" s="984"/>
      <c r="S39" s="984"/>
      <c r="T39" s="984"/>
      <c r="U39" s="984"/>
      <c r="V39" s="984"/>
      <c r="W39" s="984"/>
      <c r="X39" s="984"/>
      <c r="Y39" s="984"/>
      <c r="Z39" s="984"/>
      <c r="AA39" s="984"/>
      <c r="AB39" s="984"/>
      <c r="AC39" s="984"/>
      <c r="AD39" s="984"/>
      <c r="AE39" s="984"/>
      <c r="AF39" s="984"/>
      <c r="AG39" s="984"/>
      <c r="AH39" s="984"/>
      <c r="AI39" s="985"/>
    </row>
    <row r="40" spans="1:35" ht="18" customHeight="1">
      <c r="A40" s="983"/>
      <c r="B40" s="984"/>
      <c r="C40" s="984"/>
      <c r="D40" s="984"/>
      <c r="E40" s="984"/>
      <c r="F40" s="984"/>
      <c r="G40" s="984"/>
      <c r="H40" s="984"/>
      <c r="I40" s="984"/>
      <c r="J40" s="984"/>
      <c r="K40" s="984"/>
      <c r="L40" s="984"/>
      <c r="M40" s="984"/>
      <c r="N40" s="984"/>
      <c r="O40" s="984"/>
      <c r="P40" s="984"/>
      <c r="Q40" s="984"/>
      <c r="R40" s="984"/>
      <c r="S40" s="984"/>
      <c r="T40" s="984"/>
      <c r="U40" s="984"/>
      <c r="V40" s="984"/>
      <c r="W40" s="984"/>
      <c r="X40" s="984"/>
      <c r="Y40" s="984"/>
      <c r="Z40" s="984"/>
      <c r="AA40" s="984"/>
      <c r="AB40" s="984"/>
      <c r="AC40" s="984"/>
      <c r="AD40" s="984"/>
      <c r="AE40" s="984"/>
      <c r="AF40" s="984"/>
      <c r="AG40" s="984"/>
      <c r="AH40" s="984"/>
      <c r="AI40" s="985"/>
    </row>
    <row r="41" spans="1:35" ht="18" customHeight="1">
      <c r="A41" s="983"/>
      <c r="B41" s="984"/>
      <c r="C41" s="984"/>
      <c r="D41" s="984"/>
      <c r="E41" s="984"/>
      <c r="F41" s="984"/>
      <c r="G41" s="984"/>
      <c r="H41" s="984"/>
      <c r="I41" s="984"/>
      <c r="J41" s="984"/>
      <c r="K41" s="984"/>
      <c r="L41" s="984"/>
      <c r="M41" s="984"/>
      <c r="N41" s="984"/>
      <c r="O41" s="984"/>
      <c r="P41" s="984"/>
      <c r="Q41" s="984"/>
      <c r="R41" s="984"/>
      <c r="S41" s="984"/>
      <c r="T41" s="984"/>
      <c r="U41" s="984"/>
      <c r="V41" s="984"/>
      <c r="W41" s="984"/>
      <c r="X41" s="984"/>
      <c r="Y41" s="984"/>
      <c r="Z41" s="984"/>
      <c r="AA41" s="984"/>
      <c r="AB41" s="984"/>
      <c r="AC41" s="984"/>
      <c r="AD41" s="984"/>
      <c r="AE41" s="984"/>
      <c r="AF41" s="984"/>
      <c r="AG41" s="984"/>
      <c r="AH41" s="984"/>
      <c r="AI41" s="985"/>
    </row>
    <row r="42" spans="1:35" ht="18" customHeight="1">
      <c r="A42" s="983"/>
      <c r="B42" s="984"/>
      <c r="C42" s="984"/>
      <c r="D42" s="984"/>
      <c r="E42" s="984"/>
      <c r="F42" s="984"/>
      <c r="G42" s="984"/>
      <c r="H42" s="984"/>
      <c r="I42" s="984"/>
      <c r="J42" s="984"/>
      <c r="K42" s="984"/>
      <c r="L42" s="984"/>
      <c r="M42" s="984"/>
      <c r="N42" s="984"/>
      <c r="O42" s="984"/>
      <c r="P42" s="984"/>
      <c r="Q42" s="984"/>
      <c r="R42" s="984"/>
      <c r="S42" s="984"/>
      <c r="T42" s="984"/>
      <c r="U42" s="984"/>
      <c r="V42" s="984"/>
      <c r="W42" s="984"/>
      <c r="X42" s="984"/>
      <c r="Y42" s="984"/>
      <c r="Z42" s="984"/>
      <c r="AA42" s="984"/>
      <c r="AB42" s="984"/>
      <c r="AC42" s="984"/>
      <c r="AD42" s="984"/>
      <c r="AE42" s="984"/>
      <c r="AF42" s="984"/>
      <c r="AG42" s="984"/>
      <c r="AH42" s="984"/>
      <c r="AI42" s="985"/>
    </row>
    <row r="43" spans="1:35" ht="18" customHeight="1">
      <c r="A43" s="983"/>
      <c r="B43" s="984"/>
      <c r="C43" s="984"/>
      <c r="D43" s="984"/>
      <c r="E43" s="984"/>
      <c r="F43" s="984"/>
      <c r="G43" s="984"/>
      <c r="H43" s="984"/>
      <c r="I43" s="984"/>
      <c r="J43" s="984"/>
      <c r="K43" s="984"/>
      <c r="L43" s="984"/>
      <c r="M43" s="984"/>
      <c r="N43" s="984"/>
      <c r="O43" s="984"/>
      <c r="P43" s="984"/>
      <c r="Q43" s="984"/>
      <c r="R43" s="984"/>
      <c r="S43" s="984"/>
      <c r="T43" s="984"/>
      <c r="U43" s="984"/>
      <c r="V43" s="984"/>
      <c r="W43" s="984"/>
      <c r="X43" s="984"/>
      <c r="Y43" s="984"/>
      <c r="Z43" s="984"/>
      <c r="AA43" s="984"/>
      <c r="AB43" s="984"/>
      <c r="AC43" s="984"/>
      <c r="AD43" s="984"/>
      <c r="AE43" s="984"/>
      <c r="AF43" s="984"/>
      <c r="AG43" s="984"/>
      <c r="AH43" s="984"/>
      <c r="AI43" s="985"/>
    </row>
    <row r="44" spans="1:35" ht="18" customHeight="1">
      <c r="A44" s="983"/>
      <c r="B44" s="984"/>
      <c r="C44" s="984"/>
      <c r="D44" s="984"/>
      <c r="E44" s="984"/>
      <c r="F44" s="984"/>
      <c r="G44" s="984"/>
      <c r="H44" s="984"/>
      <c r="I44" s="984"/>
      <c r="J44" s="984"/>
      <c r="K44" s="984"/>
      <c r="L44" s="984"/>
      <c r="M44" s="984"/>
      <c r="N44" s="984"/>
      <c r="O44" s="984"/>
      <c r="P44" s="984"/>
      <c r="Q44" s="984"/>
      <c r="R44" s="984"/>
      <c r="S44" s="984"/>
      <c r="T44" s="984"/>
      <c r="U44" s="984"/>
      <c r="V44" s="984"/>
      <c r="W44" s="984"/>
      <c r="X44" s="984"/>
      <c r="Y44" s="984"/>
      <c r="Z44" s="984"/>
      <c r="AA44" s="984"/>
      <c r="AB44" s="984"/>
      <c r="AC44" s="984"/>
      <c r="AD44" s="984"/>
      <c r="AE44" s="984"/>
      <c r="AF44" s="984"/>
      <c r="AG44" s="984"/>
      <c r="AH44" s="984"/>
      <c r="AI44" s="985"/>
    </row>
    <row r="45" spans="1:35" ht="18" customHeight="1">
      <c r="A45" s="983"/>
      <c r="B45" s="984"/>
      <c r="C45" s="984"/>
      <c r="D45" s="984"/>
      <c r="E45" s="984"/>
      <c r="F45" s="984"/>
      <c r="G45" s="984"/>
      <c r="H45" s="984"/>
      <c r="I45" s="984"/>
      <c r="J45" s="984"/>
      <c r="K45" s="984"/>
      <c r="L45" s="984"/>
      <c r="M45" s="984"/>
      <c r="N45" s="984"/>
      <c r="O45" s="984"/>
      <c r="P45" s="984"/>
      <c r="Q45" s="984"/>
      <c r="R45" s="984"/>
      <c r="S45" s="984"/>
      <c r="T45" s="984"/>
      <c r="U45" s="984"/>
      <c r="V45" s="984"/>
      <c r="W45" s="984"/>
      <c r="X45" s="984"/>
      <c r="Y45" s="984"/>
      <c r="Z45" s="984"/>
      <c r="AA45" s="984"/>
      <c r="AB45" s="984"/>
      <c r="AC45" s="984"/>
      <c r="AD45" s="984"/>
      <c r="AE45" s="984"/>
      <c r="AF45" s="984"/>
      <c r="AG45" s="984"/>
      <c r="AH45" s="984"/>
      <c r="AI45" s="985"/>
    </row>
    <row r="46" spans="1:35" ht="18" customHeight="1">
      <c r="A46" s="986"/>
      <c r="B46" s="987"/>
      <c r="C46" s="987"/>
      <c r="D46" s="987"/>
      <c r="E46" s="987"/>
      <c r="F46" s="987"/>
      <c r="G46" s="987"/>
      <c r="H46" s="987"/>
      <c r="I46" s="987"/>
      <c r="J46" s="987"/>
      <c r="K46" s="987"/>
      <c r="L46" s="987"/>
      <c r="M46" s="987"/>
      <c r="N46" s="987"/>
      <c r="O46" s="987"/>
      <c r="P46" s="987"/>
      <c r="Q46" s="987"/>
      <c r="R46" s="987"/>
      <c r="S46" s="987"/>
      <c r="T46" s="987"/>
      <c r="U46" s="987"/>
      <c r="V46" s="987"/>
      <c r="W46" s="987"/>
      <c r="X46" s="987"/>
      <c r="Y46" s="987"/>
      <c r="Z46" s="987"/>
      <c r="AA46" s="987"/>
      <c r="AB46" s="987"/>
      <c r="AC46" s="987"/>
      <c r="AD46" s="987"/>
      <c r="AE46" s="987"/>
      <c r="AF46" s="987"/>
      <c r="AG46" s="987"/>
      <c r="AH46" s="987"/>
      <c r="AI46" s="988"/>
    </row>
    <row r="47" spans="1:35">
      <c r="A47" s="343"/>
      <c r="B47" s="978" t="s">
        <v>647</v>
      </c>
      <c r="C47" s="978"/>
      <c r="D47" s="978"/>
      <c r="E47" s="978"/>
      <c r="F47" s="978"/>
      <c r="G47" s="978"/>
      <c r="H47" s="978"/>
      <c r="I47" s="978"/>
      <c r="J47" s="978"/>
      <c r="K47" s="978"/>
      <c r="L47" s="978"/>
      <c r="M47" s="978"/>
      <c r="N47" s="978"/>
      <c r="O47" s="978"/>
      <c r="P47" s="978"/>
      <c r="Q47" s="978"/>
      <c r="R47" s="978"/>
      <c r="S47" s="978"/>
      <c r="T47" s="978"/>
      <c r="U47" s="978"/>
      <c r="V47" s="978"/>
      <c r="W47" s="978"/>
      <c r="X47" s="978"/>
      <c r="Y47" s="978"/>
      <c r="Z47" s="978"/>
      <c r="AA47" s="978"/>
      <c r="AB47" s="978"/>
      <c r="AC47" s="978"/>
      <c r="AD47" s="978"/>
      <c r="AE47" s="978"/>
      <c r="AF47" s="978"/>
      <c r="AG47" s="978"/>
      <c r="AH47" s="978"/>
      <c r="AI47" s="979"/>
    </row>
    <row r="48" spans="1:35">
      <c r="A48" s="343"/>
      <c r="B48" s="344" t="s">
        <v>594</v>
      </c>
      <c r="C48" s="344"/>
      <c r="D48" s="344"/>
      <c r="E48" s="344"/>
      <c r="F48" s="344"/>
      <c r="G48" s="344"/>
      <c r="H48" s="344"/>
      <c r="I48" s="344"/>
      <c r="J48" s="344"/>
      <c r="K48" s="344"/>
      <c r="L48" s="344"/>
      <c r="M48" s="344"/>
      <c r="N48" s="344"/>
      <c r="O48" s="344"/>
      <c r="P48" s="344"/>
      <c r="Q48" s="344"/>
      <c r="R48" s="344"/>
      <c r="S48" s="344"/>
      <c r="T48" s="344"/>
      <c r="U48" s="344"/>
      <c r="V48" s="344"/>
      <c r="W48" s="344"/>
      <c r="X48" s="344"/>
      <c r="Y48" s="344"/>
      <c r="Z48" s="344"/>
      <c r="AA48" s="344"/>
      <c r="AB48" s="344"/>
      <c r="AC48" s="344"/>
      <c r="AD48" s="344"/>
      <c r="AE48" s="344"/>
      <c r="AF48" s="344"/>
      <c r="AG48" s="344"/>
      <c r="AH48" s="344"/>
      <c r="AI48" s="345"/>
    </row>
    <row r="49" spans="1:35">
      <c r="A49" s="343"/>
      <c r="B49" s="344" t="s">
        <v>545</v>
      </c>
      <c r="C49" s="344"/>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5"/>
    </row>
    <row r="50" spans="1:35">
      <c r="A50" s="343"/>
      <c r="B50" s="344" t="s">
        <v>648</v>
      </c>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5"/>
    </row>
    <row r="51" spans="1:35">
      <c r="A51" s="343"/>
      <c r="B51" s="346" t="s">
        <v>649</v>
      </c>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5"/>
    </row>
    <row r="52" spans="1:35">
      <c r="A52" s="343"/>
      <c r="B52" s="344" t="s">
        <v>595</v>
      </c>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4"/>
      <c r="AH52" s="344"/>
      <c r="AI52" s="345"/>
    </row>
    <row r="53" spans="1:35">
      <c r="A53" s="347"/>
      <c r="B53" s="348" t="s">
        <v>549</v>
      </c>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50"/>
    </row>
  </sheetData>
  <sheetProtection formatCells="0"/>
  <mergeCells count="4">
    <mergeCell ref="A1:K2"/>
    <mergeCell ref="B47:AI47"/>
    <mergeCell ref="A3:AI46"/>
    <mergeCell ref="L1:AI2"/>
  </mergeCells>
  <phoneticPr fontId="22"/>
  <printOptions horizontalCentered="1"/>
  <pageMargins left="0.59055118110236227" right="0.59055118110236227" top="0.51181102362204722" bottom="0.39370078740157483" header="0.27559055118110237" footer="0.31496062992125984"/>
  <pageSetup paperSize="9" scale="8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F37D1-D59E-4314-80CB-6F3B66728304}">
  <sheetPr codeName="Sheet1"/>
  <dimension ref="A1:E55"/>
  <sheetViews>
    <sheetView view="pageBreakPreview" topLeftCell="A37" zoomScaleNormal="100" zoomScaleSheetLayoutView="100" workbookViewId="0">
      <selection activeCell="B9" sqref="B9"/>
    </sheetView>
  </sheetViews>
  <sheetFormatPr defaultColWidth="9" defaultRowHeight="18"/>
  <cols>
    <col min="1" max="1" width="3.90625" style="180" customWidth="1"/>
    <col min="2" max="2" width="58.90625" style="180" customWidth="1"/>
    <col min="3" max="4" width="9" style="180"/>
    <col min="5" max="16384" width="9" style="179"/>
  </cols>
  <sheetData>
    <row r="1" spans="1:4" ht="21">
      <c r="A1" s="996" t="s">
        <v>689</v>
      </c>
      <c r="B1" s="996"/>
      <c r="C1" s="996"/>
      <c r="D1" s="996"/>
    </row>
    <row r="2" spans="1:4">
      <c r="A2" s="997" t="s">
        <v>690</v>
      </c>
      <c r="B2" s="997"/>
      <c r="C2" s="997"/>
      <c r="D2" s="997"/>
    </row>
    <row r="4" spans="1:4">
      <c r="A4" s="180" t="s">
        <v>585</v>
      </c>
    </row>
    <row r="6" spans="1:4" ht="20">
      <c r="A6" s="355" t="s">
        <v>635</v>
      </c>
    </row>
    <row r="7" spans="1:4">
      <c r="A7" s="352" t="s">
        <v>586</v>
      </c>
      <c r="B7" s="352" t="s">
        <v>587</v>
      </c>
      <c r="C7" s="352" t="s">
        <v>584</v>
      </c>
      <c r="D7" s="352" t="s">
        <v>588</v>
      </c>
    </row>
    <row r="8" spans="1:4" ht="18.75" customHeight="1">
      <c r="A8" s="993" t="s">
        <v>634</v>
      </c>
      <c r="B8" s="994"/>
      <c r="C8" s="994"/>
      <c r="D8" s="995"/>
    </row>
    <row r="9" spans="1:4" ht="50.15" customHeight="1">
      <c r="A9" s="181">
        <v>1</v>
      </c>
      <c r="B9" s="182" t="s">
        <v>615</v>
      </c>
      <c r="C9" s="358"/>
      <c r="D9" s="184"/>
    </row>
    <row r="10" spans="1:4" ht="50.15" customHeight="1">
      <c r="A10" s="181">
        <v>2</v>
      </c>
      <c r="B10" s="182" t="s">
        <v>616</v>
      </c>
      <c r="C10" s="183"/>
      <c r="D10" s="184"/>
    </row>
    <row r="11" spans="1:4" ht="50.15" customHeight="1">
      <c r="A11" s="181">
        <v>3</v>
      </c>
      <c r="B11" s="182" t="s">
        <v>617</v>
      </c>
      <c r="C11" s="183"/>
      <c r="D11" s="184"/>
    </row>
    <row r="12" spans="1:4" ht="18.75" customHeight="1">
      <c r="A12" s="993" t="s">
        <v>626</v>
      </c>
      <c r="B12" s="994"/>
      <c r="C12" s="994"/>
      <c r="D12" s="995"/>
    </row>
    <row r="13" spans="1:4" ht="50.15" customHeight="1">
      <c r="A13" s="181">
        <v>1</v>
      </c>
      <c r="B13" s="362" t="s">
        <v>659</v>
      </c>
      <c r="C13" s="183"/>
      <c r="D13" s="184"/>
    </row>
    <row r="14" spans="1:4" ht="50.15" customHeight="1">
      <c r="A14" s="181">
        <v>2</v>
      </c>
      <c r="B14" s="362" t="s">
        <v>660</v>
      </c>
      <c r="C14" s="183"/>
      <c r="D14" s="184"/>
    </row>
    <row r="15" spans="1:4" ht="50.15" customHeight="1">
      <c r="A15" s="181">
        <v>3</v>
      </c>
      <c r="B15" s="354" t="s">
        <v>618</v>
      </c>
      <c r="C15" s="183"/>
      <c r="D15" s="184"/>
    </row>
    <row r="16" spans="1:4" ht="50.15" customHeight="1">
      <c r="A16" s="181">
        <v>4</v>
      </c>
      <c r="B16" s="354" t="s">
        <v>619</v>
      </c>
      <c r="C16" s="183"/>
      <c r="D16" s="184"/>
    </row>
    <row r="17" spans="1:4" ht="50.15" customHeight="1">
      <c r="A17" s="181">
        <v>5</v>
      </c>
      <c r="B17" s="354" t="s">
        <v>620</v>
      </c>
      <c r="C17" s="183"/>
      <c r="D17" s="184"/>
    </row>
    <row r="18" spans="1:4" ht="50.15" customHeight="1">
      <c r="A18" s="181">
        <v>6</v>
      </c>
      <c r="B18" s="354" t="s">
        <v>621</v>
      </c>
      <c r="C18" s="183"/>
      <c r="D18" s="184"/>
    </row>
    <row r="19" spans="1:4" ht="50.15" customHeight="1">
      <c r="A19" s="181">
        <v>7</v>
      </c>
      <c r="B19" s="354" t="s">
        <v>622</v>
      </c>
      <c r="C19" s="183"/>
      <c r="D19" s="184"/>
    </row>
    <row r="20" spans="1:4" ht="18.75" customHeight="1">
      <c r="A20" s="998" t="s">
        <v>627</v>
      </c>
      <c r="B20" s="999"/>
      <c r="C20" s="999"/>
      <c r="D20" s="1000"/>
    </row>
    <row r="21" spans="1:4" ht="50.15" customHeight="1">
      <c r="A21" s="181">
        <v>1</v>
      </c>
      <c r="B21" s="182" t="s">
        <v>628</v>
      </c>
      <c r="C21" s="183"/>
      <c r="D21" s="184"/>
    </row>
    <row r="22" spans="1:4" ht="50.15" customHeight="1">
      <c r="A22" s="181">
        <v>2</v>
      </c>
      <c r="B22" s="362" t="s">
        <v>705</v>
      </c>
      <c r="C22" s="183"/>
      <c r="D22" s="184"/>
    </row>
    <row r="23" spans="1:4" ht="50.15" customHeight="1">
      <c r="A23" s="181">
        <v>3</v>
      </c>
      <c r="B23" s="182" t="s">
        <v>636</v>
      </c>
      <c r="C23" s="183"/>
      <c r="D23" s="184"/>
    </row>
    <row r="24" spans="1:4" ht="50.15" customHeight="1">
      <c r="A24" s="181">
        <v>4</v>
      </c>
      <c r="B24" s="354" t="s">
        <v>629</v>
      </c>
      <c r="C24" s="183"/>
      <c r="D24" s="184"/>
    </row>
    <row r="25" spans="1:4" ht="18.75" customHeight="1">
      <c r="A25" s="993" t="s">
        <v>630</v>
      </c>
      <c r="B25" s="994"/>
      <c r="C25" s="994"/>
      <c r="D25" s="995"/>
    </row>
    <row r="26" spans="1:4" ht="50.15" customHeight="1">
      <c r="A26" s="181">
        <v>1</v>
      </c>
      <c r="B26" s="182" t="s">
        <v>633</v>
      </c>
      <c r="C26" s="183"/>
      <c r="D26" s="184"/>
    </row>
    <row r="27" spans="1:4" ht="18.75" customHeight="1">
      <c r="A27" s="993" t="s">
        <v>631</v>
      </c>
      <c r="B27" s="994"/>
      <c r="C27" s="994"/>
      <c r="D27" s="995"/>
    </row>
    <row r="28" spans="1:4" ht="50.15" customHeight="1">
      <c r="A28" s="181">
        <v>1</v>
      </c>
      <c r="B28" s="182" t="s">
        <v>632</v>
      </c>
      <c r="C28" s="183"/>
      <c r="D28" s="184"/>
    </row>
    <row r="29" spans="1:4" ht="18.75" customHeight="1">
      <c r="A29" s="993" t="s">
        <v>625</v>
      </c>
      <c r="B29" s="994"/>
      <c r="C29" s="994"/>
      <c r="D29" s="995"/>
    </row>
    <row r="30" spans="1:4" ht="50.15" customHeight="1">
      <c r="A30" s="181">
        <v>1</v>
      </c>
      <c r="B30" s="182" t="s">
        <v>623</v>
      </c>
      <c r="C30" s="183"/>
      <c r="D30" s="184"/>
    </row>
    <row r="31" spans="1:4" ht="50.15" customHeight="1">
      <c r="A31" s="181">
        <v>2</v>
      </c>
      <c r="B31" s="182" t="s">
        <v>593</v>
      </c>
      <c r="C31" s="183"/>
      <c r="D31" s="184"/>
    </row>
    <row r="32" spans="1:4" ht="50.15" customHeight="1">
      <c r="A32" s="181">
        <v>3</v>
      </c>
      <c r="B32" s="185" t="s">
        <v>624</v>
      </c>
      <c r="C32" s="183"/>
      <c r="D32" s="184"/>
    </row>
    <row r="33" spans="1:5" ht="18.75" customHeight="1">
      <c r="A33" s="993" t="s">
        <v>661</v>
      </c>
      <c r="B33" s="994"/>
      <c r="C33" s="994"/>
      <c r="D33" s="995"/>
    </row>
    <row r="34" spans="1:5" ht="50.15" customHeight="1">
      <c r="A34" s="181">
        <v>1</v>
      </c>
      <c r="B34" s="359" t="s">
        <v>686</v>
      </c>
      <c r="C34" s="183"/>
      <c r="D34" s="184"/>
    </row>
    <row r="35" spans="1:5" ht="50.15" customHeight="1">
      <c r="A35" s="181">
        <v>2</v>
      </c>
      <c r="B35" s="363" t="s">
        <v>662</v>
      </c>
      <c r="C35" s="183"/>
      <c r="D35" s="184"/>
    </row>
    <row r="36" spans="1:5" ht="50.15" customHeight="1">
      <c r="A36" s="181">
        <v>3</v>
      </c>
      <c r="B36" s="182" t="s">
        <v>663</v>
      </c>
      <c r="C36" s="183"/>
      <c r="D36" s="184"/>
    </row>
    <row r="38" spans="1:5" ht="20">
      <c r="A38" s="355" t="s">
        <v>589</v>
      </c>
    </row>
    <row r="39" spans="1:5">
      <c r="A39" s="352" t="s">
        <v>586</v>
      </c>
      <c r="B39" s="352" t="s">
        <v>637</v>
      </c>
      <c r="C39" s="352" t="s">
        <v>584</v>
      </c>
      <c r="D39" s="352" t="s">
        <v>588</v>
      </c>
    </row>
    <row r="40" spans="1:5" ht="50.15" customHeight="1">
      <c r="A40" s="181">
        <v>1</v>
      </c>
      <c r="B40" s="359" t="s">
        <v>641</v>
      </c>
      <c r="C40" s="183"/>
      <c r="D40" s="184"/>
    </row>
    <row r="41" spans="1:5" ht="50.15" customHeight="1">
      <c r="A41" s="181">
        <v>2</v>
      </c>
      <c r="B41" s="362" t="s">
        <v>664</v>
      </c>
      <c r="C41" s="183"/>
      <c r="D41" s="184"/>
    </row>
    <row r="42" spans="1:5" ht="50.15" customHeight="1">
      <c r="A42" s="181">
        <v>3</v>
      </c>
      <c r="B42" s="359" t="s">
        <v>642</v>
      </c>
      <c r="C42" s="183"/>
      <c r="D42" s="184"/>
    </row>
    <row r="43" spans="1:5" ht="50.15" customHeight="1">
      <c r="A43" s="181">
        <v>4</v>
      </c>
      <c r="B43" s="185" t="s">
        <v>590</v>
      </c>
      <c r="C43" s="183"/>
      <c r="D43" s="184"/>
    </row>
    <row r="44" spans="1:5" ht="50.15" customHeight="1">
      <c r="A44" s="181">
        <v>5</v>
      </c>
      <c r="B44" s="185" t="s">
        <v>592</v>
      </c>
      <c r="C44" s="183"/>
      <c r="D44" s="184"/>
    </row>
    <row r="45" spans="1:5" ht="102" customHeight="1">
      <c r="A45" s="181">
        <v>6</v>
      </c>
      <c r="B45" s="359" t="s">
        <v>706</v>
      </c>
      <c r="C45" s="183"/>
      <c r="D45" s="184"/>
    </row>
    <row r="46" spans="1:5" ht="50.15" customHeight="1">
      <c r="A46" s="181">
        <v>7</v>
      </c>
      <c r="B46" s="185" t="s">
        <v>591</v>
      </c>
      <c r="C46" s="183"/>
      <c r="D46" s="184"/>
    </row>
    <row r="47" spans="1:5" ht="50.15" customHeight="1">
      <c r="A47" s="181">
        <v>8</v>
      </c>
      <c r="B47" s="182" t="s">
        <v>665</v>
      </c>
      <c r="C47" s="183"/>
      <c r="D47" s="184"/>
      <c r="E47" s="360"/>
    </row>
    <row r="48" spans="1:5" ht="50.15" customHeight="1">
      <c r="A48" s="181">
        <v>9</v>
      </c>
      <c r="B48" s="182" t="s">
        <v>666</v>
      </c>
      <c r="C48" s="183"/>
      <c r="D48" s="184"/>
    </row>
    <row r="50" spans="1:5" ht="20">
      <c r="A50" s="355" t="s">
        <v>643</v>
      </c>
    </row>
    <row r="51" spans="1:5">
      <c r="A51" s="352" t="s">
        <v>586</v>
      </c>
      <c r="B51" s="352" t="s">
        <v>637</v>
      </c>
      <c r="C51" s="352" t="s">
        <v>584</v>
      </c>
      <c r="D51" s="352" t="s">
        <v>588</v>
      </c>
    </row>
    <row r="52" spans="1:5" ht="50.15" customHeight="1">
      <c r="A52" s="181">
        <v>1</v>
      </c>
      <c r="B52" s="359" t="s">
        <v>704</v>
      </c>
      <c r="C52" s="183"/>
      <c r="D52" s="184"/>
      <c r="E52" s="360"/>
    </row>
    <row r="53" spans="1:5" ht="50.15" customHeight="1">
      <c r="A53" s="181">
        <v>2</v>
      </c>
      <c r="B53" s="359" t="s">
        <v>703</v>
      </c>
      <c r="C53" s="183"/>
      <c r="D53" s="184"/>
      <c r="E53" s="360"/>
    </row>
    <row r="54" spans="1:5" ht="50.15" customHeight="1">
      <c r="A54" s="181">
        <v>3</v>
      </c>
      <c r="B54" s="182" t="s">
        <v>702</v>
      </c>
      <c r="C54" s="183"/>
      <c r="D54" s="184"/>
      <c r="E54" s="360"/>
    </row>
    <row r="55" spans="1:5" ht="50.15" customHeight="1">
      <c r="A55" s="181">
        <v>4</v>
      </c>
      <c r="B55" s="182" t="s">
        <v>701</v>
      </c>
      <c r="C55" s="183"/>
      <c r="D55" s="184"/>
      <c r="E55" s="360"/>
    </row>
  </sheetData>
  <sheetProtection algorithmName="SHA-512" hashValue="YqrMQDJ+41Wj8C0hN4CrnskxMjjizDTu0UAOtZGmI30cEcfXC8/kdRu6u99tzHGarbP02y6ARbx65ZhPA9Rp9A==" saltValue="5ssZq75cCPx6TAB3GQOe7A==" spinCount="100000" sheet="1" objects="1" scenarios="1"/>
  <mergeCells count="9">
    <mergeCell ref="A33:D33"/>
    <mergeCell ref="A25:D25"/>
    <mergeCell ref="A29:D29"/>
    <mergeCell ref="A27:D27"/>
    <mergeCell ref="A1:D1"/>
    <mergeCell ref="A2:D2"/>
    <mergeCell ref="A20:D20"/>
    <mergeCell ref="A12:D12"/>
    <mergeCell ref="A8:D8"/>
  </mergeCells>
  <phoneticPr fontId="22"/>
  <printOptions horizontalCentered="1"/>
  <pageMargins left="0.59055118110236227" right="0.59055118110236227" top="0.59055118110236227" bottom="0.59055118110236227" header="0.31496062992125984" footer="0.31496062992125984"/>
  <pageSetup paperSize="9" orientation="portrait" r:id="rId1"/>
  <rowBreaks count="3" manualBreakCount="3">
    <brk id="19" max="3" man="1"/>
    <brk id="37" max="3" man="1"/>
    <brk id="4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1387" r:id="rId4" name="Check Box 11">
              <controlPr defaultSize="0" autoFill="0" autoLine="0" autoPict="0">
                <anchor moveWithCells="1">
                  <from>
                    <xdr:col>2</xdr:col>
                    <xdr:colOff>247650</xdr:colOff>
                    <xdr:row>8</xdr:row>
                    <xdr:rowOff>184150</xdr:rowOff>
                  </from>
                  <to>
                    <xdr:col>3</xdr:col>
                    <xdr:colOff>184150</xdr:colOff>
                    <xdr:row>8</xdr:row>
                    <xdr:rowOff>419100</xdr:rowOff>
                  </to>
                </anchor>
              </controlPr>
            </control>
          </mc:Choice>
        </mc:AlternateContent>
        <mc:AlternateContent xmlns:mc="http://schemas.openxmlformats.org/markup-compatibility/2006">
          <mc:Choice Requires="x14">
            <control shapeId="101388" r:id="rId5" name="Check Box 12">
              <controlPr defaultSize="0" autoFill="0" autoLine="0" autoPict="0">
                <anchor moveWithCells="1">
                  <from>
                    <xdr:col>3</xdr:col>
                    <xdr:colOff>247650</xdr:colOff>
                    <xdr:row>8</xdr:row>
                    <xdr:rowOff>184150</xdr:rowOff>
                  </from>
                  <to>
                    <xdr:col>4</xdr:col>
                    <xdr:colOff>184150</xdr:colOff>
                    <xdr:row>8</xdr:row>
                    <xdr:rowOff>419100</xdr:rowOff>
                  </to>
                </anchor>
              </controlPr>
            </control>
          </mc:Choice>
        </mc:AlternateContent>
        <mc:AlternateContent xmlns:mc="http://schemas.openxmlformats.org/markup-compatibility/2006">
          <mc:Choice Requires="x14">
            <control shapeId="101391" r:id="rId6" name="Check Box 15">
              <controlPr defaultSize="0" autoFill="0" autoLine="0" autoPict="0">
                <anchor moveWithCells="1">
                  <from>
                    <xdr:col>2</xdr:col>
                    <xdr:colOff>247650</xdr:colOff>
                    <xdr:row>9</xdr:row>
                    <xdr:rowOff>190500</xdr:rowOff>
                  </from>
                  <to>
                    <xdr:col>3</xdr:col>
                    <xdr:colOff>184150</xdr:colOff>
                    <xdr:row>9</xdr:row>
                    <xdr:rowOff>431800</xdr:rowOff>
                  </to>
                </anchor>
              </controlPr>
            </control>
          </mc:Choice>
        </mc:AlternateContent>
        <mc:AlternateContent xmlns:mc="http://schemas.openxmlformats.org/markup-compatibility/2006">
          <mc:Choice Requires="x14">
            <control shapeId="101392" r:id="rId7" name="Check Box 16">
              <controlPr defaultSize="0" autoFill="0" autoLine="0" autoPict="0">
                <anchor moveWithCells="1">
                  <from>
                    <xdr:col>3</xdr:col>
                    <xdr:colOff>247650</xdr:colOff>
                    <xdr:row>9</xdr:row>
                    <xdr:rowOff>190500</xdr:rowOff>
                  </from>
                  <to>
                    <xdr:col>4</xdr:col>
                    <xdr:colOff>184150</xdr:colOff>
                    <xdr:row>9</xdr:row>
                    <xdr:rowOff>431800</xdr:rowOff>
                  </to>
                </anchor>
              </controlPr>
            </control>
          </mc:Choice>
        </mc:AlternateContent>
        <mc:AlternateContent xmlns:mc="http://schemas.openxmlformats.org/markup-compatibility/2006">
          <mc:Choice Requires="x14">
            <control shapeId="101395" r:id="rId8" name="Check Box 19">
              <controlPr defaultSize="0" autoFill="0" autoLine="0" autoPict="0">
                <anchor moveWithCells="1">
                  <from>
                    <xdr:col>2</xdr:col>
                    <xdr:colOff>247650</xdr:colOff>
                    <xdr:row>10</xdr:row>
                    <xdr:rowOff>203200</xdr:rowOff>
                  </from>
                  <to>
                    <xdr:col>3</xdr:col>
                    <xdr:colOff>184150</xdr:colOff>
                    <xdr:row>10</xdr:row>
                    <xdr:rowOff>438150</xdr:rowOff>
                  </to>
                </anchor>
              </controlPr>
            </control>
          </mc:Choice>
        </mc:AlternateContent>
        <mc:AlternateContent xmlns:mc="http://schemas.openxmlformats.org/markup-compatibility/2006">
          <mc:Choice Requires="x14">
            <control shapeId="101396" r:id="rId9" name="Check Box 20">
              <controlPr defaultSize="0" autoFill="0" autoLine="0" autoPict="0">
                <anchor moveWithCells="1">
                  <from>
                    <xdr:col>3</xdr:col>
                    <xdr:colOff>247650</xdr:colOff>
                    <xdr:row>10</xdr:row>
                    <xdr:rowOff>203200</xdr:rowOff>
                  </from>
                  <to>
                    <xdr:col>4</xdr:col>
                    <xdr:colOff>184150</xdr:colOff>
                    <xdr:row>10</xdr:row>
                    <xdr:rowOff>438150</xdr:rowOff>
                  </to>
                </anchor>
              </controlPr>
            </control>
          </mc:Choice>
        </mc:AlternateContent>
        <mc:AlternateContent xmlns:mc="http://schemas.openxmlformats.org/markup-compatibility/2006">
          <mc:Choice Requires="x14">
            <control shapeId="101399" r:id="rId10" name="Check Box 23">
              <controlPr defaultSize="0" autoFill="0" autoLine="0" autoPict="0">
                <anchor moveWithCells="1">
                  <from>
                    <xdr:col>2</xdr:col>
                    <xdr:colOff>247650</xdr:colOff>
                    <xdr:row>12</xdr:row>
                    <xdr:rowOff>190500</xdr:rowOff>
                  </from>
                  <to>
                    <xdr:col>3</xdr:col>
                    <xdr:colOff>184150</xdr:colOff>
                    <xdr:row>12</xdr:row>
                    <xdr:rowOff>431800</xdr:rowOff>
                  </to>
                </anchor>
              </controlPr>
            </control>
          </mc:Choice>
        </mc:AlternateContent>
        <mc:AlternateContent xmlns:mc="http://schemas.openxmlformats.org/markup-compatibility/2006">
          <mc:Choice Requires="x14">
            <control shapeId="101400" r:id="rId11" name="Check Box 24">
              <controlPr defaultSize="0" autoFill="0" autoLine="0" autoPict="0">
                <anchor moveWithCells="1">
                  <from>
                    <xdr:col>3</xdr:col>
                    <xdr:colOff>247650</xdr:colOff>
                    <xdr:row>12</xdr:row>
                    <xdr:rowOff>190500</xdr:rowOff>
                  </from>
                  <to>
                    <xdr:col>4</xdr:col>
                    <xdr:colOff>184150</xdr:colOff>
                    <xdr:row>12</xdr:row>
                    <xdr:rowOff>431800</xdr:rowOff>
                  </to>
                </anchor>
              </controlPr>
            </control>
          </mc:Choice>
        </mc:AlternateContent>
        <mc:AlternateContent xmlns:mc="http://schemas.openxmlformats.org/markup-compatibility/2006">
          <mc:Choice Requires="x14">
            <control shapeId="101403" r:id="rId12" name="Check Box 27">
              <controlPr defaultSize="0" autoFill="0" autoLine="0" autoPict="0">
                <anchor moveWithCells="1">
                  <from>
                    <xdr:col>2</xdr:col>
                    <xdr:colOff>241300</xdr:colOff>
                    <xdr:row>13</xdr:row>
                    <xdr:rowOff>203200</xdr:rowOff>
                  </from>
                  <to>
                    <xdr:col>3</xdr:col>
                    <xdr:colOff>165100</xdr:colOff>
                    <xdr:row>13</xdr:row>
                    <xdr:rowOff>438150</xdr:rowOff>
                  </to>
                </anchor>
              </controlPr>
            </control>
          </mc:Choice>
        </mc:AlternateContent>
        <mc:AlternateContent xmlns:mc="http://schemas.openxmlformats.org/markup-compatibility/2006">
          <mc:Choice Requires="x14">
            <control shapeId="101404" r:id="rId13" name="Check Box 28">
              <controlPr defaultSize="0" autoFill="0" autoLine="0" autoPict="0">
                <anchor moveWithCells="1">
                  <from>
                    <xdr:col>3</xdr:col>
                    <xdr:colOff>241300</xdr:colOff>
                    <xdr:row>13</xdr:row>
                    <xdr:rowOff>203200</xdr:rowOff>
                  </from>
                  <to>
                    <xdr:col>4</xdr:col>
                    <xdr:colOff>165100</xdr:colOff>
                    <xdr:row>13</xdr:row>
                    <xdr:rowOff>438150</xdr:rowOff>
                  </to>
                </anchor>
              </controlPr>
            </control>
          </mc:Choice>
        </mc:AlternateContent>
        <mc:AlternateContent xmlns:mc="http://schemas.openxmlformats.org/markup-compatibility/2006">
          <mc:Choice Requires="x14">
            <control shapeId="101413" r:id="rId14" name="Check Box 37">
              <controlPr defaultSize="0" autoFill="0" autoLine="0" autoPict="0">
                <anchor moveWithCells="1">
                  <from>
                    <xdr:col>2</xdr:col>
                    <xdr:colOff>247650</xdr:colOff>
                    <xdr:row>30</xdr:row>
                    <xdr:rowOff>622300</xdr:rowOff>
                  </from>
                  <to>
                    <xdr:col>3</xdr:col>
                    <xdr:colOff>184150</xdr:colOff>
                    <xdr:row>32</xdr:row>
                    <xdr:rowOff>50800</xdr:rowOff>
                  </to>
                </anchor>
              </controlPr>
            </control>
          </mc:Choice>
        </mc:AlternateContent>
        <mc:AlternateContent xmlns:mc="http://schemas.openxmlformats.org/markup-compatibility/2006">
          <mc:Choice Requires="x14">
            <control shapeId="101414" r:id="rId15" name="Check Box 38">
              <controlPr defaultSize="0" autoFill="0" autoLine="0" autoPict="0">
                <anchor moveWithCells="1">
                  <from>
                    <xdr:col>3</xdr:col>
                    <xdr:colOff>247650</xdr:colOff>
                    <xdr:row>30</xdr:row>
                    <xdr:rowOff>622300</xdr:rowOff>
                  </from>
                  <to>
                    <xdr:col>4</xdr:col>
                    <xdr:colOff>184150</xdr:colOff>
                    <xdr:row>32</xdr:row>
                    <xdr:rowOff>50800</xdr:rowOff>
                  </to>
                </anchor>
              </controlPr>
            </control>
          </mc:Choice>
        </mc:AlternateContent>
        <mc:AlternateContent xmlns:mc="http://schemas.openxmlformats.org/markup-compatibility/2006">
          <mc:Choice Requires="x14">
            <control shapeId="101415" r:id="rId16" name="Check Box 39">
              <controlPr defaultSize="0" autoFill="0" autoLine="0" autoPict="0">
                <anchor moveWithCells="1">
                  <from>
                    <xdr:col>2</xdr:col>
                    <xdr:colOff>247650</xdr:colOff>
                    <xdr:row>39</xdr:row>
                    <xdr:rowOff>12700</xdr:rowOff>
                  </from>
                  <to>
                    <xdr:col>3</xdr:col>
                    <xdr:colOff>184150</xdr:colOff>
                    <xdr:row>40</xdr:row>
                    <xdr:rowOff>0</xdr:rowOff>
                  </to>
                </anchor>
              </controlPr>
            </control>
          </mc:Choice>
        </mc:AlternateContent>
        <mc:AlternateContent xmlns:mc="http://schemas.openxmlformats.org/markup-compatibility/2006">
          <mc:Choice Requires="x14">
            <control shapeId="101416" r:id="rId17" name="Check Box 40">
              <controlPr defaultSize="0" autoFill="0" autoLine="0" autoPict="0">
                <anchor moveWithCells="1">
                  <from>
                    <xdr:col>3</xdr:col>
                    <xdr:colOff>247650</xdr:colOff>
                    <xdr:row>39</xdr:row>
                    <xdr:rowOff>12700</xdr:rowOff>
                  </from>
                  <to>
                    <xdr:col>4</xdr:col>
                    <xdr:colOff>184150</xdr:colOff>
                    <xdr:row>40</xdr:row>
                    <xdr:rowOff>0</xdr:rowOff>
                  </to>
                </anchor>
              </controlPr>
            </control>
          </mc:Choice>
        </mc:AlternateContent>
        <mc:AlternateContent xmlns:mc="http://schemas.openxmlformats.org/markup-compatibility/2006">
          <mc:Choice Requires="x14">
            <control shapeId="101419" r:id="rId18" name="Check Box 43">
              <controlPr defaultSize="0" autoFill="0" autoLine="0" autoPict="0">
                <anchor moveWithCells="1">
                  <from>
                    <xdr:col>2</xdr:col>
                    <xdr:colOff>247650</xdr:colOff>
                    <xdr:row>41</xdr:row>
                    <xdr:rowOff>190500</xdr:rowOff>
                  </from>
                  <to>
                    <xdr:col>3</xdr:col>
                    <xdr:colOff>184150</xdr:colOff>
                    <xdr:row>41</xdr:row>
                    <xdr:rowOff>431800</xdr:rowOff>
                  </to>
                </anchor>
              </controlPr>
            </control>
          </mc:Choice>
        </mc:AlternateContent>
        <mc:AlternateContent xmlns:mc="http://schemas.openxmlformats.org/markup-compatibility/2006">
          <mc:Choice Requires="x14">
            <control shapeId="101420" r:id="rId19" name="Check Box 44">
              <controlPr defaultSize="0" autoFill="0" autoLine="0" autoPict="0">
                <anchor moveWithCells="1">
                  <from>
                    <xdr:col>3</xdr:col>
                    <xdr:colOff>247650</xdr:colOff>
                    <xdr:row>41</xdr:row>
                    <xdr:rowOff>190500</xdr:rowOff>
                  </from>
                  <to>
                    <xdr:col>4</xdr:col>
                    <xdr:colOff>184150</xdr:colOff>
                    <xdr:row>41</xdr:row>
                    <xdr:rowOff>431800</xdr:rowOff>
                  </to>
                </anchor>
              </controlPr>
            </control>
          </mc:Choice>
        </mc:AlternateContent>
        <mc:AlternateContent xmlns:mc="http://schemas.openxmlformats.org/markup-compatibility/2006">
          <mc:Choice Requires="x14">
            <control shapeId="101421" r:id="rId20" name="Check Box 45">
              <controlPr defaultSize="0" autoFill="0" autoLine="0" autoPict="0">
                <anchor moveWithCells="1">
                  <from>
                    <xdr:col>2</xdr:col>
                    <xdr:colOff>260350</xdr:colOff>
                    <xdr:row>42</xdr:row>
                    <xdr:rowOff>190500</xdr:rowOff>
                  </from>
                  <to>
                    <xdr:col>3</xdr:col>
                    <xdr:colOff>190500</xdr:colOff>
                    <xdr:row>42</xdr:row>
                    <xdr:rowOff>431800</xdr:rowOff>
                  </to>
                </anchor>
              </controlPr>
            </control>
          </mc:Choice>
        </mc:AlternateContent>
        <mc:AlternateContent xmlns:mc="http://schemas.openxmlformats.org/markup-compatibility/2006">
          <mc:Choice Requires="x14">
            <control shapeId="101422" r:id="rId21" name="Check Box 46">
              <controlPr defaultSize="0" autoFill="0" autoLine="0" autoPict="0">
                <anchor moveWithCells="1">
                  <from>
                    <xdr:col>3</xdr:col>
                    <xdr:colOff>260350</xdr:colOff>
                    <xdr:row>42</xdr:row>
                    <xdr:rowOff>190500</xdr:rowOff>
                  </from>
                  <to>
                    <xdr:col>4</xdr:col>
                    <xdr:colOff>190500</xdr:colOff>
                    <xdr:row>42</xdr:row>
                    <xdr:rowOff>431800</xdr:rowOff>
                  </to>
                </anchor>
              </controlPr>
            </control>
          </mc:Choice>
        </mc:AlternateContent>
        <mc:AlternateContent xmlns:mc="http://schemas.openxmlformats.org/markup-compatibility/2006">
          <mc:Choice Requires="x14">
            <control shapeId="101423" r:id="rId22" name="Check Box 47">
              <controlPr defaultSize="0" autoFill="0" autoLine="0" autoPict="0">
                <anchor moveWithCells="1">
                  <from>
                    <xdr:col>2</xdr:col>
                    <xdr:colOff>241300</xdr:colOff>
                    <xdr:row>43</xdr:row>
                    <xdr:rowOff>203200</xdr:rowOff>
                  </from>
                  <to>
                    <xdr:col>3</xdr:col>
                    <xdr:colOff>171450</xdr:colOff>
                    <xdr:row>43</xdr:row>
                    <xdr:rowOff>438150</xdr:rowOff>
                  </to>
                </anchor>
              </controlPr>
            </control>
          </mc:Choice>
        </mc:AlternateContent>
        <mc:AlternateContent xmlns:mc="http://schemas.openxmlformats.org/markup-compatibility/2006">
          <mc:Choice Requires="x14">
            <control shapeId="101424" r:id="rId23" name="Check Box 48">
              <controlPr defaultSize="0" autoFill="0" autoLine="0" autoPict="0">
                <anchor moveWithCells="1">
                  <from>
                    <xdr:col>3</xdr:col>
                    <xdr:colOff>241300</xdr:colOff>
                    <xdr:row>43</xdr:row>
                    <xdr:rowOff>203200</xdr:rowOff>
                  </from>
                  <to>
                    <xdr:col>4</xdr:col>
                    <xdr:colOff>171450</xdr:colOff>
                    <xdr:row>43</xdr:row>
                    <xdr:rowOff>438150</xdr:rowOff>
                  </to>
                </anchor>
              </controlPr>
            </control>
          </mc:Choice>
        </mc:AlternateContent>
        <mc:AlternateContent xmlns:mc="http://schemas.openxmlformats.org/markup-compatibility/2006">
          <mc:Choice Requires="x14">
            <control shapeId="101427" r:id="rId24" name="Check Box 51">
              <controlPr defaultSize="0" autoFill="0" autoLine="0" autoPict="0">
                <anchor moveWithCells="1">
                  <from>
                    <xdr:col>2</xdr:col>
                    <xdr:colOff>241300</xdr:colOff>
                    <xdr:row>44</xdr:row>
                    <xdr:rowOff>400050</xdr:rowOff>
                  </from>
                  <to>
                    <xdr:col>3</xdr:col>
                    <xdr:colOff>171450</xdr:colOff>
                    <xdr:row>44</xdr:row>
                    <xdr:rowOff>1035050</xdr:rowOff>
                  </to>
                </anchor>
              </controlPr>
            </control>
          </mc:Choice>
        </mc:AlternateContent>
        <mc:AlternateContent xmlns:mc="http://schemas.openxmlformats.org/markup-compatibility/2006">
          <mc:Choice Requires="x14">
            <control shapeId="101428" r:id="rId25" name="Check Box 52">
              <controlPr defaultSize="0" autoFill="0" autoLine="0" autoPict="0">
                <anchor moveWithCells="1">
                  <from>
                    <xdr:col>3</xdr:col>
                    <xdr:colOff>241300</xdr:colOff>
                    <xdr:row>44</xdr:row>
                    <xdr:rowOff>400050</xdr:rowOff>
                  </from>
                  <to>
                    <xdr:col>4</xdr:col>
                    <xdr:colOff>171450</xdr:colOff>
                    <xdr:row>44</xdr:row>
                    <xdr:rowOff>1035050</xdr:rowOff>
                  </to>
                </anchor>
              </controlPr>
            </control>
          </mc:Choice>
        </mc:AlternateContent>
        <mc:AlternateContent xmlns:mc="http://schemas.openxmlformats.org/markup-compatibility/2006">
          <mc:Choice Requires="x14">
            <control shapeId="101429" r:id="rId26" name="Check Box 53">
              <controlPr defaultSize="0" autoFill="0" autoLine="0" autoPict="0">
                <anchor moveWithCells="1">
                  <from>
                    <xdr:col>2</xdr:col>
                    <xdr:colOff>247650</xdr:colOff>
                    <xdr:row>45</xdr:row>
                    <xdr:rowOff>12700</xdr:rowOff>
                  </from>
                  <to>
                    <xdr:col>3</xdr:col>
                    <xdr:colOff>184150</xdr:colOff>
                    <xdr:row>46</xdr:row>
                    <xdr:rowOff>0</xdr:rowOff>
                  </to>
                </anchor>
              </controlPr>
            </control>
          </mc:Choice>
        </mc:AlternateContent>
        <mc:AlternateContent xmlns:mc="http://schemas.openxmlformats.org/markup-compatibility/2006">
          <mc:Choice Requires="x14">
            <control shapeId="101430" r:id="rId27" name="Check Box 54">
              <controlPr defaultSize="0" autoFill="0" autoLine="0" autoPict="0">
                <anchor moveWithCells="1">
                  <from>
                    <xdr:col>3</xdr:col>
                    <xdr:colOff>247650</xdr:colOff>
                    <xdr:row>45</xdr:row>
                    <xdr:rowOff>12700</xdr:rowOff>
                  </from>
                  <to>
                    <xdr:col>4</xdr:col>
                    <xdr:colOff>184150</xdr:colOff>
                    <xdr:row>46</xdr:row>
                    <xdr:rowOff>0</xdr:rowOff>
                  </to>
                </anchor>
              </controlPr>
            </control>
          </mc:Choice>
        </mc:AlternateContent>
        <mc:AlternateContent xmlns:mc="http://schemas.openxmlformats.org/markup-compatibility/2006">
          <mc:Choice Requires="x14">
            <control shapeId="101431" r:id="rId28" name="Check Box 55">
              <controlPr defaultSize="0" autoFill="0" autoLine="0" autoPict="0">
                <anchor moveWithCells="1">
                  <from>
                    <xdr:col>2</xdr:col>
                    <xdr:colOff>247650</xdr:colOff>
                    <xdr:row>46</xdr:row>
                    <xdr:rowOff>0</xdr:rowOff>
                  </from>
                  <to>
                    <xdr:col>3</xdr:col>
                    <xdr:colOff>184150</xdr:colOff>
                    <xdr:row>47</xdr:row>
                    <xdr:rowOff>0</xdr:rowOff>
                  </to>
                </anchor>
              </controlPr>
            </control>
          </mc:Choice>
        </mc:AlternateContent>
        <mc:AlternateContent xmlns:mc="http://schemas.openxmlformats.org/markup-compatibility/2006">
          <mc:Choice Requires="x14">
            <control shapeId="101432" r:id="rId29" name="Check Box 56">
              <controlPr defaultSize="0" autoFill="0" autoLine="0" autoPict="0">
                <anchor moveWithCells="1">
                  <from>
                    <xdr:col>3</xdr:col>
                    <xdr:colOff>247650</xdr:colOff>
                    <xdr:row>46</xdr:row>
                    <xdr:rowOff>0</xdr:rowOff>
                  </from>
                  <to>
                    <xdr:col>4</xdr:col>
                    <xdr:colOff>184150</xdr:colOff>
                    <xdr:row>47</xdr:row>
                    <xdr:rowOff>0</xdr:rowOff>
                  </to>
                </anchor>
              </controlPr>
            </control>
          </mc:Choice>
        </mc:AlternateContent>
        <mc:AlternateContent xmlns:mc="http://schemas.openxmlformats.org/markup-compatibility/2006">
          <mc:Choice Requires="x14">
            <control shapeId="101433" r:id="rId30" name="Check Box 57">
              <controlPr defaultSize="0" autoFill="0" autoLine="0" autoPict="0">
                <anchor moveWithCells="1">
                  <from>
                    <xdr:col>2</xdr:col>
                    <xdr:colOff>247650</xdr:colOff>
                    <xdr:row>46</xdr:row>
                    <xdr:rowOff>12700</xdr:rowOff>
                  </from>
                  <to>
                    <xdr:col>3</xdr:col>
                    <xdr:colOff>184150</xdr:colOff>
                    <xdr:row>47</xdr:row>
                    <xdr:rowOff>0</xdr:rowOff>
                  </to>
                </anchor>
              </controlPr>
            </control>
          </mc:Choice>
        </mc:AlternateContent>
        <mc:AlternateContent xmlns:mc="http://schemas.openxmlformats.org/markup-compatibility/2006">
          <mc:Choice Requires="x14">
            <control shapeId="101434" r:id="rId31" name="Check Box 58">
              <controlPr defaultSize="0" autoFill="0" autoLine="0" autoPict="0">
                <anchor moveWithCells="1">
                  <from>
                    <xdr:col>3</xdr:col>
                    <xdr:colOff>247650</xdr:colOff>
                    <xdr:row>46</xdr:row>
                    <xdr:rowOff>12700</xdr:rowOff>
                  </from>
                  <to>
                    <xdr:col>4</xdr:col>
                    <xdr:colOff>184150</xdr:colOff>
                    <xdr:row>47</xdr:row>
                    <xdr:rowOff>0</xdr:rowOff>
                  </to>
                </anchor>
              </controlPr>
            </control>
          </mc:Choice>
        </mc:AlternateContent>
        <mc:AlternateContent xmlns:mc="http://schemas.openxmlformats.org/markup-compatibility/2006">
          <mc:Choice Requires="x14">
            <control shapeId="101463" r:id="rId32" name="Check Box 87">
              <controlPr defaultSize="0" autoFill="0" autoLine="0" autoPict="0">
                <anchor moveWithCells="1">
                  <from>
                    <xdr:col>2</xdr:col>
                    <xdr:colOff>241300</xdr:colOff>
                    <xdr:row>29</xdr:row>
                    <xdr:rowOff>209550</xdr:rowOff>
                  </from>
                  <to>
                    <xdr:col>3</xdr:col>
                    <xdr:colOff>165100</xdr:colOff>
                    <xdr:row>29</xdr:row>
                    <xdr:rowOff>450850</xdr:rowOff>
                  </to>
                </anchor>
              </controlPr>
            </control>
          </mc:Choice>
        </mc:AlternateContent>
        <mc:AlternateContent xmlns:mc="http://schemas.openxmlformats.org/markup-compatibility/2006">
          <mc:Choice Requires="x14">
            <control shapeId="101464" r:id="rId33" name="Check Box 88">
              <controlPr defaultSize="0" autoFill="0" autoLine="0" autoPict="0">
                <anchor moveWithCells="1">
                  <from>
                    <xdr:col>3</xdr:col>
                    <xdr:colOff>241300</xdr:colOff>
                    <xdr:row>29</xdr:row>
                    <xdr:rowOff>209550</xdr:rowOff>
                  </from>
                  <to>
                    <xdr:col>4</xdr:col>
                    <xdr:colOff>165100</xdr:colOff>
                    <xdr:row>29</xdr:row>
                    <xdr:rowOff>450850</xdr:rowOff>
                  </to>
                </anchor>
              </controlPr>
            </control>
          </mc:Choice>
        </mc:AlternateContent>
        <mc:AlternateContent xmlns:mc="http://schemas.openxmlformats.org/markup-compatibility/2006">
          <mc:Choice Requires="x14">
            <control shapeId="101475" r:id="rId34" name="Check Box 99">
              <controlPr defaultSize="0" autoFill="0" autoLine="0" autoPict="0">
                <anchor moveWithCells="1">
                  <from>
                    <xdr:col>2</xdr:col>
                    <xdr:colOff>247650</xdr:colOff>
                    <xdr:row>20</xdr:row>
                    <xdr:rowOff>184150</xdr:rowOff>
                  </from>
                  <to>
                    <xdr:col>3</xdr:col>
                    <xdr:colOff>184150</xdr:colOff>
                    <xdr:row>20</xdr:row>
                    <xdr:rowOff>431800</xdr:rowOff>
                  </to>
                </anchor>
              </controlPr>
            </control>
          </mc:Choice>
        </mc:AlternateContent>
        <mc:AlternateContent xmlns:mc="http://schemas.openxmlformats.org/markup-compatibility/2006">
          <mc:Choice Requires="x14">
            <control shapeId="101476" r:id="rId35" name="Check Box 100">
              <controlPr defaultSize="0" autoFill="0" autoLine="0" autoPict="0">
                <anchor moveWithCells="1">
                  <from>
                    <xdr:col>3</xdr:col>
                    <xdr:colOff>247650</xdr:colOff>
                    <xdr:row>20</xdr:row>
                    <xdr:rowOff>184150</xdr:rowOff>
                  </from>
                  <to>
                    <xdr:col>4</xdr:col>
                    <xdr:colOff>184150</xdr:colOff>
                    <xdr:row>20</xdr:row>
                    <xdr:rowOff>431800</xdr:rowOff>
                  </to>
                </anchor>
              </controlPr>
            </control>
          </mc:Choice>
        </mc:AlternateContent>
        <mc:AlternateContent xmlns:mc="http://schemas.openxmlformats.org/markup-compatibility/2006">
          <mc:Choice Requires="x14">
            <control shapeId="101479" r:id="rId36" name="Check Box 103">
              <controlPr defaultSize="0" autoFill="0" autoLine="0" autoPict="0">
                <anchor moveWithCells="1">
                  <from>
                    <xdr:col>2</xdr:col>
                    <xdr:colOff>241300</xdr:colOff>
                    <xdr:row>21</xdr:row>
                    <xdr:rowOff>241300</xdr:rowOff>
                  </from>
                  <to>
                    <xdr:col>3</xdr:col>
                    <xdr:colOff>171450</xdr:colOff>
                    <xdr:row>21</xdr:row>
                    <xdr:rowOff>476250</xdr:rowOff>
                  </to>
                </anchor>
              </controlPr>
            </control>
          </mc:Choice>
        </mc:AlternateContent>
        <mc:AlternateContent xmlns:mc="http://schemas.openxmlformats.org/markup-compatibility/2006">
          <mc:Choice Requires="x14">
            <control shapeId="101480" r:id="rId37" name="Check Box 104">
              <controlPr defaultSize="0" autoFill="0" autoLine="0" autoPict="0">
                <anchor moveWithCells="1">
                  <from>
                    <xdr:col>3</xdr:col>
                    <xdr:colOff>241300</xdr:colOff>
                    <xdr:row>21</xdr:row>
                    <xdr:rowOff>241300</xdr:rowOff>
                  </from>
                  <to>
                    <xdr:col>4</xdr:col>
                    <xdr:colOff>171450</xdr:colOff>
                    <xdr:row>21</xdr:row>
                    <xdr:rowOff>476250</xdr:rowOff>
                  </to>
                </anchor>
              </controlPr>
            </control>
          </mc:Choice>
        </mc:AlternateContent>
        <mc:AlternateContent xmlns:mc="http://schemas.openxmlformats.org/markup-compatibility/2006">
          <mc:Choice Requires="x14">
            <control shapeId="101481" r:id="rId38" name="Check Box 105">
              <controlPr defaultSize="0" autoFill="0" autoLine="0" autoPict="0">
                <anchor moveWithCells="1">
                  <from>
                    <xdr:col>2</xdr:col>
                    <xdr:colOff>247650</xdr:colOff>
                    <xdr:row>25</xdr:row>
                    <xdr:rowOff>12700</xdr:rowOff>
                  </from>
                  <to>
                    <xdr:col>3</xdr:col>
                    <xdr:colOff>184150</xdr:colOff>
                    <xdr:row>25</xdr:row>
                    <xdr:rowOff>247650</xdr:rowOff>
                  </to>
                </anchor>
              </controlPr>
            </control>
          </mc:Choice>
        </mc:AlternateContent>
        <mc:AlternateContent xmlns:mc="http://schemas.openxmlformats.org/markup-compatibility/2006">
          <mc:Choice Requires="x14">
            <control shapeId="101482" r:id="rId39" name="Check Box 106">
              <controlPr defaultSize="0" autoFill="0" autoLine="0" autoPict="0">
                <anchor moveWithCells="1">
                  <from>
                    <xdr:col>3</xdr:col>
                    <xdr:colOff>247650</xdr:colOff>
                    <xdr:row>25</xdr:row>
                    <xdr:rowOff>12700</xdr:rowOff>
                  </from>
                  <to>
                    <xdr:col>4</xdr:col>
                    <xdr:colOff>184150</xdr:colOff>
                    <xdr:row>25</xdr:row>
                    <xdr:rowOff>247650</xdr:rowOff>
                  </to>
                </anchor>
              </controlPr>
            </control>
          </mc:Choice>
        </mc:AlternateContent>
        <mc:AlternateContent xmlns:mc="http://schemas.openxmlformats.org/markup-compatibility/2006">
          <mc:Choice Requires="x14">
            <control shapeId="101487" r:id="rId40" name="Check Box 111">
              <controlPr defaultSize="0" autoFill="0" autoLine="0" autoPict="0">
                <anchor moveWithCells="1">
                  <from>
                    <xdr:col>2</xdr:col>
                    <xdr:colOff>241300</xdr:colOff>
                    <xdr:row>27</xdr:row>
                    <xdr:rowOff>184150</xdr:rowOff>
                  </from>
                  <to>
                    <xdr:col>3</xdr:col>
                    <xdr:colOff>171450</xdr:colOff>
                    <xdr:row>27</xdr:row>
                    <xdr:rowOff>419100</xdr:rowOff>
                  </to>
                </anchor>
              </controlPr>
            </control>
          </mc:Choice>
        </mc:AlternateContent>
        <mc:AlternateContent xmlns:mc="http://schemas.openxmlformats.org/markup-compatibility/2006">
          <mc:Choice Requires="x14">
            <control shapeId="101488" r:id="rId41" name="Check Box 112">
              <controlPr defaultSize="0" autoFill="0" autoLine="0" autoPict="0">
                <anchor moveWithCells="1">
                  <from>
                    <xdr:col>3</xdr:col>
                    <xdr:colOff>241300</xdr:colOff>
                    <xdr:row>27</xdr:row>
                    <xdr:rowOff>184150</xdr:rowOff>
                  </from>
                  <to>
                    <xdr:col>4</xdr:col>
                    <xdr:colOff>171450</xdr:colOff>
                    <xdr:row>27</xdr:row>
                    <xdr:rowOff>419100</xdr:rowOff>
                  </to>
                </anchor>
              </controlPr>
            </control>
          </mc:Choice>
        </mc:AlternateContent>
        <mc:AlternateContent xmlns:mc="http://schemas.openxmlformats.org/markup-compatibility/2006">
          <mc:Choice Requires="x14">
            <control shapeId="101497" r:id="rId42" name="Check Box 121">
              <controlPr defaultSize="0" autoFill="0" autoLine="0" autoPict="0">
                <anchor moveWithCells="1">
                  <from>
                    <xdr:col>2</xdr:col>
                    <xdr:colOff>247650</xdr:colOff>
                    <xdr:row>40</xdr:row>
                    <xdr:rowOff>228600</xdr:rowOff>
                  </from>
                  <to>
                    <xdr:col>3</xdr:col>
                    <xdr:colOff>184150</xdr:colOff>
                    <xdr:row>40</xdr:row>
                    <xdr:rowOff>469900</xdr:rowOff>
                  </to>
                </anchor>
              </controlPr>
            </control>
          </mc:Choice>
        </mc:AlternateContent>
        <mc:AlternateContent xmlns:mc="http://schemas.openxmlformats.org/markup-compatibility/2006">
          <mc:Choice Requires="x14">
            <control shapeId="101498" r:id="rId43" name="Check Box 122">
              <controlPr defaultSize="0" autoFill="0" autoLine="0" autoPict="0">
                <anchor moveWithCells="1">
                  <from>
                    <xdr:col>3</xdr:col>
                    <xdr:colOff>247650</xdr:colOff>
                    <xdr:row>40</xdr:row>
                    <xdr:rowOff>228600</xdr:rowOff>
                  </from>
                  <to>
                    <xdr:col>4</xdr:col>
                    <xdr:colOff>184150</xdr:colOff>
                    <xdr:row>40</xdr:row>
                    <xdr:rowOff>469900</xdr:rowOff>
                  </to>
                </anchor>
              </controlPr>
            </control>
          </mc:Choice>
        </mc:AlternateContent>
        <mc:AlternateContent xmlns:mc="http://schemas.openxmlformats.org/markup-compatibility/2006">
          <mc:Choice Requires="x14">
            <control shapeId="101501" r:id="rId44" name="Check Box 125">
              <controlPr defaultSize="0" autoFill="0" autoLine="0" autoPict="0">
                <anchor moveWithCells="1">
                  <from>
                    <xdr:col>2</xdr:col>
                    <xdr:colOff>247650</xdr:colOff>
                    <xdr:row>47</xdr:row>
                    <xdr:rowOff>203200</xdr:rowOff>
                  </from>
                  <to>
                    <xdr:col>3</xdr:col>
                    <xdr:colOff>184150</xdr:colOff>
                    <xdr:row>47</xdr:row>
                    <xdr:rowOff>438150</xdr:rowOff>
                  </to>
                </anchor>
              </controlPr>
            </control>
          </mc:Choice>
        </mc:AlternateContent>
        <mc:AlternateContent xmlns:mc="http://schemas.openxmlformats.org/markup-compatibility/2006">
          <mc:Choice Requires="x14">
            <control shapeId="101502" r:id="rId45" name="Check Box 126">
              <controlPr defaultSize="0" autoFill="0" autoLine="0" autoPict="0">
                <anchor moveWithCells="1">
                  <from>
                    <xdr:col>3</xdr:col>
                    <xdr:colOff>247650</xdr:colOff>
                    <xdr:row>47</xdr:row>
                    <xdr:rowOff>203200</xdr:rowOff>
                  </from>
                  <to>
                    <xdr:col>4</xdr:col>
                    <xdr:colOff>184150</xdr:colOff>
                    <xdr:row>47</xdr:row>
                    <xdr:rowOff>438150</xdr:rowOff>
                  </to>
                </anchor>
              </controlPr>
            </control>
          </mc:Choice>
        </mc:AlternateContent>
        <mc:AlternateContent xmlns:mc="http://schemas.openxmlformats.org/markup-compatibility/2006">
          <mc:Choice Requires="x14">
            <control shapeId="101521" r:id="rId46" name="Check Box 145">
              <controlPr defaultSize="0" autoFill="0" autoLine="0" autoPict="0">
                <anchor moveWithCells="1">
                  <from>
                    <xdr:col>2</xdr:col>
                    <xdr:colOff>247650</xdr:colOff>
                    <xdr:row>30</xdr:row>
                    <xdr:rowOff>203200</xdr:rowOff>
                  </from>
                  <to>
                    <xdr:col>3</xdr:col>
                    <xdr:colOff>184150</xdr:colOff>
                    <xdr:row>30</xdr:row>
                    <xdr:rowOff>438150</xdr:rowOff>
                  </to>
                </anchor>
              </controlPr>
            </control>
          </mc:Choice>
        </mc:AlternateContent>
        <mc:AlternateContent xmlns:mc="http://schemas.openxmlformats.org/markup-compatibility/2006">
          <mc:Choice Requires="x14">
            <control shapeId="101522" r:id="rId47" name="Check Box 146">
              <controlPr defaultSize="0" autoFill="0" autoLine="0" autoPict="0">
                <anchor moveWithCells="1">
                  <from>
                    <xdr:col>3</xdr:col>
                    <xdr:colOff>247650</xdr:colOff>
                    <xdr:row>30</xdr:row>
                    <xdr:rowOff>203200</xdr:rowOff>
                  </from>
                  <to>
                    <xdr:col>4</xdr:col>
                    <xdr:colOff>184150</xdr:colOff>
                    <xdr:row>30</xdr:row>
                    <xdr:rowOff>438150</xdr:rowOff>
                  </to>
                </anchor>
              </controlPr>
            </control>
          </mc:Choice>
        </mc:AlternateContent>
        <mc:AlternateContent xmlns:mc="http://schemas.openxmlformats.org/markup-compatibility/2006">
          <mc:Choice Requires="x14">
            <control shapeId="101525" r:id="rId48" name="Check Box 149">
              <controlPr defaultSize="0" autoFill="0" autoLine="0" autoPict="0">
                <anchor moveWithCells="1">
                  <from>
                    <xdr:col>2</xdr:col>
                    <xdr:colOff>247650</xdr:colOff>
                    <xdr:row>14</xdr:row>
                    <xdr:rowOff>203200</xdr:rowOff>
                  </from>
                  <to>
                    <xdr:col>3</xdr:col>
                    <xdr:colOff>184150</xdr:colOff>
                    <xdr:row>14</xdr:row>
                    <xdr:rowOff>438150</xdr:rowOff>
                  </to>
                </anchor>
              </controlPr>
            </control>
          </mc:Choice>
        </mc:AlternateContent>
        <mc:AlternateContent xmlns:mc="http://schemas.openxmlformats.org/markup-compatibility/2006">
          <mc:Choice Requires="x14">
            <control shapeId="101526" r:id="rId49" name="Check Box 150">
              <controlPr defaultSize="0" autoFill="0" autoLine="0" autoPict="0">
                <anchor moveWithCells="1">
                  <from>
                    <xdr:col>3</xdr:col>
                    <xdr:colOff>247650</xdr:colOff>
                    <xdr:row>14</xdr:row>
                    <xdr:rowOff>203200</xdr:rowOff>
                  </from>
                  <to>
                    <xdr:col>4</xdr:col>
                    <xdr:colOff>184150</xdr:colOff>
                    <xdr:row>14</xdr:row>
                    <xdr:rowOff>438150</xdr:rowOff>
                  </to>
                </anchor>
              </controlPr>
            </control>
          </mc:Choice>
        </mc:AlternateContent>
        <mc:AlternateContent xmlns:mc="http://schemas.openxmlformats.org/markup-compatibility/2006">
          <mc:Choice Requires="x14">
            <control shapeId="101529" r:id="rId50" name="Check Box 153">
              <controlPr defaultSize="0" autoFill="0" autoLine="0" autoPict="0">
                <anchor moveWithCells="1">
                  <from>
                    <xdr:col>2</xdr:col>
                    <xdr:colOff>247650</xdr:colOff>
                    <xdr:row>15</xdr:row>
                    <xdr:rowOff>171450</xdr:rowOff>
                  </from>
                  <to>
                    <xdr:col>3</xdr:col>
                    <xdr:colOff>184150</xdr:colOff>
                    <xdr:row>15</xdr:row>
                    <xdr:rowOff>412750</xdr:rowOff>
                  </to>
                </anchor>
              </controlPr>
            </control>
          </mc:Choice>
        </mc:AlternateContent>
        <mc:AlternateContent xmlns:mc="http://schemas.openxmlformats.org/markup-compatibility/2006">
          <mc:Choice Requires="x14">
            <control shapeId="101530" r:id="rId51" name="Check Box 154">
              <controlPr defaultSize="0" autoFill="0" autoLine="0" autoPict="0">
                <anchor moveWithCells="1">
                  <from>
                    <xdr:col>3</xdr:col>
                    <xdr:colOff>247650</xdr:colOff>
                    <xdr:row>15</xdr:row>
                    <xdr:rowOff>171450</xdr:rowOff>
                  </from>
                  <to>
                    <xdr:col>4</xdr:col>
                    <xdr:colOff>184150</xdr:colOff>
                    <xdr:row>15</xdr:row>
                    <xdr:rowOff>412750</xdr:rowOff>
                  </to>
                </anchor>
              </controlPr>
            </control>
          </mc:Choice>
        </mc:AlternateContent>
        <mc:AlternateContent xmlns:mc="http://schemas.openxmlformats.org/markup-compatibility/2006">
          <mc:Choice Requires="x14">
            <control shapeId="101533" r:id="rId52" name="Check Box 157">
              <controlPr defaultSize="0" autoFill="0" autoLine="0" autoPict="0">
                <anchor moveWithCells="1">
                  <from>
                    <xdr:col>2</xdr:col>
                    <xdr:colOff>247650</xdr:colOff>
                    <xdr:row>16</xdr:row>
                    <xdr:rowOff>203200</xdr:rowOff>
                  </from>
                  <to>
                    <xdr:col>3</xdr:col>
                    <xdr:colOff>184150</xdr:colOff>
                    <xdr:row>16</xdr:row>
                    <xdr:rowOff>431800</xdr:rowOff>
                  </to>
                </anchor>
              </controlPr>
            </control>
          </mc:Choice>
        </mc:AlternateContent>
        <mc:AlternateContent xmlns:mc="http://schemas.openxmlformats.org/markup-compatibility/2006">
          <mc:Choice Requires="x14">
            <control shapeId="101534" r:id="rId53" name="Check Box 158">
              <controlPr defaultSize="0" autoFill="0" autoLine="0" autoPict="0">
                <anchor moveWithCells="1">
                  <from>
                    <xdr:col>3</xdr:col>
                    <xdr:colOff>247650</xdr:colOff>
                    <xdr:row>16</xdr:row>
                    <xdr:rowOff>203200</xdr:rowOff>
                  </from>
                  <to>
                    <xdr:col>4</xdr:col>
                    <xdr:colOff>184150</xdr:colOff>
                    <xdr:row>16</xdr:row>
                    <xdr:rowOff>431800</xdr:rowOff>
                  </to>
                </anchor>
              </controlPr>
            </control>
          </mc:Choice>
        </mc:AlternateContent>
        <mc:AlternateContent xmlns:mc="http://schemas.openxmlformats.org/markup-compatibility/2006">
          <mc:Choice Requires="x14">
            <control shapeId="101537" r:id="rId54" name="Check Box 161">
              <controlPr defaultSize="0" autoFill="0" autoLine="0" autoPict="0">
                <anchor moveWithCells="1">
                  <from>
                    <xdr:col>2</xdr:col>
                    <xdr:colOff>247650</xdr:colOff>
                    <xdr:row>17</xdr:row>
                    <xdr:rowOff>203200</xdr:rowOff>
                  </from>
                  <to>
                    <xdr:col>3</xdr:col>
                    <xdr:colOff>184150</xdr:colOff>
                    <xdr:row>17</xdr:row>
                    <xdr:rowOff>431800</xdr:rowOff>
                  </to>
                </anchor>
              </controlPr>
            </control>
          </mc:Choice>
        </mc:AlternateContent>
        <mc:AlternateContent xmlns:mc="http://schemas.openxmlformats.org/markup-compatibility/2006">
          <mc:Choice Requires="x14">
            <control shapeId="101538" r:id="rId55" name="Check Box 162">
              <controlPr defaultSize="0" autoFill="0" autoLine="0" autoPict="0">
                <anchor moveWithCells="1">
                  <from>
                    <xdr:col>3</xdr:col>
                    <xdr:colOff>247650</xdr:colOff>
                    <xdr:row>17</xdr:row>
                    <xdr:rowOff>203200</xdr:rowOff>
                  </from>
                  <to>
                    <xdr:col>4</xdr:col>
                    <xdr:colOff>184150</xdr:colOff>
                    <xdr:row>17</xdr:row>
                    <xdr:rowOff>431800</xdr:rowOff>
                  </to>
                </anchor>
              </controlPr>
            </control>
          </mc:Choice>
        </mc:AlternateContent>
        <mc:AlternateContent xmlns:mc="http://schemas.openxmlformats.org/markup-compatibility/2006">
          <mc:Choice Requires="x14">
            <control shapeId="101541" r:id="rId56" name="Check Box 165">
              <controlPr defaultSize="0" autoFill="0" autoLine="0" autoPict="0">
                <anchor moveWithCells="1">
                  <from>
                    <xdr:col>2</xdr:col>
                    <xdr:colOff>241300</xdr:colOff>
                    <xdr:row>18</xdr:row>
                    <xdr:rowOff>203200</xdr:rowOff>
                  </from>
                  <to>
                    <xdr:col>3</xdr:col>
                    <xdr:colOff>171450</xdr:colOff>
                    <xdr:row>18</xdr:row>
                    <xdr:rowOff>431800</xdr:rowOff>
                  </to>
                </anchor>
              </controlPr>
            </control>
          </mc:Choice>
        </mc:AlternateContent>
        <mc:AlternateContent xmlns:mc="http://schemas.openxmlformats.org/markup-compatibility/2006">
          <mc:Choice Requires="x14">
            <control shapeId="101542" r:id="rId57" name="Check Box 166">
              <controlPr defaultSize="0" autoFill="0" autoLine="0" autoPict="0">
                <anchor moveWithCells="1">
                  <from>
                    <xdr:col>3</xdr:col>
                    <xdr:colOff>241300</xdr:colOff>
                    <xdr:row>18</xdr:row>
                    <xdr:rowOff>203200</xdr:rowOff>
                  </from>
                  <to>
                    <xdr:col>4</xdr:col>
                    <xdr:colOff>171450</xdr:colOff>
                    <xdr:row>18</xdr:row>
                    <xdr:rowOff>431800</xdr:rowOff>
                  </to>
                </anchor>
              </controlPr>
            </control>
          </mc:Choice>
        </mc:AlternateContent>
        <mc:AlternateContent xmlns:mc="http://schemas.openxmlformats.org/markup-compatibility/2006">
          <mc:Choice Requires="x14">
            <control shapeId="101545" r:id="rId58" name="Check Box 169">
              <controlPr defaultSize="0" autoFill="0" autoLine="0" autoPict="0">
                <anchor moveWithCells="1">
                  <from>
                    <xdr:col>2</xdr:col>
                    <xdr:colOff>247650</xdr:colOff>
                    <xdr:row>22</xdr:row>
                    <xdr:rowOff>222250</xdr:rowOff>
                  </from>
                  <to>
                    <xdr:col>3</xdr:col>
                    <xdr:colOff>184150</xdr:colOff>
                    <xdr:row>22</xdr:row>
                    <xdr:rowOff>469900</xdr:rowOff>
                  </to>
                </anchor>
              </controlPr>
            </control>
          </mc:Choice>
        </mc:AlternateContent>
        <mc:AlternateContent xmlns:mc="http://schemas.openxmlformats.org/markup-compatibility/2006">
          <mc:Choice Requires="x14">
            <control shapeId="101546" r:id="rId59" name="Check Box 170">
              <controlPr defaultSize="0" autoFill="0" autoLine="0" autoPict="0">
                <anchor moveWithCells="1">
                  <from>
                    <xdr:col>3</xdr:col>
                    <xdr:colOff>247650</xdr:colOff>
                    <xdr:row>22</xdr:row>
                    <xdr:rowOff>222250</xdr:rowOff>
                  </from>
                  <to>
                    <xdr:col>4</xdr:col>
                    <xdr:colOff>184150</xdr:colOff>
                    <xdr:row>22</xdr:row>
                    <xdr:rowOff>469900</xdr:rowOff>
                  </to>
                </anchor>
              </controlPr>
            </control>
          </mc:Choice>
        </mc:AlternateContent>
        <mc:AlternateContent xmlns:mc="http://schemas.openxmlformats.org/markup-compatibility/2006">
          <mc:Choice Requires="x14">
            <control shapeId="101549" r:id="rId60" name="Check Box 173">
              <controlPr defaultSize="0" autoFill="0" autoLine="0" autoPict="0">
                <anchor moveWithCells="1">
                  <from>
                    <xdr:col>2</xdr:col>
                    <xdr:colOff>247650</xdr:colOff>
                    <xdr:row>23</xdr:row>
                    <xdr:rowOff>222250</xdr:rowOff>
                  </from>
                  <to>
                    <xdr:col>3</xdr:col>
                    <xdr:colOff>184150</xdr:colOff>
                    <xdr:row>23</xdr:row>
                    <xdr:rowOff>469900</xdr:rowOff>
                  </to>
                </anchor>
              </controlPr>
            </control>
          </mc:Choice>
        </mc:AlternateContent>
        <mc:AlternateContent xmlns:mc="http://schemas.openxmlformats.org/markup-compatibility/2006">
          <mc:Choice Requires="x14">
            <control shapeId="101550" r:id="rId61" name="Check Box 174">
              <controlPr defaultSize="0" autoFill="0" autoLine="0" autoPict="0">
                <anchor moveWithCells="1">
                  <from>
                    <xdr:col>3</xdr:col>
                    <xdr:colOff>247650</xdr:colOff>
                    <xdr:row>23</xdr:row>
                    <xdr:rowOff>222250</xdr:rowOff>
                  </from>
                  <to>
                    <xdr:col>4</xdr:col>
                    <xdr:colOff>184150</xdr:colOff>
                    <xdr:row>23</xdr:row>
                    <xdr:rowOff>469900</xdr:rowOff>
                  </to>
                </anchor>
              </controlPr>
            </control>
          </mc:Choice>
        </mc:AlternateContent>
        <mc:AlternateContent xmlns:mc="http://schemas.openxmlformats.org/markup-compatibility/2006">
          <mc:Choice Requires="x14">
            <control shapeId="101551" r:id="rId62" name="Check Box 175">
              <controlPr defaultSize="0" autoFill="0" autoLine="0" autoPict="0">
                <anchor moveWithCells="1">
                  <from>
                    <xdr:col>2</xdr:col>
                    <xdr:colOff>247650</xdr:colOff>
                    <xdr:row>51</xdr:row>
                    <xdr:rowOff>12700</xdr:rowOff>
                  </from>
                  <to>
                    <xdr:col>3</xdr:col>
                    <xdr:colOff>184150</xdr:colOff>
                    <xdr:row>52</xdr:row>
                    <xdr:rowOff>0</xdr:rowOff>
                  </to>
                </anchor>
              </controlPr>
            </control>
          </mc:Choice>
        </mc:AlternateContent>
        <mc:AlternateContent xmlns:mc="http://schemas.openxmlformats.org/markup-compatibility/2006">
          <mc:Choice Requires="x14">
            <control shapeId="101552" r:id="rId63" name="Check Box 176">
              <controlPr defaultSize="0" autoFill="0" autoLine="0" autoPict="0">
                <anchor moveWithCells="1">
                  <from>
                    <xdr:col>3</xdr:col>
                    <xdr:colOff>247650</xdr:colOff>
                    <xdr:row>51</xdr:row>
                    <xdr:rowOff>12700</xdr:rowOff>
                  </from>
                  <to>
                    <xdr:col>4</xdr:col>
                    <xdr:colOff>184150</xdr:colOff>
                    <xdr:row>52</xdr:row>
                    <xdr:rowOff>0</xdr:rowOff>
                  </to>
                </anchor>
              </controlPr>
            </control>
          </mc:Choice>
        </mc:AlternateContent>
        <mc:AlternateContent xmlns:mc="http://schemas.openxmlformats.org/markup-compatibility/2006">
          <mc:Choice Requires="x14">
            <control shapeId="101555" r:id="rId64" name="Check Box 179">
              <controlPr defaultSize="0" autoFill="0" autoLine="0" autoPict="0">
                <anchor moveWithCells="1">
                  <from>
                    <xdr:col>2</xdr:col>
                    <xdr:colOff>260350</xdr:colOff>
                    <xdr:row>53</xdr:row>
                    <xdr:rowOff>203200</xdr:rowOff>
                  </from>
                  <to>
                    <xdr:col>3</xdr:col>
                    <xdr:colOff>190500</xdr:colOff>
                    <xdr:row>53</xdr:row>
                    <xdr:rowOff>438150</xdr:rowOff>
                  </to>
                </anchor>
              </controlPr>
            </control>
          </mc:Choice>
        </mc:AlternateContent>
        <mc:AlternateContent xmlns:mc="http://schemas.openxmlformats.org/markup-compatibility/2006">
          <mc:Choice Requires="x14">
            <control shapeId="101556" r:id="rId65" name="Check Box 180">
              <controlPr defaultSize="0" autoFill="0" autoLine="0" autoPict="0">
                <anchor moveWithCells="1">
                  <from>
                    <xdr:col>3</xdr:col>
                    <xdr:colOff>260350</xdr:colOff>
                    <xdr:row>53</xdr:row>
                    <xdr:rowOff>203200</xdr:rowOff>
                  </from>
                  <to>
                    <xdr:col>4</xdr:col>
                    <xdr:colOff>190500</xdr:colOff>
                    <xdr:row>53</xdr:row>
                    <xdr:rowOff>438150</xdr:rowOff>
                  </to>
                </anchor>
              </controlPr>
            </control>
          </mc:Choice>
        </mc:AlternateContent>
        <mc:AlternateContent xmlns:mc="http://schemas.openxmlformats.org/markup-compatibility/2006">
          <mc:Choice Requires="x14">
            <control shapeId="101557" r:id="rId66" name="Check Box 181">
              <controlPr defaultSize="0" autoFill="0" autoLine="0" autoPict="0">
                <anchor moveWithCells="1">
                  <from>
                    <xdr:col>2</xdr:col>
                    <xdr:colOff>241300</xdr:colOff>
                    <xdr:row>54</xdr:row>
                    <xdr:rowOff>165100</xdr:rowOff>
                  </from>
                  <to>
                    <xdr:col>3</xdr:col>
                    <xdr:colOff>171450</xdr:colOff>
                    <xdr:row>54</xdr:row>
                    <xdr:rowOff>400050</xdr:rowOff>
                  </to>
                </anchor>
              </controlPr>
            </control>
          </mc:Choice>
        </mc:AlternateContent>
        <mc:AlternateContent xmlns:mc="http://schemas.openxmlformats.org/markup-compatibility/2006">
          <mc:Choice Requires="x14">
            <control shapeId="101558" r:id="rId67" name="Check Box 182">
              <controlPr defaultSize="0" autoFill="0" autoLine="0" autoPict="0">
                <anchor moveWithCells="1">
                  <from>
                    <xdr:col>3</xdr:col>
                    <xdr:colOff>241300</xdr:colOff>
                    <xdr:row>54</xdr:row>
                    <xdr:rowOff>165100</xdr:rowOff>
                  </from>
                  <to>
                    <xdr:col>4</xdr:col>
                    <xdr:colOff>171450</xdr:colOff>
                    <xdr:row>54</xdr:row>
                    <xdr:rowOff>400050</xdr:rowOff>
                  </to>
                </anchor>
              </controlPr>
            </control>
          </mc:Choice>
        </mc:AlternateContent>
        <mc:AlternateContent xmlns:mc="http://schemas.openxmlformats.org/markup-compatibility/2006">
          <mc:Choice Requires="x14">
            <control shapeId="101563" r:id="rId68" name="Check Box 187">
              <controlPr defaultSize="0" autoFill="0" autoLine="0" autoPict="0">
                <anchor moveWithCells="1">
                  <from>
                    <xdr:col>2</xdr:col>
                    <xdr:colOff>266700</xdr:colOff>
                    <xdr:row>52</xdr:row>
                    <xdr:rowOff>190500</xdr:rowOff>
                  </from>
                  <to>
                    <xdr:col>3</xdr:col>
                    <xdr:colOff>203200</xdr:colOff>
                    <xdr:row>52</xdr:row>
                    <xdr:rowOff>431800</xdr:rowOff>
                  </to>
                </anchor>
              </controlPr>
            </control>
          </mc:Choice>
        </mc:AlternateContent>
        <mc:AlternateContent xmlns:mc="http://schemas.openxmlformats.org/markup-compatibility/2006">
          <mc:Choice Requires="x14">
            <control shapeId="101564" r:id="rId69" name="Check Box 188">
              <controlPr defaultSize="0" autoFill="0" autoLine="0" autoPict="0">
                <anchor moveWithCells="1">
                  <from>
                    <xdr:col>3</xdr:col>
                    <xdr:colOff>266700</xdr:colOff>
                    <xdr:row>52</xdr:row>
                    <xdr:rowOff>190500</xdr:rowOff>
                  </from>
                  <to>
                    <xdr:col>4</xdr:col>
                    <xdr:colOff>203200</xdr:colOff>
                    <xdr:row>52</xdr:row>
                    <xdr:rowOff>431800</xdr:rowOff>
                  </to>
                </anchor>
              </controlPr>
            </control>
          </mc:Choice>
        </mc:AlternateContent>
        <mc:AlternateContent xmlns:mc="http://schemas.openxmlformats.org/markup-compatibility/2006">
          <mc:Choice Requires="x14">
            <control shapeId="101575" r:id="rId70" name="Check Box 199">
              <controlPr defaultSize="0" autoFill="0" autoLine="0" autoPict="0">
                <anchor moveWithCells="1">
                  <from>
                    <xdr:col>2</xdr:col>
                    <xdr:colOff>241300</xdr:colOff>
                    <xdr:row>34</xdr:row>
                    <xdr:rowOff>584200</xdr:rowOff>
                  </from>
                  <to>
                    <xdr:col>3</xdr:col>
                    <xdr:colOff>171450</xdr:colOff>
                    <xdr:row>36</xdr:row>
                    <xdr:rowOff>12700</xdr:rowOff>
                  </to>
                </anchor>
              </controlPr>
            </control>
          </mc:Choice>
        </mc:AlternateContent>
        <mc:AlternateContent xmlns:mc="http://schemas.openxmlformats.org/markup-compatibility/2006">
          <mc:Choice Requires="x14">
            <control shapeId="101576" r:id="rId71" name="Check Box 200">
              <controlPr defaultSize="0" autoFill="0" autoLine="0" autoPict="0">
                <anchor moveWithCells="1">
                  <from>
                    <xdr:col>3</xdr:col>
                    <xdr:colOff>241300</xdr:colOff>
                    <xdr:row>34</xdr:row>
                    <xdr:rowOff>584200</xdr:rowOff>
                  </from>
                  <to>
                    <xdr:col>4</xdr:col>
                    <xdr:colOff>171450</xdr:colOff>
                    <xdr:row>36</xdr:row>
                    <xdr:rowOff>12700</xdr:rowOff>
                  </to>
                </anchor>
              </controlPr>
            </control>
          </mc:Choice>
        </mc:AlternateContent>
        <mc:AlternateContent xmlns:mc="http://schemas.openxmlformats.org/markup-compatibility/2006">
          <mc:Choice Requires="x14">
            <control shapeId="101577" r:id="rId72" name="Check Box 201">
              <controlPr defaultSize="0" autoFill="0" autoLine="0" autoPict="0">
                <anchor moveWithCells="1">
                  <from>
                    <xdr:col>2</xdr:col>
                    <xdr:colOff>241300</xdr:colOff>
                    <xdr:row>33</xdr:row>
                    <xdr:rowOff>190500</xdr:rowOff>
                  </from>
                  <to>
                    <xdr:col>3</xdr:col>
                    <xdr:colOff>171450</xdr:colOff>
                    <xdr:row>33</xdr:row>
                    <xdr:rowOff>431800</xdr:rowOff>
                  </to>
                </anchor>
              </controlPr>
            </control>
          </mc:Choice>
        </mc:AlternateContent>
        <mc:AlternateContent xmlns:mc="http://schemas.openxmlformats.org/markup-compatibility/2006">
          <mc:Choice Requires="x14">
            <control shapeId="101578" r:id="rId73" name="Check Box 202">
              <controlPr defaultSize="0" autoFill="0" autoLine="0" autoPict="0">
                <anchor moveWithCells="1">
                  <from>
                    <xdr:col>3</xdr:col>
                    <xdr:colOff>241300</xdr:colOff>
                    <xdr:row>33</xdr:row>
                    <xdr:rowOff>190500</xdr:rowOff>
                  </from>
                  <to>
                    <xdr:col>4</xdr:col>
                    <xdr:colOff>171450</xdr:colOff>
                    <xdr:row>33</xdr:row>
                    <xdr:rowOff>431800</xdr:rowOff>
                  </to>
                </anchor>
              </controlPr>
            </control>
          </mc:Choice>
        </mc:AlternateContent>
        <mc:AlternateContent xmlns:mc="http://schemas.openxmlformats.org/markup-compatibility/2006">
          <mc:Choice Requires="x14">
            <control shapeId="101579" r:id="rId74" name="Check Box 203">
              <controlPr defaultSize="0" autoFill="0" autoLine="0" autoPict="0">
                <anchor moveWithCells="1">
                  <from>
                    <xdr:col>2</xdr:col>
                    <xdr:colOff>247650</xdr:colOff>
                    <xdr:row>34</xdr:row>
                    <xdr:rowOff>222250</xdr:rowOff>
                  </from>
                  <to>
                    <xdr:col>3</xdr:col>
                    <xdr:colOff>184150</xdr:colOff>
                    <xdr:row>34</xdr:row>
                    <xdr:rowOff>457200</xdr:rowOff>
                  </to>
                </anchor>
              </controlPr>
            </control>
          </mc:Choice>
        </mc:AlternateContent>
        <mc:AlternateContent xmlns:mc="http://schemas.openxmlformats.org/markup-compatibility/2006">
          <mc:Choice Requires="x14">
            <control shapeId="101580" r:id="rId75" name="Check Box 204">
              <controlPr defaultSize="0" autoFill="0" autoLine="0" autoPict="0">
                <anchor moveWithCells="1">
                  <from>
                    <xdr:col>3</xdr:col>
                    <xdr:colOff>247650</xdr:colOff>
                    <xdr:row>34</xdr:row>
                    <xdr:rowOff>222250</xdr:rowOff>
                  </from>
                  <to>
                    <xdr:col>4</xdr:col>
                    <xdr:colOff>184150</xdr:colOff>
                    <xdr:row>34</xdr:row>
                    <xdr:rowOff>457200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35092-AD64-466E-B0BC-639150DA6D86}">
  <sheetPr>
    <tabColor rgb="FF00B0F0"/>
    <pageSetUpPr fitToPage="1"/>
  </sheetPr>
  <dimension ref="A1:N41"/>
  <sheetViews>
    <sheetView view="pageBreakPreview" zoomScale="110" zoomScaleNormal="100" zoomScaleSheetLayoutView="110" workbookViewId="0">
      <selection activeCell="F7" sqref="F7"/>
    </sheetView>
  </sheetViews>
  <sheetFormatPr defaultColWidth="9" defaultRowHeight="18"/>
  <cols>
    <col min="1" max="2" width="8.6328125" style="366" customWidth="1"/>
    <col min="3" max="3" width="9.7265625" style="366" customWidth="1"/>
    <col min="4" max="4" width="10" style="366" customWidth="1"/>
    <col min="5" max="7" width="8.6328125" style="366" customWidth="1"/>
    <col min="8" max="9" width="9" style="366"/>
    <col min="10" max="16384" width="9" style="364"/>
  </cols>
  <sheetData>
    <row r="1" spans="1:14" ht="22.5">
      <c r="A1" s="1043" t="s">
        <v>391</v>
      </c>
      <c r="B1" s="1043"/>
      <c r="C1" s="1043"/>
      <c r="D1" s="1043"/>
      <c r="E1" s="1043"/>
      <c r="F1" s="1043"/>
      <c r="G1" s="1043"/>
      <c r="H1" s="1043"/>
      <c r="I1" s="1043"/>
      <c r="M1" s="365"/>
    </row>
    <row r="2" spans="1:14">
      <c r="N2" s="367"/>
    </row>
    <row r="3" spans="1:14" ht="18" customHeight="1">
      <c r="A3" s="1029" t="s">
        <v>392</v>
      </c>
      <c r="B3" s="1030"/>
      <c r="C3" s="1040" t="s">
        <v>670</v>
      </c>
      <c r="D3" s="1041"/>
      <c r="E3" s="1041"/>
      <c r="F3" s="1041"/>
      <c r="G3" s="1042"/>
    </row>
    <row r="4" spans="1:14" ht="18" customHeight="1">
      <c r="A4" s="1029" t="s">
        <v>393</v>
      </c>
      <c r="B4" s="1030"/>
      <c r="C4" s="1040" t="s">
        <v>671</v>
      </c>
      <c r="D4" s="1041"/>
      <c r="E4" s="1041"/>
      <c r="F4" s="1041"/>
      <c r="G4" s="1042"/>
    </row>
    <row r="5" spans="1:14" s="113" customFormat="1" ht="36" customHeight="1">
      <c r="A5" s="850" t="s">
        <v>714</v>
      </c>
      <c r="B5" s="851"/>
      <c r="C5" s="852">
        <v>330</v>
      </c>
      <c r="D5" s="853"/>
      <c r="E5" s="853"/>
      <c r="F5" s="854"/>
      <c r="G5" s="376" t="s">
        <v>715</v>
      </c>
      <c r="H5" s="188"/>
      <c r="I5" s="188"/>
    </row>
    <row r="6" spans="1:14" ht="18" customHeight="1">
      <c r="A6" s="1029" t="s">
        <v>394</v>
      </c>
      <c r="B6" s="1030"/>
      <c r="C6" s="1040" t="s">
        <v>672</v>
      </c>
      <c r="D6" s="1041"/>
      <c r="E6" s="1041"/>
      <c r="F6" s="1041"/>
      <c r="G6" s="1042"/>
    </row>
    <row r="8" spans="1:14" ht="21" customHeight="1">
      <c r="A8" s="1029" t="s">
        <v>395</v>
      </c>
      <c r="B8" s="1030"/>
      <c r="C8" s="1013" t="s">
        <v>673</v>
      </c>
      <c r="D8" s="1013"/>
      <c r="E8" s="1013"/>
      <c r="F8" s="1013"/>
      <c r="G8" s="1013"/>
    </row>
    <row r="9" spans="1:14" ht="21" customHeight="1">
      <c r="A9" s="1029" t="s">
        <v>396</v>
      </c>
      <c r="B9" s="1030"/>
      <c r="C9" s="1013" t="s">
        <v>674</v>
      </c>
      <c r="D9" s="1013"/>
      <c r="E9" s="1013"/>
      <c r="F9" s="1013"/>
      <c r="G9" s="1013"/>
    </row>
    <row r="11" spans="1:14">
      <c r="A11" s="366" t="s">
        <v>397</v>
      </c>
      <c r="I11" s="368"/>
    </row>
    <row r="12" spans="1:14" ht="20.25" customHeight="1">
      <c r="A12" s="1029"/>
      <c r="B12" s="1030"/>
      <c r="C12" s="1029" t="s">
        <v>692</v>
      </c>
      <c r="D12" s="1030"/>
      <c r="E12" s="1039" t="s">
        <v>398</v>
      </c>
      <c r="F12" s="1039"/>
      <c r="G12" s="1039"/>
    </row>
    <row r="13" spans="1:14" ht="20.25" customHeight="1">
      <c r="A13" s="1029" t="s">
        <v>399</v>
      </c>
      <c r="B13" s="1030"/>
      <c r="C13" s="1031">
        <v>100</v>
      </c>
      <c r="D13" s="1032"/>
      <c r="E13" s="1033">
        <f>+C13-E15</f>
        <v>70</v>
      </c>
      <c r="F13" s="1033"/>
      <c r="G13" s="1033"/>
    </row>
    <row r="14" spans="1:14" ht="20.25" customHeight="1">
      <c r="A14" s="1029" t="s">
        <v>400</v>
      </c>
      <c r="B14" s="1030"/>
      <c r="C14" s="1034" t="s">
        <v>401</v>
      </c>
      <c r="D14" s="1035"/>
      <c r="E14" s="1036">
        <v>0.3</v>
      </c>
      <c r="F14" s="1036"/>
      <c r="G14" s="1036"/>
    </row>
    <row r="15" spans="1:14" ht="20.25" customHeight="1">
      <c r="A15" s="1029" t="s">
        <v>402</v>
      </c>
      <c r="B15" s="1030"/>
      <c r="C15" s="1034" t="s">
        <v>401</v>
      </c>
      <c r="D15" s="1035"/>
      <c r="E15" s="1033">
        <f>+C13*E14</f>
        <v>30</v>
      </c>
      <c r="F15" s="1033"/>
      <c r="G15" s="1033"/>
    </row>
    <row r="16" spans="1:14">
      <c r="C16" s="366" t="s">
        <v>693</v>
      </c>
      <c r="E16" s="369"/>
      <c r="F16" s="369"/>
    </row>
    <row r="17" spans="1:9">
      <c r="C17" s="366" t="s">
        <v>544</v>
      </c>
      <c r="E17" s="369"/>
      <c r="F17" s="369"/>
    </row>
    <row r="18" spans="1:9">
      <c r="C18" s="366" t="s">
        <v>403</v>
      </c>
      <c r="E18" s="369"/>
      <c r="F18" s="369"/>
    </row>
    <row r="19" spans="1:9">
      <c r="E19" s="369"/>
      <c r="F19" s="369"/>
    </row>
    <row r="20" spans="1:9">
      <c r="A20" s="366" t="s">
        <v>404</v>
      </c>
    </row>
    <row r="21" spans="1:9" ht="13.5" customHeight="1">
      <c r="A21" s="1021" t="s">
        <v>405</v>
      </c>
      <c r="B21" s="1022"/>
      <c r="C21" s="1021" t="s">
        <v>404</v>
      </c>
      <c r="D21" s="1037"/>
      <c r="E21" s="1037"/>
      <c r="F21" s="1037"/>
      <c r="G21" s="1037"/>
      <c r="H21" s="1025" t="s">
        <v>406</v>
      </c>
      <c r="I21" s="1026"/>
    </row>
    <row r="22" spans="1:9" ht="13.5" customHeight="1">
      <c r="A22" s="1023"/>
      <c r="B22" s="1024"/>
      <c r="C22" s="1023"/>
      <c r="D22" s="1038"/>
      <c r="E22" s="1038"/>
      <c r="F22" s="1038"/>
      <c r="G22" s="1038"/>
      <c r="H22" s="1027"/>
      <c r="I22" s="1028"/>
    </row>
    <row r="23" spans="1:9" ht="16.5" customHeight="1">
      <c r="A23" s="1015" t="s">
        <v>407</v>
      </c>
      <c r="B23" s="1016"/>
      <c r="C23" s="1013" t="s">
        <v>675</v>
      </c>
      <c r="D23" s="1013"/>
      <c r="E23" s="1013"/>
      <c r="F23" s="1013"/>
      <c r="G23" s="1013"/>
      <c r="H23" s="1014" t="s">
        <v>676</v>
      </c>
      <c r="I23" s="1014"/>
    </row>
    <row r="24" spans="1:9" ht="16.5" customHeight="1">
      <c r="A24" s="1017"/>
      <c r="B24" s="1018"/>
      <c r="C24" s="1013" t="s">
        <v>677</v>
      </c>
      <c r="D24" s="1013"/>
      <c r="E24" s="1013"/>
      <c r="F24" s="1013"/>
      <c r="G24" s="1013"/>
      <c r="H24" s="1014" t="s">
        <v>676</v>
      </c>
      <c r="I24" s="1014"/>
    </row>
    <row r="25" spans="1:9" ht="16.5" customHeight="1">
      <c r="A25" s="1017"/>
      <c r="B25" s="1018"/>
      <c r="C25" s="1013" t="s">
        <v>678</v>
      </c>
      <c r="D25" s="1013"/>
      <c r="E25" s="1013"/>
      <c r="F25" s="1013"/>
      <c r="G25" s="1013"/>
      <c r="H25" s="1014" t="s">
        <v>676</v>
      </c>
      <c r="I25" s="1014"/>
    </row>
    <row r="26" spans="1:9" ht="16.5" customHeight="1">
      <c r="A26" s="1017"/>
      <c r="B26" s="1018"/>
      <c r="C26" s="1013" t="s">
        <v>679</v>
      </c>
      <c r="D26" s="1013"/>
      <c r="E26" s="1013"/>
      <c r="F26" s="1013"/>
      <c r="G26" s="1013"/>
      <c r="H26" s="1014" t="s">
        <v>695</v>
      </c>
      <c r="I26" s="1014"/>
    </row>
    <row r="27" spans="1:9" ht="16.5" customHeight="1">
      <c r="A27" s="1017"/>
      <c r="B27" s="1018"/>
      <c r="C27" s="1013" t="s">
        <v>680</v>
      </c>
      <c r="D27" s="1013"/>
      <c r="E27" s="1013"/>
      <c r="F27" s="1013"/>
      <c r="G27" s="1013"/>
      <c r="H27" s="1014" t="s">
        <v>681</v>
      </c>
      <c r="I27" s="1014"/>
    </row>
    <row r="28" spans="1:9" ht="16.5" customHeight="1">
      <c r="A28" s="1017"/>
      <c r="B28" s="1018"/>
      <c r="C28" s="1013" t="s">
        <v>682</v>
      </c>
      <c r="D28" s="1013"/>
      <c r="E28" s="1013"/>
      <c r="F28" s="1013"/>
      <c r="G28" s="1013"/>
      <c r="H28" s="1014" t="s">
        <v>681</v>
      </c>
      <c r="I28" s="1014"/>
    </row>
    <row r="29" spans="1:9" ht="16.5" customHeight="1">
      <c r="A29" s="1017"/>
      <c r="B29" s="1018"/>
      <c r="C29" s="1013" t="s">
        <v>683</v>
      </c>
      <c r="D29" s="1013"/>
      <c r="E29" s="1013"/>
      <c r="F29" s="1013"/>
      <c r="G29" s="1013"/>
      <c r="H29" s="1014" t="s">
        <v>681</v>
      </c>
      <c r="I29" s="1014"/>
    </row>
    <row r="30" spans="1:9" ht="16.5" customHeight="1">
      <c r="A30" s="1019"/>
      <c r="B30" s="1020"/>
      <c r="C30" s="1013"/>
      <c r="D30" s="1013"/>
      <c r="E30" s="1013"/>
      <c r="F30" s="1013"/>
      <c r="G30" s="1013"/>
      <c r="H30" s="1014"/>
      <c r="I30" s="1014"/>
    </row>
    <row r="31" spans="1:9" ht="16.5" customHeight="1">
      <c r="A31" s="1021" t="s">
        <v>408</v>
      </c>
      <c r="B31" s="1022"/>
      <c r="C31" s="1013" t="s">
        <v>684</v>
      </c>
      <c r="D31" s="1013"/>
      <c r="E31" s="1013"/>
      <c r="F31" s="1013"/>
      <c r="G31" s="1013"/>
      <c r="H31" s="1014" t="s">
        <v>681</v>
      </c>
      <c r="I31" s="1014"/>
    </row>
    <row r="32" spans="1:9" ht="16.5" customHeight="1">
      <c r="A32" s="1023"/>
      <c r="B32" s="1024"/>
      <c r="C32" s="1013"/>
      <c r="D32" s="1013"/>
      <c r="E32" s="1013"/>
      <c r="F32" s="1013"/>
      <c r="G32" s="1013"/>
      <c r="H32" s="1014"/>
      <c r="I32" s="1014"/>
    </row>
    <row r="33" spans="1:9" ht="16.5" customHeight="1">
      <c r="A33" s="1021" t="s">
        <v>409</v>
      </c>
      <c r="B33" s="1022"/>
      <c r="C33" s="1013" t="s">
        <v>685</v>
      </c>
      <c r="D33" s="1013"/>
      <c r="E33" s="1013"/>
      <c r="F33" s="1013"/>
      <c r="G33" s="1013"/>
      <c r="H33" s="1014" t="s">
        <v>681</v>
      </c>
      <c r="I33" s="1014"/>
    </row>
    <row r="34" spans="1:9" ht="16.5" customHeight="1">
      <c r="A34" s="1023"/>
      <c r="B34" s="1024"/>
      <c r="C34" s="1013"/>
      <c r="D34" s="1013"/>
      <c r="E34" s="1013"/>
      <c r="F34" s="1013"/>
      <c r="G34" s="1013"/>
      <c r="H34" s="1014"/>
      <c r="I34" s="1014"/>
    </row>
    <row r="35" spans="1:9">
      <c r="C35" s="1001" t="s">
        <v>694</v>
      </c>
      <c r="D35" s="1001"/>
      <c r="E35" s="1001"/>
      <c r="F35" s="1001"/>
      <c r="G35" s="1001"/>
      <c r="H35" s="1001"/>
      <c r="I35" s="1001"/>
    </row>
    <row r="36" spans="1:9" s="372" customFormat="1">
      <c r="A36" s="370"/>
      <c r="B36" s="370"/>
      <c r="C36" s="370" t="s">
        <v>410</v>
      </c>
      <c r="D36" s="370"/>
      <c r="E36" s="370"/>
      <c r="F36" s="370"/>
      <c r="G36" s="370"/>
      <c r="H36" s="371"/>
      <c r="I36" s="371"/>
    </row>
    <row r="37" spans="1:9" ht="48.75" customHeight="1">
      <c r="A37" s="1002" t="s">
        <v>554</v>
      </c>
      <c r="B37" s="1003"/>
      <c r="C37" s="1004" t="s">
        <v>696</v>
      </c>
      <c r="D37" s="1005"/>
      <c r="E37" s="1005"/>
      <c r="F37" s="1005"/>
      <c r="G37" s="1005"/>
      <c r="H37" s="1005"/>
      <c r="I37" s="1006"/>
    </row>
    <row r="38" spans="1:9">
      <c r="H38" s="371"/>
      <c r="I38" s="371"/>
    </row>
    <row r="39" spans="1:9" ht="48.75" customHeight="1">
      <c r="A39" s="1007" t="s">
        <v>411</v>
      </c>
      <c r="B39" s="1008"/>
      <c r="C39" s="1008"/>
      <c r="D39" s="1009"/>
      <c r="E39" s="1010"/>
      <c r="F39" s="1011"/>
      <c r="G39" s="1011"/>
      <c r="H39" s="1011"/>
      <c r="I39" s="1012"/>
    </row>
    <row r="40" spans="1:9">
      <c r="H40" s="373"/>
    </row>
    <row r="41" spans="1:9">
      <c r="H41" s="373"/>
    </row>
  </sheetData>
  <sheetProtection algorithmName="SHA-512" hashValue="SSb6M7n17fafmE2Asfde/7pCs3i24UIzOmGY2s9QPGq+qc+XnwBZQ81LP+bGbX+lR0LiRTOZOjrrkvV41TJGtA==" saltValue="7WSzPhNx3v3kPKijyb/JZA==" spinCount="100000" sheet="1" objects="1" scenarios="1"/>
  <mergeCells count="60">
    <mergeCell ref="A6:B6"/>
    <mergeCell ref="C6:G6"/>
    <mergeCell ref="A1:I1"/>
    <mergeCell ref="A3:B3"/>
    <mergeCell ref="C3:G3"/>
    <mergeCell ref="A4:B4"/>
    <mergeCell ref="C4:G4"/>
    <mergeCell ref="A5:B5"/>
    <mergeCell ref="C5:F5"/>
    <mergeCell ref="A8:B8"/>
    <mergeCell ref="C8:G8"/>
    <mergeCell ref="A9:B9"/>
    <mergeCell ref="C9:G9"/>
    <mergeCell ref="A12:B12"/>
    <mergeCell ref="C12:D12"/>
    <mergeCell ref="E12:G12"/>
    <mergeCell ref="H29:I29"/>
    <mergeCell ref="H21:I22"/>
    <mergeCell ref="A13:B13"/>
    <mergeCell ref="C13:D13"/>
    <mergeCell ref="E13:G13"/>
    <mergeCell ref="A14:B14"/>
    <mergeCell ref="C14:D14"/>
    <mergeCell ref="E14:G14"/>
    <mergeCell ref="A15:B15"/>
    <mergeCell ref="C15:D15"/>
    <mergeCell ref="E15:G15"/>
    <mergeCell ref="A21:B22"/>
    <mergeCell ref="C21:G22"/>
    <mergeCell ref="A33:B34"/>
    <mergeCell ref="C33:G33"/>
    <mergeCell ref="H33:I33"/>
    <mergeCell ref="C34:G34"/>
    <mergeCell ref="H34:I34"/>
    <mergeCell ref="A31:B32"/>
    <mergeCell ref="C31:G31"/>
    <mergeCell ref="H31:I31"/>
    <mergeCell ref="C32:G32"/>
    <mergeCell ref="H32:I32"/>
    <mergeCell ref="C30:G30"/>
    <mergeCell ref="H30:I30"/>
    <mergeCell ref="A23:B30"/>
    <mergeCell ref="C23:G23"/>
    <mergeCell ref="H23:I23"/>
    <mergeCell ref="C24:G24"/>
    <mergeCell ref="H24:I24"/>
    <mergeCell ref="C25:G25"/>
    <mergeCell ref="H25:I25"/>
    <mergeCell ref="C26:G26"/>
    <mergeCell ref="H26:I26"/>
    <mergeCell ref="C27:G27"/>
    <mergeCell ref="H27:I27"/>
    <mergeCell ref="C28:G28"/>
    <mergeCell ref="H28:I28"/>
    <mergeCell ref="C29:G29"/>
    <mergeCell ref="C35:I35"/>
    <mergeCell ref="A37:B37"/>
    <mergeCell ref="C37:I37"/>
    <mergeCell ref="A39:D39"/>
    <mergeCell ref="E39:I39"/>
  </mergeCells>
  <phoneticPr fontId="22"/>
  <dataValidations count="1">
    <dataValidation type="list" allowBlank="1" showInputMessage="1" showErrorMessage="1" sqref="H23:I34" xr:uid="{0C710F90-5ED2-43E3-AA52-3C1FFAB33EFA}">
      <formula1>"実施済み,2024年度実施,今後予定"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2</xdr:col>
                    <xdr:colOff>285750</xdr:colOff>
                    <xdr:row>36</xdr:row>
                    <xdr:rowOff>184150</xdr:rowOff>
                  </from>
                  <to>
                    <xdr:col>3</xdr:col>
                    <xdr:colOff>165100</xdr:colOff>
                    <xdr:row>36</xdr:row>
                    <xdr:rowOff>419100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5</xdr:col>
                    <xdr:colOff>247650</xdr:colOff>
                    <xdr:row>36</xdr:row>
                    <xdr:rowOff>184150</xdr:rowOff>
                  </from>
                  <to>
                    <xdr:col>6</xdr:col>
                    <xdr:colOff>209550</xdr:colOff>
                    <xdr:row>36</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CEF94-BED3-4FDC-92F3-715952D978AB}">
  <dimension ref="A1:AM25"/>
  <sheetViews>
    <sheetView topLeftCell="A19" zoomScaleNormal="100" workbookViewId="0">
      <selection activeCell="B17" sqref="B17"/>
    </sheetView>
  </sheetViews>
  <sheetFormatPr defaultColWidth="8.7265625" defaultRowHeight="18"/>
  <cols>
    <col min="1" max="1" width="3.453125" style="163" customWidth="1"/>
    <col min="2" max="2" width="74" style="163" customWidth="1"/>
    <col min="3" max="3" width="11.26953125" style="163" bestFit="1" customWidth="1"/>
    <col min="4" max="16384" width="8.7265625" style="129"/>
  </cols>
  <sheetData>
    <row r="1" spans="1:39" ht="20">
      <c r="A1" s="391" t="s">
        <v>687</v>
      </c>
      <c r="B1" s="391"/>
      <c r="C1" s="39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row>
    <row r="2" spans="1:39" ht="20">
      <c r="A2" s="391" t="s">
        <v>688</v>
      </c>
      <c r="B2" s="391"/>
      <c r="C2" s="39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row>
    <row r="3" spans="1:39">
      <c r="A3" s="173"/>
    </row>
    <row r="4" spans="1:39">
      <c r="B4" s="174" t="s">
        <v>570</v>
      </c>
    </row>
    <row r="5" spans="1:39">
      <c r="B5" s="387" t="s">
        <v>691</v>
      </c>
      <c r="C5" s="388"/>
    </row>
    <row r="6" spans="1:39">
      <c r="B6" s="389" t="s">
        <v>575</v>
      </c>
      <c r="C6" s="390"/>
    </row>
    <row r="7" spans="1:39">
      <c r="B7" s="175"/>
      <c r="C7" s="175"/>
    </row>
    <row r="8" spans="1:39">
      <c r="A8" s="174" t="s">
        <v>566</v>
      </c>
    </row>
    <row r="9" spans="1:39">
      <c r="A9" s="174"/>
    </row>
    <row r="10" spans="1:39">
      <c r="A10" s="174" t="s">
        <v>565</v>
      </c>
    </row>
    <row r="11" spans="1:39" s="130" customFormat="1">
      <c r="A11" s="374" t="s">
        <v>561</v>
      </c>
      <c r="B11" s="353" t="s">
        <v>562</v>
      </c>
      <c r="C11" s="353" t="s">
        <v>564</v>
      </c>
    </row>
    <row r="12" spans="1:39" ht="36.75" customHeight="1">
      <c r="A12" s="176">
        <v>1</v>
      </c>
      <c r="B12" s="177" t="s">
        <v>567</v>
      </c>
      <c r="C12" s="357"/>
    </row>
    <row r="13" spans="1:39" ht="42" customHeight="1">
      <c r="A13" s="176">
        <v>2</v>
      </c>
      <c r="B13" s="177" t="s">
        <v>576</v>
      </c>
      <c r="C13" s="357"/>
    </row>
    <row r="14" spans="1:39" ht="26.25" customHeight="1">
      <c r="A14" s="176">
        <v>3</v>
      </c>
      <c r="B14" s="177" t="s">
        <v>568</v>
      </c>
      <c r="C14" s="357"/>
    </row>
    <row r="15" spans="1:39" ht="54">
      <c r="A15" s="176">
        <v>4</v>
      </c>
      <c r="B15" s="177" t="s">
        <v>707</v>
      </c>
      <c r="C15" s="357"/>
    </row>
    <row r="16" spans="1:39" ht="35">
      <c r="A16" s="176">
        <v>5</v>
      </c>
      <c r="B16" s="177" t="s">
        <v>708</v>
      </c>
      <c r="C16" s="357"/>
    </row>
    <row r="17" spans="1:3" ht="41.25" customHeight="1">
      <c r="A17" s="176">
        <v>6</v>
      </c>
      <c r="B17" s="177" t="s">
        <v>569</v>
      </c>
      <c r="C17" s="357"/>
    </row>
    <row r="18" spans="1:3" ht="54">
      <c r="A18" s="176">
        <v>7</v>
      </c>
      <c r="B18" s="177" t="s">
        <v>699</v>
      </c>
      <c r="C18" s="357"/>
    </row>
    <row r="19" spans="1:3" ht="26.5" customHeight="1">
      <c r="A19" s="176">
        <v>8</v>
      </c>
      <c r="B19" s="177" t="s">
        <v>560</v>
      </c>
      <c r="C19" s="357"/>
    </row>
    <row r="20" spans="1:3" ht="72">
      <c r="A20" s="176">
        <v>9</v>
      </c>
      <c r="B20" s="177" t="s">
        <v>559</v>
      </c>
      <c r="C20" s="357"/>
    </row>
    <row r="21" spans="1:3" ht="38.25" customHeight="1">
      <c r="A21" s="176">
        <v>10</v>
      </c>
      <c r="B21" s="177" t="s">
        <v>577</v>
      </c>
      <c r="C21" s="357"/>
    </row>
    <row r="22" spans="1:3" ht="38.25" customHeight="1">
      <c r="A22" s="176">
        <v>11</v>
      </c>
      <c r="B22" s="351" t="s">
        <v>614</v>
      </c>
      <c r="C22" s="357"/>
    </row>
    <row r="23" spans="1:3" ht="39.75" customHeight="1">
      <c r="A23" s="176">
        <v>12</v>
      </c>
      <c r="B23" s="178" t="s">
        <v>563</v>
      </c>
      <c r="C23" s="357"/>
    </row>
    <row r="24" spans="1:3" ht="54">
      <c r="A24" s="176">
        <v>13</v>
      </c>
      <c r="B24" s="177" t="s">
        <v>578</v>
      </c>
      <c r="C24" s="357"/>
    </row>
    <row r="25" spans="1:3">
      <c r="A25" s="174"/>
    </row>
  </sheetData>
  <sheetProtection algorithmName="SHA-512" hashValue="hQf175cFfFhCUXdTtFFCUeT3xq+Ij5jDfYBXgy3xHut1uAJcpuyJfZTWNECQ0oMeVQk0/mnTJz2E7/Nug0Ukiw==" saltValue="/fYLfo/rK47+eE+X6ihWUg==" spinCount="100000" sheet="1" objects="1" scenarios="1"/>
  <mergeCells count="4">
    <mergeCell ref="B5:C5"/>
    <mergeCell ref="B6:C6"/>
    <mergeCell ref="A1:C1"/>
    <mergeCell ref="A2:C2"/>
  </mergeCells>
  <phoneticPr fontId="2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6" r:id="rId4" name="Check Box 4">
              <controlPr defaultSize="0" autoFill="0" autoLine="0" autoPict="0">
                <anchor moveWithCells="1">
                  <from>
                    <xdr:col>2</xdr:col>
                    <xdr:colOff>336550</xdr:colOff>
                    <xdr:row>11</xdr:row>
                    <xdr:rowOff>69850</xdr:rowOff>
                  </from>
                  <to>
                    <xdr:col>3</xdr:col>
                    <xdr:colOff>241300</xdr:colOff>
                    <xdr:row>11</xdr:row>
                    <xdr:rowOff>400050</xdr:rowOff>
                  </to>
                </anchor>
              </controlPr>
            </control>
          </mc:Choice>
        </mc:AlternateContent>
        <mc:AlternateContent xmlns:mc="http://schemas.openxmlformats.org/markup-compatibility/2006">
          <mc:Choice Requires="x14">
            <control shapeId="110597" r:id="rId5" name="Check Box 5">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598" r:id="rId6" name="Check Box 6">
              <controlPr defaultSize="0" autoFill="0" autoLine="0" autoPict="0">
                <anchor moveWithCells="1">
                  <from>
                    <xdr:col>2</xdr:col>
                    <xdr:colOff>323850</xdr:colOff>
                    <xdr:row>13</xdr:row>
                    <xdr:rowOff>12700</xdr:rowOff>
                  </from>
                  <to>
                    <xdr:col>3</xdr:col>
                    <xdr:colOff>228600</xdr:colOff>
                    <xdr:row>14</xdr:row>
                    <xdr:rowOff>12700</xdr:rowOff>
                  </to>
                </anchor>
              </controlPr>
            </control>
          </mc:Choice>
        </mc:AlternateContent>
        <mc:AlternateContent xmlns:mc="http://schemas.openxmlformats.org/markup-compatibility/2006">
          <mc:Choice Requires="x14">
            <control shapeId="110599" r:id="rId7" name="Check Box 7">
              <controlPr defaultSize="0" autoFill="0" autoLine="0" autoPict="0">
                <anchor moveWithCells="1">
                  <from>
                    <xdr:col>2</xdr:col>
                    <xdr:colOff>323850</xdr:colOff>
                    <xdr:row>14</xdr:row>
                    <xdr:rowOff>184150</xdr:rowOff>
                  </from>
                  <to>
                    <xdr:col>3</xdr:col>
                    <xdr:colOff>228600</xdr:colOff>
                    <xdr:row>14</xdr:row>
                    <xdr:rowOff>514350</xdr:rowOff>
                  </to>
                </anchor>
              </controlPr>
            </control>
          </mc:Choice>
        </mc:AlternateContent>
        <mc:AlternateContent xmlns:mc="http://schemas.openxmlformats.org/markup-compatibility/2006">
          <mc:Choice Requires="x14">
            <control shapeId="110600" r:id="rId8" name="Check Box 8">
              <controlPr defaultSize="0" autoFill="0" autoLine="0" autoPict="0">
                <anchor moveWithCells="1">
                  <from>
                    <xdr:col>2</xdr:col>
                    <xdr:colOff>336550</xdr:colOff>
                    <xdr:row>16</xdr:row>
                    <xdr:rowOff>69850</xdr:rowOff>
                  </from>
                  <to>
                    <xdr:col>3</xdr:col>
                    <xdr:colOff>241300</xdr:colOff>
                    <xdr:row>16</xdr:row>
                    <xdr:rowOff>400050</xdr:rowOff>
                  </to>
                </anchor>
              </controlPr>
            </control>
          </mc:Choice>
        </mc:AlternateContent>
        <mc:AlternateContent xmlns:mc="http://schemas.openxmlformats.org/markup-compatibility/2006">
          <mc:Choice Requires="x14">
            <control shapeId="110601" r:id="rId9" name="Check Box 9">
              <controlPr defaultSize="0" autoFill="0" autoLine="0" autoPict="0">
                <anchor moveWithCells="1">
                  <from>
                    <xdr:col>2</xdr:col>
                    <xdr:colOff>336550</xdr:colOff>
                    <xdr:row>18</xdr:row>
                    <xdr:rowOff>0</xdr:rowOff>
                  </from>
                  <to>
                    <xdr:col>3</xdr:col>
                    <xdr:colOff>241300</xdr:colOff>
                    <xdr:row>19</xdr:row>
                    <xdr:rowOff>0</xdr:rowOff>
                  </to>
                </anchor>
              </controlPr>
            </control>
          </mc:Choice>
        </mc:AlternateContent>
        <mc:AlternateContent xmlns:mc="http://schemas.openxmlformats.org/markup-compatibility/2006">
          <mc:Choice Requires="x14">
            <control shapeId="110603" r:id="rId10" name="Check Box 11">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04" r:id="rId11" name="Check Box 12">
              <controlPr defaultSize="0" autoFill="0" autoLine="0" autoPict="0">
                <anchor moveWithCells="1">
                  <from>
                    <xdr:col>2</xdr:col>
                    <xdr:colOff>336550</xdr:colOff>
                    <xdr:row>21</xdr:row>
                    <xdr:rowOff>69850</xdr:rowOff>
                  </from>
                  <to>
                    <xdr:col>3</xdr:col>
                    <xdr:colOff>241300</xdr:colOff>
                    <xdr:row>21</xdr:row>
                    <xdr:rowOff>400050</xdr:rowOff>
                  </to>
                </anchor>
              </controlPr>
            </control>
          </mc:Choice>
        </mc:AlternateContent>
        <mc:AlternateContent xmlns:mc="http://schemas.openxmlformats.org/markup-compatibility/2006">
          <mc:Choice Requires="x14">
            <control shapeId="110605" r:id="rId12" name="Check Box 13">
              <controlPr defaultSize="0" autoFill="0" autoLine="0" autoPict="0">
                <anchor moveWithCells="1">
                  <from>
                    <xdr:col>2</xdr:col>
                    <xdr:colOff>336550</xdr:colOff>
                    <xdr:row>22</xdr:row>
                    <xdr:rowOff>69850</xdr:rowOff>
                  </from>
                  <to>
                    <xdr:col>3</xdr:col>
                    <xdr:colOff>241300</xdr:colOff>
                    <xdr:row>22</xdr:row>
                    <xdr:rowOff>400050</xdr:rowOff>
                  </to>
                </anchor>
              </controlPr>
            </control>
          </mc:Choice>
        </mc:AlternateContent>
        <mc:AlternateContent xmlns:mc="http://schemas.openxmlformats.org/markup-compatibility/2006">
          <mc:Choice Requires="x14">
            <control shapeId="110608" r:id="rId13" name="Check Box 16">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611" r:id="rId14" name="Check Box 19">
              <controlPr defaultSize="0" autoFill="0" autoLine="0" autoPict="0">
                <anchor moveWithCells="1">
                  <from>
                    <xdr:col>2</xdr:col>
                    <xdr:colOff>336550</xdr:colOff>
                    <xdr:row>16</xdr:row>
                    <xdr:rowOff>69850</xdr:rowOff>
                  </from>
                  <to>
                    <xdr:col>3</xdr:col>
                    <xdr:colOff>241300</xdr:colOff>
                    <xdr:row>16</xdr:row>
                    <xdr:rowOff>400050</xdr:rowOff>
                  </to>
                </anchor>
              </controlPr>
            </control>
          </mc:Choice>
        </mc:AlternateContent>
        <mc:AlternateContent xmlns:mc="http://schemas.openxmlformats.org/markup-compatibility/2006">
          <mc:Choice Requires="x14">
            <control shapeId="110614" r:id="rId15" name="Check Box 22">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15" r:id="rId16" name="Check Box 23">
              <controlPr defaultSize="0" autoFill="0" autoLine="0" autoPict="0">
                <anchor moveWithCells="1">
                  <from>
                    <xdr:col>2</xdr:col>
                    <xdr:colOff>336550</xdr:colOff>
                    <xdr:row>21</xdr:row>
                    <xdr:rowOff>69850</xdr:rowOff>
                  </from>
                  <to>
                    <xdr:col>3</xdr:col>
                    <xdr:colOff>241300</xdr:colOff>
                    <xdr:row>21</xdr:row>
                    <xdr:rowOff>400050</xdr:rowOff>
                  </to>
                </anchor>
              </controlPr>
            </control>
          </mc:Choice>
        </mc:AlternateContent>
        <mc:AlternateContent xmlns:mc="http://schemas.openxmlformats.org/markup-compatibility/2006">
          <mc:Choice Requires="x14">
            <control shapeId="110616" r:id="rId17" name="Check Box 24">
              <controlPr defaultSize="0" autoFill="0" autoLine="0" autoPict="0">
                <anchor moveWithCells="1">
                  <from>
                    <xdr:col>2</xdr:col>
                    <xdr:colOff>336550</xdr:colOff>
                    <xdr:row>22</xdr:row>
                    <xdr:rowOff>69850</xdr:rowOff>
                  </from>
                  <to>
                    <xdr:col>3</xdr:col>
                    <xdr:colOff>241300</xdr:colOff>
                    <xdr:row>22</xdr:row>
                    <xdr:rowOff>400050</xdr:rowOff>
                  </to>
                </anchor>
              </controlPr>
            </control>
          </mc:Choice>
        </mc:AlternateContent>
        <mc:AlternateContent xmlns:mc="http://schemas.openxmlformats.org/markup-compatibility/2006">
          <mc:Choice Requires="x14">
            <control shapeId="110617" r:id="rId18" name="Check Box 25">
              <controlPr defaultSize="0" autoFill="0" autoLine="0" autoPict="0">
                <anchor moveWithCells="1">
                  <from>
                    <xdr:col>2</xdr:col>
                    <xdr:colOff>336550</xdr:colOff>
                    <xdr:row>23</xdr:row>
                    <xdr:rowOff>171450</xdr:rowOff>
                  </from>
                  <to>
                    <xdr:col>3</xdr:col>
                    <xdr:colOff>241300</xdr:colOff>
                    <xdr:row>24</xdr:row>
                    <xdr:rowOff>0</xdr:rowOff>
                  </to>
                </anchor>
              </controlPr>
            </control>
          </mc:Choice>
        </mc:AlternateContent>
        <mc:AlternateContent xmlns:mc="http://schemas.openxmlformats.org/markup-compatibility/2006">
          <mc:Choice Requires="x14">
            <control shapeId="110626" r:id="rId19" name="Check Box 34">
              <controlPr defaultSize="0" autoFill="0" autoLine="0" autoPict="0">
                <anchor moveWithCells="1">
                  <from>
                    <xdr:col>2</xdr:col>
                    <xdr:colOff>336550</xdr:colOff>
                    <xdr:row>17</xdr:row>
                    <xdr:rowOff>171450</xdr:rowOff>
                  </from>
                  <to>
                    <xdr:col>3</xdr:col>
                    <xdr:colOff>241300</xdr:colOff>
                    <xdr:row>17</xdr:row>
                    <xdr:rowOff>508000</xdr:rowOff>
                  </to>
                </anchor>
              </controlPr>
            </control>
          </mc:Choice>
        </mc:AlternateContent>
        <mc:AlternateContent xmlns:mc="http://schemas.openxmlformats.org/markup-compatibility/2006">
          <mc:Choice Requires="x14">
            <control shapeId="110627" r:id="rId20" name="Check Box 35">
              <controlPr defaultSize="0" autoFill="0" autoLine="0" autoPict="0">
                <anchor moveWithCells="1">
                  <from>
                    <xdr:col>2</xdr:col>
                    <xdr:colOff>317500</xdr:colOff>
                    <xdr:row>15</xdr:row>
                    <xdr:rowOff>57150</xdr:rowOff>
                  </from>
                  <to>
                    <xdr:col>3</xdr:col>
                    <xdr:colOff>222250</xdr:colOff>
                    <xdr:row>15</xdr:row>
                    <xdr:rowOff>393700</xdr:rowOff>
                  </to>
                </anchor>
              </controlPr>
            </control>
          </mc:Choice>
        </mc:AlternateContent>
        <mc:AlternateContent xmlns:mc="http://schemas.openxmlformats.org/markup-compatibility/2006">
          <mc:Choice Requires="x14">
            <control shapeId="110630" r:id="rId21" name="Check Box 38">
              <controlPr defaultSize="0" autoFill="0" autoLine="0" autoPict="0">
                <anchor moveWithCells="1">
                  <from>
                    <xdr:col>2</xdr:col>
                    <xdr:colOff>323850</xdr:colOff>
                    <xdr:row>19</xdr:row>
                    <xdr:rowOff>285750</xdr:rowOff>
                  </from>
                  <to>
                    <xdr:col>3</xdr:col>
                    <xdr:colOff>228600</xdr:colOff>
                    <xdr:row>19</xdr:row>
                    <xdr:rowOff>622300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0"/>
  <sheetViews>
    <sheetView view="pageBreakPreview" zoomScaleNormal="100" zoomScaleSheetLayoutView="100" workbookViewId="0">
      <selection activeCell="U2" sqref="U2"/>
    </sheetView>
  </sheetViews>
  <sheetFormatPr defaultColWidth="9" defaultRowHeight="18"/>
  <cols>
    <col min="1" max="34" width="2.6328125" style="119" customWidth="1"/>
    <col min="35" max="36" width="2.6328125" style="5" customWidth="1"/>
    <col min="37" max="37" width="9" style="5"/>
    <col min="38" max="38" width="14.6328125" style="5" hidden="1" customWidth="1"/>
    <col min="39" max="39" width="14.6328125" style="5" bestFit="1" customWidth="1"/>
    <col min="40" max="40" width="16.7265625" style="5" bestFit="1" customWidth="1"/>
    <col min="41" max="41" width="19.90625" style="5" bestFit="1" customWidth="1"/>
    <col min="42" max="42" width="12.453125" style="5" bestFit="1" customWidth="1"/>
    <col min="43" max="43" width="7.90625" style="5" bestFit="1" customWidth="1"/>
    <col min="44" max="44" width="12.453125" style="5" bestFit="1" customWidth="1"/>
    <col min="45" max="16384" width="9" style="5"/>
  </cols>
  <sheetData>
    <row r="2" spans="1:34">
      <c r="A2" s="157" t="s">
        <v>0</v>
      </c>
    </row>
    <row r="3" spans="1:34" ht="18" customHeight="1">
      <c r="A3" s="413" t="s">
        <v>2</v>
      </c>
      <c r="B3" s="414"/>
      <c r="C3" s="414"/>
      <c r="D3" s="415"/>
      <c r="E3" s="402" t="s">
        <v>36</v>
      </c>
      <c r="F3" s="403"/>
      <c r="G3" s="403"/>
      <c r="H3" s="403"/>
      <c r="I3" s="404"/>
      <c r="J3" s="450"/>
      <c r="K3" s="451"/>
      <c r="L3" s="451"/>
      <c r="M3" s="451"/>
      <c r="N3" s="451"/>
      <c r="O3" s="451"/>
      <c r="P3" s="451"/>
      <c r="Q3" s="451"/>
      <c r="R3" s="451"/>
      <c r="S3" s="451"/>
      <c r="T3" s="451"/>
      <c r="U3" s="451"/>
      <c r="V3" s="451"/>
      <c r="W3" s="451"/>
      <c r="X3" s="451"/>
      <c r="Y3" s="451"/>
      <c r="Z3" s="451"/>
      <c r="AA3" s="451"/>
      <c r="AB3" s="451"/>
      <c r="AC3" s="451"/>
      <c r="AD3" s="451"/>
      <c r="AE3" s="451"/>
      <c r="AF3" s="451"/>
      <c r="AG3" s="451"/>
      <c r="AH3" s="452"/>
    </row>
    <row r="4" spans="1:34" ht="18" customHeight="1">
      <c r="A4" s="416"/>
      <c r="B4" s="417"/>
      <c r="C4" s="417"/>
      <c r="D4" s="418"/>
      <c r="E4" s="402" t="s">
        <v>34</v>
      </c>
      <c r="F4" s="403"/>
      <c r="G4" s="403"/>
      <c r="H4" s="403"/>
      <c r="I4" s="404"/>
      <c r="J4" s="402" t="s">
        <v>163</v>
      </c>
      <c r="K4" s="403"/>
      <c r="L4" s="403"/>
      <c r="M4" s="399"/>
      <c r="N4" s="400"/>
      <c r="O4" s="400"/>
      <c r="P4" s="400"/>
      <c r="Q4" s="400"/>
      <c r="R4" s="400"/>
      <c r="S4" s="403" t="s">
        <v>164</v>
      </c>
      <c r="T4" s="403"/>
      <c r="U4" s="403"/>
      <c r="V4" s="403"/>
      <c r="W4" s="399"/>
      <c r="X4" s="400"/>
      <c r="Y4" s="400"/>
      <c r="Z4" s="400"/>
      <c r="AA4" s="400"/>
      <c r="AB4" s="400"/>
      <c r="AC4" s="400"/>
      <c r="AD4" s="400"/>
      <c r="AE4" s="400"/>
      <c r="AF4" s="400"/>
      <c r="AG4" s="400"/>
      <c r="AH4" s="401"/>
    </row>
    <row r="5" spans="1:34" ht="16.5">
      <c r="A5" s="416"/>
      <c r="B5" s="417"/>
      <c r="C5" s="417"/>
      <c r="D5" s="418"/>
      <c r="E5" s="435" t="s">
        <v>35</v>
      </c>
      <c r="F5" s="436"/>
      <c r="G5" s="436"/>
      <c r="H5" s="436"/>
      <c r="I5" s="439"/>
      <c r="J5" s="132" t="s">
        <v>153</v>
      </c>
      <c r="K5" s="441"/>
      <c r="L5" s="441"/>
      <c r="M5" s="441"/>
      <c r="N5" s="441"/>
      <c r="O5" s="441"/>
      <c r="P5" s="441"/>
      <c r="Q5" s="441"/>
      <c r="R5" s="441"/>
      <c r="S5" s="441"/>
      <c r="T5" s="441"/>
      <c r="U5" s="441"/>
      <c r="V5" s="441"/>
      <c r="W5" s="441"/>
      <c r="X5" s="441"/>
      <c r="Y5" s="441"/>
      <c r="Z5" s="441"/>
      <c r="AA5" s="441"/>
      <c r="AB5" s="441"/>
      <c r="AC5" s="441"/>
      <c r="AD5" s="441"/>
      <c r="AE5" s="441"/>
      <c r="AF5" s="441"/>
      <c r="AG5" s="441"/>
      <c r="AH5" s="442"/>
    </row>
    <row r="6" spans="1:34" ht="27" customHeight="1">
      <c r="A6" s="416"/>
      <c r="B6" s="417"/>
      <c r="C6" s="417"/>
      <c r="D6" s="418"/>
      <c r="E6" s="437"/>
      <c r="F6" s="438"/>
      <c r="G6" s="438"/>
      <c r="H6" s="438"/>
      <c r="I6" s="440"/>
      <c r="J6" s="443"/>
      <c r="K6" s="444"/>
      <c r="L6" s="444"/>
      <c r="M6" s="444"/>
      <c r="N6" s="444"/>
      <c r="O6" s="444"/>
      <c r="P6" s="444"/>
      <c r="Q6" s="444"/>
      <c r="R6" s="444"/>
      <c r="S6" s="444"/>
      <c r="T6" s="444"/>
      <c r="U6" s="444"/>
      <c r="V6" s="444"/>
      <c r="W6" s="444"/>
      <c r="X6" s="444"/>
      <c r="Y6" s="444"/>
      <c r="Z6" s="444"/>
      <c r="AA6" s="444"/>
      <c r="AB6" s="444"/>
      <c r="AC6" s="444"/>
      <c r="AD6" s="444"/>
      <c r="AE6" s="444"/>
      <c r="AF6" s="444"/>
      <c r="AG6" s="444"/>
      <c r="AH6" s="445"/>
    </row>
    <row r="7" spans="1:34" ht="27" customHeight="1">
      <c r="A7" s="416"/>
      <c r="B7" s="417"/>
      <c r="C7" s="417"/>
      <c r="D7" s="418"/>
      <c r="E7" s="446" t="s">
        <v>142</v>
      </c>
      <c r="F7" s="447"/>
      <c r="G7" s="393" t="s">
        <v>40</v>
      </c>
      <c r="H7" s="393"/>
      <c r="I7" s="394"/>
      <c r="J7" s="411" t="s">
        <v>48</v>
      </c>
      <c r="K7" s="412"/>
      <c r="L7" s="412"/>
      <c r="M7" s="412"/>
      <c r="N7" s="412"/>
      <c r="O7" s="412"/>
      <c r="P7" s="412"/>
      <c r="Q7" s="412"/>
      <c r="R7" s="412"/>
      <c r="S7" s="412"/>
      <c r="T7" s="408" t="s">
        <v>546</v>
      </c>
      <c r="U7" s="409"/>
      <c r="V7" s="409"/>
      <c r="W7" s="409"/>
      <c r="X7" s="410"/>
      <c r="Y7" s="395"/>
      <c r="Z7" s="396"/>
      <c r="AA7" s="396"/>
      <c r="AB7" s="396"/>
      <c r="AC7" s="396"/>
      <c r="AD7" s="396"/>
      <c r="AE7" s="396"/>
      <c r="AF7" s="396"/>
      <c r="AG7" s="406" t="s">
        <v>38</v>
      </c>
      <c r="AH7" s="407"/>
    </row>
    <row r="8" spans="1:34" ht="27" customHeight="1">
      <c r="A8" s="419"/>
      <c r="B8" s="420"/>
      <c r="C8" s="420"/>
      <c r="D8" s="421"/>
      <c r="E8" s="448"/>
      <c r="F8" s="449"/>
      <c r="G8" s="393" t="s">
        <v>41</v>
      </c>
      <c r="H8" s="393"/>
      <c r="I8" s="394"/>
      <c r="J8" s="411"/>
      <c r="K8" s="412"/>
      <c r="L8" s="412"/>
      <c r="M8" s="412"/>
      <c r="N8" s="412"/>
      <c r="O8" s="412"/>
      <c r="P8" s="412"/>
      <c r="Q8" s="412"/>
      <c r="R8" s="412"/>
      <c r="S8" s="412"/>
      <c r="T8" s="408" t="s">
        <v>162</v>
      </c>
      <c r="U8" s="409"/>
      <c r="V8" s="409"/>
      <c r="W8" s="409"/>
      <c r="X8" s="410"/>
      <c r="Y8" s="395"/>
      <c r="Z8" s="396"/>
      <c r="AA8" s="396"/>
      <c r="AB8" s="396"/>
      <c r="AC8" s="396"/>
      <c r="AD8" s="396"/>
      <c r="AE8" s="396"/>
      <c r="AF8" s="396"/>
      <c r="AG8" s="406" t="s">
        <v>37</v>
      </c>
      <c r="AH8" s="407"/>
    </row>
    <row r="9" spans="1:34" ht="20.149999999999999" customHeight="1">
      <c r="A9" s="392" t="s">
        <v>1</v>
      </c>
      <c r="B9" s="392"/>
      <c r="C9" s="392"/>
      <c r="D9" s="392"/>
      <c r="E9" s="402" t="s">
        <v>3</v>
      </c>
      <c r="F9" s="403"/>
      <c r="G9" s="403"/>
      <c r="H9" s="403"/>
      <c r="I9" s="404"/>
      <c r="J9" s="399"/>
      <c r="K9" s="400"/>
      <c r="L9" s="400"/>
      <c r="M9" s="400"/>
      <c r="N9" s="400"/>
      <c r="O9" s="400"/>
      <c r="P9" s="400"/>
      <c r="Q9" s="400"/>
      <c r="R9" s="400"/>
      <c r="S9" s="400"/>
      <c r="T9" s="400"/>
      <c r="U9" s="400"/>
      <c r="V9" s="400"/>
      <c r="W9" s="400"/>
      <c r="X9" s="400"/>
      <c r="Y9" s="400"/>
      <c r="Z9" s="400"/>
      <c r="AA9" s="400"/>
      <c r="AB9" s="405"/>
      <c r="AC9" s="397" t="s">
        <v>172</v>
      </c>
      <c r="AD9" s="398"/>
      <c r="AE9" s="399"/>
      <c r="AF9" s="400"/>
      <c r="AG9" s="400"/>
      <c r="AH9" s="401"/>
    </row>
    <row r="10" spans="1:34" ht="16.5">
      <c r="A10" s="392"/>
      <c r="B10" s="392"/>
      <c r="C10" s="392"/>
      <c r="D10" s="392"/>
      <c r="E10" s="413" t="s">
        <v>4</v>
      </c>
      <c r="F10" s="414"/>
      <c r="G10" s="414"/>
      <c r="H10" s="414"/>
      <c r="I10" s="415"/>
      <c r="J10" s="133" t="s">
        <v>152</v>
      </c>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1"/>
    </row>
    <row r="11" spans="1:34" ht="27" customHeight="1">
      <c r="A11" s="392"/>
      <c r="B11" s="392"/>
      <c r="C11" s="392"/>
      <c r="D11" s="392"/>
      <c r="E11" s="419"/>
      <c r="F11" s="420"/>
      <c r="G11" s="420"/>
      <c r="H11" s="420"/>
      <c r="I11" s="421"/>
      <c r="J11" s="411"/>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56"/>
    </row>
    <row r="12" spans="1:34" ht="18" customHeight="1">
      <c r="A12" s="425" t="s">
        <v>165</v>
      </c>
      <c r="B12" s="392"/>
      <c r="C12" s="392"/>
      <c r="D12" s="392"/>
      <c r="E12" s="427" t="s">
        <v>6</v>
      </c>
      <c r="F12" s="427"/>
      <c r="G12" s="427"/>
      <c r="H12" s="431"/>
      <c r="I12" s="432"/>
      <c r="J12" s="432"/>
      <c r="K12" s="432"/>
      <c r="L12" s="432"/>
      <c r="M12" s="432"/>
      <c r="N12" s="432"/>
      <c r="O12" s="432"/>
      <c r="P12" s="432"/>
      <c r="Q12" s="432"/>
      <c r="R12" s="432"/>
      <c r="S12" s="433"/>
      <c r="T12" s="427" t="s">
        <v>5</v>
      </c>
      <c r="U12" s="427"/>
      <c r="V12" s="427"/>
      <c r="W12" s="457"/>
      <c r="X12" s="458"/>
      <c r="Y12" s="458"/>
      <c r="Z12" s="458"/>
      <c r="AA12" s="458"/>
      <c r="AB12" s="458"/>
      <c r="AC12" s="458"/>
      <c r="AD12" s="458"/>
      <c r="AE12" s="458"/>
      <c r="AF12" s="458"/>
      <c r="AG12" s="458"/>
      <c r="AH12" s="459"/>
    </row>
    <row r="13" spans="1:34" ht="18" customHeight="1">
      <c r="A13" s="392"/>
      <c r="B13" s="392"/>
      <c r="C13" s="392"/>
      <c r="D13" s="392"/>
      <c r="E13" s="392" t="s">
        <v>7</v>
      </c>
      <c r="F13" s="392"/>
      <c r="G13" s="392"/>
      <c r="H13" s="431"/>
      <c r="I13" s="432"/>
      <c r="J13" s="432"/>
      <c r="K13" s="432"/>
      <c r="L13" s="432"/>
      <c r="M13" s="432"/>
      <c r="N13" s="432"/>
      <c r="O13" s="432"/>
      <c r="P13" s="432"/>
      <c r="Q13" s="432"/>
      <c r="R13" s="432"/>
      <c r="S13" s="433"/>
      <c r="T13" s="427" t="s">
        <v>32</v>
      </c>
      <c r="U13" s="427"/>
      <c r="V13" s="427"/>
      <c r="W13" s="457"/>
      <c r="X13" s="458"/>
      <c r="Y13" s="458"/>
      <c r="Z13" s="458"/>
      <c r="AA13" s="458"/>
      <c r="AB13" s="458"/>
      <c r="AC13" s="458"/>
      <c r="AD13" s="458"/>
      <c r="AE13" s="458"/>
      <c r="AF13" s="458"/>
      <c r="AG13" s="458"/>
      <c r="AH13" s="459"/>
    </row>
    <row r="14" spans="1:34" ht="18" customHeight="1">
      <c r="A14" s="392"/>
      <c r="B14" s="392"/>
      <c r="C14" s="392"/>
      <c r="D14" s="392"/>
      <c r="E14" s="392" t="s">
        <v>173</v>
      </c>
      <c r="F14" s="392"/>
      <c r="G14" s="392"/>
      <c r="H14" s="431"/>
      <c r="I14" s="432"/>
      <c r="J14" s="432"/>
      <c r="K14" s="432"/>
      <c r="L14" s="432"/>
      <c r="M14" s="432"/>
      <c r="N14" s="432"/>
      <c r="O14" s="432"/>
      <c r="P14" s="432"/>
      <c r="Q14" s="432"/>
      <c r="R14" s="432"/>
      <c r="S14" s="433"/>
      <c r="T14" s="427" t="s">
        <v>174</v>
      </c>
      <c r="U14" s="427"/>
      <c r="V14" s="427"/>
      <c r="W14" s="457"/>
      <c r="X14" s="458"/>
      <c r="Y14" s="458"/>
      <c r="Z14" s="458"/>
      <c r="AA14" s="458"/>
      <c r="AB14" s="458"/>
      <c r="AC14" s="458"/>
      <c r="AD14" s="458"/>
      <c r="AE14" s="458"/>
      <c r="AF14" s="458"/>
      <c r="AG14" s="458"/>
      <c r="AH14" s="459"/>
    </row>
    <row r="15" spans="1:34" ht="16.5">
      <c r="A15" s="392"/>
      <c r="B15" s="392"/>
      <c r="C15" s="392"/>
      <c r="D15" s="392"/>
      <c r="E15" s="435" t="s">
        <v>9</v>
      </c>
      <c r="F15" s="436"/>
      <c r="G15" s="436"/>
      <c r="H15" s="436"/>
      <c r="I15" s="436"/>
      <c r="J15" s="132" t="s">
        <v>153</v>
      </c>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3"/>
    </row>
    <row r="16" spans="1:34" ht="27" customHeight="1">
      <c r="A16" s="392"/>
      <c r="B16" s="392"/>
      <c r="C16" s="392"/>
      <c r="D16" s="392"/>
      <c r="E16" s="437"/>
      <c r="F16" s="438"/>
      <c r="G16" s="438"/>
      <c r="H16" s="438"/>
      <c r="I16" s="438"/>
      <c r="J16" s="428"/>
      <c r="K16" s="429"/>
      <c r="L16" s="429"/>
      <c r="M16" s="429"/>
      <c r="N16" s="429"/>
      <c r="O16" s="429"/>
      <c r="P16" s="429"/>
      <c r="Q16" s="429"/>
      <c r="R16" s="429"/>
      <c r="S16" s="429"/>
      <c r="T16" s="429"/>
      <c r="U16" s="429"/>
      <c r="V16" s="429"/>
      <c r="W16" s="429"/>
      <c r="X16" s="429"/>
      <c r="Y16" s="429"/>
      <c r="Z16" s="429"/>
      <c r="AA16" s="429"/>
      <c r="AB16" s="429"/>
      <c r="AC16" s="429"/>
      <c r="AD16" s="429"/>
      <c r="AE16" s="429"/>
      <c r="AF16" s="429"/>
      <c r="AG16" s="429"/>
      <c r="AH16" s="430"/>
    </row>
    <row r="17" spans="1:35" ht="6" customHeight="1"/>
    <row r="18" spans="1:35">
      <c r="A18" s="426" t="s">
        <v>582</v>
      </c>
      <c r="B18" s="426"/>
      <c r="C18" s="426"/>
      <c r="D18" s="426"/>
      <c r="E18" s="426"/>
      <c r="F18" s="426"/>
      <c r="G18" s="426"/>
      <c r="H18" s="426"/>
      <c r="I18" s="426"/>
      <c r="J18" s="426"/>
      <c r="K18" s="426"/>
      <c r="L18" s="426"/>
      <c r="M18" s="426"/>
      <c r="N18" s="426"/>
      <c r="O18" s="426"/>
      <c r="P18" s="426"/>
      <c r="Q18" s="426"/>
      <c r="R18" s="426"/>
      <c r="S18" s="426"/>
      <c r="T18" s="426"/>
      <c r="U18" s="426"/>
    </row>
    <row r="19" spans="1:35" ht="18" customHeight="1">
      <c r="A19" s="392" t="s">
        <v>33</v>
      </c>
      <c r="B19" s="392"/>
      <c r="C19" s="392"/>
      <c r="D19" s="392"/>
      <c r="E19" s="402" t="s">
        <v>36</v>
      </c>
      <c r="F19" s="403"/>
      <c r="G19" s="403"/>
      <c r="H19" s="403"/>
      <c r="I19" s="404"/>
      <c r="J19" s="453"/>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2"/>
    </row>
    <row r="20" spans="1:35" ht="18" customHeight="1">
      <c r="A20" s="392"/>
      <c r="B20" s="392"/>
      <c r="C20" s="392"/>
      <c r="D20" s="392"/>
      <c r="E20" s="402" t="s">
        <v>34</v>
      </c>
      <c r="F20" s="403"/>
      <c r="G20" s="403"/>
      <c r="H20" s="403"/>
      <c r="I20" s="404"/>
      <c r="J20" s="402" t="s">
        <v>163</v>
      </c>
      <c r="K20" s="403"/>
      <c r="L20" s="403"/>
      <c r="M20" s="400"/>
      <c r="N20" s="400"/>
      <c r="O20" s="400"/>
      <c r="P20" s="400"/>
      <c r="Q20" s="400"/>
      <c r="R20" s="400"/>
      <c r="S20" s="403" t="s">
        <v>164</v>
      </c>
      <c r="T20" s="403"/>
      <c r="U20" s="403"/>
      <c r="V20" s="403"/>
      <c r="W20" s="454"/>
      <c r="X20" s="454"/>
      <c r="Y20" s="454"/>
      <c r="Z20" s="454"/>
      <c r="AA20" s="454"/>
      <c r="AB20" s="454"/>
      <c r="AC20" s="454"/>
      <c r="AD20" s="454"/>
      <c r="AE20" s="454"/>
      <c r="AF20" s="454"/>
      <c r="AG20" s="454"/>
      <c r="AH20" s="455"/>
    </row>
    <row r="21" spans="1:35" ht="13" customHeight="1">
      <c r="A21" s="392"/>
      <c r="B21" s="392"/>
      <c r="C21" s="392"/>
      <c r="D21" s="392"/>
      <c r="E21" s="435" t="s">
        <v>35</v>
      </c>
      <c r="F21" s="436"/>
      <c r="G21" s="436"/>
      <c r="H21" s="436"/>
      <c r="I21" s="439"/>
      <c r="J21" s="132" t="s">
        <v>153</v>
      </c>
      <c r="K21" s="432"/>
      <c r="L21" s="432"/>
      <c r="M21" s="432"/>
      <c r="N21" s="432"/>
      <c r="O21" s="432"/>
      <c r="P21" s="432"/>
      <c r="Q21" s="432"/>
      <c r="R21" s="432"/>
      <c r="S21" s="432"/>
      <c r="T21" s="432"/>
      <c r="U21" s="432"/>
      <c r="V21" s="432"/>
      <c r="W21" s="432"/>
      <c r="X21" s="432"/>
      <c r="Y21" s="432"/>
      <c r="Z21" s="432"/>
      <c r="AA21" s="432"/>
      <c r="AB21" s="432"/>
      <c r="AC21" s="432"/>
      <c r="AD21" s="432"/>
      <c r="AE21" s="432"/>
      <c r="AF21" s="432"/>
      <c r="AG21" s="432"/>
      <c r="AH21" s="433"/>
    </row>
    <row r="22" spans="1:35" ht="27" customHeight="1">
      <c r="A22" s="392"/>
      <c r="B22" s="392"/>
      <c r="C22" s="392"/>
      <c r="D22" s="392"/>
      <c r="E22" s="437"/>
      <c r="F22" s="438"/>
      <c r="G22" s="438"/>
      <c r="H22" s="438"/>
      <c r="I22" s="440"/>
      <c r="J22" s="428"/>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30"/>
    </row>
    <row r="23" spans="1:35" ht="18" customHeight="1">
      <c r="A23" s="425" t="s">
        <v>165</v>
      </c>
      <c r="B23" s="392"/>
      <c r="C23" s="392"/>
      <c r="D23" s="392"/>
      <c r="E23" s="427" t="s">
        <v>6</v>
      </c>
      <c r="F23" s="427"/>
      <c r="G23" s="427"/>
      <c r="H23" s="431"/>
      <c r="I23" s="432"/>
      <c r="J23" s="432"/>
      <c r="K23" s="432"/>
      <c r="L23" s="432"/>
      <c r="M23" s="432"/>
      <c r="N23" s="432"/>
      <c r="O23" s="432"/>
      <c r="P23" s="432"/>
      <c r="Q23" s="432"/>
      <c r="R23" s="432"/>
      <c r="S23" s="433"/>
      <c r="T23" s="427" t="s">
        <v>5</v>
      </c>
      <c r="U23" s="427"/>
      <c r="V23" s="427"/>
      <c r="W23" s="457"/>
      <c r="X23" s="458"/>
      <c r="Y23" s="458"/>
      <c r="Z23" s="458"/>
      <c r="AA23" s="458"/>
      <c r="AB23" s="458"/>
      <c r="AC23" s="458"/>
      <c r="AD23" s="458"/>
      <c r="AE23" s="458"/>
      <c r="AF23" s="458"/>
      <c r="AG23" s="458"/>
      <c r="AH23" s="459"/>
      <c r="AI23" s="110"/>
    </row>
    <row r="24" spans="1:35" ht="18" customHeight="1">
      <c r="A24" s="392"/>
      <c r="B24" s="392"/>
      <c r="C24" s="392"/>
      <c r="D24" s="392"/>
      <c r="E24" s="427" t="s">
        <v>7</v>
      </c>
      <c r="F24" s="427"/>
      <c r="G24" s="427"/>
      <c r="H24" s="431"/>
      <c r="I24" s="432"/>
      <c r="J24" s="432"/>
      <c r="K24" s="432"/>
      <c r="L24" s="432"/>
      <c r="M24" s="432"/>
      <c r="N24" s="432"/>
      <c r="O24" s="432"/>
      <c r="P24" s="432"/>
      <c r="Q24" s="432"/>
      <c r="R24" s="432"/>
      <c r="S24" s="433"/>
      <c r="T24" s="427" t="s">
        <v>32</v>
      </c>
      <c r="U24" s="427"/>
      <c r="V24" s="427"/>
      <c r="W24" s="457"/>
      <c r="X24" s="458"/>
      <c r="Y24" s="458"/>
      <c r="Z24" s="458"/>
      <c r="AA24" s="458"/>
      <c r="AB24" s="458"/>
      <c r="AC24" s="458"/>
      <c r="AD24" s="458"/>
      <c r="AE24" s="458"/>
      <c r="AF24" s="458"/>
      <c r="AG24" s="458"/>
      <c r="AH24" s="459"/>
      <c r="AI24" s="110"/>
    </row>
    <row r="25" spans="1:35" ht="18" customHeight="1">
      <c r="A25" s="392"/>
      <c r="B25" s="392"/>
      <c r="C25" s="392"/>
      <c r="D25" s="392"/>
      <c r="E25" s="392" t="s">
        <v>8</v>
      </c>
      <c r="F25" s="392"/>
      <c r="G25" s="392"/>
      <c r="H25" s="431"/>
      <c r="I25" s="432"/>
      <c r="J25" s="432"/>
      <c r="K25" s="432"/>
      <c r="L25" s="432"/>
      <c r="M25" s="432"/>
      <c r="N25" s="432"/>
      <c r="O25" s="432"/>
      <c r="P25" s="432"/>
      <c r="Q25" s="432"/>
      <c r="R25" s="432"/>
      <c r="S25" s="433"/>
      <c r="T25" s="427" t="s">
        <v>39</v>
      </c>
      <c r="U25" s="427"/>
      <c r="V25" s="427"/>
      <c r="W25" s="457"/>
      <c r="X25" s="458"/>
      <c r="Y25" s="458"/>
      <c r="Z25" s="458"/>
      <c r="AA25" s="458"/>
      <c r="AB25" s="458"/>
      <c r="AC25" s="458"/>
      <c r="AD25" s="458"/>
      <c r="AE25" s="458"/>
      <c r="AF25" s="458"/>
      <c r="AG25" s="458"/>
      <c r="AH25" s="459"/>
      <c r="AI25" s="110"/>
    </row>
    <row r="26" spans="1:35" ht="13" customHeight="1">
      <c r="A26" s="392"/>
      <c r="B26" s="392"/>
      <c r="C26" s="392"/>
      <c r="D26" s="392"/>
      <c r="E26" s="435" t="s">
        <v>9</v>
      </c>
      <c r="F26" s="436"/>
      <c r="G26" s="436"/>
      <c r="H26" s="436"/>
      <c r="I26" s="436"/>
      <c r="J26" s="132" t="s">
        <v>153</v>
      </c>
      <c r="K26" s="432"/>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3"/>
      <c r="AI26" s="42"/>
    </row>
    <row r="27" spans="1:35" ht="30" customHeight="1">
      <c r="A27" s="392"/>
      <c r="B27" s="392"/>
      <c r="C27" s="392"/>
      <c r="D27" s="392"/>
      <c r="E27" s="437"/>
      <c r="F27" s="438"/>
      <c r="G27" s="438"/>
      <c r="H27" s="438"/>
      <c r="I27" s="438"/>
      <c r="J27" s="428"/>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30"/>
    </row>
    <row r="28" spans="1:35" ht="6.65" customHeight="1">
      <c r="A28" s="134"/>
      <c r="B28" s="134"/>
      <c r="C28" s="134"/>
      <c r="D28" s="134"/>
      <c r="E28" s="135"/>
      <c r="F28" s="135"/>
      <c r="G28" s="135"/>
      <c r="H28" s="135"/>
      <c r="I28" s="135"/>
      <c r="J28" s="135"/>
      <c r="K28" s="136"/>
      <c r="L28" s="136"/>
      <c r="M28" s="136"/>
      <c r="N28" s="136"/>
      <c r="O28" s="136"/>
      <c r="P28" s="136"/>
      <c r="Q28" s="136"/>
      <c r="R28" s="136"/>
      <c r="S28" s="136"/>
      <c r="T28" s="136"/>
      <c r="U28" s="135"/>
      <c r="V28" s="135"/>
      <c r="W28" s="135"/>
      <c r="X28" s="135"/>
      <c r="Y28" s="136"/>
      <c r="Z28" s="136"/>
      <c r="AA28" s="136"/>
      <c r="AB28" s="136"/>
      <c r="AC28" s="136"/>
      <c r="AD28" s="136"/>
      <c r="AE28" s="136"/>
      <c r="AF28" s="136"/>
      <c r="AG28" s="136"/>
      <c r="AH28" s="136"/>
    </row>
    <row r="29" spans="1:35">
      <c r="A29" s="157" t="s">
        <v>10</v>
      </c>
    </row>
    <row r="30" spans="1:35" ht="20.25" customHeight="1">
      <c r="A30" s="422" t="s">
        <v>176</v>
      </c>
      <c r="B30" s="423"/>
      <c r="C30" s="423"/>
      <c r="D30" s="424"/>
      <c r="E30" s="137" t="s">
        <v>177</v>
      </c>
      <c r="F30" s="138"/>
      <c r="G30" s="434"/>
      <c r="H30" s="434"/>
      <c r="I30" s="139" t="s">
        <v>178</v>
      </c>
      <c r="J30" s="434"/>
      <c r="K30" s="434"/>
      <c r="L30" s="139" t="s">
        <v>175</v>
      </c>
      <c r="M30" s="139"/>
      <c r="N30" s="423" t="s">
        <v>179</v>
      </c>
      <c r="O30" s="423"/>
      <c r="P30" s="423" t="s">
        <v>177</v>
      </c>
      <c r="Q30" s="423"/>
      <c r="R30" s="434"/>
      <c r="S30" s="434"/>
      <c r="T30" s="138" t="s">
        <v>178</v>
      </c>
      <c r="U30" s="434"/>
      <c r="V30" s="434"/>
      <c r="W30" s="140" t="s">
        <v>175</v>
      </c>
    </row>
    <row r="31" spans="1:35" ht="31" customHeight="1">
      <c r="A31" s="460" t="s">
        <v>390</v>
      </c>
      <c r="B31" s="461"/>
      <c r="C31" s="461"/>
      <c r="D31" s="462"/>
      <c r="E31" s="469"/>
      <c r="F31" s="470"/>
      <c r="G31" s="471" t="s">
        <v>655</v>
      </c>
      <c r="H31" s="472"/>
      <c r="I31" s="472"/>
      <c r="J31" s="472"/>
      <c r="K31" s="472"/>
      <c r="L31" s="472"/>
      <c r="M31" s="472"/>
      <c r="N31" s="472"/>
      <c r="O31" s="472"/>
      <c r="P31" s="472"/>
      <c r="Q31" s="472"/>
      <c r="R31" s="472"/>
      <c r="S31" s="472"/>
      <c r="T31" s="472"/>
      <c r="U31" s="472"/>
      <c r="V31" s="472"/>
      <c r="W31" s="472"/>
      <c r="X31" s="472"/>
      <c r="Y31" s="472"/>
      <c r="Z31" s="472"/>
      <c r="AA31" s="472"/>
      <c r="AB31" s="472"/>
      <c r="AC31" s="472"/>
      <c r="AD31" s="472"/>
      <c r="AE31" s="472"/>
      <c r="AF31" s="472"/>
      <c r="AG31" s="472"/>
      <c r="AH31" s="473"/>
    </row>
    <row r="32" spans="1:35" ht="31" customHeight="1">
      <c r="A32" s="463"/>
      <c r="B32" s="464"/>
      <c r="C32" s="464"/>
      <c r="D32" s="465"/>
      <c r="E32" s="469"/>
      <c r="F32" s="470"/>
      <c r="G32" s="474" t="s">
        <v>656</v>
      </c>
      <c r="H32" s="475"/>
      <c r="I32" s="475"/>
      <c r="J32" s="475"/>
      <c r="K32" s="475"/>
      <c r="L32" s="475"/>
      <c r="M32" s="475"/>
      <c r="N32" s="475"/>
      <c r="O32" s="475"/>
      <c r="P32" s="475"/>
      <c r="Q32" s="475"/>
      <c r="R32" s="475"/>
      <c r="S32" s="475"/>
      <c r="T32" s="475"/>
      <c r="U32" s="475"/>
      <c r="V32" s="475"/>
      <c r="W32" s="475"/>
      <c r="X32" s="475"/>
      <c r="Y32" s="475"/>
      <c r="Z32" s="475"/>
      <c r="AA32" s="475"/>
      <c r="AB32" s="475"/>
      <c r="AC32" s="475"/>
      <c r="AD32" s="475"/>
      <c r="AE32" s="475"/>
      <c r="AF32" s="475"/>
      <c r="AG32" s="475"/>
      <c r="AH32" s="476"/>
    </row>
    <row r="33" spans="1:34" ht="31" customHeight="1">
      <c r="A33" s="466"/>
      <c r="B33" s="467"/>
      <c r="C33" s="467"/>
      <c r="D33" s="468"/>
      <c r="E33" s="469"/>
      <c r="F33" s="470"/>
      <c r="G33" s="477" t="s">
        <v>657</v>
      </c>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9"/>
    </row>
    <row r="34" spans="1:34" ht="20.149999999999999" customHeight="1">
      <c r="G34" s="121"/>
      <c r="H34" s="122"/>
      <c r="I34" s="122"/>
      <c r="J34" s="122"/>
      <c r="Q34" s="121"/>
      <c r="R34" s="121"/>
      <c r="S34" s="121"/>
      <c r="T34" s="121"/>
      <c r="AA34" s="123"/>
      <c r="AB34" s="122"/>
      <c r="AC34" s="122"/>
      <c r="AD34" s="122"/>
    </row>
    <row r="35" spans="1:34" ht="20.149999999999999" customHeight="1">
      <c r="G35" s="121"/>
      <c r="H35" s="122"/>
      <c r="I35" s="122"/>
      <c r="J35" s="122"/>
      <c r="Q35" s="121"/>
      <c r="R35" s="121"/>
      <c r="S35" s="121"/>
      <c r="T35" s="121"/>
      <c r="AA35" s="123"/>
      <c r="AB35" s="122"/>
      <c r="AC35" s="122"/>
      <c r="AD35" s="122"/>
    </row>
    <row r="36" spans="1:34" ht="20.149999999999999" customHeight="1">
      <c r="G36" s="121"/>
      <c r="H36" s="122"/>
      <c r="I36" s="122"/>
      <c r="J36" s="122"/>
      <c r="Q36" s="121"/>
      <c r="R36" s="121"/>
      <c r="S36" s="121"/>
      <c r="T36" s="121"/>
      <c r="AA36" s="123"/>
      <c r="AB36" s="122"/>
      <c r="AC36" s="122"/>
      <c r="AD36" s="122"/>
    </row>
    <row r="37" spans="1:34" ht="20.149999999999999" customHeight="1">
      <c r="G37" s="121"/>
      <c r="H37" s="122"/>
      <c r="I37" s="122"/>
      <c r="J37" s="122"/>
      <c r="Q37" s="121"/>
      <c r="R37" s="121"/>
      <c r="S37" s="121"/>
      <c r="T37" s="121"/>
      <c r="AA37" s="123"/>
      <c r="AB37" s="122"/>
      <c r="AC37" s="122"/>
      <c r="AD37" s="122"/>
    </row>
    <row r="38" spans="1:34" ht="20.149999999999999" customHeight="1">
      <c r="G38" s="121"/>
      <c r="H38" s="122"/>
      <c r="I38" s="122"/>
      <c r="J38" s="122"/>
      <c r="Q38" s="121"/>
      <c r="R38" s="121"/>
      <c r="S38" s="121"/>
      <c r="T38" s="121"/>
      <c r="AA38" s="123"/>
      <c r="AB38" s="122"/>
      <c r="AC38" s="122"/>
      <c r="AD38" s="122"/>
    </row>
    <row r="39" spans="1:34" ht="20.149999999999999" customHeight="1">
      <c r="G39" s="121"/>
      <c r="H39" s="122"/>
      <c r="I39" s="122"/>
      <c r="J39" s="122"/>
      <c r="Q39" s="121"/>
      <c r="R39" s="121"/>
      <c r="S39" s="121"/>
      <c r="T39" s="121"/>
      <c r="AA39" s="123"/>
      <c r="AB39" s="122"/>
      <c r="AC39" s="122"/>
      <c r="AD39" s="122"/>
    </row>
    <row r="40" spans="1:34" ht="20.149999999999999" customHeight="1">
      <c r="G40" s="121"/>
      <c r="H40" s="122"/>
      <c r="I40" s="122"/>
      <c r="J40" s="122"/>
      <c r="Q40" s="121"/>
      <c r="R40" s="121"/>
      <c r="S40" s="121"/>
      <c r="T40" s="121"/>
      <c r="AA40" s="123"/>
      <c r="AB40" s="122"/>
      <c r="AC40" s="122"/>
      <c r="AD40" s="122"/>
    </row>
    <row r="41" spans="1:34" ht="20.149999999999999" customHeight="1">
      <c r="G41" s="121"/>
      <c r="H41" s="122"/>
      <c r="I41" s="122"/>
      <c r="J41" s="122"/>
      <c r="Q41" s="121"/>
      <c r="R41" s="121"/>
      <c r="S41" s="121"/>
      <c r="T41" s="121"/>
      <c r="AA41" s="123"/>
      <c r="AB41" s="122"/>
      <c r="AC41" s="122"/>
      <c r="AD41" s="122"/>
    </row>
    <row r="42" spans="1:34" ht="20.149999999999999" customHeight="1">
      <c r="G42" s="121"/>
      <c r="H42" s="122"/>
      <c r="I42" s="122"/>
      <c r="J42" s="122"/>
      <c r="Q42" s="121"/>
      <c r="R42" s="121"/>
      <c r="S42" s="121"/>
      <c r="T42" s="121"/>
      <c r="AA42" s="123"/>
      <c r="AB42" s="122"/>
      <c r="AC42" s="122"/>
      <c r="AD42" s="122"/>
    </row>
    <row r="43" spans="1:34" ht="20.149999999999999" customHeight="1">
      <c r="G43" s="121"/>
      <c r="H43" s="122"/>
      <c r="I43" s="122"/>
      <c r="J43" s="122"/>
      <c r="Q43" s="121"/>
      <c r="R43" s="121"/>
      <c r="S43" s="121"/>
      <c r="T43" s="121"/>
      <c r="AA43" s="123"/>
      <c r="AB43" s="122"/>
      <c r="AC43" s="122"/>
      <c r="AD43" s="122"/>
    </row>
    <row r="44" spans="1:34" ht="20.149999999999999" customHeight="1">
      <c r="G44" s="121"/>
      <c r="H44" s="122"/>
      <c r="I44" s="122"/>
      <c r="J44" s="122"/>
      <c r="Q44" s="121"/>
      <c r="R44" s="121"/>
      <c r="S44" s="121"/>
      <c r="T44" s="121"/>
      <c r="AA44" s="123"/>
      <c r="AB44" s="122"/>
      <c r="AC44" s="122"/>
      <c r="AD44" s="122"/>
    </row>
    <row r="45" spans="1:34" ht="20.149999999999999" customHeight="1">
      <c r="G45" s="121"/>
      <c r="H45" s="122"/>
      <c r="I45" s="122"/>
      <c r="J45" s="122"/>
      <c r="Q45" s="121"/>
      <c r="R45" s="121"/>
      <c r="S45" s="121"/>
      <c r="T45" s="121"/>
      <c r="AA45" s="123"/>
      <c r="AB45" s="122"/>
      <c r="AC45" s="122"/>
      <c r="AD45" s="122"/>
    </row>
    <row r="46" spans="1:34" ht="20.149999999999999" customHeight="1">
      <c r="G46" s="121"/>
      <c r="H46" s="122"/>
      <c r="I46" s="122"/>
      <c r="J46" s="122"/>
      <c r="Q46" s="121"/>
      <c r="R46" s="121"/>
      <c r="S46" s="121"/>
      <c r="T46" s="121"/>
      <c r="AA46" s="123"/>
      <c r="AB46" s="122"/>
      <c r="AC46" s="122"/>
      <c r="AD46" s="122"/>
    </row>
    <row r="47" spans="1:34" ht="20.149999999999999" customHeight="1">
      <c r="G47" s="121"/>
      <c r="H47" s="122"/>
      <c r="I47" s="122"/>
      <c r="J47" s="122"/>
      <c r="Q47" s="121"/>
      <c r="R47" s="121"/>
      <c r="S47" s="121"/>
      <c r="T47" s="121"/>
      <c r="AA47" s="123"/>
      <c r="AB47" s="122"/>
      <c r="AC47" s="122"/>
      <c r="AD47" s="122"/>
    </row>
    <row r="48" spans="1:34" ht="20.149999999999999" customHeight="1">
      <c r="G48" s="121"/>
      <c r="H48" s="122"/>
      <c r="I48" s="122"/>
      <c r="J48" s="122"/>
      <c r="Q48" s="121"/>
      <c r="R48" s="121"/>
      <c r="S48" s="121"/>
      <c r="T48" s="121"/>
      <c r="AA48" s="123"/>
      <c r="AB48" s="122"/>
      <c r="AC48" s="122"/>
      <c r="AD48" s="122"/>
    </row>
    <row r="49" spans="7:30" ht="20.149999999999999" customHeight="1">
      <c r="G49" s="121"/>
      <c r="H49" s="122"/>
      <c r="I49" s="122"/>
      <c r="J49" s="122"/>
      <c r="Q49" s="121"/>
      <c r="R49" s="121"/>
      <c r="S49" s="121"/>
      <c r="T49" s="121"/>
      <c r="AA49" s="123"/>
      <c r="AB49" s="122"/>
      <c r="AC49" s="122"/>
      <c r="AD49" s="122"/>
    </row>
    <row r="50" spans="7:30" ht="20.149999999999999" customHeight="1">
      <c r="G50" s="121"/>
      <c r="H50" s="122"/>
      <c r="I50" s="122"/>
      <c r="J50" s="122"/>
      <c r="Q50" s="121"/>
      <c r="R50" s="121"/>
      <c r="S50" s="121"/>
      <c r="T50" s="121"/>
      <c r="AA50" s="123"/>
      <c r="AB50" s="122"/>
      <c r="AC50" s="122"/>
      <c r="AD50" s="122"/>
    </row>
    <row r="51" spans="7:30" ht="20.149999999999999" customHeight="1">
      <c r="G51" s="121"/>
      <c r="H51" s="122"/>
      <c r="I51" s="122"/>
      <c r="J51" s="122"/>
      <c r="Q51" s="121"/>
      <c r="R51" s="121"/>
      <c r="S51" s="121"/>
      <c r="T51" s="121"/>
      <c r="AA51" s="123"/>
      <c r="AB51" s="122"/>
      <c r="AC51" s="122"/>
      <c r="AD51" s="122"/>
    </row>
    <row r="52" spans="7:30" ht="20.149999999999999" customHeight="1">
      <c r="G52" s="121"/>
      <c r="H52" s="122"/>
      <c r="I52" s="122"/>
      <c r="J52" s="122"/>
      <c r="Q52" s="121"/>
      <c r="R52" s="121"/>
      <c r="S52" s="121"/>
      <c r="T52" s="121"/>
      <c r="AA52" s="123"/>
      <c r="AB52" s="122"/>
      <c r="AC52" s="122"/>
      <c r="AD52" s="122"/>
    </row>
    <row r="53" spans="7:30" ht="20.149999999999999" customHeight="1">
      <c r="G53" s="121"/>
      <c r="H53" s="122"/>
      <c r="I53" s="122"/>
      <c r="J53" s="122"/>
      <c r="Q53" s="121"/>
      <c r="R53" s="121"/>
      <c r="S53" s="121"/>
      <c r="T53" s="121"/>
      <c r="AA53" s="123"/>
      <c r="AB53" s="122"/>
      <c r="AC53" s="122"/>
      <c r="AD53" s="122"/>
    </row>
    <row r="54" spans="7:30" ht="20.149999999999999" customHeight="1">
      <c r="G54" s="121"/>
      <c r="H54" s="122"/>
      <c r="I54" s="122"/>
      <c r="J54" s="122"/>
      <c r="Q54" s="121"/>
      <c r="R54" s="121"/>
      <c r="S54" s="121"/>
      <c r="T54" s="121"/>
      <c r="AA54" s="123"/>
      <c r="AB54" s="122"/>
      <c r="AC54" s="122"/>
      <c r="AD54" s="122"/>
    </row>
    <row r="55" spans="7:30" ht="20.149999999999999" customHeight="1">
      <c r="G55" s="121"/>
      <c r="H55" s="122"/>
      <c r="I55" s="122"/>
      <c r="J55" s="122"/>
      <c r="Q55" s="121"/>
      <c r="R55" s="121"/>
      <c r="S55" s="121"/>
      <c r="T55" s="121"/>
      <c r="AA55" s="123"/>
      <c r="AB55" s="122"/>
      <c r="AC55" s="122"/>
      <c r="AD55" s="122"/>
    </row>
    <row r="56" spans="7:30" ht="20.149999999999999" customHeight="1">
      <c r="G56" s="121"/>
      <c r="H56" s="122"/>
      <c r="I56" s="122"/>
      <c r="J56" s="122"/>
      <c r="Q56" s="121"/>
      <c r="R56" s="121"/>
      <c r="S56" s="121"/>
      <c r="T56" s="121"/>
      <c r="AA56" s="123"/>
      <c r="AB56" s="122"/>
      <c r="AC56" s="122"/>
      <c r="AD56" s="122"/>
    </row>
    <row r="57" spans="7:30" ht="20.149999999999999" customHeight="1">
      <c r="G57" s="121"/>
      <c r="H57" s="122"/>
      <c r="I57" s="122"/>
      <c r="J57" s="122"/>
      <c r="Q57" s="121"/>
      <c r="R57" s="121"/>
      <c r="S57" s="121"/>
      <c r="T57" s="121"/>
      <c r="AA57" s="123"/>
      <c r="AB57" s="122"/>
      <c r="AC57" s="122"/>
      <c r="AD57" s="122"/>
    </row>
    <row r="58" spans="7:30" ht="20.149999999999999" customHeight="1">
      <c r="G58" s="121"/>
      <c r="H58" s="122"/>
      <c r="I58" s="122"/>
      <c r="J58" s="122"/>
      <c r="Q58" s="121"/>
      <c r="R58" s="121"/>
      <c r="S58" s="121"/>
      <c r="T58" s="121"/>
      <c r="AA58" s="123"/>
      <c r="AB58" s="122"/>
      <c r="AC58" s="122"/>
      <c r="AD58" s="122"/>
    </row>
    <row r="59" spans="7:30" ht="20.149999999999999" customHeight="1">
      <c r="G59" s="121"/>
      <c r="H59" s="122"/>
      <c r="I59" s="122"/>
      <c r="J59" s="122"/>
      <c r="Q59" s="121"/>
      <c r="R59" s="121"/>
      <c r="S59" s="121"/>
      <c r="T59" s="121"/>
      <c r="AA59" s="123"/>
      <c r="AB59" s="122"/>
      <c r="AC59" s="122"/>
      <c r="AD59" s="122"/>
    </row>
    <row r="60" spans="7:30" ht="20.149999999999999" customHeight="1"/>
    <row r="61" spans="7:30" ht="20.149999999999999" customHeight="1"/>
    <row r="62" spans="7:30" ht="20.149999999999999" customHeight="1"/>
    <row r="65" spans="1:38" ht="13.5" customHeight="1"/>
    <row r="66" spans="1:38" s="111" customFormat="1" ht="13" hidden="1" customHeight="1" thickBot="1">
      <c r="A66" s="141" t="s">
        <v>143</v>
      </c>
      <c r="B66" s="141" t="s">
        <v>42</v>
      </c>
      <c r="C66" s="141" t="s">
        <v>144</v>
      </c>
      <c r="D66" s="141" t="s">
        <v>44</v>
      </c>
      <c r="E66" s="141" t="s">
        <v>45</v>
      </c>
      <c r="F66" s="141" t="s">
        <v>46</v>
      </c>
      <c r="G66" s="141" t="s">
        <v>47</v>
      </c>
      <c r="H66" s="142" t="s">
        <v>145</v>
      </c>
      <c r="I66" s="142" t="s">
        <v>48</v>
      </c>
      <c r="J66" s="141" t="s">
        <v>49</v>
      </c>
      <c r="K66" s="143" t="s">
        <v>146</v>
      </c>
      <c r="L66" s="142" t="s">
        <v>147</v>
      </c>
      <c r="M66" s="144" t="s">
        <v>148</v>
      </c>
      <c r="N66" s="143" t="s">
        <v>149</v>
      </c>
      <c r="O66" s="143" t="s">
        <v>150</v>
      </c>
      <c r="P66" s="143" t="s">
        <v>151</v>
      </c>
      <c r="Q66" s="143" t="s">
        <v>50</v>
      </c>
      <c r="R66" s="143" t="s">
        <v>51</v>
      </c>
      <c r="S66" s="145"/>
      <c r="T66" s="145"/>
      <c r="U66" s="145"/>
      <c r="V66" s="145"/>
      <c r="W66" s="145"/>
      <c r="X66" s="145"/>
      <c r="Y66" s="145"/>
      <c r="Z66" s="145"/>
      <c r="AA66" s="145" t="s">
        <v>154</v>
      </c>
      <c r="AB66" s="145" t="s">
        <v>161</v>
      </c>
      <c r="AC66" s="145"/>
      <c r="AD66" s="145"/>
      <c r="AE66" s="145"/>
      <c r="AF66" s="145"/>
      <c r="AG66" s="145"/>
      <c r="AH66" s="145"/>
      <c r="AL66" s="111" t="s">
        <v>167</v>
      </c>
    </row>
    <row r="67" spans="1:38" ht="13" hidden="1" customHeight="1" thickTop="1">
      <c r="A67" s="146" t="s">
        <v>52</v>
      </c>
      <c r="B67" s="146" t="s">
        <v>42</v>
      </c>
      <c r="C67" s="146" t="s">
        <v>43</v>
      </c>
      <c r="D67" s="147" t="s">
        <v>55</v>
      </c>
      <c r="E67" s="148" t="s">
        <v>58</v>
      </c>
      <c r="F67" s="146" t="s">
        <v>82</v>
      </c>
      <c r="G67" s="146" t="s">
        <v>86</v>
      </c>
      <c r="H67" s="147" t="s">
        <v>91</v>
      </c>
      <c r="I67" s="147" t="s">
        <v>99</v>
      </c>
      <c r="J67" s="146" t="s">
        <v>111</v>
      </c>
      <c r="K67" s="149" t="s">
        <v>117</v>
      </c>
      <c r="L67" s="147" t="s">
        <v>120</v>
      </c>
      <c r="M67" s="150" t="s">
        <v>124</v>
      </c>
      <c r="N67" s="149" t="s">
        <v>127</v>
      </c>
      <c r="O67" s="149" t="s">
        <v>130</v>
      </c>
      <c r="P67" s="149" t="s">
        <v>132</v>
      </c>
      <c r="Q67" s="149" t="s">
        <v>135</v>
      </c>
      <c r="R67" s="149" t="s">
        <v>137</v>
      </c>
      <c r="AA67" s="119" t="s">
        <v>155</v>
      </c>
      <c r="AB67" s="145" t="s">
        <v>161</v>
      </c>
      <c r="AC67" s="145"/>
      <c r="AD67" s="145"/>
      <c r="AL67" s="5" t="s">
        <v>168</v>
      </c>
    </row>
    <row r="68" spans="1:38" ht="13" hidden="1" customHeight="1">
      <c r="A68" s="151" t="s">
        <v>53</v>
      </c>
      <c r="B68" s="152" t="s">
        <v>54</v>
      </c>
      <c r="D68" s="152" t="s">
        <v>56</v>
      </c>
      <c r="E68" s="153" t="s">
        <v>59</v>
      </c>
      <c r="F68" s="151" t="s">
        <v>83</v>
      </c>
      <c r="G68" s="151" t="s">
        <v>87</v>
      </c>
      <c r="H68" s="152" t="s">
        <v>92</v>
      </c>
      <c r="I68" s="152" t="s">
        <v>100</v>
      </c>
      <c r="J68" s="151" t="s">
        <v>112</v>
      </c>
      <c r="K68" s="154" t="s">
        <v>118</v>
      </c>
      <c r="L68" s="152" t="s">
        <v>121</v>
      </c>
      <c r="M68" s="155" t="s">
        <v>125</v>
      </c>
      <c r="N68" s="154" t="s">
        <v>128</v>
      </c>
      <c r="O68" s="154" t="s">
        <v>131</v>
      </c>
      <c r="P68" s="154" t="s">
        <v>133</v>
      </c>
      <c r="Q68" s="154" t="s">
        <v>136</v>
      </c>
      <c r="R68" s="154" t="s">
        <v>138</v>
      </c>
      <c r="AA68" s="119" t="s">
        <v>156</v>
      </c>
      <c r="AB68" s="145" t="s">
        <v>166</v>
      </c>
      <c r="AD68" s="145"/>
      <c r="AL68" s="5" t="s">
        <v>169</v>
      </c>
    </row>
    <row r="69" spans="1:38" ht="13" hidden="1" customHeight="1">
      <c r="D69" s="152" t="s">
        <v>57</v>
      </c>
      <c r="E69" s="153" t="s">
        <v>60</v>
      </c>
      <c r="F69" s="151" t="s">
        <v>84</v>
      </c>
      <c r="G69" s="152" t="s">
        <v>88</v>
      </c>
      <c r="H69" s="152" t="s">
        <v>93</v>
      </c>
      <c r="I69" s="152" t="s">
        <v>101</v>
      </c>
      <c r="J69" s="152" t="s">
        <v>113</v>
      </c>
      <c r="K69" s="154" t="s">
        <v>119</v>
      </c>
      <c r="L69" s="152" t="s">
        <v>122</v>
      </c>
      <c r="M69" s="156" t="s">
        <v>126</v>
      </c>
      <c r="N69" s="154" t="s">
        <v>129</v>
      </c>
      <c r="P69" s="152" t="s">
        <v>134</v>
      </c>
      <c r="R69" s="154" t="s">
        <v>139</v>
      </c>
      <c r="AA69" s="119" t="s">
        <v>157</v>
      </c>
      <c r="AB69" s="145" t="s">
        <v>166</v>
      </c>
      <c r="AD69" s="145"/>
      <c r="AL69" s="5" t="s">
        <v>170</v>
      </c>
    </row>
    <row r="70" spans="1:38" ht="13" hidden="1" customHeight="1">
      <c r="E70" s="153" t="s">
        <v>61</v>
      </c>
      <c r="F70" s="151" t="s">
        <v>85</v>
      </c>
      <c r="G70" s="152" t="s">
        <v>89</v>
      </c>
      <c r="H70" s="152" t="s">
        <v>94</v>
      </c>
      <c r="I70" s="152" t="s">
        <v>102</v>
      </c>
      <c r="J70" s="152" t="s">
        <v>114</v>
      </c>
      <c r="L70" s="152" t="s">
        <v>123</v>
      </c>
      <c r="R70" s="152" t="s">
        <v>140</v>
      </c>
      <c r="AA70" s="119" t="s">
        <v>158</v>
      </c>
      <c r="AB70" s="145" t="s">
        <v>161</v>
      </c>
      <c r="AC70" s="145"/>
      <c r="AD70" s="145"/>
    </row>
    <row r="71" spans="1:38" ht="13" hidden="1" customHeight="1">
      <c r="E71" s="153" t="s">
        <v>62</v>
      </c>
      <c r="G71" s="152" t="s">
        <v>90</v>
      </c>
      <c r="H71" s="152" t="s">
        <v>95</v>
      </c>
      <c r="I71" s="152" t="s">
        <v>103</v>
      </c>
      <c r="J71" s="152" t="s">
        <v>115</v>
      </c>
      <c r="R71" s="152" t="s">
        <v>141</v>
      </c>
      <c r="AA71" s="119" t="s">
        <v>159</v>
      </c>
      <c r="AB71" s="145" t="s">
        <v>161</v>
      </c>
      <c r="AC71" s="145"/>
      <c r="AD71" s="145"/>
    </row>
    <row r="72" spans="1:38" ht="13" hidden="1" customHeight="1">
      <c r="E72" s="153" t="s">
        <v>63</v>
      </c>
      <c r="H72" s="152" t="s">
        <v>96</v>
      </c>
      <c r="I72" s="152" t="s">
        <v>104</v>
      </c>
      <c r="J72" s="151" t="s">
        <v>116</v>
      </c>
      <c r="AA72" s="119" t="s">
        <v>160</v>
      </c>
      <c r="AD72" s="145"/>
    </row>
    <row r="73" spans="1:38" ht="13" hidden="1" customHeight="1">
      <c r="E73" s="153" t="s">
        <v>64</v>
      </c>
      <c r="H73" s="152" t="s">
        <v>97</v>
      </c>
      <c r="I73" s="152" t="s">
        <v>105</v>
      </c>
      <c r="AA73" s="119" t="s">
        <v>171</v>
      </c>
      <c r="AD73" s="145"/>
    </row>
    <row r="74" spans="1:38" ht="13" hidden="1" customHeight="1">
      <c r="E74" s="153" t="s">
        <v>65</v>
      </c>
      <c r="H74" s="152" t="s">
        <v>98</v>
      </c>
      <c r="I74" s="152" t="s">
        <v>106</v>
      </c>
    </row>
    <row r="75" spans="1:38" ht="13" hidden="1" customHeight="1">
      <c r="E75" s="153" t="s">
        <v>66</v>
      </c>
      <c r="I75" s="152" t="s">
        <v>107</v>
      </c>
    </row>
    <row r="76" spans="1:38" ht="13" hidden="1" customHeight="1">
      <c r="E76" s="153" t="s">
        <v>67</v>
      </c>
      <c r="I76" s="152" t="s">
        <v>108</v>
      </c>
    </row>
    <row r="77" spans="1:38" ht="13" hidden="1" customHeight="1">
      <c r="E77" s="153" t="s">
        <v>68</v>
      </c>
      <c r="I77" s="152" t="s">
        <v>109</v>
      </c>
    </row>
    <row r="78" spans="1:38" ht="13" hidden="1" customHeight="1">
      <c r="E78" s="153" t="s">
        <v>69</v>
      </c>
      <c r="I78" s="152" t="s">
        <v>110</v>
      </c>
    </row>
    <row r="79" spans="1:38" ht="13" hidden="1" customHeight="1">
      <c r="E79" s="153" t="s">
        <v>70</v>
      </c>
    </row>
    <row r="80" spans="1:38" ht="13" hidden="1" customHeight="1">
      <c r="E80" s="153" t="s">
        <v>71</v>
      </c>
    </row>
    <row r="81" spans="5:5" ht="13" hidden="1" customHeight="1">
      <c r="E81" s="153" t="s">
        <v>72</v>
      </c>
    </row>
    <row r="82" spans="5:5" ht="13" hidden="1" customHeight="1">
      <c r="E82" s="153" t="s">
        <v>73</v>
      </c>
    </row>
    <row r="83" spans="5:5" ht="13" hidden="1" customHeight="1">
      <c r="E83" s="153" t="s">
        <v>74</v>
      </c>
    </row>
    <row r="84" spans="5:5" ht="13" hidden="1" customHeight="1">
      <c r="E84" s="153" t="s">
        <v>75</v>
      </c>
    </row>
    <row r="85" spans="5:5" ht="13" hidden="1" customHeight="1">
      <c r="E85" s="153" t="s">
        <v>76</v>
      </c>
    </row>
    <row r="86" spans="5:5" ht="13" hidden="1" customHeight="1">
      <c r="E86" s="153" t="s">
        <v>77</v>
      </c>
    </row>
    <row r="87" spans="5:5" ht="13" hidden="1" customHeight="1">
      <c r="E87" s="153" t="s">
        <v>78</v>
      </c>
    </row>
    <row r="88" spans="5:5" ht="13" hidden="1" customHeight="1">
      <c r="E88" s="153" t="s">
        <v>79</v>
      </c>
    </row>
    <row r="89" spans="5:5" ht="13" hidden="1" customHeight="1">
      <c r="E89" s="153" t="s">
        <v>80</v>
      </c>
    </row>
    <row r="90" spans="5:5" ht="13" hidden="1" customHeight="1">
      <c r="E90" s="153" t="s">
        <v>81</v>
      </c>
    </row>
  </sheetData>
  <sheetProtection password="D73A" sheet="1" formatCells="0"/>
  <mergeCells count="88">
    <mergeCell ref="A31:D33"/>
    <mergeCell ref="E31:F31"/>
    <mergeCell ref="G31:AH31"/>
    <mergeCell ref="E32:F32"/>
    <mergeCell ref="G32:AH32"/>
    <mergeCell ref="E33:F33"/>
    <mergeCell ref="G33:AH33"/>
    <mergeCell ref="E23:G23"/>
    <mergeCell ref="W25:AH25"/>
    <mergeCell ref="W23:AH23"/>
    <mergeCell ref="T25:V25"/>
    <mergeCell ref="T23:V23"/>
    <mergeCell ref="H23:S23"/>
    <mergeCell ref="K26:AH26"/>
    <mergeCell ref="W24:AH24"/>
    <mergeCell ref="J30:K30"/>
    <mergeCell ref="R30:S30"/>
    <mergeCell ref="U30:V30"/>
    <mergeCell ref="H25:S25"/>
    <mergeCell ref="E26:I27"/>
    <mergeCell ref="N30:O30"/>
    <mergeCell ref="J27:AH27"/>
    <mergeCell ref="E24:G24"/>
    <mergeCell ref="T24:V24"/>
    <mergeCell ref="H24:S24"/>
    <mergeCell ref="E25:G25"/>
    <mergeCell ref="J11:AH11"/>
    <mergeCell ref="T12:V12"/>
    <mergeCell ref="W12:AH12"/>
    <mergeCell ref="W14:AH14"/>
    <mergeCell ref="H13:S13"/>
    <mergeCell ref="W13:AH13"/>
    <mergeCell ref="J19:AH19"/>
    <mergeCell ref="E21:I22"/>
    <mergeCell ref="K21:AH21"/>
    <mergeCell ref="J22:AH22"/>
    <mergeCell ref="E19:I19"/>
    <mergeCell ref="E20:I20"/>
    <mergeCell ref="J20:L20"/>
    <mergeCell ref="M20:R20"/>
    <mergeCell ref="S20:V20"/>
    <mergeCell ref="W20:AH20"/>
    <mergeCell ref="E3:I3"/>
    <mergeCell ref="J3:AH3"/>
    <mergeCell ref="E4:I4"/>
    <mergeCell ref="J4:L4"/>
    <mergeCell ref="M4:R4"/>
    <mergeCell ref="S4:V4"/>
    <mergeCell ref="W4:AH4"/>
    <mergeCell ref="K10:AH10"/>
    <mergeCell ref="E5:I6"/>
    <mergeCell ref="K5:AH5"/>
    <mergeCell ref="J6:AH6"/>
    <mergeCell ref="J7:S7"/>
    <mergeCell ref="AG7:AH7"/>
    <mergeCell ref="E7:F8"/>
    <mergeCell ref="A30:D30"/>
    <mergeCell ref="A23:D27"/>
    <mergeCell ref="A18:U18"/>
    <mergeCell ref="T13:V13"/>
    <mergeCell ref="J16:AH16"/>
    <mergeCell ref="A12:D16"/>
    <mergeCell ref="E12:G12"/>
    <mergeCell ref="E13:G13"/>
    <mergeCell ref="H14:S14"/>
    <mergeCell ref="E14:G14"/>
    <mergeCell ref="T14:V14"/>
    <mergeCell ref="P30:Q30"/>
    <mergeCell ref="G30:H30"/>
    <mergeCell ref="K15:AH15"/>
    <mergeCell ref="H12:S12"/>
    <mergeCell ref="E15:I16"/>
    <mergeCell ref="A9:D11"/>
    <mergeCell ref="A19:D22"/>
    <mergeCell ref="G7:I7"/>
    <mergeCell ref="Y7:AF7"/>
    <mergeCell ref="Y8:AF8"/>
    <mergeCell ref="AC9:AD9"/>
    <mergeCell ref="AE9:AH9"/>
    <mergeCell ref="E9:I9"/>
    <mergeCell ref="J9:AB9"/>
    <mergeCell ref="G8:I8"/>
    <mergeCell ref="AG8:AH8"/>
    <mergeCell ref="T7:X7"/>
    <mergeCell ref="J8:S8"/>
    <mergeCell ref="T8:X8"/>
    <mergeCell ref="A3:D8"/>
    <mergeCell ref="E10:I11"/>
  </mergeCells>
  <phoneticPr fontId="6"/>
  <conditionalFormatting sqref="J3:AH3 K5:AH5 J6:AH6 J9:AB9 K10:AH10 J11:AH11 H12:S14 W12:AH14 K15:AH15 J16:AH16 Y7:AF8">
    <cfRule type="containsBlanks" dxfId="45" priority="12">
      <formula>LEN(TRIM(H3))=0</formula>
    </cfRule>
  </conditionalFormatting>
  <conditionalFormatting sqref="AE9:AH9">
    <cfRule type="containsBlanks" dxfId="44" priority="11">
      <formula>LEN(TRIM(AE9))=0</formula>
    </cfRule>
  </conditionalFormatting>
  <conditionalFormatting sqref="J7:S8">
    <cfRule type="containsBlanks" dxfId="43" priority="10">
      <formula>LEN(TRIM(J7))=0</formula>
    </cfRule>
  </conditionalFormatting>
  <conditionalFormatting sqref="M4:R4">
    <cfRule type="containsBlanks" dxfId="42" priority="9">
      <formula>LEN(TRIM(M4))=0</formula>
    </cfRule>
  </conditionalFormatting>
  <conditionalFormatting sqref="W4:AH4">
    <cfRule type="containsBlanks" dxfId="41" priority="8">
      <formula>LEN(TRIM(W4))=0</formula>
    </cfRule>
  </conditionalFormatting>
  <conditionalFormatting sqref="G30:H30 J30:K30 R30:S30 U30:V30">
    <cfRule type="containsBlanks" dxfId="40" priority="7">
      <formula>LEN(TRIM(G30))=0</formula>
    </cfRule>
  </conditionalFormatting>
  <conditionalFormatting sqref="J19:AH19 M20:R20 W20 K21:AH21 J22:AH22 H23:S25 W23:AH25 K26:AH26 J27:AH27">
    <cfRule type="containsBlanks" dxfId="39" priority="4">
      <formula>LEN(TRIM(H19))=0</formula>
    </cfRule>
  </conditionalFormatting>
  <conditionalFormatting sqref="G31:G33">
    <cfRule type="containsBlanks" dxfId="38" priority="1">
      <formula>LEN(TRIM(G31))=0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J3:AH3 M4:R4 W4:AH4 J9:AB9 J27:AH27 J16:AH16 H12:S14 J19:AH19 M20:R20 J11:AH11 J22:AH22 H23:S25 W20"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620" r:id="rId4" name="Check Box 4">
              <controlPr defaultSize="0" autoFill="0" autoLine="0" autoPict="0">
                <anchor moveWithCells="1">
                  <from>
                    <xdr:col>4</xdr:col>
                    <xdr:colOff>95250</xdr:colOff>
                    <xdr:row>30</xdr:row>
                    <xdr:rowOff>114300</xdr:rowOff>
                  </from>
                  <to>
                    <xdr:col>7</xdr:col>
                    <xdr:colOff>114300</xdr:colOff>
                    <xdr:row>30</xdr:row>
                    <xdr:rowOff>355600</xdr:rowOff>
                  </to>
                </anchor>
              </controlPr>
            </control>
          </mc:Choice>
        </mc:AlternateContent>
        <mc:AlternateContent xmlns:mc="http://schemas.openxmlformats.org/markup-compatibility/2006">
          <mc:Choice Requires="x14">
            <control shapeId="111621" r:id="rId5" name="Check Box 5">
              <controlPr defaultSize="0" autoFill="0" autoLine="0" autoPict="0">
                <anchor moveWithCells="1">
                  <from>
                    <xdr:col>4</xdr:col>
                    <xdr:colOff>95250</xdr:colOff>
                    <xdr:row>31</xdr:row>
                    <xdr:rowOff>114300</xdr:rowOff>
                  </from>
                  <to>
                    <xdr:col>7</xdr:col>
                    <xdr:colOff>114300</xdr:colOff>
                    <xdr:row>31</xdr:row>
                    <xdr:rowOff>355600</xdr:rowOff>
                  </to>
                </anchor>
              </controlPr>
            </control>
          </mc:Choice>
        </mc:AlternateContent>
        <mc:AlternateContent xmlns:mc="http://schemas.openxmlformats.org/markup-compatibility/2006">
          <mc:Choice Requires="x14">
            <control shapeId="111622" r:id="rId6" name="Check Box 6">
              <controlPr defaultSize="0" autoFill="0" autoLine="0" autoPict="0">
                <anchor moveWithCells="1">
                  <from>
                    <xdr:col>4</xdr:col>
                    <xdr:colOff>107950</xdr:colOff>
                    <xdr:row>32</xdr:row>
                    <xdr:rowOff>76200</xdr:rowOff>
                  </from>
                  <to>
                    <xdr:col>7</xdr:col>
                    <xdr:colOff>127000</xdr:colOff>
                    <xdr:row>32</xdr:row>
                    <xdr:rowOff>317500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H38"/>
  <sheetViews>
    <sheetView showZeros="0" view="pageBreakPreview" zoomScale="106" zoomScaleNormal="100" zoomScaleSheetLayoutView="106" workbookViewId="0"/>
  </sheetViews>
  <sheetFormatPr defaultColWidth="9" defaultRowHeight="19.5" customHeight="1"/>
  <cols>
    <col min="1" max="34" width="2.6328125" style="119" customWidth="1"/>
    <col min="35" max="59" width="2.6328125" style="5" customWidth="1"/>
    <col min="60" max="16384" width="9" style="5"/>
  </cols>
  <sheetData>
    <row r="1" spans="1:34" ht="19.5" customHeight="1" thickBot="1">
      <c r="A1" s="157" t="s">
        <v>557</v>
      </c>
      <c r="L1" s="158"/>
      <c r="M1" s="158"/>
      <c r="N1" s="158"/>
      <c r="O1" s="158"/>
      <c r="P1" s="158"/>
      <c r="Q1" s="158"/>
      <c r="R1" s="158"/>
      <c r="S1" s="158"/>
      <c r="T1" s="158"/>
      <c r="U1" s="158"/>
      <c r="V1" s="158"/>
      <c r="W1" s="158"/>
      <c r="X1" s="158"/>
      <c r="Y1" s="158"/>
      <c r="Z1" s="158"/>
      <c r="AA1" s="158"/>
      <c r="AB1" s="158"/>
      <c r="AH1" s="159" t="s">
        <v>367</v>
      </c>
    </row>
    <row r="2" spans="1:34" ht="19.5" customHeight="1">
      <c r="A2" s="543" t="s">
        <v>23</v>
      </c>
      <c r="B2" s="544"/>
      <c r="C2" s="544"/>
      <c r="D2" s="544"/>
      <c r="E2" s="544"/>
      <c r="F2" s="544"/>
      <c r="G2" s="544"/>
      <c r="H2" s="544"/>
      <c r="I2" s="544"/>
      <c r="J2" s="544"/>
      <c r="K2" s="545"/>
      <c r="L2" s="549" t="s">
        <v>368</v>
      </c>
      <c r="M2" s="550"/>
      <c r="N2" s="550"/>
      <c r="O2" s="550"/>
      <c r="P2" s="550"/>
      <c r="Q2" s="550"/>
      <c r="R2" s="550"/>
      <c r="S2" s="550"/>
      <c r="T2" s="550"/>
      <c r="U2" s="550"/>
      <c r="V2" s="550"/>
      <c r="W2" s="550"/>
      <c r="X2" s="549" t="s">
        <v>369</v>
      </c>
      <c r="Y2" s="550"/>
      <c r="Z2" s="550"/>
      <c r="AA2" s="550"/>
      <c r="AB2" s="552"/>
      <c r="AC2" s="550" t="s">
        <v>29</v>
      </c>
      <c r="AD2" s="550"/>
      <c r="AE2" s="550"/>
      <c r="AF2" s="550"/>
      <c r="AG2" s="550"/>
      <c r="AH2" s="556"/>
    </row>
    <row r="3" spans="1:34" ht="19.5" customHeight="1" thickBot="1">
      <c r="A3" s="546"/>
      <c r="B3" s="547"/>
      <c r="C3" s="547"/>
      <c r="D3" s="547"/>
      <c r="E3" s="547"/>
      <c r="F3" s="547"/>
      <c r="G3" s="547"/>
      <c r="H3" s="547"/>
      <c r="I3" s="547"/>
      <c r="J3" s="547"/>
      <c r="K3" s="548"/>
      <c r="L3" s="551" t="s">
        <v>370</v>
      </c>
      <c r="M3" s="551"/>
      <c r="N3" s="551"/>
      <c r="O3" s="551"/>
      <c r="P3" s="551"/>
      <c r="Q3" s="551" t="s">
        <v>371</v>
      </c>
      <c r="R3" s="551"/>
      <c r="S3" s="551" t="s">
        <v>31</v>
      </c>
      <c r="T3" s="551"/>
      <c r="U3" s="551"/>
      <c r="V3" s="551"/>
      <c r="W3" s="558"/>
      <c r="X3" s="553"/>
      <c r="Y3" s="554"/>
      <c r="Z3" s="554"/>
      <c r="AA3" s="554"/>
      <c r="AB3" s="555"/>
      <c r="AC3" s="554"/>
      <c r="AD3" s="554"/>
      <c r="AE3" s="554"/>
      <c r="AF3" s="554"/>
      <c r="AG3" s="554"/>
      <c r="AH3" s="557"/>
    </row>
    <row r="4" spans="1:34" ht="19.5" customHeight="1">
      <c r="A4" s="493" t="s">
        <v>555</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5"/>
    </row>
    <row r="5" spans="1:34" ht="19.5" customHeight="1">
      <c r="A5" s="496"/>
      <c r="B5" s="497"/>
      <c r="C5" s="497"/>
      <c r="D5" s="497"/>
      <c r="E5" s="497"/>
      <c r="F5" s="497"/>
      <c r="G5" s="497"/>
      <c r="H5" s="497"/>
      <c r="I5" s="497"/>
      <c r="J5" s="497"/>
      <c r="K5" s="498"/>
      <c r="L5" s="535"/>
      <c r="M5" s="535"/>
      <c r="N5" s="535"/>
      <c r="O5" s="535"/>
      <c r="P5" s="535"/>
      <c r="Q5" s="536"/>
      <c r="R5" s="536"/>
      <c r="S5" s="540">
        <f t="shared" ref="S5:S11" si="0">ROUND(L5*Q5,0)</f>
        <v>0</v>
      </c>
      <c r="T5" s="541"/>
      <c r="U5" s="541"/>
      <c r="V5" s="541"/>
      <c r="W5" s="542"/>
      <c r="X5" s="535"/>
      <c r="Y5" s="535"/>
      <c r="Z5" s="535"/>
      <c r="AA5" s="535"/>
      <c r="AB5" s="535"/>
      <c r="AC5" s="538">
        <f t="shared" ref="AC5:AC11" si="1">S5+X5</f>
        <v>0</v>
      </c>
      <c r="AD5" s="538"/>
      <c r="AE5" s="538"/>
      <c r="AF5" s="538"/>
      <c r="AG5" s="538"/>
      <c r="AH5" s="539"/>
    </row>
    <row r="6" spans="1:34" ht="19.5" customHeight="1">
      <c r="A6" s="499"/>
      <c r="B6" s="500"/>
      <c r="C6" s="500"/>
      <c r="D6" s="500"/>
      <c r="E6" s="500"/>
      <c r="F6" s="500"/>
      <c r="G6" s="500"/>
      <c r="H6" s="500"/>
      <c r="I6" s="500"/>
      <c r="J6" s="500"/>
      <c r="K6" s="501"/>
      <c r="L6" s="535"/>
      <c r="M6" s="535"/>
      <c r="N6" s="535"/>
      <c r="O6" s="535"/>
      <c r="P6" s="535"/>
      <c r="Q6" s="536"/>
      <c r="R6" s="536"/>
      <c r="S6" s="521">
        <f t="shared" si="0"/>
        <v>0</v>
      </c>
      <c r="T6" s="521"/>
      <c r="U6" s="521"/>
      <c r="V6" s="521"/>
      <c r="W6" s="521"/>
      <c r="X6" s="535"/>
      <c r="Y6" s="535"/>
      <c r="Z6" s="535"/>
      <c r="AA6" s="535"/>
      <c r="AB6" s="535"/>
      <c r="AC6" s="521">
        <f t="shared" si="1"/>
        <v>0</v>
      </c>
      <c r="AD6" s="521"/>
      <c r="AE6" s="521"/>
      <c r="AF6" s="521"/>
      <c r="AG6" s="521"/>
      <c r="AH6" s="522"/>
    </row>
    <row r="7" spans="1:34" ht="19.5" customHeight="1">
      <c r="A7" s="499"/>
      <c r="B7" s="500"/>
      <c r="C7" s="500"/>
      <c r="D7" s="500"/>
      <c r="E7" s="500"/>
      <c r="F7" s="500"/>
      <c r="G7" s="500"/>
      <c r="H7" s="500"/>
      <c r="I7" s="500"/>
      <c r="J7" s="500"/>
      <c r="K7" s="501"/>
      <c r="L7" s="535"/>
      <c r="M7" s="535"/>
      <c r="N7" s="535"/>
      <c r="O7" s="535"/>
      <c r="P7" s="535"/>
      <c r="Q7" s="530"/>
      <c r="R7" s="531"/>
      <c r="S7" s="521">
        <f t="shared" si="0"/>
        <v>0</v>
      </c>
      <c r="T7" s="521"/>
      <c r="U7" s="521"/>
      <c r="V7" s="521"/>
      <c r="W7" s="521"/>
      <c r="X7" s="535"/>
      <c r="Y7" s="535"/>
      <c r="Z7" s="535"/>
      <c r="AA7" s="535"/>
      <c r="AB7" s="535"/>
      <c r="AC7" s="521">
        <f t="shared" si="1"/>
        <v>0</v>
      </c>
      <c r="AD7" s="521"/>
      <c r="AE7" s="521"/>
      <c r="AF7" s="521"/>
      <c r="AG7" s="521"/>
      <c r="AH7" s="522"/>
    </row>
    <row r="8" spans="1:34" ht="19.5" customHeight="1">
      <c r="A8" s="499"/>
      <c r="B8" s="500"/>
      <c r="C8" s="500"/>
      <c r="D8" s="500"/>
      <c r="E8" s="500"/>
      <c r="F8" s="500"/>
      <c r="G8" s="500"/>
      <c r="H8" s="500"/>
      <c r="I8" s="500"/>
      <c r="J8" s="500"/>
      <c r="K8" s="501"/>
      <c r="L8" s="535"/>
      <c r="M8" s="535"/>
      <c r="N8" s="535"/>
      <c r="O8" s="535"/>
      <c r="P8" s="535"/>
      <c r="Q8" s="530"/>
      <c r="R8" s="531"/>
      <c r="S8" s="538">
        <f t="shared" si="0"/>
        <v>0</v>
      </c>
      <c r="T8" s="538"/>
      <c r="U8" s="538"/>
      <c r="V8" s="538"/>
      <c r="W8" s="538"/>
      <c r="X8" s="535"/>
      <c r="Y8" s="535"/>
      <c r="Z8" s="535"/>
      <c r="AA8" s="535"/>
      <c r="AB8" s="535"/>
      <c r="AC8" s="521">
        <f t="shared" si="1"/>
        <v>0</v>
      </c>
      <c r="AD8" s="521"/>
      <c r="AE8" s="521"/>
      <c r="AF8" s="521"/>
      <c r="AG8" s="521"/>
      <c r="AH8" s="522"/>
    </row>
    <row r="9" spans="1:34" ht="19.5" customHeight="1">
      <c r="A9" s="499"/>
      <c r="B9" s="500"/>
      <c r="C9" s="500"/>
      <c r="D9" s="500"/>
      <c r="E9" s="500"/>
      <c r="F9" s="500"/>
      <c r="G9" s="500"/>
      <c r="H9" s="500"/>
      <c r="I9" s="500"/>
      <c r="J9" s="500"/>
      <c r="K9" s="501"/>
      <c r="L9" s="535"/>
      <c r="M9" s="535"/>
      <c r="N9" s="535"/>
      <c r="O9" s="535"/>
      <c r="P9" s="535"/>
      <c r="Q9" s="530"/>
      <c r="R9" s="531"/>
      <c r="S9" s="521">
        <f t="shared" si="0"/>
        <v>0</v>
      </c>
      <c r="T9" s="521"/>
      <c r="U9" s="521"/>
      <c r="V9" s="521"/>
      <c r="W9" s="521"/>
      <c r="X9" s="535"/>
      <c r="Y9" s="535"/>
      <c r="Z9" s="535"/>
      <c r="AA9" s="535"/>
      <c r="AB9" s="535"/>
      <c r="AC9" s="521">
        <f t="shared" si="1"/>
        <v>0</v>
      </c>
      <c r="AD9" s="521"/>
      <c r="AE9" s="521"/>
      <c r="AF9" s="521"/>
      <c r="AG9" s="521"/>
      <c r="AH9" s="522"/>
    </row>
    <row r="10" spans="1:34" ht="19.5" customHeight="1">
      <c r="A10" s="499"/>
      <c r="B10" s="500"/>
      <c r="C10" s="500"/>
      <c r="D10" s="500"/>
      <c r="E10" s="500"/>
      <c r="F10" s="500"/>
      <c r="G10" s="500"/>
      <c r="H10" s="500"/>
      <c r="I10" s="500"/>
      <c r="J10" s="500"/>
      <c r="K10" s="501"/>
      <c r="L10" s="535"/>
      <c r="M10" s="535"/>
      <c r="N10" s="535"/>
      <c r="O10" s="535"/>
      <c r="P10" s="535"/>
      <c r="Q10" s="530"/>
      <c r="R10" s="531"/>
      <c r="S10" s="521">
        <f t="shared" si="0"/>
        <v>0</v>
      </c>
      <c r="T10" s="521"/>
      <c r="U10" s="521"/>
      <c r="V10" s="521"/>
      <c r="W10" s="521"/>
      <c r="X10" s="535"/>
      <c r="Y10" s="535"/>
      <c r="Z10" s="535"/>
      <c r="AA10" s="535"/>
      <c r="AB10" s="535"/>
      <c r="AC10" s="521">
        <f t="shared" si="1"/>
        <v>0</v>
      </c>
      <c r="AD10" s="521"/>
      <c r="AE10" s="521"/>
      <c r="AF10" s="521"/>
      <c r="AG10" s="521"/>
      <c r="AH10" s="522"/>
    </row>
    <row r="11" spans="1:34" ht="19.5" customHeight="1" thickBot="1">
      <c r="A11" s="502"/>
      <c r="B11" s="503"/>
      <c r="C11" s="503"/>
      <c r="D11" s="503"/>
      <c r="E11" s="503"/>
      <c r="F11" s="503"/>
      <c r="G11" s="503"/>
      <c r="H11" s="503"/>
      <c r="I11" s="503"/>
      <c r="J11" s="503"/>
      <c r="K11" s="504"/>
      <c r="L11" s="525"/>
      <c r="M11" s="525"/>
      <c r="N11" s="525"/>
      <c r="O11" s="525"/>
      <c r="P11" s="525"/>
      <c r="Q11" s="561"/>
      <c r="R11" s="562"/>
      <c r="S11" s="532">
        <f t="shared" si="0"/>
        <v>0</v>
      </c>
      <c r="T11" s="532"/>
      <c r="U11" s="532"/>
      <c r="V11" s="532"/>
      <c r="W11" s="532"/>
      <c r="X11" s="525"/>
      <c r="Y11" s="525"/>
      <c r="Z11" s="525"/>
      <c r="AA11" s="525"/>
      <c r="AB11" s="525"/>
      <c r="AC11" s="564">
        <f t="shared" si="1"/>
        <v>0</v>
      </c>
      <c r="AD11" s="565"/>
      <c r="AE11" s="565"/>
      <c r="AF11" s="565"/>
      <c r="AG11" s="565"/>
      <c r="AH11" s="566"/>
    </row>
    <row r="12" spans="1:34" ht="19.5" customHeight="1" thickTop="1" thickBot="1">
      <c r="A12" s="508" t="s">
        <v>389</v>
      </c>
      <c r="B12" s="509"/>
      <c r="C12" s="509"/>
      <c r="D12" s="509"/>
      <c r="E12" s="509"/>
      <c r="F12" s="509"/>
      <c r="G12" s="509"/>
      <c r="H12" s="509"/>
      <c r="I12" s="509"/>
      <c r="J12" s="509"/>
      <c r="K12" s="510"/>
      <c r="L12" s="553"/>
      <c r="M12" s="554"/>
      <c r="N12" s="554"/>
      <c r="O12" s="554"/>
      <c r="P12" s="555"/>
      <c r="Q12" s="553"/>
      <c r="R12" s="555"/>
      <c r="S12" s="559">
        <f>SUM(S5:W11)</f>
        <v>0</v>
      </c>
      <c r="T12" s="559"/>
      <c r="U12" s="559"/>
      <c r="V12" s="559"/>
      <c r="W12" s="559"/>
      <c r="X12" s="559">
        <f>SUM(X5:AB11)</f>
        <v>0</v>
      </c>
      <c r="Y12" s="559"/>
      <c r="Z12" s="559"/>
      <c r="AA12" s="559"/>
      <c r="AB12" s="559"/>
      <c r="AC12" s="559">
        <f>SUM(AC5:AH11)</f>
        <v>0</v>
      </c>
      <c r="AD12" s="559"/>
      <c r="AE12" s="559"/>
      <c r="AF12" s="559"/>
      <c r="AG12" s="559"/>
      <c r="AH12" s="560"/>
    </row>
    <row r="13" spans="1:34" ht="19.5" customHeight="1">
      <c r="A13" s="493" t="s">
        <v>556</v>
      </c>
      <c r="B13" s="494"/>
      <c r="C13" s="494"/>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5"/>
    </row>
    <row r="14" spans="1:34" ht="19.5" customHeight="1">
      <c r="A14" s="505" t="s">
        <v>372</v>
      </c>
      <c r="B14" s="506"/>
      <c r="C14" s="506"/>
      <c r="D14" s="506"/>
      <c r="E14" s="506"/>
      <c r="F14" s="506"/>
      <c r="G14" s="506"/>
      <c r="H14" s="506"/>
      <c r="I14" s="506"/>
      <c r="J14" s="506"/>
      <c r="K14" s="507"/>
      <c r="L14" s="535"/>
      <c r="M14" s="535"/>
      <c r="N14" s="535"/>
      <c r="O14" s="535"/>
      <c r="P14" s="535"/>
      <c r="Q14" s="536"/>
      <c r="R14" s="536"/>
      <c r="S14" s="537">
        <f>ROUND(L14*Q14,0)</f>
        <v>0</v>
      </c>
      <c r="T14" s="537"/>
      <c r="U14" s="537"/>
      <c r="V14" s="537"/>
      <c r="W14" s="537"/>
      <c r="X14" s="535"/>
      <c r="Y14" s="535"/>
      <c r="Z14" s="535"/>
      <c r="AA14" s="535"/>
      <c r="AB14" s="535"/>
      <c r="AC14" s="538">
        <f t="shared" ref="AC14:AC20" si="2">S14+X14</f>
        <v>0</v>
      </c>
      <c r="AD14" s="538"/>
      <c r="AE14" s="538"/>
      <c r="AF14" s="538"/>
      <c r="AG14" s="538"/>
      <c r="AH14" s="539"/>
    </row>
    <row r="15" spans="1:34" ht="19.5" customHeight="1">
      <c r="A15" s="511" t="s">
        <v>373</v>
      </c>
      <c r="B15" s="423"/>
      <c r="C15" s="423"/>
      <c r="D15" s="423"/>
      <c r="E15" s="423"/>
      <c r="F15" s="423"/>
      <c r="G15" s="423"/>
      <c r="H15" s="423"/>
      <c r="I15" s="423"/>
      <c r="J15" s="423"/>
      <c r="K15" s="424"/>
      <c r="L15" s="535"/>
      <c r="M15" s="535"/>
      <c r="N15" s="535"/>
      <c r="O15" s="535"/>
      <c r="P15" s="535"/>
      <c r="Q15" s="536"/>
      <c r="R15" s="536"/>
      <c r="S15" s="538">
        <f t="shared" ref="S15:S20" si="3">ROUND(L15*Q15,0)</f>
        <v>0</v>
      </c>
      <c r="T15" s="538"/>
      <c r="U15" s="538"/>
      <c r="V15" s="538"/>
      <c r="W15" s="538"/>
      <c r="X15" s="520"/>
      <c r="Y15" s="520"/>
      <c r="Z15" s="520"/>
      <c r="AA15" s="520"/>
      <c r="AB15" s="520"/>
      <c r="AC15" s="521">
        <f t="shared" si="2"/>
        <v>0</v>
      </c>
      <c r="AD15" s="521"/>
      <c r="AE15" s="521"/>
      <c r="AF15" s="521"/>
      <c r="AG15" s="521"/>
      <c r="AH15" s="522"/>
    </row>
    <row r="16" spans="1:34" ht="19.5" customHeight="1">
      <c r="A16" s="512" t="s">
        <v>548</v>
      </c>
      <c r="B16" s="513"/>
      <c r="C16" s="513"/>
      <c r="D16" s="513"/>
      <c r="E16" s="513"/>
      <c r="F16" s="513"/>
      <c r="G16" s="513"/>
      <c r="H16" s="513"/>
      <c r="I16" s="513"/>
      <c r="J16" s="513"/>
      <c r="K16" s="514"/>
      <c r="L16" s="535"/>
      <c r="M16" s="535"/>
      <c r="N16" s="535"/>
      <c r="O16" s="535"/>
      <c r="P16" s="535"/>
      <c r="Q16" s="530"/>
      <c r="R16" s="531"/>
      <c r="S16" s="521">
        <f t="shared" si="3"/>
        <v>0</v>
      </c>
      <c r="T16" s="521"/>
      <c r="U16" s="521"/>
      <c r="V16" s="521"/>
      <c r="W16" s="521"/>
      <c r="X16" s="520"/>
      <c r="Y16" s="520"/>
      <c r="Z16" s="520"/>
      <c r="AA16" s="520"/>
      <c r="AB16" s="520"/>
      <c r="AC16" s="521">
        <f t="shared" si="2"/>
        <v>0</v>
      </c>
      <c r="AD16" s="521"/>
      <c r="AE16" s="521"/>
      <c r="AF16" s="521"/>
      <c r="AG16" s="521"/>
      <c r="AH16" s="522"/>
    </row>
    <row r="17" spans="1:34" ht="19.5" customHeight="1">
      <c r="A17" s="515" t="s">
        <v>573</v>
      </c>
      <c r="B17" s="434"/>
      <c r="C17" s="434"/>
      <c r="D17" s="434"/>
      <c r="E17" s="434"/>
      <c r="F17" s="434"/>
      <c r="G17" s="434"/>
      <c r="H17" s="434"/>
      <c r="I17" s="434"/>
      <c r="J17" s="434"/>
      <c r="K17" s="516"/>
      <c r="L17" s="535"/>
      <c r="M17" s="535"/>
      <c r="N17" s="535"/>
      <c r="O17" s="535"/>
      <c r="P17" s="535"/>
      <c r="Q17" s="530"/>
      <c r="R17" s="531"/>
      <c r="S17" s="521">
        <f t="shared" si="3"/>
        <v>0</v>
      </c>
      <c r="T17" s="521"/>
      <c r="U17" s="521"/>
      <c r="V17" s="521"/>
      <c r="W17" s="521"/>
      <c r="X17" s="520"/>
      <c r="Y17" s="520"/>
      <c r="Z17" s="520"/>
      <c r="AA17" s="520"/>
      <c r="AB17" s="520"/>
      <c r="AC17" s="521">
        <f t="shared" si="2"/>
        <v>0</v>
      </c>
      <c r="AD17" s="521"/>
      <c r="AE17" s="521"/>
      <c r="AF17" s="521"/>
      <c r="AG17" s="521"/>
      <c r="AH17" s="522"/>
    </row>
    <row r="18" spans="1:34" ht="19.5" customHeight="1">
      <c r="A18" s="517"/>
      <c r="B18" s="518"/>
      <c r="C18" s="518"/>
      <c r="D18" s="518"/>
      <c r="E18" s="518"/>
      <c r="F18" s="518"/>
      <c r="G18" s="518"/>
      <c r="H18" s="518"/>
      <c r="I18" s="518"/>
      <c r="J18" s="518"/>
      <c r="K18" s="519"/>
      <c r="L18" s="527"/>
      <c r="M18" s="528"/>
      <c r="N18" s="528"/>
      <c r="O18" s="528"/>
      <c r="P18" s="529"/>
      <c r="Q18" s="530"/>
      <c r="R18" s="531"/>
      <c r="S18" s="521">
        <f>ROUND(L18*Q18,0)</f>
        <v>0</v>
      </c>
      <c r="T18" s="521"/>
      <c r="U18" s="521"/>
      <c r="V18" s="521"/>
      <c r="W18" s="521"/>
      <c r="X18" s="520"/>
      <c r="Y18" s="520"/>
      <c r="Z18" s="520"/>
      <c r="AA18" s="520"/>
      <c r="AB18" s="520"/>
      <c r="AC18" s="521">
        <f t="shared" si="2"/>
        <v>0</v>
      </c>
      <c r="AD18" s="521"/>
      <c r="AE18" s="521"/>
      <c r="AF18" s="521"/>
      <c r="AG18" s="521"/>
      <c r="AH18" s="522"/>
    </row>
    <row r="19" spans="1:34" ht="19.5" customHeight="1">
      <c r="A19" s="517"/>
      <c r="B19" s="518"/>
      <c r="C19" s="518"/>
      <c r="D19" s="518"/>
      <c r="E19" s="518"/>
      <c r="F19" s="518"/>
      <c r="G19" s="518"/>
      <c r="H19" s="518"/>
      <c r="I19" s="518"/>
      <c r="J19" s="518"/>
      <c r="K19" s="519"/>
      <c r="L19" s="527"/>
      <c r="M19" s="528"/>
      <c r="N19" s="528"/>
      <c r="O19" s="528"/>
      <c r="P19" s="529"/>
      <c r="Q19" s="530"/>
      <c r="R19" s="531"/>
      <c r="S19" s="521">
        <f>ROUND(L19*Q19,0)</f>
        <v>0</v>
      </c>
      <c r="T19" s="521"/>
      <c r="U19" s="521"/>
      <c r="V19" s="521"/>
      <c r="W19" s="521"/>
      <c r="X19" s="520"/>
      <c r="Y19" s="520"/>
      <c r="Z19" s="520"/>
      <c r="AA19" s="520"/>
      <c r="AB19" s="520"/>
      <c r="AC19" s="521">
        <f t="shared" si="2"/>
        <v>0</v>
      </c>
      <c r="AD19" s="521"/>
      <c r="AE19" s="521"/>
      <c r="AF19" s="521"/>
      <c r="AG19" s="521"/>
      <c r="AH19" s="522"/>
    </row>
    <row r="20" spans="1:34" ht="19.5" customHeight="1" thickBot="1">
      <c r="A20" s="502"/>
      <c r="B20" s="503"/>
      <c r="C20" s="503"/>
      <c r="D20" s="503"/>
      <c r="E20" s="503"/>
      <c r="F20" s="503"/>
      <c r="G20" s="503"/>
      <c r="H20" s="503"/>
      <c r="I20" s="503"/>
      <c r="J20" s="503"/>
      <c r="K20" s="504"/>
      <c r="L20" s="525"/>
      <c r="M20" s="525"/>
      <c r="N20" s="525"/>
      <c r="O20" s="525"/>
      <c r="P20" s="525"/>
      <c r="Q20" s="561"/>
      <c r="R20" s="562"/>
      <c r="S20" s="563">
        <f t="shared" si="3"/>
        <v>0</v>
      </c>
      <c r="T20" s="563"/>
      <c r="U20" s="563"/>
      <c r="V20" s="563"/>
      <c r="W20" s="563"/>
      <c r="X20" s="525"/>
      <c r="Y20" s="525"/>
      <c r="Z20" s="525"/>
      <c r="AA20" s="525"/>
      <c r="AB20" s="525"/>
      <c r="AC20" s="532">
        <f t="shared" si="2"/>
        <v>0</v>
      </c>
      <c r="AD20" s="532"/>
      <c r="AE20" s="532"/>
      <c r="AF20" s="532"/>
      <c r="AG20" s="532"/>
      <c r="AH20" s="533"/>
    </row>
    <row r="21" spans="1:34" ht="19.5" customHeight="1" thickTop="1" thickBot="1">
      <c r="A21" s="508" t="s">
        <v>389</v>
      </c>
      <c r="B21" s="509"/>
      <c r="C21" s="509"/>
      <c r="D21" s="509"/>
      <c r="E21" s="509"/>
      <c r="F21" s="509"/>
      <c r="G21" s="509"/>
      <c r="H21" s="509"/>
      <c r="I21" s="509"/>
      <c r="J21" s="509"/>
      <c r="K21" s="510"/>
      <c r="L21" s="534"/>
      <c r="M21" s="534"/>
      <c r="N21" s="534"/>
      <c r="O21" s="534"/>
      <c r="P21" s="534"/>
      <c r="Q21" s="523"/>
      <c r="R21" s="523"/>
      <c r="S21" s="524">
        <f>SUM(S14:W20)</f>
        <v>0</v>
      </c>
      <c r="T21" s="524"/>
      <c r="U21" s="524"/>
      <c r="V21" s="524"/>
      <c r="W21" s="524"/>
      <c r="X21" s="524">
        <f>SUM(X14:AB20)</f>
        <v>0</v>
      </c>
      <c r="Y21" s="524"/>
      <c r="Z21" s="524"/>
      <c r="AA21" s="524"/>
      <c r="AB21" s="524"/>
      <c r="AC21" s="524">
        <f>SUM(AC14:AH20)</f>
        <v>0</v>
      </c>
      <c r="AD21" s="524"/>
      <c r="AE21" s="524"/>
      <c r="AF21" s="524"/>
      <c r="AG21" s="524"/>
      <c r="AH21" s="526"/>
    </row>
    <row r="22" spans="1:34" ht="19.5" customHeight="1">
      <c r="A22" s="505" t="s">
        <v>25</v>
      </c>
      <c r="B22" s="506"/>
      <c r="C22" s="506"/>
      <c r="D22" s="506"/>
      <c r="E22" s="506"/>
      <c r="F22" s="506"/>
      <c r="G22" s="506"/>
      <c r="H22" s="506"/>
      <c r="I22" s="506"/>
      <c r="J22" s="506"/>
      <c r="K22" s="506"/>
      <c r="L22" s="579" t="s">
        <v>374</v>
      </c>
      <c r="M22" s="580"/>
      <c r="N22" s="580"/>
      <c r="O22" s="580"/>
      <c r="P22" s="580"/>
      <c r="Q22" s="580"/>
      <c r="R22" s="580"/>
      <c r="S22" s="580"/>
      <c r="T22" s="580"/>
      <c r="U22" s="580"/>
      <c r="V22" s="580"/>
      <c r="W22" s="580"/>
      <c r="X22" s="580"/>
      <c r="Y22" s="580"/>
      <c r="Z22" s="580"/>
      <c r="AA22" s="580"/>
      <c r="AB22" s="581"/>
      <c r="AC22" s="582">
        <f>+AC12+AC21</f>
        <v>0</v>
      </c>
      <c r="AD22" s="582"/>
      <c r="AE22" s="582"/>
      <c r="AF22" s="582"/>
      <c r="AG22" s="582"/>
      <c r="AH22" s="583"/>
    </row>
    <row r="23" spans="1:34" ht="19.5" customHeight="1" thickBot="1">
      <c r="A23" s="511" t="s">
        <v>24</v>
      </c>
      <c r="B23" s="423"/>
      <c r="C23" s="423"/>
      <c r="D23" s="423"/>
      <c r="E23" s="423"/>
      <c r="F23" s="423"/>
      <c r="G23" s="423"/>
      <c r="H23" s="423"/>
      <c r="I23" s="423"/>
      <c r="J23" s="423"/>
      <c r="K23" s="423"/>
      <c r="L23" s="574"/>
      <c r="M23" s="575"/>
      <c r="N23" s="575"/>
      <c r="O23" s="575"/>
      <c r="P23" s="575"/>
      <c r="Q23" s="575"/>
      <c r="R23" s="575"/>
      <c r="S23" s="575"/>
      <c r="T23" s="575"/>
      <c r="U23" s="575"/>
      <c r="V23" s="575"/>
      <c r="W23" s="575"/>
      <c r="X23" s="575"/>
      <c r="Y23" s="575"/>
      <c r="Z23" s="575"/>
      <c r="AA23" s="575"/>
      <c r="AB23" s="576"/>
      <c r="AC23" s="577">
        <f>ROUNDDOWN(AC22*0.1,0)</f>
        <v>0</v>
      </c>
      <c r="AD23" s="577"/>
      <c r="AE23" s="577"/>
      <c r="AF23" s="577"/>
      <c r="AG23" s="577"/>
      <c r="AH23" s="578"/>
    </row>
    <row r="24" spans="1:34" ht="19.5" customHeight="1" thickBot="1">
      <c r="A24" s="590" t="s">
        <v>15</v>
      </c>
      <c r="B24" s="591"/>
      <c r="C24" s="591"/>
      <c r="D24" s="591"/>
      <c r="E24" s="591"/>
      <c r="F24" s="591"/>
      <c r="G24" s="591"/>
      <c r="H24" s="591"/>
      <c r="I24" s="591"/>
      <c r="J24" s="591"/>
      <c r="K24" s="591"/>
      <c r="L24" s="587" t="s">
        <v>375</v>
      </c>
      <c r="M24" s="588"/>
      <c r="N24" s="588"/>
      <c r="O24" s="588"/>
      <c r="P24" s="588"/>
      <c r="Q24" s="588"/>
      <c r="R24" s="588"/>
      <c r="S24" s="588"/>
      <c r="T24" s="588"/>
      <c r="U24" s="588"/>
      <c r="V24" s="588"/>
      <c r="W24" s="588"/>
      <c r="X24" s="588"/>
      <c r="Y24" s="588"/>
      <c r="Z24" s="588"/>
      <c r="AA24" s="588"/>
      <c r="AB24" s="589"/>
      <c r="AC24" s="585">
        <f>AC22+AC23</f>
        <v>0</v>
      </c>
      <c r="AD24" s="585"/>
      <c r="AE24" s="585"/>
      <c r="AF24" s="585"/>
      <c r="AG24" s="585"/>
      <c r="AH24" s="586"/>
    </row>
    <row r="25" spans="1:34" ht="19.5" customHeight="1">
      <c r="A25" s="584" t="s">
        <v>376</v>
      </c>
      <c r="B25" s="584"/>
      <c r="C25" s="573" t="s">
        <v>583</v>
      </c>
      <c r="D25" s="573"/>
      <c r="E25" s="573"/>
      <c r="F25" s="573"/>
      <c r="G25" s="573"/>
      <c r="H25" s="573"/>
      <c r="I25" s="573"/>
      <c r="J25" s="573"/>
      <c r="K25" s="573"/>
      <c r="L25" s="573"/>
      <c r="M25" s="573"/>
      <c r="N25" s="573"/>
      <c r="O25" s="573"/>
      <c r="P25" s="573"/>
      <c r="Q25" s="573"/>
      <c r="R25" s="573"/>
      <c r="S25" s="573"/>
      <c r="T25" s="573"/>
      <c r="U25" s="573"/>
      <c r="V25" s="573"/>
      <c r="W25" s="573"/>
      <c r="X25" s="573"/>
      <c r="Y25" s="573"/>
      <c r="Z25" s="573"/>
      <c r="AA25" s="573"/>
      <c r="AB25" s="573"/>
      <c r="AC25" s="573"/>
      <c r="AD25" s="573"/>
      <c r="AE25" s="573"/>
      <c r="AF25" s="573"/>
      <c r="AG25" s="573"/>
      <c r="AH25" s="573"/>
    </row>
    <row r="26" spans="1:34" ht="19.5" customHeight="1">
      <c r="A26" s="160"/>
      <c r="B26" s="160"/>
      <c r="C26" s="573" t="s">
        <v>539</v>
      </c>
      <c r="D26" s="573"/>
      <c r="E26" s="573"/>
      <c r="F26" s="573"/>
      <c r="G26" s="573"/>
      <c r="H26" s="573"/>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row>
    <row r="27" spans="1:34" ht="19.5" customHeight="1">
      <c r="A27" s="160"/>
      <c r="B27" s="160"/>
      <c r="C27" s="573" t="s">
        <v>574</v>
      </c>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row>
    <row r="28" spans="1:34" ht="19.5" customHeight="1">
      <c r="A28" s="187"/>
      <c r="B28" s="187"/>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row>
    <row r="29" spans="1:34" ht="19.5" customHeight="1">
      <c r="A29" s="157" t="s">
        <v>558</v>
      </c>
      <c r="D29" s="161"/>
    </row>
    <row r="30" spans="1:34" ht="19.5" customHeight="1">
      <c r="D30" s="161"/>
      <c r="V30" s="159" t="s">
        <v>367</v>
      </c>
      <c r="AC30" s="159"/>
    </row>
    <row r="31" spans="1:34" ht="19.5" customHeight="1">
      <c r="B31" s="427" t="s">
        <v>377</v>
      </c>
      <c r="C31" s="427"/>
      <c r="D31" s="427"/>
      <c r="E31" s="427"/>
      <c r="F31" s="427"/>
      <c r="G31" s="427"/>
      <c r="H31" s="427"/>
      <c r="I31" s="162"/>
      <c r="K31" s="392" t="s">
        <v>378</v>
      </c>
      <c r="L31" s="392"/>
      <c r="M31" s="392"/>
      <c r="P31" s="392" t="s">
        <v>379</v>
      </c>
      <c r="Q31" s="392"/>
      <c r="R31" s="392"/>
      <c r="S31" s="392"/>
      <c r="T31" s="392"/>
      <c r="U31" s="392"/>
      <c r="V31" s="392"/>
      <c r="Y31" s="163"/>
      <c r="Z31" s="392" t="s">
        <v>380</v>
      </c>
      <c r="AA31" s="392"/>
      <c r="AB31" s="392"/>
      <c r="AC31" s="392"/>
      <c r="AD31" s="392"/>
      <c r="AE31" s="392"/>
      <c r="AF31" s="392"/>
    </row>
    <row r="32" spans="1:34" ht="19.5" customHeight="1">
      <c r="B32" s="483">
        <f>AC12</f>
        <v>0</v>
      </c>
      <c r="C32" s="483"/>
      <c r="D32" s="483"/>
      <c r="E32" s="483"/>
      <c r="F32" s="483"/>
      <c r="G32" s="483"/>
      <c r="H32" s="483"/>
      <c r="I32" s="567" t="s">
        <v>381</v>
      </c>
      <c r="J32" s="567"/>
      <c r="K32" s="568">
        <v>0.33333333333333331</v>
      </c>
      <c r="L32" s="568"/>
      <c r="M32" s="568"/>
      <c r="N32" s="569" t="s">
        <v>18</v>
      </c>
      <c r="O32" s="570"/>
      <c r="P32" s="571">
        <f>ROUNDDOWN(B32*1/3,-4)</f>
        <v>0</v>
      </c>
      <c r="Q32" s="571"/>
      <c r="R32" s="571"/>
      <c r="S32" s="571"/>
      <c r="T32" s="571"/>
      <c r="U32" s="571"/>
      <c r="V32" s="572"/>
      <c r="W32" s="480" t="s">
        <v>547</v>
      </c>
      <c r="X32" s="481"/>
      <c r="Y32" s="482"/>
      <c r="Z32" s="483">
        <v>5000000</v>
      </c>
      <c r="AA32" s="483"/>
      <c r="AB32" s="483"/>
      <c r="AC32" s="483"/>
      <c r="AD32" s="483"/>
      <c r="AE32" s="483"/>
      <c r="AF32" s="483"/>
    </row>
    <row r="33" spans="1:32" ht="19.5" customHeight="1">
      <c r="B33" s="483"/>
      <c r="C33" s="483"/>
      <c r="D33" s="483"/>
      <c r="E33" s="483"/>
      <c r="F33" s="483"/>
      <c r="G33" s="483"/>
      <c r="H33" s="483"/>
      <c r="I33" s="567"/>
      <c r="J33" s="567"/>
      <c r="K33" s="568"/>
      <c r="L33" s="568"/>
      <c r="M33" s="568"/>
      <c r="N33" s="569"/>
      <c r="O33" s="570"/>
      <c r="P33" s="571"/>
      <c r="Q33" s="571"/>
      <c r="R33" s="571"/>
      <c r="S33" s="571"/>
      <c r="T33" s="571"/>
      <c r="U33" s="571"/>
      <c r="V33" s="572"/>
      <c r="W33" s="480"/>
      <c r="X33" s="481"/>
      <c r="Y33" s="482"/>
      <c r="Z33" s="483"/>
      <c r="AA33" s="483"/>
      <c r="AB33" s="483"/>
      <c r="AC33" s="483"/>
      <c r="AD33" s="483"/>
      <c r="AE33" s="483"/>
      <c r="AF33" s="483"/>
    </row>
    <row r="34" spans="1:32" ht="19.5" customHeight="1" thickBot="1">
      <c r="A34" s="164"/>
      <c r="B34" s="164"/>
      <c r="C34" s="164"/>
      <c r="D34" s="164"/>
      <c r="E34" s="164"/>
      <c r="F34" s="164"/>
      <c r="G34" s="164"/>
      <c r="H34" s="164"/>
      <c r="I34" s="122"/>
      <c r="J34" s="122"/>
      <c r="K34" s="165"/>
      <c r="L34" s="165"/>
      <c r="M34" s="165"/>
      <c r="N34" s="122"/>
      <c r="O34" s="122"/>
      <c r="P34" s="166" t="s">
        <v>382</v>
      </c>
      <c r="Q34" s="164"/>
      <c r="R34" s="164"/>
      <c r="S34" s="164"/>
      <c r="T34" s="164"/>
      <c r="Z34" s="163"/>
      <c r="AA34" s="163"/>
      <c r="AB34" s="163"/>
      <c r="AC34" s="163"/>
      <c r="AD34" s="163"/>
      <c r="AE34" s="163"/>
      <c r="AF34" s="163"/>
    </row>
    <row r="35" spans="1:32" ht="19.5" customHeight="1">
      <c r="C35" s="167"/>
      <c r="D35" s="167"/>
      <c r="E35" s="167"/>
      <c r="F35" s="163"/>
      <c r="G35" s="163"/>
      <c r="H35" s="163"/>
      <c r="I35" s="163"/>
      <c r="J35" s="163"/>
      <c r="K35" s="163"/>
      <c r="L35" s="163"/>
      <c r="M35" s="163"/>
      <c r="N35" s="163"/>
      <c r="O35" s="163"/>
      <c r="P35" s="167"/>
      <c r="Q35" s="167"/>
      <c r="R35" s="166"/>
      <c r="S35" s="164"/>
      <c r="T35" s="164"/>
      <c r="U35" s="164"/>
      <c r="V35" s="164"/>
      <c r="W35" s="164"/>
      <c r="X35" s="164"/>
      <c r="Y35" s="164"/>
      <c r="Z35" s="484" t="s">
        <v>531</v>
      </c>
      <c r="AA35" s="485"/>
      <c r="AB35" s="485"/>
      <c r="AC35" s="485"/>
      <c r="AD35" s="485"/>
      <c r="AE35" s="485"/>
      <c r="AF35" s="486"/>
    </row>
    <row r="36" spans="1:32" ht="19.5" customHeight="1">
      <c r="A36" s="164"/>
      <c r="B36" s="164"/>
      <c r="C36" s="164"/>
      <c r="D36" s="164"/>
      <c r="E36" s="164"/>
      <c r="F36" s="164"/>
      <c r="G36" s="164"/>
      <c r="H36" s="164"/>
      <c r="I36" s="122"/>
      <c r="J36" s="122"/>
      <c r="K36" s="165"/>
      <c r="L36" s="165"/>
      <c r="M36" s="165"/>
      <c r="N36" s="122"/>
      <c r="O36" s="122"/>
      <c r="P36" s="166"/>
      <c r="Q36" s="164"/>
      <c r="R36" s="164"/>
      <c r="S36" s="164"/>
      <c r="T36" s="164"/>
      <c r="Z36" s="487">
        <f>IF(P32&lt;5000000,P32,5000000)</f>
        <v>0</v>
      </c>
      <c r="AA36" s="488"/>
      <c r="AB36" s="488"/>
      <c r="AC36" s="488"/>
      <c r="AD36" s="488"/>
      <c r="AE36" s="488"/>
      <c r="AF36" s="489"/>
    </row>
    <row r="37" spans="1:32" ht="19.5" customHeight="1" thickBot="1">
      <c r="A37" s="164"/>
      <c r="B37" s="164"/>
      <c r="C37" s="164"/>
      <c r="D37" s="164"/>
      <c r="E37" s="164"/>
      <c r="F37" s="164"/>
      <c r="G37" s="164"/>
      <c r="H37" s="164"/>
      <c r="I37" s="122"/>
      <c r="J37" s="122"/>
      <c r="K37" s="165"/>
      <c r="L37" s="165"/>
      <c r="M37" s="165"/>
      <c r="N37" s="122"/>
      <c r="O37" s="122"/>
      <c r="P37" s="166"/>
      <c r="Q37" s="164"/>
      <c r="R37" s="164"/>
      <c r="S37" s="164"/>
      <c r="T37" s="164"/>
      <c r="U37" s="168"/>
      <c r="V37" s="168"/>
      <c r="W37" s="169"/>
      <c r="X37" s="169"/>
      <c r="Y37" s="169"/>
      <c r="Z37" s="490"/>
      <c r="AA37" s="491"/>
      <c r="AB37" s="491"/>
      <c r="AC37" s="491"/>
      <c r="AD37" s="491"/>
      <c r="AE37" s="491"/>
      <c r="AF37" s="492"/>
    </row>
    <row r="38" spans="1:32" ht="19.5" customHeight="1">
      <c r="U38" s="168"/>
      <c r="V38" s="168"/>
      <c r="W38" s="169"/>
      <c r="X38" s="169"/>
      <c r="Y38" s="169"/>
      <c r="Z38" s="163"/>
      <c r="AA38" s="163"/>
      <c r="AB38" s="163"/>
      <c r="AC38" s="163"/>
      <c r="AD38" s="163"/>
      <c r="AE38" s="163"/>
      <c r="AF38" s="163"/>
    </row>
  </sheetData>
  <sheetProtection algorithmName="SHA-512" hashValue="FhCvDDuhYE7H1tQRpYyDmj73ndEs4VNg3xk6CP1uw1YRpwx8awTkJHTsKNi8cMDf3swLQSmHEVlEBn3lTWKgvw==" saltValue="az6g1KcievE1jqmKTa3vDw==" spinCount="100000" sheet="1" formatCells="0"/>
  <mergeCells count="131">
    <mergeCell ref="B32:H33"/>
    <mergeCell ref="I32:J33"/>
    <mergeCell ref="K32:M33"/>
    <mergeCell ref="N32:O33"/>
    <mergeCell ref="P32:V33"/>
    <mergeCell ref="A22:K22"/>
    <mergeCell ref="L17:P17"/>
    <mergeCell ref="C26:AH26"/>
    <mergeCell ref="L23:AB23"/>
    <mergeCell ref="AC23:AH23"/>
    <mergeCell ref="Q17:R17"/>
    <mergeCell ref="L22:AB22"/>
    <mergeCell ref="AC22:AH22"/>
    <mergeCell ref="A23:K23"/>
    <mergeCell ref="C25:AH25"/>
    <mergeCell ref="A25:B25"/>
    <mergeCell ref="B31:H31"/>
    <mergeCell ref="K31:M31"/>
    <mergeCell ref="P31:V31"/>
    <mergeCell ref="AC24:AH24"/>
    <mergeCell ref="L24:AB24"/>
    <mergeCell ref="A24:K24"/>
    <mergeCell ref="AC19:AH19"/>
    <mergeCell ref="C27:AH27"/>
    <mergeCell ref="X12:AB12"/>
    <mergeCell ref="L6:P6"/>
    <mergeCell ref="L18:P18"/>
    <mergeCell ref="L16:P16"/>
    <mergeCell ref="AC12:AH12"/>
    <mergeCell ref="L11:P11"/>
    <mergeCell ref="Q11:R11"/>
    <mergeCell ref="S11:W11"/>
    <mergeCell ref="S20:W20"/>
    <mergeCell ref="X11:AB11"/>
    <mergeCell ref="AC11:AH11"/>
    <mergeCell ref="Q15:R15"/>
    <mergeCell ref="S15:W15"/>
    <mergeCell ref="L12:P12"/>
    <mergeCell ref="Q12:R12"/>
    <mergeCell ref="S12:W12"/>
    <mergeCell ref="S17:W17"/>
    <mergeCell ref="Q20:R20"/>
    <mergeCell ref="Q18:R18"/>
    <mergeCell ref="S18:W18"/>
    <mergeCell ref="Q16:R16"/>
    <mergeCell ref="AC16:AH16"/>
    <mergeCell ref="S16:W16"/>
    <mergeCell ref="S9:W9"/>
    <mergeCell ref="X9:AB9"/>
    <mergeCell ref="AC9:AH9"/>
    <mergeCell ref="AC7:AH7"/>
    <mergeCell ref="AC8:AH8"/>
    <mergeCell ref="A2:K3"/>
    <mergeCell ref="L2:W2"/>
    <mergeCell ref="L3:P3"/>
    <mergeCell ref="Q3:R3"/>
    <mergeCell ref="S7:W7"/>
    <mergeCell ref="S8:W8"/>
    <mergeCell ref="X2:AB3"/>
    <mergeCell ref="AC2:AH3"/>
    <mergeCell ref="S3:W3"/>
    <mergeCell ref="Q6:R6"/>
    <mergeCell ref="S6:W6"/>
    <mergeCell ref="X6:AB6"/>
    <mergeCell ref="AC6:AH6"/>
    <mergeCell ref="X7:AB7"/>
    <mergeCell ref="X8:AB8"/>
    <mergeCell ref="L14:P14"/>
    <mergeCell ref="Q14:R14"/>
    <mergeCell ref="S14:W14"/>
    <mergeCell ref="L15:P15"/>
    <mergeCell ref="X14:AB14"/>
    <mergeCell ref="AC14:AH14"/>
    <mergeCell ref="X15:AB15"/>
    <mergeCell ref="AC15:AH15"/>
    <mergeCell ref="L5:P5"/>
    <mergeCell ref="Q5:R5"/>
    <mergeCell ref="X5:AB5"/>
    <mergeCell ref="AC5:AH5"/>
    <mergeCell ref="L9:P9"/>
    <mergeCell ref="L7:P7"/>
    <mergeCell ref="L8:P8"/>
    <mergeCell ref="Q7:R7"/>
    <mergeCell ref="AC10:AH10"/>
    <mergeCell ref="X10:AB10"/>
    <mergeCell ref="S5:W5"/>
    <mergeCell ref="Q9:R9"/>
    <mergeCell ref="L10:P10"/>
    <mergeCell ref="Q10:R10"/>
    <mergeCell ref="S10:W10"/>
    <mergeCell ref="Q8:R8"/>
    <mergeCell ref="AC18:AH18"/>
    <mergeCell ref="X17:AB17"/>
    <mergeCell ref="X18:AB18"/>
    <mergeCell ref="Q21:R21"/>
    <mergeCell ref="S21:W21"/>
    <mergeCell ref="X21:AB21"/>
    <mergeCell ref="L20:P20"/>
    <mergeCell ref="AC21:AH21"/>
    <mergeCell ref="AC17:AH17"/>
    <mergeCell ref="L19:P19"/>
    <mergeCell ref="Q19:R19"/>
    <mergeCell ref="S19:W19"/>
    <mergeCell ref="X19:AB19"/>
    <mergeCell ref="X20:AB20"/>
    <mergeCell ref="AC20:AH20"/>
    <mergeCell ref="L21:P21"/>
    <mergeCell ref="W32:Y33"/>
    <mergeCell ref="Z31:AF31"/>
    <mergeCell ref="Z32:AF33"/>
    <mergeCell ref="Z35:AF35"/>
    <mergeCell ref="Z36:AF37"/>
    <mergeCell ref="A4:AH4"/>
    <mergeCell ref="A5:K5"/>
    <mergeCell ref="A6:K6"/>
    <mergeCell ref="A7:K7"/>
    <mergeCell ref="A8:K8"/>
    <mergeCell ref="A9:K9"/>
    <mergeCell ref="A10:K10"/>
    <mergeCell ref="A11:K11"/>
    <mergeCell ref="A14:K14"/>
    <mergeCell ref="A12:K12"/>
    <mergeCell ref="A15:K15"/>
    <mergeCell ref="A16:K16"/>
    <mergeCell ref="A17:K17"/>
    <mergeCell ref="A18:K18"/>
    <mergeCell ref="A19:K19"/>
    <mergeCell ref="A20:K20"/>
    <mergeCell ref="A21:K21"/>
    <mergeCell ref="A13:AH13"/>
    <mergeCell ref="X16:AB16"/>
  </mergeCells>
  <phoneticPr fontId="5"/>
  <conditionalFormatting sqref="U33:V33">
    <cfRule type="containsBlanks" dxfId="37" priority="17">
      <formula>LEN(TRIM(U33))=0</formula>
    </cfRule>
    <cfRule type="containsBlanks" dxfId="36" priority="18">
      <formula>LEN(TRIM(U33))=0</formula>
    </cfRule>
  </conditionalFormatting>
  <conditionalFormatting sqref="A5:A11 L5:R11 X5:AB12">
    <cfRule type="containsBlanks" dxfId="35" priority="16">
      <formula>LEN(TRIM(A5))=0</formula>
    </cfRule>
  </conditionalFormatting>
  <conditionalFormatting sqref="S14:AB17 S20:AB20 X18:AB19">
    <cfRule type="containsBlanks" dxfId="34" priority="14">
      <formula>LEN(TRIM(S14))=0</formula>
    </cfRule>
  </conditionalFormatting>
  <conditionalFormatting sqref="L14:P17 L20:P20 L18:L19">
    <cfRule type="containsBlanks" dxfId="33" priority="12">
      <formula>LEN(TRIM(L14))=0</formula>
    </cfRule>
  </conditionalFormatting>
  <conditionalFormatting sqref="Q14:R17 Q20:R20 Q18:Q19">
    <cfRule type="containsBlanks" dxfId="32" priority="11">
      <formula>LEN(TRIM(Q14))=0</formula>
    </cfRule>
  </conditionalFormatting>
  <conditionalFormatting sqref="A18:A20">
    <cfRule type="containsBlanks" dxfId="31" priority="10">
      <formula>LEN(TRIM(A18))=0</formula>
    </cfRule>
  </conditionalFormatting>
  <conditionalFormatting sqref="S18:W19">
    <cfRule type="containsBlanks" dxfId="30" priority="9">
      <formula>LEN(TRIM(S18))=0</formula>
    </cfRule>
  </conditionalFormatting>
  <conditionalFormatting sqref="A12">
    <cfRule type="containsBlanks" dxfId="29" priority="2">
      <formula>LEN(TRIM(A12))=0</formula>
    </cfRule>
  </conditionalFormatting>
  <conditionalFormatting sqref="A17">
    <cfRule type="containsBlanks" dxfId="28" priority="1">
      <formula>LEN(TRIM(A17))=0</formula>
    </cfRule>
  </conditionalFormatting>
  <printOptions horizontalCentered="1"/>
  <pageMargins left="0.70866141732283472" right="0.70866141732283472" top="0.74803149606299213" bottom="0.47244094488188981"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5" customWidth="1"/>
    <col min="36" max="40" width="2.6328125" style="5" hidden="1" customWidth="1"/>
    <col min="41" max="52" width="9" style="5" hidden="1" customWidth="1"/>
    <col min="53" max="16384" width="9" style="5"/>
  </cols>
  <sheetData>
    <row r="1" spans="1:49">
      <c r="A1" s="592" t="s">
        <v>296</v>
      </c>
      <c r="B1" s="593"/>
      <c r="C1" s="593"/>
      <c r="D1" s="593"/>
      <c r="E1" s="593"/>
      <c r="F1" s="593"/>
      <c r="G1" s="593"/>
      <c r="H1" s="593"/>
      <c r="I1" s="593"/>
      <c r="J1" s="593"/>
      <c r="K1" s="594"/>
      <c r="L1" s="598"/>
      <c r="M1" s="599"/>
      <c r="N1" s="599"/>
      <c r="O1" s="599"/>
      <c r="P1" s="599"/>
      <c r="Q1" s="599"/>
      <c r="R1" s="599"/>
      <c r="S1" s="599"/>
      <c r="T1" s="599"/>
      <c r="U1" s="599"/>
      <c r="V1" s="599"/>
      <c r="W1" s="599"/>
      <c r="X1" s="599"/>
      <c r="Y1" s="599"/>
      <c r="Z1" s="599"/>
      <c r="AA1" s="600"/>
      <c r="AB1" s="604" t="s">
        <v>180</v>
      </c>
      <c r="AC1" s="605"/>
      <c r="AD1" s="608" t="str">
        <f ca="1">RIGHT(CELL("filename",AI1),LEN(CELL("filename",AI1))-FIND("]",CELL("filename",AI1)))</f>
        <v>ボイラ排出量算定（追加)</v>
      </c>
      <c r="AE1" s="609"/>
      <c r="AF1" s="609"/>
      <c r="AG1" s="609"/>
      <c r="AH1" s="609"/>
      <c r="AI1" s="610"/>
      <c r="AU1" s="5" t="s">
        <v>204</v>
      </c>
      <c r="AV1" s="5">
        <v>1</v>
      </c>
      <c r="AW1" s="30" t="s">
        <v>205</v>
      </c>
    </row>
    <row r="2" spans="1:49">
      <c r="A2" s="595"/>
      <c r="B2" s="596"/>
      <c r="C2" s="596"/>
      <c r="D2" s="596"/>
      <c r="E2" s="596"/>
      <c r="F2" s="596"/>
      <c r="G2" s="596"/>
      <c r="H2" s="596"/>
      <c r="I2" s="596"/>
      <c r="J2" s="596"/>
      <c r="K2" s="597"/>
      <c r="L2" s="601"/>
      <c r="M2" s="602"/>
      <c r="N2" s="602"/>
      <c r="O2" s="602"/>
      <c r="P2" s="602"/>
      <c r="Q2" s="602"/>
      <c r="R2" s="602"/>
      <c r="S2" s="602"/>
      <c r="T2" s="602"/>
      <c r="U2" s="602"/>
      <c r="V2" s="602"/>
      <c r="W2" s="602"/>
      <c r="X2" s="602"/>
      <c r="Y2" s="602"/>
      <c r="Z2" s="602"/>
      <c r="AA2" s="603"/>
      <c r="AB2" s="606"/>
      <c r="AC2" s="607"/>
      <c r="AD2" s="611"/>
      <c r="AE2" s="612"/>
      <c r="AF2" s="612"/>
      <c r="AG2" s="612"/>
      <c r="AH2" s="612"/>
      <c r="AI2" s="613"/>
      <c r="AU2" s="5" t="s">
        <v>206</v>
      </c>
      <c r="AV2" s="5">
        <v>0.995</v>
      </c>
      <c r="AW2" s="30" t="s">
        <v>207</v>
      </c>
    </row>
    <row r="3" spans="1:49" ht="13.5" customHeight="1">
      <c r="A3" s="614" t="s">
        <v>385</v>
      </c>
      <c r="B3" s="615"/>
      <c r="C3" s="615"/>
      <c r="D3" s="615"/>
      <c r="E3" s="615"/>
      <c r="F3" s="615"/>
      <c r="G3" s="615"/>
      <c r="H3" s="615"/>
      <c r="I3" s="618"/>
      <c r="J3" s="618"/>
      <c r="K3" s="618"/>
      <c r="L3" s="619" t="s">
        <v>285</v>
      </c>
      <c r="M3" s="620"/>
      <c r="N3" s="620"/>
      <c r="O3" s="620"/>
      <c r="P3" s="620"/>
      <c r="Q3" s="620"/>
      <c r="R3" s="620"/>
      <c r="S3" s="620"/>
      <c r="T3" s="620"/>
      <c r="U3" s="620"/>
      <c r="V3" s="621"/>
      <c r="W3" s="625"/>
      <c r="X3" s="626"/>
      <c r="Y3" s="626"/>
      <c r="Z3" s="626"/>
      <c r="AA3" s="626"/>
      <c r="AB3" s="626"/>
      <c r="AC3" s="626"/>
      <c r="AD3" s="626"/>
      <c r="AE3" s="626"/>
      <c r="AF3" s="626"/>
      <c r="AG3" s="626"/>
      <c r="AH3" s="626"/>
      <c r="AI3" s="627"/>
      <c r="AU3" s="5" t="s">
        <v>208</v>
      </c>
      <c r="AV3" s="5">
        <v>0.99</v>
      </c>
      <c r="AW3" s="30" t="s">
        <v>209</v>
      </c>
    </row>
    <row r="4" spans="1:49" ht="13.5" customHeight="1">
      <c r="A4" s="616"/>
      <c r="B4" s="617"/>
      <c r="C4" s="617"/>
      <c r="D4" s="617"/>
      <c r="E4" s="617"/>
      <c r="F4" s="617"/>
      <c r="G4" s="617"/>
      <c r="H4" s="617"/>
      <c r="I4" s="618"/>
      <c r="J4" s="618"/>
      <c r="K4" s="618"/>
      <c r="L4" s="622"/>
      <c r="M4" s="623"/>
      <c r="N4" s="623"/>
      <c r="O4" s="623"/>
      <c r="P4" s="623"/>
      <c r="Q4" s="623"/>
      <c r="R4" s="623"/>
      <c r="S4" s="623"/>
      <c r="T4" s="623"/>
      <c r="U4" s="623"/>
      <c r="V4" s="624"/>
      <c r="W4" s="628"/>
      <c r="X4" s="629"/>
      <c r="Y4" s="629"/>
      <c r="Z4" s="629"/>
      <c r="AA4" s="629"/>
      <c r="AB4" s="629"/>
      <c r="AC4" s="629"/>
      <c r="AD4" s="629"/>
      <c r="AE4" s="629"/>
      <c r="AF4" s="629"/>
      <c r="AG4" s="629"/>
      <c r="AH4" s="629"/>
      <c r="AI4" s="630"/>
      <c r="AJ4" s="6"/>
      <c r="AK4" s="9"/>
      <c r="AU4" s="5" t="s">
        <v>210</v>
      </c>
      <c r="AV4" s="5">
        <v>0.98499999999999999</v>
      </c>
      <c r="AW4" s="30" t="s">
        <v>211</v>
      </c>
    </row>
    <row r="5" spans="1:49" ht="13.5" customHeight="1">
      <c r="A5" s="631" t="s">
        <v>13</v>
      </c>
      <c r="B5" s="632"/>
      <c r="C5" s="632"/>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c r="AH5" s="632"/>
      <c r="AI5" s="633"/>
      <c r="AJ5" s="6"/>
      <c r="AU5" s="5" t="s">
        <v>218</v>
      </c>
      <c r="AV5" s="5">
        <v>0.98</v>
      </c>
      <c r="AW5" s="30" t="s">
        <v>219</v>
      </c>
    </row>
    <row r="6" spans="1:49" ht="13.5" customHeight="1">
      <c r="A6" s="31" t="s">
        <v>283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107" t="str">
        <f>IF(AQ7=1,"",AO25)</f>
        <v/>
      </c>
      <c r="AJ6" s="6"/>
      <c r="AK6" s="9"/>
      <c r="AU6" s="5" t="s">
        <v>220</v>
      </c>
      <c r="AV6" s="5">
        <v>0.97499999999999998</v>
      </c>
      <c r="AW6" s="30" t="s">
        <v>221</v>
      </c>
    </row>
    <row r="7" spans="1:49" ht="13.5" customHeight="1">
      <c r="A7" s="8"/>
      <c r="B7" s="9" t="s">
        <v>291</v>
      </c>
      <c r="C7" s="9"/>
      <c r="D7" s="9"/>
      <c r="E7" s="9"/>
      <c r="F7" s="33"/>
      <c r="G7" s="33"/>
      <c r="H7" s="33"/>
      <c r="I7" s="10"/>
      <c r="J7" s="9"/>
      <c r="K7" s="10"/>
      <c r="L7" s="10"/>
      <c r="M7" s="33"/>
      <c r="N7" s="10"/>
      <c r="O7" s="10"/>
      <c r="P7" s="10"/>
      <c r="Q7" s="9"/>
      <c r="R7" s="9"/>
      <c r="S7" s="9"/>
      <c r="T7" s="9"/>
      <c r="U7" s="9"/>
      <c r="V7" s="9"/>
      <c r="W7" s="9"/>
      <c r="X7" s="9"/>
      <c r="Y7" s="9"/>
      <c r="Z7" s="9"/>
      <c r="AA7" s="9"/>
      <c r="AB7" s="9"/>
      <c r="AC7" s="9"/>
      <c r="AD7" s="9"/>
      <c r="AE7" s="9"/>
      <c r="AF7" s="9"/>
      <c r="AG7" s="9"/>
      <c r="AH7" s="9"/>
      <c r="AI7" s="11"/>
      <c r="AQ7" s="65">
        <v>1</v>
      </c>
      <c r="AU7" s="5" t="s">
        <v>222</v>
      </c>
      <c r="AV7" s="5">
        <v>0.97</v>
      </c>
      <c r="AW7" s="30" t="s">
        <v>223</v>
      </c>
    </row>
    <row r="8" spans="1:49" ht="13.5" customHeight="1">
      <c r="A8" s="8"/>
      <c r="B8" s="9" t="s">
        <v>290</v>
      </c>
      <c r="C8" s="9"/>
      <c r="D8" s="9"/>
      <c r="E8" s="9"/>
      <c r="F8" s="9"/>
      <c r="G8" s="9"/>
      <c r="H8" s="9"/>
      <c r="I8" s="10"/>
      <c r="J8" s="10"/>
      <c r="K8" s="10"/>
      <c r="L8" s="10"/>
      <c r="M8" s="10"/>
      <c r="N8" s="10"/>
      <c r="O8" s="10"/>
      <c r="P8" s="10"/>
      <c r="Q8" s="9"/>
      <c r="R8" s="9"/>
      <c r="S8" s="9"/>
      <c r="T8" s="9"/>
      <c r="U8" s="9"/>
      <c r="V8" s="9"/>
      <c r="W8" s="9"/>
      <c r="X8" s="9"/>
      <c r="Y8" s="9"/>
      <c r="Z8" s="9"/>
      <c r="AA8" s="9"/>
      <c r="AB8" s="9"/>
      <c r="AC8" s="9"/>
      <c r="AD8" s="9"/>
      <c r="AE8" s="9"/>
      <c r="AF8" s="9"/>
      <c r="AG8" s="9"/>
      <c r="AH8" s="9"/>
      <c r="AI8" s="11"/>
      <c r="AO8" s="634"/>
      <c r="AP8" s="634"/>
      <c r="AQ8" s="634"/>
      <c r="AU8" s="5" t="s">
        <v>224</v>
      </c>
      <c r="AV8" s="5">
        <v>0.96499999999999997</v>
      </c>
      <c r="AW8" s="30" t="s">
        <v>225</v>
      </c>
    </row>
    <row r="9" spans="1:49" ht="13.5" customHeight="1">
      <c r="A9" s="8"/>
      <c r="B9" s="635"/>
      <c r="C9" s="637" t="s">
        <v>286</v>
      </c>
      <c r="D9" s="637"/>
      <c r="E9" s="637"/>
      <c r="F9" s="637"/>
      <c r="G9" s="637"/>
      <c r="H9" s="637"/>
      <c r="I9" s="638"/>
      <c r="J9" s="641" t="s">
        <v>287</v>
      </c>
      <c r="K9" s="642"/>
      <c r="L9" s="642"/>
      <c r="M9" s="645" t="s">
        <v>289</v>
      </c>
      <c r="N9" s="646"/>
      <c r="O9" s="649" t="s">
        <v>288</v>
      </c>
      <c r="P9" s="649"/>
      <c r="Q9" s="649"/>
      <c r="R9" s="635"/>
      <c r="S9" s="651" t="s">
        <v>286</v>
      </c>
      <c r="T9" s="637"/>
      <c r="U9" s="637"/>
      <c r="V9" s="637"/>
      <c r="W9" s="637"/>
      <c r="X9" s="637"/>
      <c r="Y9" s="638"/>
      <c r="Z9" s="641" t="s">
        <v>287</v>
      </c>
      <c r="AA9" s="642"/>
      <c r="AB9" s="642"/>
      <c r="AC9" s="645" t="s">
        <v>289</v>
      </c>
      <c r="AD9" s="646"/>
      <c r="AE9" s="649" t="s">
        <v>288</v>
      </c>
      <c r="AF9" s="649"/>
      <c r="AG9" s="649"/>
      <c r="AH9" s="34"/>
      <c r="AI9" s="11"/>
      <c r="AU9" s="5" t="s">
        <v>226</v>
      </c>
      <c r="AV9" s="5">
        <v>0.96</v>
      </c>
      <c r="AW9" s="30" t="s">
        <v>181</v>
      </c>
    </row>
    <row r="10" spans="1:49" ht="13.5" customHeight="1">
      <c r="A10" s="8"/>
      <c r="B10" s="636"/>
      <c r="C10" s="639"/>
      <c r="D10" s="639"/>
      <c r="E10" s="639"/>
      <c r="F10" s="639"/>
      <c r="G10" s="639"/>
      <c r="H10" s="639"/>
      <c r="I10" s="640"/>
      <c r="J10" s="643"/>
      <c r="K10" s="644"/>
      <c r="L10" s="644"/>
      <c r="M10" s="647"/>
      <c r="N10" s="648"/>
      <c r="O10" s="650"/>
      <c r="P10" s="650"/>
      <c r="Q10" s="650"/>
      <c r="R10" s="636"/>
      <c r="S10" s="652"/>
      <c r="T10" s="639"/>
      <c r="U10" s="639"/>
      <c r="V10" s="639"/>
      <c r="W10" s="639"/>
      <c r="X10" s="639"/>
      <c r="Y10" s="640"/>
      <c r="Z10" s="643"/>
      <c r="AA10" s="644"/>
      <c r="AB10" s="644"/>
      <c r="AC10" s="653"/>
      <c r="AD10" s="654"/>
      <c r="AE10" s="650"/>
      <c r="AF10" s="650"/>
      <c r="AG10" s="650"/>
      <c r="AH10" s="34"/>
      <c r="AI10" s="11"/>
      <c r="AU10" s="5" t="s">
        <v>227</v>
      </c>
      <c r="AV10" s="5">
        <v>0.95499999999999996</v>
      </c>
    </row>
    <row r="11" spans="1:49" ht="13.5" customHeight="1">
      <c r="A11" s="8"/>
      <c r="B11" s="25">
        <v>1</v>
      </c>
      <c r="C11" s="655"/>
      <c r="D11" s="656"/>
      <c r="E11" s="656"/>
      <c r="F11" s="656"/>
      <c r="G11" s="656"/>
      <c r="H11" s="656"/>
      <c r="I11" s="657"/>
      <c r="J11" s="658"/>
      <c r="K11" s="659"/>
      <c r="L11" s="659"/>
      <c r="M11" s="659"/>
      <c r="N11" s="660"/>
      <c r="O11" s="655"/>
      <c r="P11" s="656"/>
      <c r="Q11" s="657"/>
      <c r="R11" s="24">
        <v>5</v>
      </c>
      <c r="S11" s="655"/>
      <c r="T11" s="656"/>
      <c r="U11" s="656"/>
      <c r="V11" s="656"/>
      <c r="W11" s="656"/>
      <c r="X11" s="656"/>
      <c r="Y11" s="657"/>
      <c r="Z11" s="658"/>
      <c r="AA11" s="659"/>
      <c r="AB11" s="659"/>
      <c r="AC11" s="659"/>
      <c r="AD11" s="660"/>
      <c r="AE11" s="655"/>
      <c r="AF11" s="656"/>
      <c r="AG11" s="657"/>
      <c r="AH11" s="35"/>
      <c r="AI11" s="11"/>
      <c r="AU11" s="5" t="s">
        <v>228</v>
      </c>
      <c r="AV11" s="5">
        <v>0.95</v>
      </c>
    </row>
    <row r="12" spans="1:49" ht="13.5" customHeight="1">
      <c r="A12" s="8"/>
      <c r="B12" s="25">
        <v>2</v>
      </c>
      <c r="C12" s="655"/>
      <c r="D12" s="656"/>
      <c r="E12" s="656"/>
      <c r="F12" s="656"/>
      <c r="G12" s="656"/>
      <c r="H12" s="656"/>
      <c r="I12" s="657"/>
      <c r="J12" s="658"/>
      <c r="K12" s="659"/>
      <c r="L12" s="659"/>
      <c r="M12" s="659"/>
      <c r="N12" s="660"/>
      <c r="O12" s="655"/>
      <c r="P12" s="656"/>
      <c r="Q12" s="657"/>
      <c r="R12" s="24">
        <v>6</v>
      </c>
      <c r="S12" s="655"/>
      <c r="T12" s="656"/>
      <c r="U12" s="656"/>
      <c r="V12" s="656"/>
      <c r="W12" s="656"/>
      <c r="X12" s="656"/>
      <c r="Y12" s="657"/>
      <c r="Z12" s="658"/>
      <c r="AA12" s="659"/>
      <c r="AB12" s="659"/>
      <c r="AC12" s="659"/>
      <c r="AD12" s="660"/>
      <c r="AE12" s="655"/>
      <c r="AF12" s="656"/>
      <c r="AG12" s="657"/>
      <c r="AH12" s="35"/>
      <c r="AI12" s="11"/>
      <c r="AU12" s="5" t="s">
        <v>229</v>
      </c>
      <c r="AV12" s="5">
        <v>0.94499999999999995</v>
      </c>
    </row>
    <row r="13" spans="1:49" ht="13.5" customHeight="1">
      <c r="A13" s="8"/>
      <c r="B13" s="25">
        <v>3</v>
      </c>
      <c r="C13" s="655"/>
      <c r="D13" s="656"/>
      <c r="E13" s="656"/>
      <c r="F13" s="656"/>
      <c r="G13" s="656"/>
      <c r="H13" s="656"/>
      <c r="I13" s="657"/>
      <c r="J13" s="658"/>
      <c r="K13" s="659"/>
      <c r="L13" s="659"/>
      <c r="M13" s="659"/>
      <c r="N13" s="660"/>
      <c r="O13" s="655"/>
      <c r="P13" s="656"/>
      <c r="Q13" s="657"/>
      <c r="R13" s="24">
        <v>7</v>
      </c>
      <c r="S13" s="655"/>
      <c r="T13" s="656"/>
      <c r="U13" s="656"/>
      <c r="V13" s="656"/>
      <c r="W13" s="656"/>
      <c r="X13" s="656"/>
      <c r="Y13" s="657"/>
      <c r="Z13" s="658"/>
      <c r="AA13" s="659"/>
      <c r="AB13" s="659"/>
      <c r="AC13" s="659"/>
      <c r="AD13" s="660"/>
      <c r="AE13" s="655"/>
      <c r="AF13" s="656"/>
      <c r="AG13" s="657"/>
      <c r="AH13" s="35"/>
      <c r="AI13" s="11"/>
      <c r="AU13" s="5" t="s">
        <v>230</v>
      </c>
      <c r="AV13" s="5">
        <v>0.94</v>
      </c>
    </row>
    <row r="14" spans="1:49" ht="13.5" customHeight="1">
      <c r="A14" s="8"/>
      <c r="B14" s="25">
        <v>4</v>
      </c>
      <c r="C14" s="655"/>
      <c r="D14" s="656"/>
      <c r="E14" s="656"/>
      <c r="F14" s="656"/>
      <c r="G14" s="656"/>
      <c r="H14" s="656"/>
      <c r="I14" s="657"/>
      <c r="J14" s="658"/>
      <c r="K14" s="659"/>
      <c r="L14" s="659"/>
      <c r="M14" s="659"/>
      <c r="N14" s="660"/>
      <c r="O14" s="655"/>
      <c r="P14" s="656"/>
      <c r="Q14" s="657"/>
      <c r="R14" s="24">
        <v>8</v>
      </c>
      <c r="S14" s="655"/>
      <c r="T14" s="656"/>
      <c r="U14" s="656"/>
      <c r="V14" s="656"/>
      <c r="W14" s="656"/>
      <c r="X14" s="656"/>
      <c r="Y14" s="657"/>
      <c r="Z14" s="658"/>
      <c r="AA14" s="659"/>
      <c r="AB14" s="659"/>
      <c r="AC14" s="659"/>
      <c r="AD14" s="660"/>
      <c r="AE14" s="655"/>
      <c r="AF14" s="656"/>
      <c r="AG14" s="657"/>
      <c r="AH14" s="35"/>
      <c r="AI14" s="11"/>
      <c r="AU14" s="5" t="s">
        <v>231</v>
      </c>
      <c r="AV14" s="5">
        <v>0.93500000000000005</v>
      </c>
    </row>
    <row r="15" spans="1:49">
      <c r="A15" s="8"/>
      <c r="B15" s="23"/>
      <c r="C15" s="10"/>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1"/>
      <c r="AJ15" s="16"/>
      <c r="AK15" s="9"/>
      <c r="AL15" s="9"/>
      <c r="AU15" s="5" t="s">
        <v>232</v>
      </c>
      <c r="AV15" s="5">
        <v>0.93</v>
      </c>
    </row>
    <row r="16" spans="1:49">
      <c r="A16" s="8"/>
      <c r="B16" s="9" t="s">
        <v>292</v>
      </c>
      <c r="C16" s="9"/>
      <c r="D16" s="9"/>
      <c r="E16" s="9"/>
      <c r="F16" s="9"/>
      <c r="G16" s="9"/>
      <c r="H16" s="9"/>
      <c r="I16" s="10"/>
      <c r="J16" s="10"/>
      <c r="K16" s="10"/>
      <c r="L16" s="10"/>
      <c r="M16" s="10"/>
      <c r="N16" s="10"/>
      <c r="O16" s="10"/>
      <c r="P16" s="10"/>
      <c r="Q16" s="9"/>
      <c r="R16" s="9"/>
      <c r="S16" s="9"/>
      <c r="T16" s="9"/>
      <c r="U16" s="9"/>
      <c r="V16" s="9"/>
      <c r="W16" s="9"/>
      <c r="X16" s="9"/>
      <c r="Y16" s="9"/>
      <c r="Z16" s="9"/>
      <c r="AA16" s="9"/>
      <c r="AB16" s="9"/>
      <c r="AC16" s="9"/>
      <c r="AD16" s="9"/>
      <c r="AE16" s="9"/>
      <c r="AF16" s="9"/>
      <c r="AG16" s="9"/>
      <c r="AH16" s="9"/>
      <c r="AI16" s="11"/>
      <c r="AU16" s="5" t="s">
        <v>233</v>
      </c>
      <c r="AV16" s="5">
        <v>0.92500000000000004</v>
      </c>
    </row>
    <row r="17" spans="1:48">
      <c r="A17" s="8"/>
      <c r="B17" s="635"/>
      <c r="C17" s="661" t="s">
        <v>212</v>
      </c>
      <c r="D17" s="662"/>
      <c r="E17" s="662"/>
      <c r="F17" s="662"/>
      <c r="G17" s="662"/>
      <c r="H17" s="662"/>
      <c r="I17" s="662"/>
      <c r="J17" s="663"/>
      <c r="K17" s="661" t="s">
        <v>213</v>
      </c>
      <c r="L17" s="662"/>
      <c r="M17" s="662"/>
      <c r="N17" s="663"/>
      <c r="O17" s="667" t="s">
        <v>214</v>
      </c>
      <c r="P17" s="668"/>
      <c r="Q17" s="651" t="s">
        <v>182</v>
      </c>
      <c r="R17" s="637"/>
      <c r="S17" s="637"/>
      <c r="T17" s="638"/>
      <c r="U17" s="661" t="s">
        <v>183</v>
      </c>
      <c r="V17" s="663"/>
      <c r="W17" s="671" t="s">
        <v>215</v>
      </c>
      <c r="X17" s="672"/>
      <c r="Y17" s="672"/>
      <c r="Z17" s="672"/>
      <c r="AA17" s="672"/>
      <c r="AB17" s="673"/>
      <c r="AC17" s="677" t="s">
        <v>216</v>
      </c>
      <c r="AD17" s="678"/>
      <c r="AE17" s="681" t="s">
        <v>217</v>
      </c>
      <c r="AF17" s="681"/>
      <c r="AG17" s="681"/>
      <c r="AH17" s="681"/>
      <c r="AI17" s="12"/>
      <c r="AJ17" s="16"/>
      <c r="AK17" s="9"/>
      <c r="AU17" s="5" t="s">
        <v>234</v>
      </c>
      <c r="AV17" s="5">
        <v>0.92</v>
      </c>
    </row>
    <row r="18" spans="1:48">
      <c r="A18" s="8"/>
      <c r="B18" s="636"/>
      <c r="C18" s="664"/>
      <c r="D18" s="665"/>
      <c r="E18" s="665"/>
      <c r="F18" s="665"/>
      <c r="G18" s="665"/>
      <c r="H18" s="665"/>
      <c r="I18" s="665"/>
      <c r="J18" s="666"/>
      <c r="K18" s="664"/>
      <c r="L18" s="665"/>
      <c r="M18" s="665"/>
      <c r="N18" s="666"/>
      <c r="O18" s="669"/>
      <c r="P18" s="670"/>
      <c r="Q18" s="652"/>
      <c r="R18" s="639"/>
      <c r="S18" s="639"/>
      <c r="T18" s="640"/>
      <c r="U18" s="664"/>
      <c r="V18" s="666"/>
      <c r="W18" s="674"/>
      <c r="X18" s="675"/>
      <c r="Y18" s="675"/>
      <c r="Z18" s="675"/>
      <c r="AA18" s="675"/>
      <c r="AB18" s="676"/>
      <c r="AC18" s="679"/>
      <c r="AD18" s="680"/>
      <c r="AE18" s="681"/>
      <c r="AF18" s="681"/>
      <c r="AG18" s="681"/>
      <c r="AH18" s="681"/>
      <c r="AI18" s="12"/>
      <c r="AJ18" s="16"/>
      <c r="AK18" s="9"/>
      <c r="AR18" s="5" t="s">
        <v>282</v>
      </c>
      <c r="AU18" s="5" t="s">
        <v>235</v>
      </c>
      <c r="AV18" s="5">
        <v>0.91500000000000004</v>
      </c>
    </row>
    <row r="19" spans="1:48" ht="13.5" customHeight="1">
      <c r="A19" s="35"/>
      <c r="B19" s="24">
        <v>1</v>
      </c>
      <c r="C19" s="655"/>
      <c r="D19" s="656"/>
      <c r="E19" s="656"/>
      <c r="F19" s="656"/>
      <c r="G19" s="656"/>
      <c r="H19" s="656"/>
      <c r="I19" s="656"/>
      <c r="J19" s="657"/>
      <c r="K19" s="686"/>
      <c r="L19" s="687"/>
      <c r="M19" s="687"/>
      <c r="N19" s="688"/>
      <c r="O19" s="689"/>
      <c r="P19" s="690"/>
      <c r="Q19" s="691"/>
      <c r="R19" s="692"/>
      <c r="S19" s="692"/>
      <c r="T19" s="693"/>
      <c r="U19" s="694"/>
      <c r="V19" s="695"/>
      <c r="W19" s="696"/>
      <c r="X19" s="696"/>
      <c r="Y19" s="696"/>
      <c r="Z19" s="697"/>
      <c r="AA19" s="698" t="str">
        <f>IF(Q19="","",VLOOKUP(Q19,$B$71:$Y$80,10,FALSE))</f>
        <v/>
      </c>
      <c r="AB19" s="699"/>
      <c r="AC19" s="682"/>
      <c r="AD19" s="683"/>
      <c r="AE19" s="684" t="str">
        <f>IF(Q19="","",W19*AL19*AP19*44/12)</f>
        <v/>
      </c>
      <c r="AF19" s="684"/>
      <c r="AG19" s="684"/>
      <c r="AH19" s="684"/>
      <c r="AI19" s="36"/>
      <c r="AJ19" s="16"/>
      <c r="AK19" s="9"/>
      <c r="AL19" s="5" t="e">
        <f>VLOOKUP(Q19,$B$71:$Y$80,13,FALSE)</f>
        <v>#N/A</v>
      </c>
      <c r="AM19" s="685" t="e">
        <f>VLOOKUP(Q19,$B$71:$Y$80,17,FALSE)</f>
        <v>#N/A</v>
      </c>
      <c r="AN19" s="685"/>
      <c r="AO19" s="685"/>
      <c r="AP19" s="37" t="e">
        <f>VLOOKUP(Q19,$B$71:$Y$80,21,FALSE)</f>
        <v>#N/A</v>
      </c>
      <c r="AQ19" s="37">
        <f>Q19</f>
        <v>0</v>
      </c>
      <c r="AR19" s="38" t="e">
        <f>IF(W19="","",W19*AM19)*AC19</f>
        <v>#VALUE!</v>
      </c>
      <c r="AT19" s="5" t="e">
        <f>VLOOKUP(O19,$AU$1:$AV$60,2,FALSE)</f>
        <v>#N/A</v>
      </c>
      <c r="AU19" s="5" t="s">
        <v>236</v>
      </c>
      <c r="AV19" s="5">
        <v>0.91</v>
      </c>
    </row>
    <row r="20" spans="1:48" ht="13.5" customHeight="1">
      <c r="A20" s="8"/>
      <c r="B20" s="24">
        <v>2</v>
      </c>
      <c r="C20" s="655"/>
      <c r="D20" s="656"/>
      <c r="E20" s="656"/>
      <c r="F20" s="656"/>
      <c r="G20" s="656"/>
      <c r="H20" s="656"/>
      <c r="I20" s="656"/>
      <c r="J20" s="657"/>
      <c r="K20" s="686"/>
      <c r="L20" s="687"/>
      <c r="M20" s="687"/>
      <c r="N20" s="688"/>
      <c r="O20" s="689"/>
      <c r="P20" s="690"/>
      <c r="Q20" s="691"/>
      <c r="R20" s="692"/>
      <c r="S20" s="692"/>
      <c r="T20" s="693"/>
      <c r="U20" s="694"/>
      <c r="V20" s="695"/>
      <c r="W20" s="696"/>
      <c r="X20" s="696"/>
      <c r="Y20" s="696"/>
      <c r="Z20" s="697"/>
      <c r="AA20" s="698" t="str">
        <f>IF(Q20="","",VLOOKUP(Q20,$B$71:$Y$80,10,FALSE))</f>
        <v/>
      </c>
      <c r="AB20" s="699"/>
      <c r="AC20" s="682"/>
      <c r="AD20" s="683"/>
      <c r="AE20" s="684" t="str">
        <f>IF(Q20="","",W20*AL20*AP20*44/12)</f>
        <v/>
      </c>
      <c r="AF20" s="684"/>
      <c r="AG20" s="684"/>
      <c r="AH20" s="684"/>
      <c r="AI20" s="36"/>
      <c r="AL20" s="5" t="e">
        <f>VLOOKUP(Q20,$B$71:$Y$80,13,FALSE)</f>
        <v>#N/A</v>
      </c>
      <c r="AM20" s="685" t="e">
        <f>VLOOKUP(Q20,$B$71:$Y$80,17,FALSE)</f>
        <v>#N/A</v>
      </c>
      <c r="AN20" s="685"/>
      <c r="AO20" s="685"/>
      <c r="AP20" s="37" t="e">
        <f>VLOOKUP(Q20,$B$71:$Y$80,21,FALSE)</f>
        <v>#N/A</v>
      </c>
      <c r="AR20" s="38" t="e">
        <f>IF(W20="","",W20*AM20)*AC20</f>
        <v>#VALUE!</v>
      </c>
      <c r="AT20" s="5" t="e">
        <f>VLOOKUP(O20,$AU$1:$AV$60,2,FALSE)</f>
        <v>#N/A</v>
      </c>
      <c r="AU20" s="5" t="s">
        <v>237</v>
      </c>
      <c r="AV20" s="5">
        <v>0.90500000000000003</v>
      </c>
    </row>
    <row r="21" spans="1:48" ht="13.5" customHeight="1">
      <c r="A21" s="8"/>
      <c r="B21" s="24">
        <v>3</v>
      </c>
      <c r="C21" s="655"/>
      <c r="D21" s="656"/>
      <c r="E21" s="656"/>
      <c r="F21" s="656"/>
      <c r="G21" s="656"/>
      <c r="H21" s="656"/>
      <c r="I21" s="656"/>
      <c r="J21" s="657"/>
      <c r="K21" s="720"/>
      <c r="L21" s="721"/>
      <c r="M21" s="721"/>
      <c r="N21" s="722"/>
      <c r="O21" s="689"/>
      <c r="P21" s="690"/>
      <c r="Q21" s="691"/>
      <c r="R21" s="692"/>
      <c r="S21" s="692"/>
      <c r="T21" s="693"/>
      <c r="U21" s="694"/>
      <c r="V21" s="695"/>
      <c r="W21" s="696"/>
      <c r="X21" s="696"/>
      <c r="Y21" s="696"/>
      <c r="Z21" s="697"/>
      <c r="AA21" s="698" t="str">
        <f>IF(Q21="","",VLOOKUP(Q21,$B$71:$Y$80,10,FALSE))</f>
        <v/>
      </c>
      <c r="AB21" s="699"/>
      <c r="AC21" s="682"/>
      <c r="AD21" s="683"/>
      <c r="AE21" s="684" t="str">
        <f>IF(Q21="","",W21*AL21*AP21*44/12)</f>
        <v/>
      </c>
      <c r="AF21" s="684"/>
      <c r="AG21" s="684"/>
      <c r="AH21" s="684"/>
      <c r="AI21" s="36"/>
      <c r="AL21" s="5" t="e">
        <f>VLOOKUP(Q21,$B$71:$Y$80,13,FALSE)</f>
        <v>#N/A</v>
      </c>
      <c r="AM21" s="685" t="e">
        <f>VLOOKUP(Q21,$B$71:$Y$80,17,FALSE)</f>
        <v>#N/A</v>
      </c>
      <c r="AN21" s="685"/>
      <c r="AO21" s="685"/>
      <c r="AP21" s="37" t="e">
        <f>VLOOKUP(Q21,$B$71:$Y$80,21,FALSE)</f>
        <v>#N/A</v>
      </c>
      <c r="AR21" s="38" t="e">
        <f>IF(W21="","",W21*AM21)*AC21</f>
        <v>#VALUE!</v>
      </c>
      <c r="AT21" s="5" t="e">
        <f>VLOOKUP(O21,$AU$1:$AV$60,2,FALSE)</f>
        <v>#N/A</v>
      </c>
      <c r="AU21" s="5" t="s">
        <v>238</v>
      </c>
      <c r="AV21" s="5">
        <v>0.9</v>
      </c>
    </row>
    <row r="22" spans="1:48" ht="13.5" customHeight="1" thickBot="1">
      <c r="A22" s="8"/>
      <c r="B22" s="24">
        <v>4</v>
      </c>
      <c r="C22" s="655"/>
      <c r="D22" s="656"/>
      <c r="E22" s="656"/>
      <c r="F22" s="656"/>
      <c r="G22" s="656"/>
      <c r="H22" s="656"/>
      <c r="I22" s="656"/>
      <c r="J22" s="657"/>
      <c r="K22" s="686"/>
      <c r="L22" s="687"/>
      <c r="M22" s="687"/>
      <c r="N22" s="688"/>
      <c r="O22" s="689"/>
      <c r="P22" s="690"/>
      <c r="Q22" s="691"/>
      <c r="R22" s="692"/>
      <c r="S22" s="692"/>
      <c r="T22" s="693"/>
      <c r="U22" s="694"/>
      <c r="V22" s="695"/>
      <c r="W22" s="696"/>
      <c r="X22" s="696"/>
      <c r="Y22" s="696"/>
      <c r="Z22" s="697"/>
      <c r="AA22" s="698" t="str">
        <f>IF(Q22="","",VLOOKUP(Q22,$B$71:$Y$80,10,FALSE))</f>
        <v/>
      </c>
      <c r="AB22" s="699"/>
      <c r="AC22" s="682"/>
      <c r="AD22" s="683"/>
      <c r="AE22" s="684" t="str">
        <f>IF(Q22="","",W22*AL22*AP22*44/12)</f>
        <v/>
      </c>
      <c r="AF22" s="684"/>
      <c r="AG22" s="684"/>
      <c r="AH22" s="684"/>
      <c r="AI22" s="36"/>
      <c r="AL22" s="5" t="e">
        <f>VLOOKUP(Q22,$B$71:$Y$80,13,FALSE)</f>
        <v>#N/A</v>
      </c>
      <c r="AM22" s="685" t="e">
        <f>VLOOKUP(Q22,$B$71:$Y$80,17,FALSE)</f>
        <v>#N/A</v>
      </c>
      <c r="AN22" s="685"/>
      <c r="AO22" s="685"/>
      <c r="AP22" s="37" t="e">
        <f>VLOOKUP(Q22,$B$71:$Y$80,21,FALSE)</f>
        <v>#N/A</v>
      </c>
      <c r="AR22" s="38" t="e">
        <f>IF(W22="","",W22*AM22)*AC22</f>
        <v>#VALUE!</v>
      </c>
      <c r="AT22" s="5" t="e">
        <f>VLOOKUP(O22,$AU$1:$AV$60,2,FALSE)</f>
        <v>#N/A</v>
      </c>
      <c r="AU22" s="5" t="s">
        <v>239</v>
      </c>
      <c r="AV22" s="5">
        <v>0.89500000000000002</v>
      </c>
    </row>
    <row r="23" spans="1:48" ht="13.5" customHeight="1" thickBot="1">
      <c r="A23" s="8"/>
      <c r="B23" s="9"/>
      <c r="C23" s="9"/>
      <c r="D23" s="9"/>
      <c r="E23" s="9"/>
      <c r="F23" s="9"/>
      <c r="G23" s="9"/>
      <c r="H23" s="9"/>
      <c r="I23" s="9"/>
      <c r="J23" s="9"/>
      <c r="K23" s="9"/>
      <c r="L23" s="9"/>
      <c r="M23" s="9"/>
      <c r="N23" s="9"/>
      <c r="O23" s="9"/>
      <c r="P23" s="10"/>
      <c r="Q23" s="39"/>
      <c r="R23" s="39"/>
      <c r="S23" s="39"/>
      <c r="T23" s="39"/>
      <c r="U23" s="108"/>
      <c r="V23" s="32"/>
      <c r="W23" s="108"/>
      <c r="X23" s="108"/>
      <c r="Y23" s="108"/>
      <c r="Z23" s="10"/>
      <c r="AA23" s="9"/>
      <c r="AB23" s="9"/>
      <c r="AC23" s="9"/>
      <c r="AD23" s="9"/>
      <c r="AE23" s="9"/>
      <c r="AF23" s="9"/>
      <c r="AG23" s="9"/>
      <c r="AH23" s="9"/>
      <c r="AI23" s="11"/>
      <c r="AR23" s="40">
        <f>_xlfn.AGGREGATE(9,7,AR19:AR22)</f>
        <v>0</v>
      </c>
      <c r="AU23" s="5" t="s">
        <v>240</v>
      </c>
      <c r="AV23" s="5">
        <v>0.89</v>
      </c>
    </row>
    <row r="24" spans="1:48" ht="13.5" customHeight="1">
      <c r="A24" s="8"/>
      <c r="B24" s="9"/>
      <c r="C24" s="10"/>
      <c r="D24" s="9"/>
      <c r="E24" s="9"/>
      <c r="F24" s="9"/>
      <c r="G24" s="10"/>
      <c r="H24" s="9"/>
      <c r="I24" s="10"/>
      <c r="J24" s="10"/>
      <c r="K24" s="41" t="str">
        <f>IF(COUNTIF(K19:K22,"その他")&gt;=1,"ボイラ方式がその他の場合の説明を記載→","")</f>
        <v/>
      </c>
      <c r="L24" s="109"/>
      <c r="M24" s="109"/>
      <c r="N24" s="109"/>
      <c r="O24" s="109"/>
      <c r="P24" s="109"/>
      <c r="Q24" s="109"/>
      <c r="R24" s="109"/>
      <c r="S24" s="109"/>
      <c r="T24" s="109"/>
      <c r="U24" s="109"/>
      <c r="V24" s="109"/>
      <c r="W24" s="109"/>
      <c r="X24" s="109"/>
      <c r="Y24" s="109"/>
      <c r="Z24" s="109"/>
      <c r="AA24" s="9"/>
      <c r="AB24" s="9"/>
      <c r="AC24" s="9"/>
      <c r="AD24" s="9"/>
      <c r="AE24" s="9"/>
      <c r="AF24" s="9"/>
      <c r="AG24" s="9"/>
      <c r="AH24" s="9"/>
      <c r="AI24" s="11"/>
      <c r="AU24" s="5" t="s">
        <v>241</v>
      </c>
      <c r="AV24" s="5">
        <v>0.88500000000000001</v>
      </c>
    </row>
    <row r="25" spans="1:48" ht="13.5" customHeight="1">
      <c r="A25" s="8"/>
      <c r="B25" s="16"/>
      <c r="C25" s="16"/>
      <c r="D25" s="9"/>
      <c r="E25" s="9"/>
      <c r="F25" s="6"/>
      <c r="G25" s="16"/>
      <c r="H25" s="9"/>
      <c r="I25" s="9"/>
      <c r="J25" s="6"/>
      <c r="K25" s="16"/>
      <c r="L25" s="9"/>
      <c r="M25" s="9"/>
      <c r="N25" s="9"/>
      <c r="O25" s="9"/>
      <c r="P25" s="6"/>
      <c r="Q25" s="16"/>
      <c r="R25" s="42" t="s">
        <v>22</v>
      </c>
      <c r="S25" s="700" t="s">
        <v>30</v>
      </c>
      <c r="T25" s="700"/>
      <c r="U25" s="700"/>
      <c r="V25" s="700"/>
      <c r="W25" s="700"/>
      <c r="X25" s="700"/>
      <c r="Y25" s="700"/>
      <c r="Z25" s="700"/>
      <c r="AA25" s="700"/>
      <c r="AB25" s="700"/>
      <c r="AC25" s="700"/>
      <c r="AD25" s="700"/>
      <c r="AE25" s="700"/>
      <c r="AF25" s="700"/>
      <c r="AG25" s="700"/>
      <c r="AH25" s="700"/>
      <c r="AI25" s="701"/>
      <c r="AO25" s="5" t="s">
        <v>366</v>
      </c>
      <c r="AU25" s="5" t="s">
        <v>242</v>
      </c>
      <c r="AV25" s="5">
        <v>0.88</v>
      </c>
    </row>
    <row r="26" spans="1:48" ht="13.5" customHeight="1">
      <c r="A26" s="13"/>
      <c r="B26" s="14"/>
      <c r="C26" s="14"/>
      <c r="D26" s="14"/>
      <c r="E26" s="14"/>
      <c r="F26" s="14"/>
      <c r="G26" s="14"/>
      <c r="H26" s="14"/>
      <c r="I26" s="14"/>
      <c r="J26" s="14"/>
      <c r="K26" s="14"/>
      <c r="L26" s="14"/>
      <c r="M26" s="14"/>
      <c r="N26" s="14"/>
      <c r="O26" s="14"/>
      <c r="P26" s="43" t="str">
        <f>IF(AQ7=1,"",AO26)</f>
        <v/>
      </c>
      <c r="Q26" s="14"/>
      <c r="R26" s="15"/>
      <c r="S26" s="702"/>
      <c r="T26" s="702"/>
      <c r="U26" s="702"/>
      <c r="V26" s="702"/>
      <c r="W26" s="702"/>
      <c r="X26" s="702"/>
      <c r="Y26" s="702"/>
      <c r="Z26" s="702"/>
      <c r="AA26" s="702"/>
      <c r="AB26" s="702"/>
      <c r="AC26" s="702"/>
      <c r="AD26" s="702"/>
      <c r="AE26" s="702"/>
      <c r="AF26" s="702"/>
      <c r="AG26" s="702"/>
      <c r="AH26" s="702"/>
      <c r="AI26" s="703"/>
      <c r="AO26" s="5" t="s">
        <v>365</v>
      </c>
      <c r="AU26" s="5" t="s">
        <v>243</v>
      </c>
      <c r="AV26" s="5">
        <v>0.875</v>
      </c>
    </row>
    <row r="27" spans="1:48" ht="13.5" customHeight="1">
      <c r="A27" s="44"/>
      <c r="B27" s="17"/>
      <c r="C27" s="18"/>
      <c r="D27" s="18"/>
      <c r="F27" s="18"/>
      <c r="G27" s="18"/>
      <c r="H27" s="704" t="s">
        <v>19</v>
      </c>
      <c r="I27" s="704"/>
      <c r="J27" s="704"/>
      <c r="K27" s="704"/>
      <c r="L27" s="704"/>
      <c r="M27" s="704"/>
      <c r="N27" s="704"/>
      <c r="O27" s="704"/>
      <c r="P27" s="706"/>
      <c r="Q27" s="707"/>
      <c r="R27" s="707"/>
      <c r="S27" s="707"/>
      <c r="T27" s="707"/>
      <c r="U27" s="707"/>
      <c r="V27" s="710" t="s">
        <v>16</v>
      </c>
      <c r="W27" s="710"/>
      <c r="X27" s="710"/>
      <c r="Y27" s="711"/>
      <c r="Z27" s="714">
        <f>SUM(AE19:AG22)</f>
        <v>0</v>
      </c>
      <c r="AA27" s="715"/>
      <c r="AB27" s="715"/>
      <c r="AC27" s="715"/>
      <c r="AD27" s="715"/>
      <c r="AE27" s="715"/>
      <c r="AF27" s="718" t="s">
        <v>16</v>
      </c>
      <c r="AG27" s="718"/>
      <c r="AH27" s="718"/>
      <c r="AI27" s="719"/>
      <c r="AU27" s="5" t="s">
        <v>244</v>
      </c>
      <c r="AV27" s="5">
        <v>0.87</v>
      </c>
    </row>
    <row r="28" spans="1:48" ht="13.5" customHeight="1">
      <c r="A28" s="44"/>
      <c r="B28" s="17"/>
      <c r="C28" s="18"/>
      <c r="D28" s="18"/>
      <c r="F28" s="18"/>
      <c r="G28" s="18"/>
      <c r="H28" s="705"/>
      <c r="I28" s="705"/>
      <c r="J28" s="705"/>
      <c r="K28" s="705"/>
      <c r="L28" s="705"/>
      <c r="M28" s="705"/>
      <c r="N28" s="705"/>
      <c r="O28" s="705"/>
      <c r="P28" s="708"/>
      <c r="Q28" s="709"/>
      <c r="R28" s="709"/>
      <c r="S28" s="709"/>
      <c r="T28" s="709"/>
      <c r="U28" s="709"/>
      <c r="V28" s="712"/>
      <c r="W28" s="712"/>
      <c r="X28" s="712"/>
      <c r="Y28" s="713"/>
      <c r="Z28" s="716"/>
      <c r="AA28" s="717"/>
      <c r="AB28" s="717"/>
      <c r="AC28" s="717"/>
      <c r="AD28" s="717"/>
      <c r="AE28" s="717"/>
      <c r="AF28" s="712"/>
      <c r="AG28" s="712"/>
      <c r="AH28" s="712"/>
      <c r="AI28" s="713"/>
      <c r="AU28" s="5" t="s">
        <v>245</v>
      </c>
      <c r="AV28" s="5">
        <v>0.86499999999999999</v>
      </c>
    </row>
    <row r="29" spans="1:48" ht="13.5"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U29" s="5" t="s">
        <v>246</v>
      </c>
      <c r="AV29" s="5">
        <v>0.86</v>
      </c>
    </row>
    <row r="30" spans="1:48" ht="13.5" customHeight="1">
      <c r="A30" s="631" t="s">
        <v>14</v>
      </c>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c r="AH30" s="632"/>
      <c r="AI30" s="633"/>
      <c r="AU30" s="5" t="s">
        <v>247</v>
      </c>
      <c r="AV30" s="5">
        <v>0.85499999999999998</v>
      </c>
    </row>
    <row r="31" spans="1:48" ht="13.5" customHeight="1">
      <c r="A31" s="45" t="s">
        <v>284</v>
      </c>
      <c r="B31" s="32"/>
      <c r="C31" s="46"/>
      <c r="D31" s="46"/>
      <c r="E31" s="46"/>
      <c r="F31" s="46"/>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47"/>
      <c r="AU31" s="5" t="s">
        <v>248</v>
      </c>
      <c r="AV31" s="5">
        <v>0.85</v>
      </c>
    </row>
    <row r="32" spans="1:48" ht="13.5" customHeight="1">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1"/>
      <c r="AU32" s="5" t="s">
        <v>249</v>
      </c>
      <c r="AV32" s="5">
        <v>0.84499999999999997</v>
      </c>
    </row>
    <row r="33" spans="1:48" ht="13.5" customHeight="1">
      <c r="A33" s="8"/>
      <c r="B33" s="9" t="s">
        <v>185</v>
      </c>
      <c r="C33" s="9"/>
      <c r="D33" s="9"/>
      <c r="E33" s="9"/>
      <c r="F33" s="9"/>
      <c r="G33" s="9"/>
      <c r="H33" s="9"/>
      <c r="I33" s="723"/>
      <c r="J33" s="724"/>
      <c r="K33" s="724"/>
      <c r="L33" s="724"/>
      <c r="M33" s="724"/>
      <c r="N33" s="724"/>
      <c r="O33" s="724"/>
      <c r="P33" s="725"/>
      <c r="Q33" s="6"/>
      <c r="R33" s="9"/>
      <c r="S33" s="48"/>
      <c r="T33" s="48"/>
      <c r="U33" s="9"/>
      <c r="V33" s="9"/>
      <c r="W33" s="9"/>
      <c r="X33" s="9"/>
      <c r="Y33" s="49"/>
      <c r="Z33" s="49"/>
      <c r="AA33" s="49"/>
      <c r="AB33" s="49"/>
      <c r="AC33" s="9"/>
      <c r="AD33" s="9"/>
      <c r="AE33" s="9"/>
      <c r="AF33" s="9"/>
      <c r="AG33" s="33"/>
      <c r="AH33" s="10"/>
      <c r="AI33" s="11"/>
      <c r="AU33" s="5" t="s">
        <v>250</v>
      </c>
      <c r="AV33" s="5">
        <v>0.84</v>
      </c>
    </row>
    <row r="34" spans="1:48" ht="13.5" customHeight="1">
      <c r="A34" s="8"/>
      <c r="B34" s="9" t="s">
        <v>11</v>
      </c>
      <c r="C34" s="9"/>
      <c r="D34" s="9"/>
      <c r="E34" s="9"/>
      <c r="F34" s="9"/>
      <c r="G34" s="9"/>
      <c r="H34" s="9"/>
      <c r="I34" s="726"/>
      <c r="J34" s="727"/>
      <c r="K34" s="727"/>
      <c r="L34" s="727"/>
      <c r="M34" s="727"/>
      <c r="N34" s="727"/>
      <c r="O34" s="727"/>
      <c r="P34" s="728"/>
      <c r="Q34" s="9" t="s">
        <v>293</v>
      </c>
      <c r="R34" s="9"/>
      <c r="S34" s="9"/>
      <c r="T34" s="9"/>
      <c r="U34" s="9"/>
      <c r="V34" s="9"/>
      <c r="W34" s="9"/>
      <c r="X34" s="9"/>
      <c r="Y34" s="9"/>
      <c r="Z34" s="9"/>
      <c r="AA34" s="9"/>
      <c r="AB34" s="9"/>
      <c r="AC34" s="9"/>
      <c r="AD34" s="9"/>
      <c r="AE34" s="9"/>
      <c r="AF34" s="9"/>
      <c r="AG34" s="9"/>
      <c r="AH34" s="9"/>
      <c r="AI34" s="11"/>
      <c r="AU34" s="5" t="s">
        <v>251</v>
      </c>
      <c r="AV34" s="5">
        <v>0.83499999999999996</v>
      </c>
    </row>
    <row r="35" spans="1:48" ht="13.5" customHeight="1">
      <c r="A35" s="8"/>
      <c r="B35" s="9" t="s">
        <v>182</v>
      </c>
      <c r="C35" s="9"/>
      <c r="D35" s="9"/>
      <c r="E35" s="9"/>
      <c r="F35" s="9"/>
      <c r="G35" s="9"/>
      <c r="H35" s="9"/>
      <c r="I35" s="691"/>
      <c r="J35" s="692"/>
      <c r="K35" s="692"/>
      <c r="L35" s="692"/>
      <c r="M35" s="692"/>
      <c r="N35" s="692"/>
      <c r="O35" s="692"/>
      <c r="P35" s="693"/>
      <c r="Q35" s="9"/>
      <c r="R35" s="9"/>
      <c r="S35" s="9"/>
      <c r="T35" s="9"/>
      <c r="U35" s="9"/>
      <c r="V35" s="9"/>
      <c r="W35" s="9"/>
      <c r="X35" s="9"/>
      <c r="Y35" s="9"/>
      <c r="Z35" s="9"/>
      <c r="AA35" s="9"/>
      <c r="AB35" s="9"/>
      <c r="AC35" s="9"/>
      <c r="AD35" s="9"/>
      <c r="AE35" s="9"/>
      <c r="AF35" s="9"/>
      <c r="AG35" s="9"/>
      <c r="AH35" s="9"/>
      <c r="AI35" s="11"/>
      <c r="AU35" s="5" t="s">
        <v>252</v>
      </c>
      <c r="AV35" s="5">
        <v>0.83</v>
      </c>
    </row>
    <row r="36" spans="1:48" ht="13.5" customHeight="1">
      <c r="A36" s="8"/>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1"/>
      <c r="AU36" s="5" t="s">
        <v>253</v>
      </c>
      <c r="AV36" s="5">
        <v>0.82499999999999996</v>
      </c>
    </row>
    <row r="37" spans="1:48" ht="13.5" customHeight="1">
      <c r="A37" s="8"/>
      <c r="B37" s="6"/>
      <c r="C37" s="6"/>
      <c r="D37" s="6"/>
      <c r="E37" s="9"/>
      <c r="F37" s="9"/>
      <c r="G37" s="6"/>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1"/>
      <c r="AU37" s="5" t="s">
        <v>254</v>
      </c>
      <c r="AV37" s="5">
        <v>0.82</v>
      </c>
    </row>
    <row r="38" spans="1:48" ht="13.5" customHeight="1">
      <c r="A38" s="8"/>
      <c r="B38" s="9"/>
      <c r="C38" s="9"/>
      <c r="D38" s="9"/>
      <c r="E38" s="9"/>
      <c r="F38" s="9"/>
      <c r="G38" s="9"/>
      <c r="H38" s="9"/>
      <c r="I38" s="50"/>
      <c r="J38" s="50"/>
      <c r="K38" s="50"/>
      <c r="L38" s="50"/>
      <c r="M38" s="50"/>
      <c r="N38" s="9" t="s">
        <v>294</v>
      </c>
      <c r="O38" s="50"/>
      <c r="P38" s="50"/>
      <c r="Q38" s="9"/>
      <c r="R38" s="9"/>
      <c r="S38" s="9"/>
      <c r="T38" s="9"/>
      <c r="U38" s="9"/>
      <c r="V38" s="9"/>
      <c r="W38" s="9"/>
      <c r="X38" s="9"/>
      <c r="Y38" s="9"/>
      <c r="Z38" s="9"/>
      <c r="AA38" s="9"/>
      <c r="AB38" s="9"/>
      <c r="AC38" s="9"/>
      <c r="AD38" s="9"/>
      <c r="AE38" s="9"/>
      <c r="AF38" s="9"/>
      <c r="AG38" s="9"/>
      <c r="AH38" s="9"/>
      <c r="AI38" s="11"/>
      <c r="AU38" s="5" t="s">
        <v>255</v>
      </c>
      <c r="AV38" s="5">
        <v>0.81499999999999995</v>
      </c>
    </row>
    <row r="39" spans="1:48" ht="13.5" customHeight="1">
      <c r="A39" s="8"/>
      <c r="B39" s="635"/>
      <c r="C39" s="729" t="s">
        <v>212</v>
      </c>
      <c r="D39" s="730"/>
      <c r="E39" s="730"/>
      <c r="F39" s="730"/>
      <c r="G39" s="730"/>
      <c r="H39" s="730"/>
      <c r="I39" s="730"/>
      <c r="J39" s="730"/>
      <c r="K39" s="731"/>
      <c r="L39" s="661" t="s">
        <v>213</v>
      </c>
      <c r="M39" s="662"/>
      <c r="N39" s="662"/>
      <c r="O39" s="663"/>
      <c r="P39" s="735" t="s">
        <v>276</v>
      </c>
      <c r="Q39" s="711"/>
      <c r="R39" s="677" t="s">
        <v>216</v>
      </c>
      <c r="S39" s="678"/>
      <c r="T39" s="651" t="s">
        <v>279</v>
      </c>
      <c r="U39" s="637"/>
      <c r="V39" s="638"/>
      <c r="W39" s="671" t="s">
        <v>281</v>
      </c>
      <c r="X39" s="672"/>
      <c r="Y39" s="672"/>
      <c r="Z39" s="672"/>
      <c r="AA39" s="672"/>
      <c r="AB39" s="673"/>
      <c r="AC39" s="681" t="s">
        <v>217</v>
      </c>
      <c r="AD39" s="681"/>
      <c r="AE39" s="681"/>
      <c r="AF39" s="681"/>
      <c r="AG39" s="6"/>
      <c r="AH39" s="9"/>
      <c r="AI39" s="11"/>
      <c r="AU39" s="5" t="s">
        <v>256</v>
      </c>
      <c r="AV39" s="5">
        <v>0.81</v>
      </c>
    </row>
    <row r="40" spans="1:48" ht="13.5" customHeight="1">
      <c r="A40" s="8"/>
      <c r="B40" s="636"/>
      <c r="C40" s="732"/>
      <c r="D40" s="733"/>
      <c r="E40" s="733"/>
      <c r="F40" s="733"/>
      <c r="G40" s="733"/>
      <c r="H40" s="733"/>
      <c r="I40" s="733"/>
      <c r="J40" s="733"/>
      <c r="K40" s="734"/>
      <c r="L40" s="664"/>
      <c r="M40" s="665"/>
      <c r="N40" s="665"/>
      <c r="O40" s="666"/>
      <c r="P40" s="736"/>
      <c r="Q40" s="713"/>
      <c r="R40" s="679"/>
      <c r="S40" s="680"/>
      <c r="T40" s="652"/>
      <c r="U40" s="639"/>
      <c r="V40" s="640"/>
      <c r="W40" s="674"/>
      <c r="X40" s="675"/>
      <c r="Y40" s="675"/>
      <c r="Z40" s="675"/>
      <c r="AA40" s="675"/>
      <c r="AB40" s="676"/>
      <c r="AC40" s="681"/>
      <c r="AD40" s="681"/>
      <c r="AE40" s="681"/>
      <c r="AF40" s="681"/>
      <c r="AG40" s="6"/>
      <c r="AH40" s="10"/>
      <c r="AI40" s="51"/>
      <c r="AU40" s="5" t="s">
        <v>257</v>
      </c>
      <c r="AV40" s="5">
        <v>0.80500000000000005</v>
      </c>
    </row>
    <row r="41" spans="1:48" ht="13.5" customHeight="1">
      <c r="A41" s="8"/>
      <c r="B41" s="52">
        <v>1</v>
      </c>
      <c r="C41" s="655"/>
      <c r="D41" s="656"/>
      <c r="E41" s="656"/>
      <c r="F41" s="656"/>
      <c r="G41" s="656"/>
      <c r="H41" s="656"/>
      <c r="I41" s="656"/>
      <c r="J41" s="656"/>
      <c r="K41" s="657"/>
      <c r="L41" s="686"/>
      <c r="M41" s="687"/>
      <c r="N41" s="687"/>
      <c r="O41" s="688"/>
      <c r="P41" s="655"/>
      <c r="Q41" s="657"/>
      <c r="R41" s="737"/>
      <c r="S41" s="738"/>
      <c r="T41" s="739"/>
      <c r="U41" s="740"/>
      <c r="V41" s="741"/>
      <c r="W41" s="745">
        <f>AR45</f>
        <v>0</v>
      </c>
      <c r="X41" s="746"/>
      <c r="Y41" s="746"/>
      <c r="Z41" s="746"/>
      <c r="AA41" s="747" t="str">
        <f>IF(I35="","",VLOOKUP(I35,$B$71:$Y$80,10,FALSE))</f>
        <v/>
      </c>
      <c r="AB41" s="748"/>
      <c r="AC41" s="749" t="str">
        <f>IF(I35="","",W41*AL41*AP41*44/12)</f>
        <v/>
      </c>
      <c r="AD41" s="750"/>
      <c r="AE41" s="750"/>
      <c r="AF41" s="751"/>
      <c r="AG41" s="16"/>
      <c r="AH41" s="10"/>
      <c r="AI41" s="11"/>
      <c r="AL41" s="5" t="e">
        <f>VLOOKUP(I35,$B$71:$Y$80,13,FALSE)</f>
        <v>#N/A</v>
      </c>
      <c r="AM41" s="685" t="e">
        <f>VLOOKUP(I35,$B$71:$Y$80,17,FALSE)</f>
        <v>#N/A</v>
      </c>
      <c r="AN41" s="685"/>
      <c r="AO41" s="685"/>
      <c r="AP41" s="37" t="e">
        <f>VLOOKUP(I35,$B$71:$Y$80,21,FALSE)</f>
        <v>#N/A</v>
      </c>
      <c r="AR41" s="5" t="e">
        <f>$AR$23*T41/R41/AM41</f>
        <v>#DIV/0!</v>
      </c>
      <c r="AU41" s="5" t="s">
        <v>258</v>
      </c>
      <c r="AV41" s="5">
        <v>0.8</v>
      </c>
    </row>
    <row r="42" spans="1:48" ht="13.5" customHeight="1">
      <c r="A42" s="8"/>
      <c r="B42" s="52">
        <v>2</v>
      </c>
      <c r="C42" s="655"/>
      <c r="D42" s="656"/>
      <c r="E42" s="656"/>
      <c r="F42" s="656"/>
      <c r="G42" s="656"/>
      <c r="H42" s="656"/>
      <c r="I42" s="656"/>
      <c r="J42" s="656"/>
      <c r="K42" s="657"/>
      <c r="L42" s="686"/>
      <c r="M42" s="687"/>
      <c r="N42" s="687"/>
      <c r="O42" s="688"/>
      <c r="P42" s="655"/>
      <c r="Q42" s="657"/>
      <c r="R42" s="737"/>
      <c r="S42" s="738"/>
      <c r="T42" s="739"/>
      <c r="U42" s="740"/>
      <c r="V42" s="741"/>
      <c r="W42" s="742" t="s">
        <v>297</v>
      </c>
      <c r="X42" s="743"/>
      <c r="Y42" s="743"/>
      <c r="Z42" s="743"/>
      <c r="AA42" s="743"/>
      <c r="AB42" s="743"/>
      <c r="AC42" s="743"/>
      <c r="AD42" s="743"/>
      <c r="AE42" s="743"/>
      <c r="AF42" s="743"/>
      <c r="AG42" s="16"/>
      <c r="AH42" s="9"/>
      <c r="AI42" s="11"/>
      <c r="AM42" s="685" t="e">
        <f>VLOOKUP(IF(C42="","",I$35),$B$71:$Y$80,17,FALSE)</f>
        <v>#N/A</v>
      </c>
      <c r="AN42" s="685"/>
      <c r="AO42" s="685"/>
      <c r="AP42" s="37" t="e">
        <f>VLOOKUP(IF(C42="","",I$35),$B$71:$Y$80,21,FALSE)</f>
        <v>#N/A</v>
      </c>
      <c r="AR42" s="5" t="e">
        <f>$AR$23*T42/R42/AM42</f>
        <v>#DIV/0!</v>
      </c>
      <c r="AU42" s="5" t="s">
        <v>259</v>
      </c>
      <c r="AV42" s="5">
        <v>0.79500000000000004</v>
      </c>
    </row>
    <row r="43" spans="1:48" ht="13.5" customHeight="1">
      <c r="A43" s="8"/>
      <c r="B43" s="52">
        <v>3</v>
      </c>
      <c r="C43" s="655"/>
      <c r="D43" s="656"/>
      <c r="E43" s="656"/>
      <c r="F43" s="656"/>
      <c r="G43" s="656"/>
      <c r="H43" s="656"/>
      <c r="I43" s="656"/>
      <c r="J43" s="656"/>
      <c r="K43" s="657"/>
      <c r="L43" s="686"/>
      <c r="M43" s="687"/>
      <c r="N43" s="687"/>
      <c r="O43" s="688"/>
      <c r="P43" s="655"/>
      <c r="Q43" s="657"/>
      <c r="R43" s="737"/>
      <c r="S43" s="738"/>
      <c r="T43" s="739"/>
      <c r="U43" s="740"/>
      <c r="V43" s="741"/>
      <c r="W43" s="744"/>
      <c r="X43" s="700"/>
      <c r="Y43" s="700"/>
      <c r="Z43" s="700"/>
      <c r="AA43" s="700"/>
      <c r="AB43" s="700"/>
      <c r="AC43" s="700"/>
      <c r="AD43" s="700"/>
      <c r="AE43" s="700"/>
      <c r="AF43" s="700"/>
      <c r="AG43" s="16"/>
      <c r="AH43" s="9"/>
      <c r="AI43" s="11"/>
      <c r="AM43" s="685" t="e">
        <f>VLOOKUP(IF(C43="","",I$35),$B$71:$Y$80,17,FALSE)</f>
        <v>#N/A</v>
      </c>
      <c r="AN43" s="685"/>
      <c r="AO43" s="685"/>
      <c r="AP43" s="37" t="e">
        <f>VLOOKUP(IF(C43="","",I$35),$B$71:$Y$80,21,FALSE)</f>
        <v>#N/A</v>
      </c>
      <c r="AR43" s="5" t="e">
        <f>$AR$23*T43/R43/AM43</f>
        <v>#DIV/0!</v>
      </c>
      <c r="AU43" s="5" t="s">
        <v>260</v>
      </c>
      <c r="AV43" s="5">
        <v>0.79</v>
      </c>
    </row>
    <row r="44" spans="1:48" ht="13.5" customHeight="1" thickBot="1">
      <c r="A44" s="8"/>
      <c r="B44" s="52">
        <v>4</v>
      </c>
      <c r="C44" s="655"/>
      <c r="D44" s="656"/>
      <c r="E44" s="656"/>
      <c r="F44" s="656"/>
      <c r="G44" s="656"/>
      <c r="H44" s="656"/>
      <c r="I44" s="656"/>
      <c r="J44" s="656"/>
      <c r="K44" s="657"/>
      <c r="L44" s="686"/>
      <c r="M44" s="687"/>
      <c r="N44" s="687"/>
      <c r="O44" s="688"/>
      <c r="P44" s="655"/>
      <c r="Q44" s="657"/>
      <c r="R44" s="737"/>
      <c r="S44" s="738"/>
      <c r="T44" s="739"/>
      <c r="U44" s="740"/>
      <c r="V44" s="741"/>
      <c r="W44" s="9"/>
      <c r="X44" s="9"/>
      <c r="Y44" s="9"/>
      <c r="Z44" s="9"/>
      <c r="AA44" s="9"/>
      <c r="AB44" s="9"/>
      <c r="AC44" s="9"/>
      <c r="AD44" s="9"/>
      <c r="AE44" s="9"/>
      <c r="AF44" s="9"/>
      <c r="AG44" s="16"/>
      <c r="AH44" s="9"/>
      <c r="AI44" s="11"/>
      <c r="AM44" s="685" t="e">
        <f>VLOOKUP(IF(C44="","",I$35),$B$71:$Y$80,17,FALSE)</f>
        <v>#N/A</v>
      </c>
      <c r="AN44" s="685"/>
      <c r="AO44" s="685"/>
      <c r="AP44" s="37" t="e">
        <f>VLOOKUP(IF(C44="","",I$35),$B$71:$Y$80,21,FALSE)</f>
        <v>#N/A</v>
      </c>
      <c r="AR44" s="5" t="e">
        <f>$AR$23*T44/R44/AM44</f>
        <v>#DIV/0!</v>
      </c>
      <c r="AU44" s="5" t="s">
        <v>261</v>
      </c>
      <c r="AV44" s="5">
        <v>0.78500000000000003</v>
      </c>
    </row>
    <row r="45" spans="1:48" ht="13.5" customHeight="1" thickBot="1">
      <c r="A45" s="8"/>
      <c r="B45" s="9"/>
      <c r="C45" s="9"/>
      <c r="D45" s="9"/>
      <c r="E45" s="9"/>
      <c r="F45" s="9"/>
      <c r="G45" s="9"/>
      <c r="H45" s="9"/>
      <c r="I45" s="50"/>
      <c r="J45" s="50"/>
      <c r="K45" s="50"/>
      <c r="L45" s="50"/>
      <c r="M45" s="50"/>
      <c r="N45" s="50"/>
      <c r="O45" s="50"/>
      <c r="P45" s="50"/>
      <c r="Q45" s="9"/>
      <c r="R45" s="9"/>
      <c r="S45" s="53" t="s">
        <v>280</v>
      </c>
      <c r="T45" s="631">
        <f>SUM(T41:U44)</f>
        <v>0</v>
      </c>
      <c r="U45" s="632"/>
      <c r="V45" s="633"/>
      <c r="W45" s="54" t="s">
        <v>295</v>
      </c>
      <c r="X45" s="9"/>
      <c r="Y45" s="9"/>
      <c r="Z45" s="9"/>
      <c r="AA45" s="9"/>
      <c r="AB45" s="9"/>
      <c r="AC45" s="9"/>
      <c r="AD45" s="9"/>
      <c r="AE45" s="9"/>
      <c r="AF45" s="9"/>
      <c r="AG45" s="10"/>
      <c r="AH45" s="9"/>
      <c r="AI45" s="11"/>
      <c r="AR45" s="40">
        <f>_xlfn.AGGREGATE(9,7,AR41:AR44)</f>
        <v>0</v>
      </c>
      <c r="AU45" s="5" t="s">
        <v>262</v>
      </c>
      <c r="AV45" s="5">
        <v>0.78</v>
      </c>
    </row>
    <row r="46" spans="1:48" ht="13.5" customHeight="1">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1"/>
      <c r="AU46" s="5" t="s">
        <v>263</v>
      </c>
      <c r="AV46" s="5">
        <v>0.77500000000000002</v>
      </c>
    </row>
    <row r="47" spans="1:48" ht="13.5" customHeight="1">
      <c r="A47" s="8"/>
      <c r="B47" s="10"/>
      <c r="C47" s="10"/>
      <c r="D47" s="9"/>
      <c r="E47" s="10"/>
      <c r="F47" s="9"/>
      <c r="G47" s="9"/>
      <c r="H47" s="9"/>
      <c r="I47" s="9"/>
      <c r="J47" s="9"/>
      <c r="K47" s="9"/>
      <c r="L47" s="9"/>
      <c r="M47" s="9"/>
      <c r="N47" s="9"/>
      <c r="O47" s="9"/>
      <c r="P47" s="9"/>
      <c r="Q47" s="9"/>
      <c r="R47" s="9"/>
      <c r="S47" s="9"/>
      <c r="T47" s="9"/>
      <c r="U47" s="9"/>
      <c r="V47" s="9"/>
      <c r="W47" s="9"/>
      <c r="X47" s="10"/>
      <c r="Y47" s="10"/>
      <c r="Z47" s="10"/>
      <c r="AA47" s="9"/>
      <c r="AB47" s="55"/>
      <c r="AC47" s="55"/>
      <c r="AD47" s="55"/>
      <c r="AE47" s="55"/>
      <c r="AF47" s="9"/>
      <c r="AG47" s="33"/>
      <c r="AH47" s="9"/>
      <c r="AI47" s="11"/>
      <c r="AU47" s="5" t="s">
        <v>264</v>
      </c>
      <c r="AV47" s="5">
        <v>0.77</v>
      </c>
    </row>
    <row r="48" spans="1:48" ht="13.5" customHeight="1">
      <c r="A48" s="8"/>
      <c r="B48" s="21"/>
      <c r="C48" s="21"/>
      <c r="D48" s="21"/>
      <c r="E48" s="21"/>
      <c r="F48" s="21"/>
      <c r="G48" s="21"/>
      <c r="H48" s="21"/>
      <c r="I48" s="21"/>
      <c r="J48" s="21"/>
      <c r="K48" s="21"/>
      <c r="L48" s="21"/>
      <c r="M48" s="21"/>
      <c r="N48" s="21"/>
      <c r="O48" s="21"/>
      <c r="P48" s="6"/>
      <c r="Q48" s="16"/>
      <c r="R48" s="42" t="s">
        <v>22</v>
      </c>
      <c r="S48" s="700" t="s">
        <v>30</v>
      </c>
      <c r="T48" s="700"/>
      <c r="U48" s="700"/>
      <c r="V48" s="700"/>
      <c r="W48" s="700"/>
      <c r="X48" s="700"/>
      <c r="Y48" s="700"/>
      <c r="Z48" s="700"/>
      <c r="AA48" s="700"/>
      <c r="AB48" s="700"/>
      <c r="AC48" s="700"/>
      <c r="AD48" s="700"/>
      <c r="AE48" s="700"/>
      <c r="AF48" s="700"/>
      <c r="AG48" s="700"/>
      <c r="AH48" s="700"/>
      <c r="AI48" s="701"/>
      <c r="AU48" s="5" t="s">
        <v>242</v>
      </c>
      <c r="AV48" s="5">
        <v>0.88</v>
      </c>
    </row>
    <row r="49" spans="1:48">
      <c r="A49" s="56"/>
      <c r="B49" s="57"/>
      <c r="C49" s="57"/>
      <c r="D49" s="57"/>
      <c r="E49" s="57"/>
      <c r="F49" s="57"/>
      <c r="G49" s="57"/>
      <c r="H49" s="57"/>
      <c r="I49" s="57"/>
      <c r="J49" s="57"/>
      <c r="K49" s="57"/>
      <c r="L49" s="57"/>
      <c r="M49" s="57"/>
      <c r="N49" s="57"/>
      <c r="O49" s="57"/>
      <c r="P49" s="43" t="str">
        <f>IF(AQ7=1,"",AO49)</f>
        <v/>
      </c>
      <c r="Q49" s="14"/>
      <c r="R49" s="15"/>
      <c r="S49" s="702"/>
      <c r="T49" s="702"/>
      <c r="U49" s="702"/>
      <c r="V49" s="702"/>
      <c r="W49" s="702"/>
      <c r="X49" s="702"/>
      <c r="Y49" s="702"/>
      <c r="Z49" s="702"/>
      <c r="AA49" s="702"/>
      <c r="AB49" s="702"/>
      <c r="AC49" s="702"/>
      <c r="AD49" s="702"/>
      <c r="AE49" s="702"/>
      <c r="AF49" s="702"/>
      <c r="AG49" s="702"/>
      <c r="AH49" s="702"/>
      <c r="AI49" s="703"/>
      <c r="AO49" s="5" t="s">
        <v>365</v>
      </c>
      <c r="AU49" s="5" t="s">
        <v>243</v>
      </c>
      <c r="AV49" s="5">
        <v>0.875</v>
      </c>
    </row>
    <row r="50" spans="1:48">
      <c r="A50" s="44"/>
      <c r="C50" s="18"/>
      <c r="D50" s="18"/>
      <c r="E50" s="18"/>
      <c r="F50" s="18"/>
      <c r="G50" s="18"/>
      <c r="H50" s="704" t="s">
        <v>20</v>
      </c>
      <c r="I50" s="704"/>
      <c r="J50" s="704"/>
      <c r="K50" s="704"/>
      <c r="L50" s="704"/>
      <c r="M50" s="704"/>
      <c r="N50" s="704"/>
      <c r="O50" s="704"/>
      <c r="P50" s="706"/>
      <c r="Q50" s="707"/>
      <c r="R50" s="707"/>
      <c r="S50" s="707"/>
      <c r="T50" s="707"/>
      <c r="U50" s="707"/>
      <c r="V50" s="710" t="s">
        <v>16</v>
      </c>
      <c r="W50" s="710"/>
      <c r="X50" s="710"/>
      <c r="Y50" s="711"/>
      <c r="Z50" s="752" t="str">
        <f>AC41</f>
        <v/>
      </c>
      <c r="AA50" s="753"/>
      <c r="AB50" s="753"/>
      <c r="AC50" s="753"/>
      <c r="AD50" s="753"/>
      <c r="AE50" s="753"/>
      <c r="AF50" s="710" t="s">
        <v>16</v>
      </c>
      <c r="AG50" s="710"/>
      <c r="AH50" s="710"/>
      <c r="AI50" s="711"/>
      <c r="AU50" s="5" t="s">
        <v>265</v>
      </c>
      <c r="AV50" s="5">
        <v>0.755</v>
      </c>
    </row>
    <row r="51" spans="1:48">
      <c r="A51" s="44"/>
      <c r="B51" s="17"/>
      <c r="C51" s="18"/>
      <c r="D51" s="18"/>
      <c r="E51" s="18"/>
      <c r="F51" s="18"/>
      <c r="G51" s="18"/>
      <c r="H51" s="705"/>
      <c r="I51" s="705"/>
      <c r="J51" s="705"/>
      <c r="K51" s="705"/>
      <c r="L51" s="705"/>
      <c r="M51" s="705"/>
      <c r="N51" s="705"/>
      <c r="O51" s="705"/>
      <c r="P51" s="708"/>
      <c r="Q51" s="709"/>
      <c r="R51" s="709"/>
      <c r="S51" s="709"/>
      <c r="T51" s="709"/>
      <c r="U51" s="709"/>
      <c r="V51" s="712"/>
      <c r="W51" s="712"/>
      <c r="X51" s="712"/>
      <c r="Y51" s="713"/>
      <c r="Z51" s="716"/>
      <c r="AA51" s="717"/>
      <c r="AB51" s="717"/>
      <c r="AC51" s="717"/>
      <c r="AD51" s="717"/>
      <c r="AE51" s="717"/>
      <c r="AF51" s="712"/>
      <c r="AG51" s="712"/>
      <c r="AH51" s="712"/>
      <c r="AI51" s="713"/>
      <c r="AU51" s="5" t="s">
        <v>266</v>
      </c>
      <c r="AV51" s="5">
        <v>0.75</v>
      </c>
    </row>
    <row r="52" spans="1:48" ht="13.5" thickBo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U52" s="5" t="s">
        <v>267</v>
      </c>
      <c r="AV52" s="5">
        <v>0.745</v>
      </c>
    </row>
    <row r="53" spans="1:48" ht="13.5" thickTop="1">
      <c r="A53" s="10"/>
      <c r="B53" s="777" t="s">
        <v>19</v>
      </c>
      <c r="C53" s="778"/>
      <c r="D53" s="778"/>
      <c r="E53" s="778"/>
      <c r="F53" s="778"/>
      <c r="G53" s="778"/>
      <c r="H53" s="778"/>
      <c r="I53" s="778"/>
      <c r="J53" s="778"/>
      <c r="K53" s="779"/>
      <c r="N53" s="777" t="s">
        <v>20</v>
      </c>
      <c r="O53" s="778"/>
      <c r="P53" s="778"/>
      <c r="Q53" s="778"/>
      <c r="R53" s="778"/>
      <c r="S53" s="778"/>
      <c r="T53" s="778"/>
      <c r="U53" s="778"/>
      <c r="V53" s="778"/>
      <c r="W53" s="779"/>
      <c r="Z53" s="760" t="s">
        <v>17</v>
      </c>
      <c r="AA53" s="761"/>
      <c r="AB53" s="761"/>
      <c r="AC53" s="761"/>
      <c r="AD53" s="761"/>
      <c r="AE53" s="761"/>
      <c r="AF53" s="761"/>
      <c r="AG53" s="761"/>
      <c r="AH53" s="761"/>
      <c r="AI53" s="762"/>
      <c r="AU53" s="5" t="s">
        <v>268</v>
      </c>
      <c r="AV53" s="5">
        <v>0.74</v>
      </c>
    </row>
    <row r="54" spans="1:48" ht="13.5" customHeight="1">
      <c r="A54" s="10"/>
      <c r="B54" s="780">
        <f>IF($AQ$7=2,P27,Z27)</f>
        <v>0</v>
      </c>
      <c r="C54" s="781"/>
      <c r="D54" s="781"/>
      <c r="E54" s="781"/>
      <c r="F54" s="781"/>
      <c r="G54" s="781"/>
      <c r="H54" s="710" t="s">
        <v>16</v>
      </c>
      <c r="I54" s="710"/>
      <c r="J54" s="710"/>
      <c r="K54" s="711"/>
      <c r="L54" s="782" t="s">
        <v>21</v>
      </c>
      <c r="M54" s="719"/>
      <c r="N54" s="783" t="str">
        <f>IF(AQ7=2,P50,Z50)</f>
        <v/>
      </c>
      <c r="O54" s="784"/>
      <c r="P54" s="784"/>
      <c r="Q54" s="784"/>
      <c r="R54" s="784"/>
      <c r="S54" s="784"/>
      <c r="T54" s="710" t="s">
        <v>16</v>
      </c>
      <c r="U54" s="710"/>
      <c r="V54" s="710"/>
      <c r="W54" s="711"/>
      <c r="X54" s="782" t="s">
        <v>18</v>
      </c>
      <c r="Y54" s="718"/>
      <c r="Z54" s="769" t="str">
        <f>IFERROR(B54-N54,"")</f>
        <v/>
      </c>
      <c r="AA54" s="764"/>
      <c r="AB54" s="764"/>
      <c r="AC54" s="764"/>
      <c r="AD54" s="764"/>
      <c r="AE54" s="764"/>
      <c r="AF54" s="710" t="s">
        <v>16</v>
      </c>
      <c r="AG54" s="710"/>
      <c r="AH54" s="710"/>
      <c r="AI54" s="754"/>
      <c r="AU54" s="5" t="s">
        <v>269</v>
      </c>
      <c r="AV54" s="5">
        <v>0.73499999999999999</v>
      </c>
    </row>
    <row r="55" spans="1:48" ht="14.25" customHeight="1" thickBot="1">
      <c r="A55" s="19"/>
      <c r="B55" s="780"/>
      <c r="C55" s="781"/>
      <c r="D55" s="781"/>
      <c r="E55" s="781"/>
      <c r="F55" s="781"/>
      <c r="G55" s="781"/>
      <c r="H55" s="712"/>
      <c r="I55" s="712"/>
      <c r="J55" s="712"/>
      <c r="K55" s="713"/>
      <c r="L55" s="782"/>
      <c r="M55" s="719"/>
      <c r="N55" s="785"/>
      <c r="O55" s="786"/>
      <c r="P55" s="786"/>
      <c r="Q55" s="786"/>
      <c r="R55" s="786"/>
      <c r="S55" s="786"/>
      <c r="T55" s="712"/>
      <c r="U55" s="712"/>
      <c r="V55" s="712"/>
      <c r="W55" s="713"/>
      <c r="X55" s="782"/>
      <c r="Y55" s="718"/>
      <c r="Z55" s="770"/>
      <c r="AA55" s="771"/>
      <c r="AB55" s="771"/>
      <c r="AC55" s="771"/>
      <c r="AD55" s="771"/>
      <c r="AE55" s="771"/>
      <c r="AF55" s="755"/>
      <c r="AG55" s="755"/>
      <c r="AH55" s="755"/>
      <c r="AI55" s="756"/>
      <c r="AU55" s="5" t="s">
        <v>270</v>
      </c>
      <c r="AV55" s="5">
        <v>0.73</v>
      </c>
    </row>
    <row r="56" spans="1:48" ht="14" thickTop="1" thickBot="1">
      <c r="AU56" s="5" t="s">
        <v>271</v>
      </c>
      <c r="AV56" s="5">
        <v>0.72499999999999998</v>
      </c>
    </row>
    <row r="57" spans="1:48" ht="13.5" customHeight="1" thickTop="1">
      <c r="N57" s="757" t="s">
        <v>383</v>
      </c>
      <c r="O57" s="758"/>
      <c r="P57" s="758"/>
      <c r="Q57" s="758"/>
      <c r="R57" s="758"/>
      <c r="S57" s="758"/>
      <c r="T57" s="759"/>
      <c r="Z57" s="760" t="s">
        <v>388</v>
      </c>
      <c r="AA57" s="761"/>
      <c r="AB57" s="761"/>
      <c r="AC57" s="761"/>
      <c r="AD57" s="761"/>
      <c r="AE57" s="761"/>
      <c r="AF57" s="761"/>
      <c r="AG57" s="761"/>
      <c r="AH57" s="761"/>
      <c r="AI57" s="762"/>
      <c r="AU57" s="5" t="s">
        <v>272</v>
      </c>
      <c r="AV57" s="5">
        <v>0.72</v>
      </c>
    </row>
    <row r="58" spans="1:48" ht="13.5" customHeight="1">
      <c r="N58" s="763">
        <f>I3</f>
        <v>0</v>
      </c>
      <c r="O58" s="764"/>
      <c r="P58" s="764"/>
      <c r="Q58" s="764"/>
      <c r="R58" s="765"/>
      <c r="S58" s="735" t="s">
        <v>12</v>
      </c>
      <c r="T58" s="711"/>
      <c r="Z58" s="769" t="str">
        <f>IFERROR(Z54*N58,"")</f>
        <v/>
      </c>
      <c r="AA58" s="764"/>
      <c r="AB58" s="764"/>
      <c r="AC58" s="764"/>
      <c r="AD58" s="764"/>
      <c r="AE58" s="764"/>
      <c r="AF58" s="772" t="s">
        <v>384</v>
      </c>
      <c r="AG58" s="773"/>
      <c r="AH58" s="773"/>
      <c r="AI58" s="774"/>
      <c r="AU58" s="5" t="s">
        <v>273</v>
      </c>
      <c r="AV58" s="5">
        <v>0.71499999999999997</v>
      </c>
    </row>
    <row r="59" spans="1:48" ht="14.25" customHeight="1" thickBot="1">
      <c r="N59" s="766"/>
      <c r="O59" s="767"/>
      <c r="P59" s="767"/>
      <c r="Q59" s="767"/>
      <c r="R59" s="768"/>
      <c r="S59" s="736"/>
      <c r="T59" s="713"/>
      <c r="Z59" s="770"/>
      <c r="AA59" s="771"/>
      <c r="AB59" s="771"/>
      <c r="AC59" s="771"/>
      <c r="AD59" s="771"/>
      <c r="AE59" s="771"/>
      <c r="AF59" s="775"/>
      <c r="AG59" s="775"/>
      <c r="AH59" s="775"/>
      <c r="AI59" s="776"/>
      <c r="AU59" s="5" t="s">
        <v>274</v>
      </c>
      <c r="AV59" s="5">
        <v>0.71</v>
      </c>
    </row>
    <row r="60" spans="1:48" ht="14.5" thickTop="1">
      <c r="P60" s="20"/>
      <c r="AU60" s="5" t="s">
        <v>275</v>
      </c>
      <c r="AV60" s="5">
        <v>0.70499999999999996</v>
      </c>
    </row>
    <row r="61" spans="1:48" ht="13.5" customHeight="1"/>
    <row r="62" spans="1:48" ht="14.25" customHeight="1">
      <c r="B62" s="5" t="s">
        <v>386</v>
      </c>
      <c r="C62" s="5" t="s">
        <v>387</v>
      </c>
    </row>
    <row r="66" spans="2:36" hidden="1"/>
    <row r="67" spans="2:36" hidden="1"/>
    <row r="68" spans="2:36" hidden="1"/>
    <row r="69" spans="2:36" hidden="1"/>
    <row r="70" spans="2:36" hidden="1">
      <c r="B70" s="789" t="s">
        <v>182</v>
      </c>
      <c r="C70" s="789"/>
      <c r="D70" s="789"/>
      <c r="E70" s="789"/>
      <c r="F70" s="789"/>
      <c r="G70" s="789"/>
      <c r="H70" s="789"/>
      <c r="I70" s="789"/>
      <c r="J70" s="789"/>
      <c r="K70" s="789" t="s">
        <v>26</v>
      </c>
      <c r="L70" s="789"/>
      <c r="M70" s="789"/>
      <c r="N70" s="58" t="s">
        <v>277</v>
      </c>
      <c r="O70" s="59"/>
      <c r="P70" s="59"/>
      <c r="Q70" s="60"/>
      <c r="R70" s="790" t="s">
        <v>278</v>
      </c>
      <c r="S70" s="791"/>
      <c r="T70" s="791"/>
      <c r="U70" s="792"/>
      <c r="V70" s="789" t="s">
        <v>184</v>
      </c>
      <c r="W70" s="789"/>
      <c r="X70" s="789"/>
      <c r="Y70" s="789"/>
      <c r="AA70" s="61" t="s">
        <v>185</v>
      </c>
      <c r="AB70" s="61"/>
      <c r="AC70" s="61"/>
      <c r="AD70" s="61"/>
      <c r="AE70" s="61"/>
      <c r="AF70" s="61"/>
      <c r="AG70" s="61"/>
      <c r="AH70" s="61"/>
      <c r="AI70" s="61"/>
      <c r="AJ70" s="61"/>
    </row>
    <row r="71" spans="2:36" hidden="1">
      <c r="B71" s="748" t="s">
        <v>28</v>
      </c>
      <c r="C71" s="748"/>
      <c r="D71" s="748"/>
      <c r="E71" s="748"/>
      <c r="F71" s="748"/>
      <c r="G71" s="748"/>
      <c r="H71" s="748"/>
      <c r="I71" s="748"/>
      <c r="J71" s="748"/>
      <c r="K71" s="748" t="s">
        <v>27</v>
      </c>
      <c r="L71" s="748"/>
      <c r="M71" s="748"/>
      <c r="N71" s="62">
        <v>36.700000000000003</v>
      </c>
      <c r="O71" s="62"/>
      <c r="P71" s="62"/>
      <c r="Q71" s="62"/>
      <c r="R71" s="787">
        <v>34.200000000000003</v>
      </c>
      <c r="S71" s="788"/>
      <c r="T71" s="788"/>
      <c r="U71" s="747"/>
      <c r="V71" s="748">
        <v>1.8499999999999999E-2</v>
      </c>
      <c r="W71" s="748"/>
      <c r="X71" s="748"/>
      <c r="Y71" s="748"/>
      <c r="AA71" s="62" t="s">
        <v>186</v>
      </c>
      <c r="AB71" s="62"/>
      <c r="AC71" s="62"/>
      <c r="AD71" s="62"/>
      <c r="AE71" s="62"/>
      <c r="AF71" s="62"/>
      <c r="AG71" s="62"/>
      <c r="AH71" s="62"/>
      <c r="AI71" s="62"/>
      <c r="AJ71" s="62"/>
    </row>
    <row r="72" spans="2:36" hidden="1">
      <c r="B72" s="748" t="s">
        <v>187</v>
      </c>
      <c r="C72" s="748"/>
      <c r="D72" s="748"/>
      <c r="E72" s="748"/>
      <c r="F72" s="748"/>
      <c r="G72" s="748"/>
      <c r="H72" s="748"/>
      <c r="I72" s="748"/>
      <c r="J72" s="748"/>
      <c r="K72" s="748" t="s">
        <v>27</v>
      </c>
      <c r="L72" s="748"/>
      <c r="M72" s="748"/>
      <c r="N72" s="62">
        <v>39.1</v>
      </c>
      <c r="O72" s="62"/>
      <c r="P72" s="62"/>
      <c r="Q72" s="62"/>
      <c r="R72" s="787">
        <v>36.6</v>
      </c>
      <c r="S72" s="788"/>
      <c r="T72" s="788"/>
      <c r="U72" s="747"/>
      <c r="V72" s="748">
        <v>1.89E-2</v>
      </c>
      <c r="W72" s="748"/>
      <c r="X72" s="748"/>
      <c r="Y72" s="748"/>
      <c r="AA72" s="62" t="s">
        <v>188</v>
      </c>
      <c r="AB72" s="62"/>
      <c r="AC72" s="62"/>
      <c r="AD72" s="62"/>
      <c r="AE72" s="62"/>
      <c r="AF72" s="62"/>
      <c r="AG72" s="62"/>
      <c r="AH72" s="62"/>
      <c r="AI72" s="62"/>
      <c r="AJ72" s="62"/>
    </row>
    <row r="73" spans="2:36" hidden="1">
      <c r="B73" s="748" t="s">
        <v>189</v>
      </c>
      <c r="C73" s="748"/>
      <c r="D73" s="748"/>
      <c r="E73" s="748"/>
      <c r="F73" s="748"/>
      <c r="G73" s="748"/>
      <c r="H73" s="748"/>
      <c r="I73" s="748"/>
      <c r="J73" s="748"/>
      <c r="K73" s="748" t="s">
        <v>27</v>
      </c>
      <c r="L73" s="748"/>
      <c r="M73" s="748"/>
      <c r="N73" s="62">
        <v>41.9</v>
      </c>
      <c r="O73" s="62"/>
      <c r="P73" s="62"/>
      <c r="Q73" s="62"/>
      <c r="R73" s="787">
        <v>39.4</v>
      </c>
      <c r="S73" s="788"/>
      <c r="T73" s="788"/>
      <c r="U73" s="747"/>
      <c r="V73" s="748">
        <v>1.95E-2</v>
      </c>
      <c r="W73" s="748"/>
      <c r="X73" s="748"/>
      <c r="Y73" s="748"/>
      <c r="AA73" s="62" t="s">
        <v>190</v>
      </c>
      <c r="AB73" s="62"/>
      <c r="AC73" s="62"/>
      <c r="AD73" s="62"/>
      <c r="AE73" s="62"/>
      <c r="AF73" s="62"/>
      <c r="AG73" s="62"/>
      <c r="AH73" s="62"/>
      <c r="AI73" s="62"/>
      <c r="AJ73" s="62"/>
    </row>
    <row r="74" spans="2:36" hidden="1">
      <c r="B74" s="748" t="s">
        <v>191</v>
      </c>
      <c r="C74" s="748"/>
      <c r="D74" s="748"/>
      <c r="E74" s="748"/>
      <c r="F74" s="748"/>
      <c r="G74" s="748"/>
      <c r="H74" s="748"/>
      <c r="I74" s="748"/>
      <c r="J74" s="748"/>
      <c r="K74" s="748" t="s">
        <v>192</v>
      </c>
      <c r="L74" s="748"/>
      <c r="M74" s="748"/>
      <c r="N74" s="62">
        <v>50.8</v>
      </c>
      <c r="O74" s="62"/>
      <c r="P74" s="62"/>
      <c r="Q74" s="62"/>
      <c r="R74" s="787">
        <v>45.8</v>
      </c>
      <c r="S74" s="788"/>
      <c r="T74" s="788"/>
      <c r="U74" s="747"/>
      <c r="V74" s="748">
        <v>1.61E-2</v>
      </c>
      <c r="W74" s="748"/>
      <c r="X74" s="748"/>
      <c r="Y74" s="748"/>
      <c r="AA74" s="63"/>
      <c r="AB74" s="63"/>
      <c r="AC74" s="63"/>
      <c r="AD74" s="63"/>
      <c r="AE74" s="63"/>
      <c r="AF74" s="63"/>
      <c r="AG74" s="63"/>
      <c r="AH74" s="63"/>
      <c r="AI74" s="63"/>
      <c r="AJ74" s="63"/>
    </row>
    <row r="75" spans="2:36" hidden="1">
      <c r="B75" s="748" t="s">
        <v>193</v>
      </c>
      <c r="C75" s="748"/>
      <c r="D75" s="748"/>
      <c r="E75" s="748"/>
      <c r="F75" s="748"/>
      <c r="G75" s="748"/>
      <c r="H75" s="748"/>
      <c r="I75" s="748"/>
      <c r="J75" s="748"/>
      <c r="K75" s="748" t="s">
        <v>192</v>
      </c>
      <c r="L75" s="748"/>
      <c r="M75" s="748"/>
      <c r="N75" s="62">
        <v>54.6</v>
      </c>
      <c r="O75" s="62"/>
      <c r="P75" s="62"/>
      <c r="Q75" s="62"/>
      <c r="R75" s="787">
        <v>49.2</v>
      </c>
      <c r="S75" s="788"/>
      <c r="T75" s="788"/>
      <c r="U75" s="747"/>
      <c r="V75" s="748">
        <v>1.35E-2</v>
      </c>
      <c r="W75" s="748"/>
      <c r="X75" s="748"/>
      <c r="Y75" s="748"/>
      <c r="AA75" s="61" t="s">
        <v>11</v>
      </c>
      <c r="AB75" s="61"/>
      <c r="AC75" s="61"/>
      <c r="AD75" s="61"/>
      <c r="AE75" s="61"/>
      <c r="AF75" s="61"/>
      <c r="AG75" s="61"/>
      <c r="AH75" s="61"/>
      <c r="AI75" s="61"/>
      <c r="AJ75" s="61"/>
    </row>
    <row r="76" spans="2:36" hidden="1">
      <c r="B76" s="748" t="s">
        <v>194</v>
      </c>
      <c r="C76" s="748"/>
      <c r="D76" s="748"/>
      <c r="E76" s="748"/>
      <c r="F76" s="748"/>
      <c r="G76" s="748"/>
      <c r="H76" s="748"/>
      <c r="I76" s="748"/>
      <c r="J76" s="748"/>
      <c r="K76" s="748" t="s">
        <v>195</v>
      </c>
      <c r="L76" s="748"/>
      <c r="M76" s="748"/>
      <c r="N76" s="62">
        <v>45</v>
      </c>
      <c r="O76" s="62"/>
      <c r="P76" s="62"/>
      <c r="Q76" s="62"/>
      <c r="R76" s="787">
        <v>40.6</v>
      </c>
      <c r="S76" s="788"/>
      <c r="T76" s="788"/>
      <c r="U76" s="747"/>
      <c r="V76" s="748">
        <v>1.3599999999999999E-2</v>
      </c>
      <c r="W76" s="748"/>
      <c r="X76" s="748"/>
      <c r="Y76" s="748"/>
      <c r="AA76" s="62" t="s">
        <v>196</v>
      </c>
      <c r="AB76" s="62"/>
      <c r="AC76" s="62"/>
      <c r="AD76" s="62"/>
      <c r="AE76" s="62"/>
      <c r="AF76" s="62"/>
      <c r="AG76" s="62"/>
      <c r="AH76" s="62"/>
      <c r="AI76" s="62"/>
      <c r="AJ76" s="62"/>
    </row>
    <row r="77" spans="2:36" hidden="1">
      <c r="B77" s="748" t="s">
        <v>197</v>
      </c>
      <c r="C77" s="748"/>
      <c r="D77" s="748"/>
      <c r="E77" s="748"/>
      <c r="F77" s="748"/>
      <c r="G77" s="748"/>
      <c r="H77" s="748"/>
      <c r="I77" s="748"/>
      <c r="J77" s="748"/>
      <c r="K77" s="748" t="s">
        <v>195</v>
      </c>
      <c r="L77" s="748"/>
      <c r="M77" s="748"/>
      <c r="N77" s="62">
        <v>43.12</v>
      </c>
      <c r="O77" s="62"/>
      <c r="P77" s="62"/>
      <c r="Q77" s="62"/>
      <c r="R77" s="793">
        <f>N77*0.902</f>
        <v>38.894239999999996</v>
      </c>
      <c r="S77" s="794"/>
      <c r="T77" s="794"/>
      <c r="U77" s="795"/>
      <c r="V77" s="748">
        <v>1.3599999999999999E-2</v>
      </c>
      <c r="W77" s="748"/>
      <c r="X77" s="748"/>
      <c r="Y77" s="748"/>
      <c r="AA77" s="62" t="s">
        <v>198</v>
      </c>
      <c r="AB77" s="62"/>
      <c r="AC77" s="62"/>
      <c r="AD77" s="62"/>
      <c r="AE77" s="62"/>
      <c r="AF77" s="62"/>
      <c r="AG77" s="62"/>
      <c r="AH77" s="62"/>
      <c r="AI77" s="62"/>
      <c r="AJ77" s="62"/>
    </row>
    <row r="78" spans="2:36" hidden="1">
      <c r="B78" s="748" t="s">
        <v>199</v>
      </c>
      <c r="C78" s="748"/>
      <c r="D78" s="748"/>
      <c r="E78" s="748"/>
      <c r="F78" s="748"/>
      <c r="G78" s="748"/>
      <c r="H78" s="748"/>
      <c r="I78" s="748"/>
      <c r="J78" s="748"/>
      <c r="K78" s="748" t="s">
        <v>195</v>
      </c>
      <c r="L78" s="748"/>
      <c r="M78" s="748"/>
      <c r="N78" s="62">
        <v>46.04</v>
      </c>
      <c r="O78" s="62"/>
      <c r="P78" s="62"/>
      <c r="Q78" s="62"/>
      <c r="R78" s="793">
        <f>N78*0.902</f>
        <v>41.528080000000003</v>
      </c>
      <c r="S78" s="794"/>
      <c r="T78" s="794"/>
      <c r="U78" s="795"/>
      <c r="V78" s="748">
        <v>1.3599999999999999E-2</v>
      </c>
      <c r="W78" s="748"/>
      <c r="X78" s="748"/>
      <c r="Y78" s="748"/>
      <c r="AA78" s="62" t="s">
        <v>200</v>
      </c>
      <c r="AB78" s="62"/>
      <c r="AC78" s="62"/>
      <c r="AD78" s="62"/>
      <c r="AE78" s="62"/>
      <c r="AF78" s="62"/>
      <c r="AG78" s="62"/>
      <c r="AH78" s="62"/>
      <c r="AI78" s="62"/>
      <c r="AJ78" s="62"/>
    </row>
    <row r="79" spans="2:36" hidden="1">
      <c r="B79" s="748" t="s">
        <v>201</v>
      </c>
      <c r="C79" s="748"/>
      <c r="D79" s="748"/>
      <c r="E79" s="748"/>
      <c r="F79" s="748"/>
      <c r="G79" s="748"/>
      <c r="H79" s="748"/>
      <c r="I79" s="748"/>
      <c r="J79" s="748"/>
      <c r="K79" s="748" t="s">
        <v>195</v>
      </c>
      <c r="L79" s="748"/>
      <c r="M79" s="748"/>
      <c r="N79" s="62">
        <v>41.86</v>
      </c>
      <c r="O79" s="62"/>
      <c r="P79" s="62"/>
      <c r="Q79" s="62"/>
      <c r="R79" s="793">
        <f>N79*0.902</f>
        <v>37.757719999999999</v>
      </c>
      <c r="S79" s="794"/>
      <c r="T79" s="794"/>
      <c r="U79" s="795"/>
      <c r="V79" s="748">
        <v>1.3599999999999999E-2</v>
      </c>
      <c r="W79" s="748"/>
      <c r="X79" s="748"/>
      <c r="Y79" s="748"/>
      <c r="AA79" s="64" t="s">
        <v>202</v>
      </c>
      <c r="AB79" s="64"/>
      <c r="AC79" s="64"/>
      <c r="AD79" s="64"/>
      <c r="AE79" s="64"/>
      <c r="AF79" s="64"/>
      <c r="AG79" s="64"/>
      <c r="AH79" s="64"/>
      <c r="AI79" s="64"/>
      <c r="AJ79" s="64"/>
    </row>
    <row r="80" spans="2:36" hidden="1">
      <c r="B80" s="748" t="s">
        <v>203</v>
      </c>
      <c r="C80" s="748"/>
      <c r="D80" s="748"/>
      <c r="E80" s="748"/>
      <c r="F80" s="748"/>
      <c r="G80" s="748"/>
      <c r="H80" s="748"/>
      <c r="I80" s="748"/>
      <c r="J80" s="748"/>
      <c r="K80" s="748" t="s">
        <v>195</v>
      </c>
      <c r="L80" s="748"/>
      <c r="M80" s="748"/>
      <c r="N80" s="62">
        <v>29.3</v>
      </c>
      <c r="O80" s="62"/>
      <c r="P80" s="62"/>
      <c r="Q80" s="62"/>
      <c r="R80" s="793">
        <f>N80*0.902</f>
        <v>26.428600000000003</v>
      </c>
      <c r="S80" s="794"/>
      <c r="T80" s="794"/>
      <c r="U80" s="795"/>
      <c r="V80" s="748">
        <v>1.3599999999999999E-2</v>
      </c>
      <c r="W80" s="748"/>
      <c r="X80" s="748"/>
      <c r="Y80" s="748"/>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2"/>
  <conditionalFormatting sqref="Q19:V20 Q21:T22 O19:O22 I35">
    <cfRule type="containsBlanks" dxfId="27" priority="21">
      <formula>LEN(TRIM(I19))=0</formula>
    </cfRule>
  </conditionalFormatting>
  <conditionalFormatting sqref="C41:C44">
    <cfRule type="containsBlanks" dxfId="26" priority="20">
      <formula>LEN(TRIM(C41))=0</formula>
    </cfRule>
  </conditionalFormatting>
  <conditionalFormatting sqref="Q21:T22">
    <cfRule type="containsBlanks" priority="19">
      <formula>LEN(TRIM(Q21))=0</formula>
    </cfRule>
  </conditionalFormatting>
  <conditionalFormatting sqref="K19:K22">
    <cfRule type="containsBlanks" dxfId="25" priority="18">
      <formula>LEN(TRIM(K19))=0</formula>
    </cfRule>
  </conditionalFormatting>
  <conditionalFormatting sqref="C19:C22">
    <cfRule type="containsBlanks" dxfId="24" priority="17">
      <formula>LEN(TRIM(C19))=0</formula>
    </cfRule>
  </conditionalFormatting>
  <conditionalFormatting sqref="I33:P33">
    <cfRule type="containsBlanks" dxfId="23" priority="22">
      <formula>LEN(TRIM(I33))=0</formula>
    </cfRule>
  </conditionalFormatting>
  <conditionalFormatting sqref="I34:P34">
    <cfRule type="containsBlanks" dxfId="22" priority="16">
      <formula>LEN(TRIM(I34))=0</formula>
    </cfRule>
  </conditionalFormatting>
  <conditionalFormatting sqref="R41:R44">
    <cfRule type="containsBlanks" dxfId="21" priority="15">
      <formula>LEN(TRIM(R41))=0</formula>
    </cfRule>
  </conditionalFormatting>
  <conditionalFormatting sqref="P41:Q44">
    <cfRule type="containsBlanks" dxfId="20" priority="14">
      <formula>LEN(TRIM(P41))=0</formula>
    </cfRule>
  </conditionalFormatting>
  <conditionalFormatting sqref="T41:T44">
    <cfRule type="containsBlanks" dxfId="19" priority="13">
      <formula>LEN(TRIM(T41))=0</formula>
    </cfRule>
  </conditionalFormatting>
  <conditionalFormatting sqref="U19:Z22">
    <cfRule type="containsBlanks" dxfId="18" priority="12">
      <formula>LEN(TRIM(U19))=0</formula>
    </cfRule>
  </conditionalFormatting>
  <conditionalFormatting sqref="AC19:AD22">
    <cfRule type="containsBlanks" dxfId="17" priority="11">
      <formula>LEN(TRIM(AC19))=0</formula>
    </cfRule>
  </conditionalFormatting>
  <conditionalFormatting sqref="L24:Z24">
    <cfRule type="expression" dxfId="16" priority="23">
      <formula>($K$24="")</formula>
    </cfRule>
  </conditionalFormatting>
  <conditionalFormatting sqref="C11:Q14">
    <cfRule type="containsBlanks" dxfId="15" priority="10">
      <formula>LEN(TRIM(C11))=0</formula>
    </cfRule>
  </conditionalFormatting>
  <conditionalFormatting sqref="S11:AG14">
    <cfRule type="containsBlanks" dxfId="14" priority="9">
      <formula>LEN(TRIM(S11))=0</formula>
    </cfRule>
  </conditionalFormatting>
  <conditionalFormatting sqref="W45">
    <cfRule type="expression" dxfId="13" priority="24">
      <formula>$T$45=1</formula>
    </cfRule>
  </conditionalFormatting>
  <conditionalFormatting sqref="P27:U28">
    <cfRule type="notContainsBlanks" dxfId="12" priority="8">
      <formula>LEN(TRIM(P27))&gt;0</formula>
    </cfRule>
    <cfRule type="expression" dxfId="11" priority="25">
      <formula>AQ7=2</formula>
    </cfRule>
  </conditionalFormatting>
  <conditionalFormatting sqref="P50:U51">
    <cfRule type="notContainsBlanks" dxfId="10" priority="5">
      <formula>LEN(TRIM(P50))&gt;0</formula>
    </cfRule>
    <cfRule type="expression" dxfId="9" priority="6">
      <formula>AQ7=2</formula>
    </cfRule>
  </conditionalFormatting>
  <conditionalFormatting sqref="L41:L44">
    <cfRule type="containsBlanks" dxfId="8" priority="2">
      <formula>LEN(TRIM(L41))=0</formula>
    </cfRule>
  </conditionalFormatting>
  <conditionalFormatting sqref="I3:K4">
    <cfRule type="containsBlanks" dxfId="7" priority="1">
      <formula>LEN(TRIM(I3))=0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6"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A5:AL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1:38">
      <c r="A5" s="1"/>
      <c r="B5" s="1"/>
      <c r="C5" s="1"/>
      <c r="D5" s="1"/>
      <c r="E5" s="1"/>
      <c r="F5" s="805"/>
      <c r="G5" s="808" t="s">
        <v>298</v>
      </c>
      <c r="H5" s="808"/>
      <c r="I5" s="808"/>
      <c r="J5" s="808"/>
      <c r="K5" s="808" t="s">
        <v>299</v>
      </c>
      <c r="L5" s="808"/>
      <c r="M5" s="808"/>
      <c r="N5" s="808"/>
      <c r="O5" s="1"/>
      <c r="P5" s="1"/>
      <c r="Q5" s="1"/>
      <c r="R5" s="1"/>
      <c r="S5" s="1"/>
      <c r="T5" s="1"/>
      <c r="U5" s="1"/>
      <c r="V5" s="1"/>
      <c r="W5" s="1"/>
      <c r="X5" s="1"/>
      <c r="Y5" s="1"/>
      <c r="Z5" s="1"/>
      <c r="AA5" s="1"/>
      <c r="AB5" s="1"/>
      <c r="AC5" s="1"/>
      <c r="AD5" s="1"/>
      <c r="AE5" s="1"/>
      <c r="AF5" s="1"/>
      <c r="AG5" s="1"/>
      <c r="AH5" s="1"/>
      <c r="AI5" s="1"/>
      <c r="AJ5" s="1"/>
      <c r="AK5" s="1"/>
      <c r="AL5" s="1"/>
    </row>
    <row r="6" spans="1:38">
      <c r="A6" s="1"/>
      <c r="F6" s="806"/>
      <c r="G6" s="802" t="s">
        <v>301</v>
      </c>
      <c r="H6" s="804"/>
      <c r="I6" s="802" t="s">
        <v>303</v>
      </c>
      <c r="J6" s="804"/>
      <c r="K6" s="802" t="s">
        <v>301</v>
      </c>
      <c r="L6" s="804"/>
      <c r="M6" s="802" t="s">
        <v>303</v>
      </c>
      <c r="N6" s="804"/>
    </row>
    <row r="7" spans="1:38">
      <c r="A7" s="1"/>
      <c r="F7" s="807"/>
      <c r="G7" s="28" t="s">
        <v>304</v>
      </c>
      <c r="H7" s="28" t="s">
        <v>305</v>
      </c>
      <c r="I7" s="28" t="s">
        <v>304</v>
      </c>
      <c r="J7" s="28" t="s">
        <v>305</v>
      </c>
      <c r="K7" s="28" t="s">
        <v>304</v>
      </c>
      <c r="L7" s="28" t="s">
        <v>305</v>
      </c>
      <c r="M7" s="28" t="s">
        <v>304</v>
      </c>
      <c r="N7" s="28" t="s">
        <v>305</v>
      </c>
    </row>
    <row r="8" spans="1:38">
      <c r="A8" s="1"/>
      <c r="F8" s="66" t="s">
        <v>306</v>
      </c>
      <c r="G8" s="67">
        <v>0.14699999999999999</v>
      </c>
      <c r="H8" s="67">
        <v>0.13700000000000001</v>
      </c>
      <c r="I8" s="68">
        <v>0.20799999999999999</v>
      </c>
      <c r="J8" s="68">
        <v>0.151</v>
      </c>
      <c r="K8" s="67">
        <v>0.16400000000000001</v>
      </c>
      <c r="L8" s="67">
        <v>0.16</v>
      </c>
      <c r="M8" s="68">
        <v>0.10199999999999999</v>
      </c>
      <c r="N8" s="68">
        <v>8.7999999999999995E-2</v>
      </c>
    </row>
    <row r="9" spans="1:38">
      <c r="A9" s="1"/>
      <c r="F9" s="28" t="s">
        <v>307</v>
      </c>
      <c r="G9" s="67">
        <v>0.248</v>
      </c>
      <c r="H9" s="67">
        <v>0.20599999999999999</v>
      </c>
      <c r="I9" s="68">
        <v>0.14399999999999999</v>
      </c>
      <c r="J9" s="68">
        <v>0.13200000000000001</v>
      </c>
      <c r="K9" s="67">
        <v>0.26800000000000002</v>
      </c>
      <c r="L9" s="67">
        <v>0.25700000000000001</v>
      </c>
      <c r="M9" s="68">
        <v>7.5999999999999998E-2</v>
      </c>
      <c r="N9" s="68">
        <v>4.4999999999999998E-2</v>
      </c>
    </row>
    <row r="10" spans="1:38">
      <c r="A10" s="1"/>
      <c r="F10" s="28" t="s">
        <v>308</v>
      </c>
      <c r="G10" s="67">
        <v>0.30499999999999999</v>
      </c>
      <c r="H10" s="67">
        <v>0.249</v>
      </c>
      <c r="I10" s="68">
        <v>0</v>
      </c>
      <c r="J10" s="68">
        <v>0</v>
      </c>
      <c r="K10" s="67">
        <v>0.378</v>
      </c>
      <c r="L10" s="67">
        <v>0.317</v>
      </c>
      <c r="M10" s="68">
        <v>0</v>
      </c>
      <c r="N10" s="68">
        <v>0</v>
      </c>
    </row>
    <row r="11" spans="1:38">
      <c r="A11" s="1"/>
      <c r="F11" s="28" t="s">
        <v>309</v>
      </c>
      <c r="G11" s="67">
        <v>0.54600000000000004</v>
      </c>
      <c r="H11" s="67">
        <v>0.54400000000000004</v>
      </c>
      <c r="I11" s="68">
        <v>0</v>
      </c>
      <c r="J11" s="68">
        <v>0</v>
      </c>
      <c r="K11" s="67">
        <v>0.58699999999999997</v>
      </c>
      <c r="L11" s="67">
        <v>0.57299999999999995</v>
      </c>
      <c r="M11" s="68">
        <v>0</v>
      </c>
      <c r="N11" s="68">
        <v>0</v>
      </c>
    </row>
    <row r="12" spans="1:38">
      <c r="A12" s="1"/>
      <c r="F12" s="28" t="s">
        <v>310</v>
      </c>
      <c r="G12" s="67">
        <v>0.58699999999999997</v>
      </c>
      <c r="H12" s="67">
        <v>0.53400000000000003</v>
      </c>
      <c r="I12" s="68">
        <v>0</v>
      </c>
      <c r="J12" s="68">
        <v>0</v>
      </c>
      <c r="K12" s="67">
        <v>0.626</v>
      </c>
      <c r="L12" s="67">
        <v>0.61499999999999999</v>
      </c>
      <c r="M12" s="68">
        <v>0</v>
      </c>
      <c r="N12" s="68">
        <v>0</v>
      </c>
    </row>
    <row r="13" spans="1:38">
      <c r="A13" s="1"/>
      <c r="F13" s="28" t="s">
        <v>311</v>
      </c>
      <c r="G13" s="67">
        <v>0.372</v>
      </c>
      <c r="H13" s="67">
        <v>0.432</v>
      </c>
      <c r="I13" s="68">
        <v>0</v>
      </c>
      <c r="J13" s="68">
        <v>0</v>
      </c>
      <c r="K13" s="67">
        <v>0.436</v>
      </c>
      <c r="L13" s="67">
        <v>0.48399999999999999</v>
      </c>
      <c r="M13" s="68">
        <v>0</v>
      </c>
      <c r="N13" s="68">
        <v>0</v>
      </c>
    </row>
    <row r="14" spans="1:38">
      <c r="A14" s="1"/>
      <c r="F14" s="28" t="s">
        <v>312</v>
      </c>
      <c r="G14" s="67">
        <v>0.18</v>
      </c>
      <c r="H14" s="67">
        <v>0.20599999999999999</v>
      </c>
      <c r="I14" s="68">
        <v>0.14799999999999999</v>
      </c>
      <c r="J14" s="68">
        <v>6.2E-2</v>
      </c>
      <c r="K14" s="67">
        <v>0.21</v>
      </c>
      <c r="L14" s="67">
        <v>0.23499999999999999</v>
      </c>
      <c r="M14" s="68">
        <v>4.4999999999999998E-2</v>
      </c>
      <c r="N14" s="68">
        <v>0</v>
      </c>
    </row>
    <row r="15" spans="1:38">
      <c r="A15" s="1"/>
      <c r="F15" s="28" t="s">
        <v>313</v>
      </c>
      <c r="G15" s="67">
        <v>8.5000000000000006E-2</v>
      </c>
      <c r="H15" s="67">
        <v>0.129</v>
      </c>
      <c r="I15" s="68">
        <v>0.245</v>
      </c>
      <c r="J15" s="68">
        <v>0.17100000000000001</v>
      </c>
      <c r="K15" s="67">
        <v>0.16900000000000001</v>
      </c>
      <c r="L15" s="67">
        <v>0.13600000000000001</v>
      </c>
      <c r="M15" s="68">
        <v>0.13100000000000001</v>
      </c>
      <c r="N15" s="68">
        <v>0.09</v>
      </c>
    </row>
    <row r="16" spans="1:38">
      <c r="A16" s="1"/>
      <c r="F16" s="28" t="s">
        <v>314</v>
      </c>
      <c r="G16" s="67">
        <v>0</v>
      </c>
      <c r="H16" s="67">
        <v>0</v>
      </c>
      <c r="I16" s="68">
        <v>0.45</v>
      </c>
      <c r="J16" s="68">
        <v>0.312</v>
      </c>
      <c r="K16" s="67">
        <v>0</v>
      </c>
      <c r="L16" s="67">
        <v>0</v>
      </c>
      <c r="M16" s="68">
        <v>0.224</v>
      </c>
      <c r="N16" s="68">
        <v>0.151</v>
      </c>
    </row>
    <row r="17" spans="1:23">
      <c r="A17" s="1"/>
      <c r="F17" s="28" t="s">
        <v>315</v>
      </c>
      <c r="G17" s="67">
        <v>0</v>
      </c>
      <c r="H17" s="67">
        <v>0</v>
      </c>
      <c r="I17" s="68">
        <v>0.56499999999999995</v>
      </c>
      <c r="J17" s="68">
        <v>0.44600000000000001</v>
      </c>
      <c r="K17" s="67">
        <v>0</v>
      </c>
      <c r="L17" s="67">
        <v>0</v>
      </c>
      <c r="M17" s="68">
        <v>0.27800000000000002</v>
      </c>
      <c r="N17" s="68">
        <v>0.19900000000000001</v>
      </c>
    </row>
    <row r="18" spans="1:23">
      <c r="A18" s="1"/>
      <c r="F18" s="28" t="s">
        <v>316</v>
      </c>
      <c r="G18" s="67">
        <v>0</v>
      </c>
      <c r="H18" s="67">
        <v>0</v>
      </c>
      <c r="I18" s="68">
        <v>0.52900000000000003</v>
      </c>
      <c r="J18" s="68">
        <v>0.432</v>
      </c>
      <c r="K18" s="67">
        <v>0</v>
      </c>
      <c r="L18" s="67">
        <v>0</v>
      </c>
      <c r="M18" s="68">
        <v>0.25</v>
      </c>
      <c r="N18" s="68">
        <v>0.193</v>
      </c>
    </row>
    <row r="19" spans="1:23">
      <c r="A19" s="1"/>
      <c r="F19" s="28" t="s">
        <v>317</v>
      </c>
      <c r="G19" s="67">
        <v>0</v>
      </c>
      <c r="H19" s="67">
        <v>0.107</v>
      </c>
      <c r="I19" s="68">
        <v>0.38900000000000001</v>
      </c>
      <c r="J19" s="68">
        <v>0.32500000000000001</v>
      </c>
      <c r="K19" s="67">
        <v>5.8000000000000003E-2</v>
      </c>
      <c r="L19" s="67">
        <v>0.188</v>
      </c>
      <c r="M19" s="68">
        <v>0.20100000000000001</v>
      </c>
      <c r="N19" s="68">
        <v>0.14599999999999999</v>
      </c>
    </row>
    <row r="20" spans="1:23">
      <c r="A20" s="1"/>
    </row>
    <row r="21" spans="1:23">
      <c r="A21" s="1"/>
    </row>
    <row r="22" spans="1:23">
      <c r="A22" s="1"/>
      <c r="F22" s="4" t="s">
        <v>318</v>
      </c>
      <c r="G22" s="4" t="s">
        <v>298</v>
      </c>
      <c r="H22" s="4"/>
      <c r="I22" s="4"/>
      <c r="J22" s="4"/>
      <c r="K22" s="4" t="s">
        <v>299</v>
      </c>
      <c r="L22" s="4"/>
      <c r="M22" s="4"/>
      <c r="N22" s="4"/>
      <c r="P22" t="s">
        <v>321</v>
      </c>
      <c r="U22" t="s">
        <v>328</v>
      </c>
    </row>
    <row r="23" spans="1:23">
      <c r="A23" s="1"/>
      <c r="F23" s="4"/>
      <c r="G23" s="4" t="s">
        <v>301</v>
      </c>
      <c r="H23" s="4"/>
      <c r="I23" s="4" t="s">
        <v>303</v>
      </c>
      <c r="J23" s="4"/>
      <c r="K23" s="4" t="s">
        <v>301</v>
      </c>
      <c r="L23" s="4"/>
      <c r="M23" s="4" t="s">
        <v>303</v>
      </c>
      <c r="N23" s="4"/>
    </row>
    <row r="24" spans="1:23">
      <c r="A24" s="1"/>
      <c r="F24" s="4"/>
      <c r="G24" s="4" t="s">
        <v>304</v>
      </c>
      <c r="H24" s="4" t="s">
        <v>305</v>
      </c>
      <c r="I24" s="4" t="s">
        <v>304</v>
      </c>
      <c r="J24" s="4" t="s">
        <v>305</v>
      </c>
      <c r="K24" s="4" t="s">
        <v>304</v>
      </c>
      <c r="L24" s="4" t="s">
        <v>305</v>
      </c>
      <c r="M24" s="4" t="s">
        <v>304</v>
      </c>
      <c r="N24" s="4" t="s">
        <v>305</v>
      </c>
      <c r="P24" s="4" t="s">
        <v>298</v>
      </c>
      <c r="R24" s="4" t="s">
        <v>299</v>
      </c>
    </row>
    <row r="25" spans="1:23">
      <c r="A25" s="1"/>
      <c r="F25" s="4"/>
      <c r="G25" s="4">
        <v>111</v>
      </c>
      <c r="H25" s="4">
        <v>121</v>
      </c>
      <c r="I25" s="4">
        <v>112</v>
      </c>
      <c r="J25" s="4">
        <v>122</v>
      </c>
      <c r="K25" s="4">
        <v>211</v>
      </c>
      <c r="L25" s="4">
        <v>221</v>
      </c>
      <c r="M25" s="4">
        <v>212</v>
      </c>
      <c r="N25" s="4">
        <v>222</v>
      </c>
      <c r="P25" s="4" t="s">
        <v>301</v>
      </c>
      <c r="Q25" s="4" t="s">
        <v>303</v>
      </c>
      <c r="R25" s="4" t="s">
        <v>301</v>
      </c>
      <c r="S25" s="4" t="s">
        <v>303</v>
      </c>
      <c r="U25" s="4" t="s">
        <v>301</v>
      </c>
      <c r="V25" s="4" t="s">
        <v>303</v>
      </c>
      <c r="W25" s="4" t="s">
        <v>327</v>
      </c>
    </row>
    <row r="26" spans="1:23">
      <c r="A26" s="1"/>
      <c r="F26" s="4" t="s">
        <v>306</v>
      </c>
      <c r="G26" s="69">
        <v>0.14699999999999999</v>
      </c>
      <c r="H26" s="69">
        <v>0.13700000000000001</v>
      </c>
      <c r="I26" s="70">
        <v>0.20799999999999999</v>
      </c>
      <c r="J26" s="70">
        <v>0.151</v>
      </c>
      <c r="K26" s="69">
        <v>0.16400000000000001</v>
      </c>
      <c r="L26" s="69">
        <v>0.16</v>
      </c>
      <c r="M26" s="70">
        <v>0.10199999999999999</v>
      </c>
      <c r="N26" s="70">
        <v>8.7999999999999995E-2</v>
      </c>
      <c r="P26" s="74">
        <f>(G26+H26)/2</f>
        <v>0.14200000000000002</v>
      </c>
      <c r="Q26" s="73">
        <f t="shared" ref="Q26:Q37" si="0">(I26+J26)/2</f>
        <v>0.17949999999999999</v>
      </c>
      <c r="R26" s="74">
        <f t="shared" ref="R26:R37" si="1">(K26+L26)/2</f>
        <v>0.16200000000000001</v>
      </c>
      <c r="S26" s="73">
        <f t="shared" ref="S26:S37" si="2">(M26+N26)/2</f>
        <v>9.5000000000000001E-2</v>
      </c>
      <c r="U26" s="74">
        <f>(P26+R26)/2</f>
        <v>0.15200000000000002</v>
      </c>
      <c r="V26" s="73">
        <f>(Q26+S26)/2</f>
        <v>0.13724999999999998</v>
      </c>
      <c r="W26" s="76">
        <f>MAX(U26:V26)</f>
        <v>0.15200000000000002</v>
      </c>
    </row>
    <row r="27" spans="1:23">
      <c r="A27" s="1"/>
      <c r="F27" s="4" t="s">
        <v>307</v>
      </c>
      <c r="G27" s="69">
        <v>0.248</v>
      </c>
      <c r="H27" s="69">
        <v>0.20599999999999999</v>
      </c>
      <c r="I27" s="70">
        <v>0.14399999999999999</v>
      </c>
      <c r="J27" s="70">
        <v>0.13200000000000001</v>
      </c>
      <c r="K27" s="69">
        <v>0.26800000000000002</v>
      </c>
      <c r="L27" s="69">
        <v>0.25700000000000001</v>
      </c>
      <c r="M27" s="70">
        <v>7.5999999999999998E-2</v>
      </c>
      <c r="N27" s="70">
        <v>4.4999999999999998E-2</v>
      </c>
      <c r="P27" s="74">
        <f t="shared" ref="P27:P37" si="3">(G27+H27)/2</f>
        <v>0.22699999999999998</v>
      </c>
      <c r="Q27" s="73">
        <f t="shared" si="0"/>
        <v>0.13800000000000001</v>
      </c>
      <c r="R27" s="74">
        <f t="shared" si="1"/>
        <v>0.26250000000000001</v>
      </c>
      <c r="S27" s="73">
        <f t="shared" si="2"/>
        <v>6.0499999999999998E-2</v>
      </c>
      <c r="U27" s="74">
        <f t="shared" ref="U27:V37" si="4">(P27+R27)/2</f>
        <v>0.24475</v>
      </c>
      <c r="V27" s="73">
        <f t="shared" si="4"/>
        <v>9.9250000000000005E-2</v>
      </c>
      <c r="W27" s="76">
        <f t="shared" ref="W27:W37" si="5">MAX(U27:V27)</f>
        <v>0.24475</v>
      </c>
    </row>
    <row r="28" spans="1:23">
      <c r="A28" s="1"/>
      <c r="F28" s="4" t="s">
        <v>308</v>
      </c>
      <c r="G28" s="69">
        <v>0.30499999999999999</v>
      </c>
      <c r="H28" s="69">
        <v>0.249</v>
      </c>
      <c r="I28" s="70">
        <v>0</v>
      </c>
      <c r="J28" s="70">
        <v>0</v>
      </c>
      <c r="K28" s="69">
        <v>0.378</v>
      </c>
      <c r="L28" s="69">
        <v>0.317</v>
      </c>
      <c r="M28" s="70">
        <v>0</v>
      </c>
      <c r="N28" s="70">
        <v>0</v>
      </c>
      <c r="P28" s="74">
        <f t="shared" si="3"/>
        <v>0.27700000000000002</v>
      </c>
      <c r="Q28" s="73">
        <f t="shared" si="0"/>
        <v>0</v>
      </c>
      <c r="R28" s="74">
        <f t="shared" si="1"/>
        <v>0.34750000000000003</v>
      </c>
      <c r="S28" s="73">
        <f t="shared" si="2"/>
        <v>0</v>
      </c>
      <c r="U28" s="74">
        <f t="shared" si="4"/>
        <v>0.31225000000000003</v>
      </c>
      <c r="V28" s="73">
        <f t="shared" si="4"/>
        <v>0</v>
      </c>
      <c r="W28" s="76">
        <f t="shared" si="5"/>
        <v>0.31225000000000003</v>
      </c>
    </row>
    <row r="29" spans="1:23">
      <c r="A29" s="1"/>
      <c r="F29" s="4" t="s">
        <v>309</v>
      </c>
      <c r="G29" s="69">
        <v>0.54600000000000004</v>
      </c>
      <c r="H29" s="69">
        <v>0.54400000000000004</v>
      </c>
      <c r="I29" s="70">
        <v>0</v>
      </c>
      <c r="J29" s="70">
        <v>0</v>
      </c>
      <c r="K29" s="69">
        <v>0.58699999999999997</v>
      </c>
      <c r="L29" s="69">
        <v>0.57299999999999995</v>
      </c>
      <c r="M29" s="70">
        <v>0</v>
      </c>
      <c r="N29" s="70">
        <v>0</v>
      </c>
      <c r="P29" s="74">
        <f t="shared" si="3"/>
        <v>0.54500000000000004</v>
      </c>
      <c r="Q29" s="73">
        <f t="shared" si="0"/>
        <v>0</v>
      </c>
      <c r="R29" s="74">
        <f t="shared" si="1"/>
        <v>0.57999999999999996</v>
      </c>
      <c r="S29" s="73">
        <f t="shared" si="2"/>
        <v>0</v>
      </c>
      <c r="U29" s="74">
        <f t="shared" si="4"/>
        <v>0.5625</v>
      </c>
      <c r="V29" s="73">
        <f t="shared" si="4"/>
        <v>0</v>
      </c>
      <c r="W29" s="76">
        <f t="shared" si="5"/>
        <v>0.5625</v>
      </c>
    </row>
    <row r="30" spans="1:23">
      <c r="A30" s="1"/>
      <c r="F30" s="4" t="s">
        <v>310</v>
      </c>
      <c r="G30" s="69">
        <v>0.58699999999999997</v>
      </c>
      <c r="H30" s="69">
        <v>0.53400000000000003</v>
      </c>
      <c r="I30" s="70">
        <v>0</v>
      </c>
      <c r="J30" s="70">
        <v>0</v>
      </c>
      <c r="K30" s="69">
        <v>0.626</v>
      </c>
      <c r="L30" s="69">
        <v>0.61499999999999999</v>
      </c>
      <c r="M30" s="70">
        <v>0</v>
      </c>
      <c r="N30" s="70">
        <v>0</v>
      </c>
      <c r="P30" s="74">
        <f t="shared" si="3"/>
        <v>0.5605</v>
      </c>
      <c r="Q30" s="73">
        <f t="shared" si="0"/>
        <v>0</v>
      </c>
      <c r="R30" s="74">
        <f t="shared" si="1"/>
        <v>0.62050000000000005</v>
      </c>
      <c r="S30" s="73">
        <f t="shared" si="2"/>
        <v>0</v>
      </c>
      <c r="U30" s="74">
        <f t="shared" si="4"/>
        <v>0.59050000000000002</v>
      </c>
      <c r="V30" s="73">
        <f t="shared" si="4"/>
        <v>0</v>
      </c>
      <c r="W30" s="76">
        <f t="shared" si="5"/>
        <v>0.59050000000000002</v>
      </c>
    </row>
    <row r="31" spans="1:23">
      <c r="A31" s="1"/>
      <c r="F31" s="4" t="s">
        <v>311</v>
      </c>
      <c r="G31" s="69">
        <v>0.372</v>
      </c>
      <c r="H31" s="69">
        <v>0.432</v>
      </c>
      <c r="I31" s="70">
        <v>0</v>
      </c>
      <c r="J31" s="70">
        <v>0</v>
      </c>
      <c r="K31" s="69">
        <v>0.436</v>
      </c>
      <c r="L31" s="69">
        <v>0.48399999999999999</v>
      </c>
      <c r="M31" s="70">
        <v>0</v>
      </c>
      <c r="N31" s="70">
        <v>0</v>
      </c>
      <c r="P31" s="74">
        <f t="shared" si="3"/>
        <v>0.40200000000000002</v>
      </c>
      <c r="Q31" s="73">
        <f t="shared" si="0"/>
        <v>0</v>
      </c>
      <c r="R31" s="74">
        <f t="shared" si="1"/>
        <v>0.45999999999999996</v>
      </c>
      <c r="S31" s="73">
        <f t="shared" si="2"/>
        <v>0</v>
      </c>
      <c r="U31" s="74">
        <f t="shared" si="4"/>
        <v>0.43099999999999999</v>
      </c>
      <c r="V31" s="73">
        <f t="shared" si="4"/>
        <v>0</v>
      </c>
      <c r="W31" s="76">
        <f t="shared" si="5"/>
        <v>0.43099999999999999</v>
      </c>
    </row>
    <row r="32" spans="1:23">
      <c r="A32" s="1"/>
      <c r="F32" s="4" t="s">
        <v>312</v>
      </c>
      <c r="G32" s="69">
        <v>0.18</v>
      </c>
      <c r="H32" s="69">
        <v>0.20599999999999999</v>
      </c>
      <c r="I32" s="70">
        <v>0.14799999999999999</v>
      </c>
      <c r="J32" s="70">
        <v>6.2E-2</v>
      </c>
      <c r="K32" s="69">
        <v>0.21</v>
      </c>
      <c r="L32" s="69">
        <v>0.23499999999999999</v>
      </c>
      <c r="M32" s="70">
        <v>4.4999999999999998E-2</v>
      </c>
      <c r="N32" s="70">
        <v>0</v>
      </c>
      <c r="P32" s="74">
        <f t="shared" si="3"/>
        <v>0.193</v>
      </c>
      <c r="Q32" s="73">
        <f t="shared" si="0"/>
        <v>0.105</v>
      </c>
      <c r="R32" s="74">
        <f t="shared" si="1"/>
        <v>0.22249999999999998</v>
      </c>
      <c r="S32" s="73">
        <f t="shared" si="2"/>
        <v>2.2499999999999999E-2</v>
      </c>
      <c r="U32" s="74">
        <f t="shared" si="4"/>
        <v>0.20774999999999999</v>
      </c>
      <c r="V32" s="73">
        <f t="shared" si="4"/>
        <v>6.3750000000000001E-2</v>
      </c>
      <c r="W32" s="76">
        <f t="shared" si="5"/>
        <v>0.20774999999999999</v>
      </c>
    </row>
    <row r="33" spans="1:27">
      <c r="A33" s="1"/>
      <c r="F33" s="4" t="s">
        <v>313</v>
      </c>
      <c r="G33" s="69">
        <v>8.5000000000000006E-2</v>
      </c>
      <c r="H33" s="69">
        <v>0.129</v>
      </c>
      <c r="I33" s="70">
        <v>0.245</v>
      </c>
      <c r="J33" s="70">
        <v>0.17100000000000001</v>
      </c>
      <c r="K33" s="69">
        <v>0.16900000000000001</v>
      </c>
      <c r="L33" s="69">
        <v>0.13600000000000001</v>
      </c>
      <c r="M33" s="70">
        <v>0.13100000000000001</v>
      </c>
      <c r="N33" s="70">
        <v>0.09</v>
      </c>
      <c r="P33" s="74">
        <f t="shared" si="3"/>
        <v>0.10700000000000001</v>
      </c>
      <c r="Q33" s="73">
        <f t="shared" si="0"/>
        <v>0.20800000000000002</v>
      </c>
      <c r="R33" s="74">
        <f t="shared" si="1"/>
        <v>0.15250000000000002</v>
      </c>
      <c r="S33" s="73">
        <f t="shared" si="2"/>
        <v>0.1105</v>
      </c>
      <c r="U33" s="74">
        <f t="shared" si="4"/>
        <v>0.12975000000000003</v>
      </c>
      <c r="V33" s="73">
        <f t="shared" si="4"/>
        <v>0.15925</v>
      </c>
      <c r="W33" s="76">
        <f t="shared" si="5"/>
        <v>0.15925</v>
      </c>
    </row>
    <row r="34" spans="1:27">
      <c r="A34" s="1"/>
      <c r="F34" s="4" t="s">
        <v>314</v>
      </c>
      <c r="G34" s="69">
        <v>0</v>
      </c>
      <c r="H34" s="69">
        <v>0</v>
      </c>
      <c r="I34" s="70">
        <v>0.45</v>
      </c>
      <c r="J34" s="70">
        <v>0.312</v>
      </c>
      <c r="K34" s="69">
        <v>0</v>
      </c>
      <c r="L34" s="69">
        <v>0</v>
      </c>
      <c r="M34" s="70">
        <v>0.224</v>
      </c>
      <c r="N34" s="70">
        <v>0.151</v>
      </c>
      <c r="P34" s="74">
        <f t="shared" si="3"/>
        <v>0</v>
      </c>
      <c r="Q34" s="73">
        <f t="shared" si="0"/>
        <v>0.38100000000000001</v>
      </c>
      <c r="R34" s="74">
        <f t="shared" si="1"/>
        <v>0</v>
      </c>
      <c r="S34" s="73">
        <f t="shared" si="2"/>
        <v>0.1875</v>
      </c>
      <c r="U34" s="74">
        <f t="shared" si="4"/>
        <v>0</v>
      </c>
      <c r="V34" s="73">
        <f t="shared" si="4"/>
        <v>0.28425</v>
      </c>
      <c r="W34" s="76">
        <f t="shared" si="5"/>
        <v>0.28425</v>
      </c>
    </row>
    <row r="35" spans="1:27">
      <c r="A35" s="1"/>
      <c r="F35" s="4" t="s">
        <v>315</v>
      </c>
      <c r="G35" s="69">
        <v>0</v>
      </c>
      <c r="H35" s="69">
        <v>0</v>
      </c>
      <c r="I35" s="70">
        <v>0.56499999999999995</v>
      </c>
      <c r="J35" s="70">
        <v>0.44600000000000001</v>
      </c>
      <c r="K35" s="69">
        <v>0</v>
      </c>
      <c r="L35" s="69">
        <v>0</v>
      </c>
      <c r="M35" s="70">
        <v>0.27800000000000002</v>
      </c>
      <c r="N35" s="70">
        <v>0.19900000000000001</v>
      </c>
      <c r="P35" s="74">
        <f t="shared" si="3"/>
        <v>0</v>
      </c>
      <c r="Q35" s="73">
        <f t="shared" si="0"/>
        <v>0.50549999999999995</v>
      </c>
      <c r="R35" s="74">
        <f t="shared" si="1"/>
        <v>0</v>
      </c>
      <c r="S35" s="73">
        <f t="shared" si="2"/>
        <v>0.23850000000000002</v>
      </c>
      <c r="U35" s="74">
        <f t="shared" si="4"/>
        <v>0</v>
      </c>
      <c r="V35" s="73">
        <f t="shared" si="4"/>
        <v>0.372</v>
      </c>
      <c r="W35" s="76">
        <f t="shared" si="5"/>
        <v>0.372</v>
      </c>
    </row>
    <row r="36" spans="1:27">
      <c r="A36" s="1"/>
      <c r="F36" s="4" t="s">
        <v>316</v>
      </c>
      <c r="G36" s="69">
        <v>0</v>
      </c>
      <c r="H36" s="69">
        <v>0</v>
      </c>
      <c r="I36" s="70">
        <v>0.52900000000000003</v>
      </c>
      <c r="J36" s="70">
        <v>0.432</v>
      </c>
      <c r="K36" s="69">
        <v>0</v>
      </c>
      <c r="L36" s="69">
        <v>0</v>
      </c>
      <c r="M36" s="70">
        <v>0.25</v>
      </c>
      <c r="N36" s="70">
        <v>0.193</v>
      </c>
      <c r="P36" s="74">
        <f t="shared" si="3"/>
        <v>0</v>
      </c>
      <c r="Q36" s="73">
        <f t="shared" si="0"/>
        <v>0.48050000000000004</v>
      </c>
      <c r="R36" s="74">
        <f t="shared" si="1"/>
        <v>0</v>
      </c>
      <c r="S36" s="73">
        <f t="shared" si="2"/>
        <v>0.2215</v>
      </c>
      <c r="U36" s="74">
        <f t="shared" si="4"/>
        <v>0</v>
      </c>
      <c r="V36" s="73">
        <f t="shared" si="4"/>
        <v>0.35100000000000003</v>
      </c>
      <c r="W36" s="76">
        <f t="shared" si="5"/>
        <v>0.35100000000000003</v>
      </c>
    </row>
    <row r="37" spans="1:27">
      <c r="A37" s="1"/>
      <c r="F37" s="4" t="s">
        <v>317</v>
      </c>
      <c r="G37" s="69">
        <v>0</v>
      </c>
      <c r="H37" s="69">
        <v>0.107</v>
      </c>
      <c r="I37" s="70">
        <v>0.38900000000000001</v>
      </c>
      <c r="J37" s="70">
        <v>0.32500000000000001</v>
      </c>
      <c r="K37" s="69">
        <v>5.8000000000000003E-2</v>
      </c>
      <c r="L37" s="69">
        <v>0.188</v>
      </c>
      <c r="M37" s="70">
        <v>0.20100000000000001</v>
      </c>
      <c r="N37" s="70">
        <v>0.14599999999999999</v>
      </c>
      <c r="P37" s="74">
        <f t="shared" si="3"/>
        <v>5.3499999999999999E-2</v>
      </c>
      <c r="Q37" s="73">
        <f t="shared" si="0"/>
        <v>0.35699999999999998</v>
      </c>
      <c r="R37" s="74">
        <f t="shared" si="1"/>
        <v>0.123</v>
      </c>
      <c r="S37" s="73">
        <f t="shared" si="2"/>
        <v>0.17349999999999999</v>
      </c>
      <c r="U37" s="74">
        <f t="shared" si="4"/>
        <v>8.8249999999999995E-2</v>
      </c>
      <c r="V37" s="73">
        <f t="shared" si="4"/>
        <v>0.26524999999999999</v>
      </c>
      <c r="W37" s="76">
        <f t="shared" si="5"/>
        <v>0.26524999999999999</v>
      </c>
    </row>
    <row r="38" spans="1:27">
      <c r="A38" s="1"/>
      <c r="T38" s="29" t="s">
        <v>325</v>
      </c>
      <c r="U38" s="72">
        <f>_xlfn.AGGREGATE(1,5,U26:U37)</f>
        <v>0.2265625</v>
      </c>
      <c r="V38" s="72">
        <f>_xlfn.AGGREGATE(1,5,V26:V37)</f>
        <v>0.14433333333333334</v>
      </c>
      <c r="W38" s="72">
        <f>_xlfn.AGGREGATE(1,5,W26:W37)</f>
        <v>0.32770833333333332</v>
      </c>
    </row>
    <row r="39" spans="1:27">
      <c r="A39" s="1"/>
    </row>
    <row r="40" spans="1:27">
      <c r="A40" s="1"/>
      <c r="F40" s="4" t="s">
        <v>319</v>
      </c>
      <c r="G40" s="4" t="s">
        <v>320</v>
      </c>
      <c r="H40" s="4"/>
      <c r="I40" s="4"/>
      <c r="J40" s="4"/>
      <c r="P40" t="s">
        <v>322</v>
      </c>
    </row>
    <row r="41" spans="1:27">
      <c r="A41" s="1"/>
      <c r="F41" s="4"/>
      <c r="G41" s="4" t="s">
        <v>298</v>
      </c>
      <c r="H41" s="4"/>
      <c r="I41" s="4" t="s">
        <v>299</v>
      </c>
      <c r="J41" s="4"/>
      <c r="U41" t="s">
        <v>323</v>
      </c>
    </row>
    <row r="42" spans="1:27">
      <c r="A42" s="1"/>
      <c r="F42" s="4"/>
      <c r="G42" s="4" t="s">
        <v>304</v>
      </c>
      <c r="H42" s="4" t="s">
        <v>305</v>
      </c>
      <c r="I42" s="4" t="s">
        <v>304</v>
      </c>
      <c r="J42" s="4" t="s">
        <v>305</v>
      </c>
      <c r="P42" s="4" t="s">
        <v>298</v>
      </c>
      <c r="Q42" s="4" t="s">
        <v>299</v>
      </c>
      <c r="U42" s="4" t="s">
        <v>298</v>
      </c>
      <c r="W42" s="4" t="s">
        <v>299</v>
      </c>
      <c r="Y42" t="s">
        <v>329</v>
      </c>
    </row>
    <row r="43" spans="1:27">
      <c r="A43" s="1"/>
      <c r="F43" s="4"/>
      <c r="G43" s="4">
        <v>11</v>
      </c>
      <c r="H43" s="4">
        <v>12</v>
      </c>
      <c r="I43" s="4">
        <v>21</v>
      </c>
      <c r="J43" s="4">
        <v>22</v>
      </c>
      <c r="U43" s="4" t="s">
        <v>301</v>
      </c>
      <c r="V43" s="4" t="s">
        <v>303</v>
      </c>
      <c r="W43" s="4" t="s">
        <v>301</v>
      </c>
      <c r="X43" s="4" t="s">
        <v>303</v>
      </c>
      <c r="Y43" s="4" t="s">
        <v>301</v>
      </c>
      <c r="Z43" s="4" t="s">
        <v>303</v>
      </c>
      <c r="AA43" s="4" t="s">
        <v>330</v>
      </c>
    </row>
    <row r="44" spans="1:27">
      <c r="A44" s="1"/>
      <c r="F44" s="4" t="s">
        <v>306</v>
      </c>
      <c r="G44" s="71">
        <v>0.36099999999999999</v>
      </c>
      <c r="H44" s="71">
        <v>0.27400000000000002</v>
      </c>
      <c r="I44" s="71">
        <v>0.32300000000000001</v>
      </c>
      <c r="J44" s="71">
        <v>0.27500000000000002</v>
      </c>
      <c r="P44" s="75">
        <f>(G44+H44)/2</f>
        <v>0.3175</v>
      </c>
      <c r="Q44" s="75">
        <f t="shared" ref="Q44:Q55" si="6">(I44+J44)/2</f>
        <v>0.29900000000000004</v>
      </c>
      <c r="U44" s="74">
        <f t="shared" ref="U44:U55" si="7">P26*P44</f>
        <v>4.5085000000000007E-2</v>
      </c>
      <c r="V44" s="73">
        <f t="shared" ref="V44:V55" si="8">Q26*P44</f>
        <v>5.699125E-2</v>
      </c>
      <c r="W44" s="74">
        <f t="shared" ref="W44:W55" si="9">R26*Q44</f>
        <v>4.8438000000000009E-2</v>
      </c>
      <c r="X44" s="73">
        <f t="shared" ref="X44:X55" si="10">S26*Q44</f>
        <v>2.8405000000000003E-2</v>
      </c>
      <c r="Y44" s="74">
        <f>(U44+W44)/2</f>
        <v>4.6761500000000011E-2</v>
      </c>
      <c r="Z44" s="73">
        <f>(V44+X44)/2</f>
        <v>4.2698125000000003E-2</v>
      </c>
      <c r="AA44" s="76">
        <f>MAX(Y44:Z44)</f>
        <v>4.6761500000000011E-2</v>
      </c>
    </row>
    <row r="45" spans="1:27">
      <c r="A45" s="1"/>
      <c r="F45" s="4" t="s">
        <v>307</v>
      </c>
      <c r="G45" s="71">
        <v>0.45100000000000001</v>
      </c>
      <c r="H45" s="71">
        <v>0.51100000000000001</v>
      </c>
      <c r="I45" s="71">
        <v>0.77500000000000002</v>
      </c>
      <c r="J45" s="71">
        <v>0.81399999999999995</v>
      </c>
      <c r="P45" s="75">
        <f t="shared" ref="P45:P55" si="11">(G45+H45)/2</f>
        <v>0.48099999999999998</v>
      </c>
      <c r="Q45" s="75">
        <f t="shared" si="6"/>
        <v>0.79449999999999998</v>
      </c>
      <c r="U45" s="74">
        <f t="shared" si="7"/>
        <v>0.10918699999999999</v>
      </c>
      <c r="V45" s="73">
        <f t="shared" si="8"/>
        <v>6.6378000000000006E-2</v>
      </c>
      <c r="W45" s="74">
        <f t="shared" si="9"/>
        <v>0.20855625</v>
      </c>
      <c r="X45" s="73">
        <f t="shared" si="10"/>
        <v>4.8067249999999999E-2</v>
      </c>
      <c r="Y45" s="74">
        <f t="shared" ref="Y45:Y55" si="12">(U45+W45)/2</f>
        <v>0.15887162499999999</v>
      </c>
      <c r="Z45" s="73">
        <f t="shared" ref="Z45:Z55" si="13">(V45+X45)/2</f>
        <v>5.7222624999999999E-2</v>
      </c>
      <c r="AA45" s="76">
        <f t="shared" ref="AA45:AA55" si="14">MAX(Y45:Z45)</f>
        <v>0.15887162499999999</v>
      </c>
    </row>
    <row r="46" spans="1:27">
      <c r="A46" s="1"/>
      <c r="F46" s="4" t="s">
        <v>308</v>
      </c>
      <c r="G46" s="71">
        <v>0.71699999999999997</v>
      </c>
      <c r="H46" s="71">
        <v>0.67400000000000004</v>
      </c>
      <c r="I46" s="71">
        <v>0.94499999999999995</v>
      </c>
      <c r="J46" s="71">
        <v>0.94200000000000006</v>
      </c>
      <c r="P46" s="75">
        <f t="shared" si="11"/>
        <v>0.69550000000000001</v>
      </c>
      <c r="Q46" s="75">
        <f t="shared" si="6"/>
        <v>0.94350000000000001</v>
      </c>
      <c r="U46" s="74">
        <f t="shared" si="7"/>
        <v>0.19265350000000001</v>
      </c>
      <c r="V46" s="73">
        <f t="shared" si="8"/>
        <v>0</v>
      </c>
      <c r="W46" s="74">
        <f t="shared" si="9"/>
        <v>0.32786625000000003</v>
      </c>
      <c r="X46" s="73">
        <f t="shared" si="10"/>
        <v>0</v>
      </c>
      <c r="Y46" s="74">
        <f t="shared" si="12"/>
        <v>0.26025987500000003</v>
      </c>
      <c r="Z46" s="73">
        <f t="shared" si="13"/>
        <v>0</v>
      </c>
      <c r="AA46" s="76">
        <f t="shared" si="14"/>
        <v>0.26025987500000003</v>
      </c>
    </row>
    <row r="47" spans="1:27">
      <c r="A47" s="1"/>
      <c r="F47" s="4" t="s">
        <v>309</v>
      </c>
      <c r="G47" s="71">
        <v>0.89500000000000002</v>
      </c>
      <c r="H47" s="71">
        <v>0.88800000000000001</v>
      </c>
      <c r="I47" s="71">
        <v>1</v>
      </c>
      <c r="J47" s="71">
        <v>0.99</v>
      </c>
      <c r="P47" s="75">
        <f t="shared" si="11"/>
        <v>0.89149999999999996</v>
      </c>
      <c r="Q47" s="75">
        <f t="shared" si="6"/>
        <v>0.995</v>
      </c>
      <c r="U47" s="74">
        <f t="shared" si="7"/>
        <v>0.48586750000000001</v>
      </c>
      <c r="V47" s="73">
        <f t="shared" si="8"/>
        <v>0</v>
      </c>
      <c r="W47" s="74">
        <f t="shared" si="9"/>
        <v>0.57709999999999995</v>
      </c>
      <c r="X47" s="73">
        <f t="shared" si="10"/>
        <v>0</v>
      </c>
      <c r="Y47" s="74">
        <f t="shared" si="12"/>
        <v>0.53148375000000003</v>
      </c>
      <c r="Z47" s="73">
        <f t="shared" si="13"/>
        <v>0</v>
      </c>
      <c r="AA47" s="76">
        <f t="shared" si="14"/>
        <v>0.53148375000000003</v>
      </c>
    </row>
    <row r="48" spans="1:27">
      <c r="A48" s="1"/>
      <c r="F48" s="4" t="s">
        <v>310</v>
      </c>
      <c r="G48" s="71">
        <v>0.92300000000000004</v>
      </c>
      <c r="H48" s="71">
        <v>0.99</v>
      </c>
      <c r="I48" s="71">
        <v>1</v>
      </c>
      <c r="J48" s="71">
        <v>1</v>
      </c>
      <c r="P48" s="75">
        <f t="shared" si="11"/>
        <v>0.95650000000000002</v>
      </c>
      <c r="Q48" s="75">
        <f t="shared" si="6"/>
        <v>1</v>
      </c>
      <c r="U48" s="74">
        <f t="shared" si="7"/>
        <v>0.53611825000000002</v>
      </c>
      <c r="V48" s="73">
        <f t="shared" si="8"/>
        <v>0</v>
      </c>
      <c r="W48" s="74">
        <f t="shared" si="9"/>
        <v>0.62050000000000005</v>
      </c>
      <c r="X48" s="73">
        <f t="shared" si="10"/>
        <v>0</v>
      </c>
      <c r="Y48" s="74">
        <f t="shared" si="12"/>
        <v>0.57830912500000009</v>
      </c>
      <c r="Z48" s="73">
        <f t="shared" si="13"/>
        <v>0</v>
      </c>
      <c r="AA48" s="76">
        <f t="shared" si="14"/>
        <v>0.57830912500000009</v>
      </c>
    </row>
    <row r="49" spans="1:27">
      <c r="A49" s="1"/>
      <c r="F49" s="4" t="s">
        <v>311</v>
      </c>
      <c r="G49" s="71">
        <v>0.81</v>
      </c>
      <c r="H49" s="71">
        <v>0.83799999999999997</v>
      </c>
      <c r="I49" s="71">
        <v>0.99</v>
      </c>
      <c r="J49" s="71">
        <v>1</v>
      </c>
      <c r="P49" s="75">
        <f t="shared" si="11"/>
        <v>0.82400000000000007</v>
      </c>
      <c r="Q49" s="75">
        <f t="shared" si="6"/>
        <v>0.995</v>
      </c>
      <c r="U49" s="74">
        <f t="shared" si="7"/>
        <v>0.33124800000000004</v>
      </c>
      <c r="V49" s="73">
        <f t="shared" si="8"/>
        <v>0</v>
      </c>
      <c r="W49" s="74">
        <f t="shared" si="9"/>
        <v>0.45769999999999994</v>
      </c>
      <c r="X49" s="73">
        <f t="shared" si="10"/>
        <v>0</v>
      </c>
      <c r="Y49" s="74">
        <f t="shared" si="12"/>
        <v>0.39447399999999999</v>
      </c>
      <c r="Z49" s="73">
        <f t="shared" si="13"/>
        <v>0</v>
      </c>
      <c r="AA49" s="76">
        <f t="shared" si="14"/>
        <v>0.39447399999999999</v>
      </c>
    </row>
    <row r="50" spans="1:27">
      <c r="A50" s="1"/>
      <c r="F50" s="4" t="s">
        <v>312</v>
      </c>
      <c r="G50" s="71">
        <v>0.23499999999999999</v>
      </c>
      <c r="H50" s="71">
        <v>0.40899999999999997</v>
      </c>
      <c r="I50" s="71">
        <v>0.48399999999999999</v>
      </c>
      <c r="J50" s="71">
        <v>0.79900000000000004</v>
      </c>
      <c r="P50" s="75">
        <f t="shared" si="11"/>
        <v>0.32199999999999995</v>
      </c>
      <c r="Q50" s="75">
        <f t="shared" si="6"/>
        <v>0.64149999999999996</v>
      </c>
      <c r="U50" s="74">
        <f t="shared" si="7"/>
        <v>6.2145999999999993E-2</v>
      </c>
      <c r="V50" s="73">
        <f t="shared" si="8"/>
        <v>3.3809999999999993E-2</v>
      </c>
      <c r="W50" s="74">
        <f t="shared" si="9"/>
        <v>0.14273374999999996</v>
      </c>
      <c r="X50" s="73">
        <f t="shared" si="10"/>
        <v>1.4433749999999999E-2</v>
      </c>
      <c r="Y50" s="74">
        <f t="shared" si="12"/>
        <v>0.10243987499999999</v>
      </c>
      <c r="Z50" s="73">
        <f t="shared" si="13"/>
        <v>2.4121874999999994E-2</v>
      </c>
      <c r="AA50" s="76">
        <f t="shared" si="14"/>
        <v>0.10243987499999999</v>
      </c>
    </row>
    <row r="51" spans="1:27">
      <c r="A51" s="1"/>
      <c r="F51" s="4" t="s">
        <v>313</v>
      </c>
      <c r="G51" s="71">
        <v>0.67400000000000004</v>
      </c>
      <c r="H51" s="71">
        <v>0.47599999999999998</v>
      </c>
      <c r="I51" s="71">
        <v>0.09</v>
      </c>
      <c r="J51" s="71">
        <v>0.23300000000000001</v>
      </c>
      <c r="P51" s="75">
        <f t="shared" si="11"/>
        <v>0.57499999999999996</v>
      </c>
      <c r="Q51" s="75">
        <f t="shared" si="6"/>
        <v>0.1615</v>
      </c>
      <c r="U51" s="74">
        <f t="shared" si="7"/>
        <v>6.1525000000000003E-2</v>
      </c>
      <c r="V51" s="73">
        <f t="shared" si="8"/>
        <v>0.1196</v>
      </c>
      <c r="W51" s="74">
        <f t="shared" si="9"/>
        <v>2.4628750000000005E-2</v>
      </c>
      <c r="X51" s="73">
        <f t="shared" si="10"/>
        <v>1.7845750000000001E-2</v>
      </c>
      <c r="Y51" s="74">
        <f t="shared" si="12"/>
        <v>4.3076875000000001E-2</v>
      </c>
      <c r="Z51" s="73">
        <f t="shared" si="13"/>
        <v>6.8722875000000003E-2</v>
      </c>
      <c r="AA51" s="76">
        <f t="shared" si="14"/>
        <v>6.8722875000000003E-2</v>
      </c>
    </row>
    <row r="52" spans="1:27">
      <c r="A52" s="1"/>
      <c r="F52" s="4" t="s">
        <v>314</v>
      </c>
      <c r="G52" s="71">
        <v>0.96499999999999997</v>
      </c>
      <c r="H52" s="71">
        <v>0.93300000000000005</v>
      </c>
      <c r="I52" s="71">
        <v>0.80500000000000005</v>
      </c>
      <c r="J52" s="71">
        <v>0.62</v>
      </c>
      <c r="P52" s="75">
        <f t="shared" si="11"/>
        <v>0.94900000000000007</v>
      </c>
      <c r="Q52" s="75">
        <f t="shared" si="6"/>
        <v>0.71250000000000002</v>
      </c>
      <c r="U52" s="74">
        <f t="shared" si="7"/>
        <v>0</v>
      </c>
      <c r="V52" s="73">
        <f t="shared" si="8"/>
        <v>0.36156900000000003</v>
      </c>
      <c r="W52" s="74">
        <f t="shared" si="9"/>
        <v>0</v>
      </c>
      <c r="X52" s="73">
        <f t="shared" si="10"/>
        <v>0.13359375000000001</v>
      </c>
      <c r="Y52" s="74">
        <f t="shared" si="12"/>
        <v>0</v>
      </c>
      <c r="Z52" s="73">
        <f t="shared" si="13"/>
        <v>0.24758137500000002</v>
      </c>
      <c r="AA52" s="76">
        <f t="shared" si="14"/>
        <v>0.24758137500000002</v>
      </c>
    </row>
    <row r="53" spans="1:27">
      <c r="A53" s="1"/>
      <c r="F53" s="4" t="s">
        <v>315</v>
      </c>
      <c r="G53" s="71">
        <v>1</v>
      </c>
      <c r="H53" s="71">
        <v>1</v>
      </c>
      <c r="I53" s="71">
        <v>0.97199999999999998</v>
      </c>
      <c r="J53" s="71">
        <v>0.97799999999999998</v>
      </c>
      <c r="P53" s="75">
        <f t="shared" si="11"/>
        <v>1</v>
      </c>
      <c r="Q53" s="75">
        <f t="shared" si="6"/>
        <v>0.97499999999999998</v>
      </c>
      <c r="U53" s="74">
        <f t="shared" si="7"/>
        <v>0</v>
      </c>
      <c r="V53" s="73">
        <f t="shared" si="8"/>
        <v>0.50549999999999995</v>
      </c>
      <c r="W53" s="74">
        <f t="shared" si="9"/>
        <v>0</v>
      </c>
      <c r="X53" s="73">
        <f t="shared" si="10"/>
        <v>0.23253750000000001</v>
      </c>
      <c r="Y53" s="74">
        <f t="shared" si="12"/>
        <v>0</v>
      </c>
      <c r="Z53" s="73">
        <f t="shared" si="13"/>
        <v>0.36901874999999995</v>
      </c>
      <c r="AA53" s="76">
        <f t="shared" si="14"/>
        <v>0.36901874999999995</v>
      </c>
    </row>
    <row r="54" spans="1:27">
      <c r="A54" s="1"/>
      <c r="F54" s="4" t="s">
        <v>316</v>
      </c>
      <c r="G54" s="71">
        <v>0.99399999999999999</v>
      </c>
      <c r="H54" s="71">
        <v>0.96899999999999997</v>
      </c>
      <c r="I54" s="71">
        <v>0.97199999999999998</v>
      </c>
      <c r="J54" s="71">
        <v>0.875</v>
      </c>
      <c r="P54" s="75">
        <f t="shared" si="11"/>
        <v>0.98150000000000004</v>
      </c>
      <c r="Q54" s="75">
        <f t="shared" si="6"/>
        <v>0.92349999999999999</v>
      </c>
      <c r="U54" s="74">
        <f t="shared" si="7"/>
        <v>0</v>
      </c>
      <c r="V54" s="73">
        <f t="shared" si="8"/>
        <v>0.47161075000000008</v>
      </c>
      <c r="W54" s="74">
        <f t="shared" si="9"/>
        <v>0</v>
      </c>
      <c r="X54" s="73">
        <f t="shared" si="10"/>
        <v>0.20455524999999999</v>
      </c>
      <c r="Y54" s="74">
        <f t="shared" si="12"/>
        <v>0</v>
      </c>
      <c r="Z54" s="73">
        <f t="shared" si="13"/>
        <v>0.33808300000000002</v>
      </c>
      <c r="AA54" s="76">
        <f t="shared" si="14"/>
        <v>0.33808300000000002</v>
      </c>
    </row>
    <row r="55" spans="1:27">
      <c r="A55" s="1"/>
      <c r="F55" s="4" t="s">
        <v>317</v>
      </c>
      <c r="G55" s="71">
        <v>0.9</v>
      </c>
      <c r="H55" s="71">
        <v>0.88500000000000001</v>
      </c>
      <c r="I55" s="71">
        <v>0.59599999999999997</v>
      </c>
      <c r="J55" s="71">
        <v>3.2000000000000001E-2</v>
      </c>
      <c r="P55" s="75">
        <f t="shared" si="11"/>
        <v>0.89250000000000007</v>
      </c>
      <c r="Q55" s="75">
        <f t="shared" si="6"/>
        <v>0.314</v>
      </c>
      <c r="U55" s="74">
        <f t="shared" si="7"/>
        <v>4.774875E-2</v>
      </c>
      <c r="V55" s="73">
        <f t="shared" si="8"/>
        <v>0.31862250000000003</v>
      </c>
      <c r="W55" s="74">
        <f t="shared" si="9"/>
        <v>3.8621999999999997E-2</v>
      </c>
      <c r="X55" s="73">
        <f t="shared" si="10"/>
        <v>5.4479E-2</v>
      </c>
      <c r="Y55" s="74">
        <f t="shared" si="12"/>
        <v>4.3185374999999998E-2</v>
      </c>
      <c r="Z55" s="73">
        <f t="shared" si="13"/>
        <v>0.18655075000000002</v>
      </c>
      <c r="AA55" s="76">
        <f t="shared" si="14"/>
        <v>0.18655075000000002</v>
      </c>
    </row>
    <row r="56" spans="1:27">
      <c r="A56" s="1"/>
      <c r="AA56" s="76">
        <f>AVERAGE(AA44:AA55)</f>
        <v>0.27354637500000006</v>
      </c>
    </row>
    <row r="57" spans="1:27">
      <c r="A57" s="1"/>
    </row>
    <row r="58" spans="1:27">
      <c r="A58" s="1"/>
    </row>
    <row r="61" spans="1:27">
      <c r="B61" t="s">
        <v>353</v>
      </c>
    </row>
    <row r="62" spans="1:27">
      <c r="B62" s="4" t="s">
        <v>341</v>
      </c>
      <c r="C62" s="4"/>
      <c r="D62" s="4"/>
      <c r="E62" s="4"/>
      <c r="F62" s="4"/>
      <c r="G62" s="4"/>
      <c r="H62" s="4"/>
      <c r="I62" s="4"/>
      <c r="J62" s="4"/>
      <c r="K62" s="4" t="s">
        <v>342</v>
      </c>
      <c r="L62" s="4"/>
      <c r="M62" s="4"/>
      <c r="N62" s="4"/>
      <c r="O62" s="4"/>
      <c r="P62" s="4"/>
      <c r="Q62" s="4"/>
      <c r="R62" s="4"/>
    </row>
    <row r="63" spans="1:27">
      <c r="B63" s="82"/>
      <c r="C63" s="802" t="s">
        <v>343</v>
      </c>
      <c r="D63" s="803"/>
      <c r="E63" s="803"/>
      <c r="F63" s="803"/>
      <c r="G63" s="803"/>
      <c r="H63" s="804"/>
      <c r="I63" s="802" t="s">
        <v>344</v>
      </c>
      <c r="J63" s="804"/>
      <c r="K63" s="802" t="s">
        <v>343</v>
      </c>
      <c r="L63" s="803"/>
      <c r="M63" s="803"/>
      <c r="N63" s="803"/>
      <c r="O63" s="803"/>
      <c r="P63" s="804"/>
      <c r="Q63" s="802" t="s">
        <v>344</v>
      </c>
      <c r="R63" s="804"/>
    </row>
    <row r="64" spans="1:27">
      <c r="B64" s="83"/>
      <c r="C64" s="802" t="s">
        <v>345</v>
      </c>
      <c r="D64" s="804"/>
      <c r="E64" s="802" t="s">
        <v>299</v>
      </c>
      <c r="F64" s="804"/>
      <c r="G64" s="802" t="s">
        <v>346</v>
      </c>
      <c r="H64" s="804"/>
      <c r="I64" s="84"/>
      <c r="J64" s="22"/>
      <c r="K64" s="802" t="s">
        <v>345</v>
      </c>
      <c r="L64" s="804"/>
      <c r="M64" s="802" t="s">
        <v>299</v>
      </c>
      <c r="N64" s="804"/>
      <c r="O64" s="802" t="s">
        <v>346</v>
      </c>
      <c r="P64" s="804"/>
      <c r="Q64" s="84"/>
      <c r="R64" s="22"/>
    </row>
    <row r="65" spans="2:18">
      <c r="B65" s="85"/>
      <c r="C65" s="26">
        <v>111</v>
      </c>
      <c r="D65" s="27">
        <v>112</v>
      </c>
      <c r="E65" s="26">
        <v>121</v>
      </c>
      <c r="F65" s="27">
        <v>122</v>
      </c>
      <c r="G65" s="26">
        <v>131</v>
      </c>
      <c r="H65" s="27">
        <v>132</v>
      </c>
      <c r="I65" s="84">
        <v>211</v>
      </c>
      <c r="J65" s="22">
        <v>212</v>
      </c>
      <c r="K65" s="26">
        <v>111</v>
      </c>
      <c r="L65" s="27">
        <v>112</v>
      </c>
      <c r="M65" s="26">
        <v>121</v>
      </c>
      <c r="N65" s="27">
        <v>122</v>
      </c>
      <c r="O65" s="26">
        <v>131</v>
      </c>
      <c r="P65" s="27">
        <v>132</v>
      </c>
      <c r="Q65" s="84">
        <v>211</v>
      </c>
      <c r="R65" s="22">
        <v>212</v>
      </c>
    </row>
    <row r="66" spans="2:18">
      <c r="B66" s="86" t="s">
        <v>347</v>
      </c>
      <c r="C66" s="28" t="s">
        <v>301</v>
      </c>
      <c r="D66" s="28" t="s">
        <v>303</v>
      </c>
      <c r="E66" s="28" t="s">
        <v>301</v>
      </c>
      <c r="F66" s="28" t="s">
        <v>303</v>
      </c>
      <c r="G66" s="28" t="s">
        <v>301</v>
      </c>
      <c r="H66" s="28" t="s">
        <v>303</v>
      </c>
      <c r="I66" s="28" t="s">
        <v>301</v>
      </c>
      <c r="J66" s="28" t="s">
        <v>303</v>
      </c>
      <c r="K66" s="28" t="s">
        <v>301</v>
      </c>
      <c r="L66" s="28" t="s">
        <v>303</v>
      </c>
      <c r="M66" s="28" t="s">
        <v>301</v>
      </c>
      <c r="N66" s="28" t="s">
        <v>303</v>
      </c>
      <c r="O66" s="28" t="s">
        <v>301</v>
      </c>
      <c r="P66" s="28" t="s">
        <v>303</v>
      </c>
      <c r="Q66" s="28" t="s">
        <v>301</v>
      </c>
      <c r="R66" s="28" t="s">
        <v>303</v>
      </c>
    </row>
    <row r="67" spans="2:18">
      <c r="B67" s="86">
        <v>1995</v>
      </c>
      <c r="C67" s="86">
        <v>1.05</v>
      </c>
      <c r="D67" s="86">
        <v>1.05</v>
      </c>
      <c r="E67" s="86">
        <v>1.05</v>
      </c>
      <c r="F67" s="86">
        <f>1.1</f>
        <v>1.1000000000000001</v>
      </c>
      <c r="G67" s="86">
        <v>1.05</v>
      </c>
      <c r="H67" s="86">
        <f>1</f>
        <v>1</v>
      </c>
      <c r="I67" s="86">
        <v>0.26</v>
      </c>
      <c r="J67" s="86">
        <v>0.26</v>
      </c>
      <c r="K67" s="86">
        <v>0.5</v>
      </c>
      <c r="L67" s="86">
        <v>0.45</v>
      </c>
      <c r="M67" s="86">
        <v>0.9</v>
      </c>
      <c r="N67" s="86">
        <v>0.83</v>
      </c>
      <c r="O67" s="86">
        <v>0.56000000000000005</v>
      </c>
      <c r="P67" s="86">
        <v>0.56999999999999995</v>
      </c>
      <c r="Q67" s="86">
        <v>0.74</v>
      </c>
      <c r="R67" s="86">
        <v>0.74</v>
      </c>
    </row>
    <row r="68" spans="2:18">
      <c r="B68" s="86">
        <v>2005</v>
      </c>
      <c r="C68" s="86">
        <v>1.05</v>
      </c>
      <c r="D68" s="86">
        <v>1.05</v>
      </c>
      <c r="E68" s="86">
        <v>1.05</v>
      </c>
      <c r="F68" s="86">
        <f>1</f>
        <v>1</v>
      </c>
      <c r="G68" s="86">
        <v>1.05</v>
      </c>
      <c r="H68" s="86">
        <f>1</f>
        <v>1</v>
      </c>
      <c r="I68" s="86">
        <v>0.25</v>
      </c>
      <c r="J68" s="86">
        <v>0.25</v>
      </c>
      <c r="K68" s="86">
        <v>1.37</v>
      </c>
      <c r="L68" s="86">
        <v>1.22</v>
      </c>
      <c r="M68" s="86">
        <v>1.25</v>
      </c>
      <c r="N68" s="86">
        <v>1.17</v>
      </c>
      <c r="O68" s="86">
        <v>0.83</v>
      </c>
      <c r="P68" s="86">
        <v>0.84</v>
      </c>
      <c r="Q68" s="86">
        <v>0.75</v>
      </c>
      <c r="R68" s="86">
        <v>0.75</v>
      </c>
    </row>
    <row r="69" spans="2:18">
      <c r="B69" s="86">
        <v>2015</v>
      </c>
      <c r="C69" s="86">
        <v>1.05</v>
      </c>
      <c r="D69" s="86">
        <v>1.05</v>
      </c>
      <c r="E69" s="86">
        <v>1.05</v>
      </c>
      <c r="F69" s="86">
        <f>1</f>
        <v>1</v>
      </c>
      <c r="G69" s="86">
        <v>1.05</v>
      </c>
      <c r="H69" s="86">
        <f>1</f>
        <v>1</v>
      </c>
      <c r="I69" s="86">
        <v>0.25</v>
      </c>
      <c r="J69" s="86">
        <v>0.25</v>
      </c>
      <c r="K69" s="86">
        <v>1.77</v>
      </c>
      <c r="L69" s="86">
        <v>1.45</v>
      </c>
      <c r="M69" s="86">
        <v>1.91</v>
      </c>
      <c r="N69" s="86">
        <v>1.4</v>
      </c>
      <c r="O69" s="86">
        <v>1.2</v>
      </c>
      <c r="P69" s="86">
        <v>1.19</v>
      </c>
      <c r="Q69" s="86">
        <v>0.75</v>
      </c>
      <c r="R69" s="86">
        <v>0.75</v>
      </c>
    </row>
    <row r="70" spans="2:18">
      <c r="B70" s="86" t="s">
        <v>348</v>
      </c>
      <c r="C70" s="28" t="s">
        <v>301</v>
      </c>
      <c r="D70" s="28" t="s">
        <v>303</v>
      </c>
      <c r="E70" s="28" t="s">
        <v>301</v>
      </c>
      <c r="F70" s="28" t="s">
        <v>303</v>
      </c>
      <c r="G70" s="28" t="s">
        <v>301</v>
      </c>
      <c r="H70" s="28" t="s">
        <v>303</v>
      </c>
      <c r="I70" s="28" t="s">
        <v>301</v>
      </c>
      <c r="J70" s="28" t="s">
        <v>303</v>
      </c>
      <c r="K70" s="28" t="s">
        <v>301</v>
      </c>
      <c r="L70" s="28" t="s">
        <v>303</v>
      </c>
      <c r="M70" s="28" t="s">
        <v>301</v>
      </c>
      <c r="N70" s="28" t="s">
        <v>303</v>
      </c>
      <c r="O70" s="28" t="s">
        <v>301</v>
      </c>
      <c r="P70" s="28" t="s">
        <v>303</v>
      </c>
      <c r="Q70" s="28" t="s">
        <v>301</v>
      </c>
      <c r="R70" s="28" t="s">
        <v>303</v>
      </c>
    </row>
    <row r="71" spans="2:18">
      <c r="B71" s="86">
        <v>1995</v>
      </c>
      <c r="C71" s="86">
        <v>0.31</v>
      </c>
      <c r="D71" s="86">
        <f>0.38</f>
        <v>0.38</v>
      </c>
      <c r="E71" s="87">
        <f>-0.25</f>
        <v>-0.25</v>
      </c>
      <c r="F71" s="88">
        <f>-0.09</f>
        <v>-0.09</v>
      </c>
      <c r="G71" s="86">
        <f>0.25</f>
        <v>0.25</v>
      </c>
      <c r="H71" s="86">
        <f>0.25</f>
        <v>0.25</v>
      </c>
      <c r="I71" s="86">
        <v>0.26</v>
      </c>
      <c r="J71" s="86">
        <v>0.26</v>
      </c>
      <c r="K71" s="86">
        <v>0.69</v>
      </c>
      <c r="L71" s="86">
        <v>0.62</v>
      </c>
      <c r="M71" s="89">
        <v>1.22</v>
      </c>
      <c r="N71" s="88">
        <v>1.1000000000000001</v>
      </c>
      <c r="O71" s="86">
        <v>0.75</v>
      </c>
      <c r="P71" s="86">
        <v>0.75</v>
      </c>
      <c r="Q71" s="86">
        <v>0.74</v>
      </c>
      <c r="R71" s="86">
        <v>0.74</v>
      </c>
    </row>
    <row r="72" spans="2:18">
      <c r="B72" s="86">
        <v>2005</v>
      </c>
      <c r="C72" s="86">
        <f>-0.85</f>
        <v>-0.85</v>
      </c>
      <c r="D72" s="86">
        <f>-0.65</f>
        <v>-0.65</v>
      </c>
      <c r="E72" s="90">
        <f>-0.6875</f>
        <v>-0.6875</v>
      </c>
      <c r="F72" s="88">
        <f>-0.56</f>
        <v>-0.56000000000000005</v>
      </c>
      <c r="G72" s="88">
        <f>-0.125</f>
        <v>-0.125</v>
      </c>
      <c r="H72" s="88">
        <f>-0.1</f>
        <v>-0.1</v>
      </c>
      <c r="I72" s="86">
        <v>0.25</v>
      </c>
      <c r="J72" s="86">
        <v>0.25</v>
      </c>
      <c r="K72" s="86">
        <v>1.85</v>
      </c>
      <c r="L72" s="86">
        <v>1.65</v>
      </c>
      <c r="M72" s="89">
        <v>1.69</v>
      </c>
      <c r="N72" s="88">
        <v>1.56</v>
      </c>
      <c r="O72" s="87">
        <v>1.1200000000000001</v>
      </c>
      <c r="P72" s="88">
        <v>1.1000000000000001</v>
      </c>
      <c r="Q72" s="86">
        <v>0.75</v>
      </c>
      <c r="R72" s="86">
        <v>0.75</v>
      </c>
    </row>
    <row r="73" spans="2:18">
      <c r="B73" s="86">
        <v>2015</v>
      </c>
      <c r="C73" s="86">
        <v>-1.38</v>
      </c>
      <c r="D73" s="86">
        <f>-0.95</f>
        <v>-0.95</v>
      </c>
      <c r="E73" s="90">
        <f>-1.575</f>
        <v>-1.575</v>
      </c>
      <c r="F73" s="87">
        <f>-0.875</f>
        <v>-0.875</v>
      </c>
      <c r="G73" s="88">
        <f>-0.625</f>
        <v>-0.625</v>
      </c>
      <c r="H73" s="88">
        <f>-0.6</f>
        <v>-0.6</v>
      </c>
      <c r="I73" s="86">
        <v>0.25</v>
      </c>
      <c r="J73" s="86">
        <v>0.25</v>
      </c>
      <c r="K73" s="86">
        <v>2.38</v>
      </c>
      <c r="L73" s="86">
        <v>1.95</v>
      </c>
      <c r="M73" s="89">
        <v>2.58</v>
      </c>
      <c r="N73" s="87">
        <v>1.88</v>
      </c>
      <c r="O73" s="87">
        <v>1.62</v>
      </c>
      <c r="P73" s="88">
        <v>1.6</v>
      </c>
      <c r="Q73" s="86">
        <v>0.75</v>
      </c>
      <c r="R73" s="86">
        <v>0.75</v>
      </c>
    </row>
    <row r="74" spans="2:18" ht="13.5" thickBot="1">
      <c r="B74" s="4"/>
      <c r="C74" s="4"/>
      <c r="D74" s="4"/>
      <c r="E74" s="4"/>
      <c r="F74" s="4"/>
      <c r="G74" s="4"/>
      <c r="H74" s="4"/>
      <c r="I74" s="4"/>
      <c r="J74" s="4"/>
      <c r="K74" s="4"/>
      <c r="L74" s="4"/>
      <c r="M74" s="4"/>
      <c r="N74" s="4"/>
      <c r="O74" s="4"/>
      <c r="P74" s="4"/>
      <c r="Q74" s="4"/>
      <c r="R74" s="4"/>
    </row>
    <row r="75" spans="2:18" ht="13.5" thickBot="1">
      <c r="B75" s="4"/>
      <c r="C75" s="91">
        <v>0.25</v>
      </c>
      <c r="D75" s="4"/>
      <c r="E75" s="4"/>
      <c r="F75" s="4"/>
      <c r="G75" s="4"/>
      <c r="H75" s="4"/>
      <c r="I75" s="4"/>
      <c r="J75" s="4"/>
      <c r="K75" s="4"/>
      <c r="L75" s="4"/>
      <c r="M75" s="4"/>
      <c r="N75" s="4"/>
      <c r="O75" s="4"/>
      <c r="P75" s="4"/>
      <c r="Q75" s="4"/>
      <c r="R75" s="4"/>
    </row>
    <row r="76" spans="2:18">
      <c r="B76" s="4"/>
      <c r="C76" s="92"/>
      <c r="D76" s="4"/>
      <c r="E76" s="4"/>
      <c r="F76" s="4"/>
      <c r="G76" s="4" t="s">
        <v>300</v>
      </c>
      <c r="H76" s="4">
        <v>111</v>
      </c>
      <c r="I76" s="93" t="s">
        <v>336</v>
      </c>
      <c r="J76" s="4">
        <v>2015</v>
      </c>
      <c r="K76" s="4"/>
      <c r="L76" s="4"/>
      <c r="M76" s="4" t="s">
        <v>349</v>
      </c>
      <c r="N76" s="4" t="s">
        <v>350</v>
      </c>
      <c r="O76" s="4" t="s">
        <v>351</v>
      </c>
      <c r="P76" s="4" t="s">
        <v>352</v>
      </c>
      <c r="Q76" s="4"/>
      <c r="R76" s="4"/>
    </row>
    <row r="77" spans="2:18">
      <c r="B77" s="4"/>
      <c r="C77" s="4"/>
      <c r="D77" s="4"/>
      <c r="E77" s="4"/>
      <c r="F77" s="4"/>
      <c r="G77" s="4" t="s">
        <v>302</v>
      </c>
      <c r="H77" s="4">
        <v>112</v>
      </c>
      <c r="I77" s="93" t="s">
        <v>337</v>
      </c>
      <c r="J77" s="4">
        <v>1</v>
      </c>
      <c r="K77" s="4"/>
      <c r="L77" s="4" t="s">
        <v>347</v>
      </c>
      <c r="M77" s="86">
        <f>VLOOKUP(J76,B67:J69,J78+1,FALSE)</f>
        <v>1.05</v>
      </c>
      <c r="N77" s="86">
        <f>VLOOKUP($J76,B67:J69,$J78+1,FALSE)</f>
        <v>1.05</v>
      </c>
      <c r="O77" s="86">
        <f>VLOOKUP(J76,B67:R69,J78+9,FALSE)</f>
        <v>1.77</v>
      </c>
      <c r="P77" s="86">
        <f>VLOOKUP(J76,B67:R69,J78+9,FALSE)</f>
        <v>1.77</v>
      </c>
      <c r="Q77" s="4"/>
      <c r="R77" s="4"/>
    </row>
    <row r="78" spans="2:18">
      <c r="B78" s="4"/>
      <c r="C78" s="4"/>
      <c r="D78" s="4"/>
      <c r="E78" s="4"/>
      <c r="F78" s="4"/>
      <c r="G78" s="93" t="s">
        <v>338</v>
      </c>
      <c r="H78" s="4">
        <v>12</v>
      </c>
      <c r="I78" s="93" t="s">
        <v>339</v>
      </c>
      <c r="J78" s="4">
        <v>1</v>
      </c>
      <c r="K78" s="4">
        <f>MATCH(H77,C65:J65,0)</f>
        <v>2</v>
      </c>
      <c r="L78" s="4" t="s">
        <v>348</v>
      </c>
      <c r="M78" s="86">
        <f>VLOOKUP(J76,B71:J73,J78+1,FALSE)</f>
        <v>-1.38</v>
      </c>
      <c r="N78" s="86">
        <f>VLOOKUP(J76,B71:J73,J78+1,FALSE)</f>
        <v>-1.38</v>
      </c>
      <c r="O78" s="86">
        <f>VLOOKUP(J76,B71:R73,J78+9,FALSE)</f>
        <v>2.38</v>
      </c>
      <c r="P78" s="86">
        <f>VLOOKUP(J76,B71:R73,J78+9,FALSE)</f>
        <v>2.38</v>
      </c>
      <c r="Q78" s="4"/>
      <c r="R78" s="4"/>
    </row>
    <row r="79" spans="2:18">
      <c r="B79" s="4"/>
      <c r="C79" s="4"/>
      <c r="D79" s="4"/>
      <c r="E79" s="4"/>
      <c r="F79" s="4"/>
      <c r="G79" s="93" t="s">
        <v>340</v>
      </c>
      <c r="H79" s="4">
        <v>2</v>
      </c>
      <c r="I79" s="4"/>
      <c r="J79" s="4">
        <v>2</v>
      </c>
      <c r="K79" s="4"/>
      <c r="L79" s="4"/>
      <c r="M79" s="4"/>
      <c r="N79" s="4"/>
      <c r="O79" s="4" t="s">
        <v>301</v>
      </c>
      <c r="P79" s="4" t="s">
        <v>303</v>
      </c>
      <c r="Q79" s="4"/>
      <c r="R79" s="4"/>
    </row>
    <row r="80" spans="2:18">
      <c r="B80" t="s">
        <v>357</v>
      </c>
      <c r="D80" s="4"/>
      <c r="E80" s="4"/>
      <c r="F80" s="4"/>
      <c r="G80" s="93"/>
      <c r="H80" s="4"/>
      <c r="I80" s="4"/>
      <c r="J80" s="4"/>
      <c r="K80" s="4"/>
      <c r="L80" s="4"/>
      <c r="M80" s="4"/>
      <c r="N80" s="4"/>
      <c r="O80" s="4"/>
      <c r="P80" s="4"/>
      <c r="Q80" s="4"/>
      <c r="R80" s="4"/>
    </row>
    <row r="81" spans="2:11">
      <c r="B81" s="4"/>
      <c r="C81" s="4" t="s">
        <v>355</v>
      </c>
      <c r="H81" s="2" t="s">
        <v>356</v>
      </c>
    </row>
    <row r="82" spans="2:11">
      <c r="B82" s="3"/>
      <c r="C82" s="95" t="s">
        <v>341</v>
      </c>
      <c r="D82" s="96"/>
      <c r="E82" s="95" t="s">
        <v>342</v>
      </c>
      <c r="F82" s="97"/>
      <c r="H82" s="95" t="s">
        <v>341</v>
      </c>
      <c r="I82" s="96"/>
      <c r="J82" s="95" t="s">
        <v>342</v>
      </c>
      <c r="K82" s="97"/>
    </row>
    <row r="83" spans="2:11">
      <c r="B83" s="86" t="s">
        <v>347</v>
      </c>
      <c r="C83" s="28" t="s">
        <v>301</v>
      </c>
      <c r="D83" s="28" t="s">
        <v>303</v>
      </c>
      <c r="E83" s="28" t="s">
        <v>301</v>
      </c>
      <c r="F83" s="28" t="s">
        <v>303</v>
      </c>
      <c r="H83" s="28" t="s">
        <v>301</v>
      </c>
      <c r="I83" s="28" t="s">
        <v>303</v>
      </c>
      <c r="J83" s="28" t="s">
        <v>301</v>
      </c>
      <c r="K83" s="28" t="s">
        <v>303</v>
      </c>
    </row>
    <row r="84" spans="2:11">
      <c r="B84" s="86">
        <v>1995</v>
      </c>
      <c r="C84" s="3">
        <f t="shared" ref="C84:D86" si="15">(C67+E67)/2</f>
        <v>1.05</v>
      </c>
      <c r="D84" s="3">
        <f t="shared" si="15"/>
        <v>1.0750000000000002</v>
      </c>
      <c r="E84" s="3">
        <f t="shared" ref="E84:F86" si="16">(K67+M67)/2</f>
        <v>0.7</v>
      </c>
      <c r="F84" s="3">
        <f t="shared" si="16"/>
        <v>0.64</v>
      </c>
      <c r="H84" s="86">
        <v>0.26</v>
      </c>
      <c r="I84" s="86">
        <v>0.26</v>
      </c>
      <c r="J84" s="86">
        <v>0.74</v>
      </c>
      <c r="K84" s="86">
        <v>0.74</v>
      </c>
    </row>
    <row r="85" spans="2:11">
      <c r="B85" s="86">
        <v>2005</v>
      </c>
      <c r="C85" s="3">
        <f t="shared" si="15"/>
        <v>1.05</v>
      </c>
      <c r="D85" s="3">
        <f t="shared" si="15"/>
        <v>1.0249999999999999</v>
      </c>
      <c r="E85" s="3">
        <f t="shared" si="16"/>
        <v>1.31</v>
      </c>
      <c r="F85" s="3">
        <f t="shared" si="16"/>
        <v>1.1949999999999998</v>
      </c>
      <c r="H85" s="86">
        <v>0.25</v>
      </c>
      <c r="I85" s="86">
        <v>0.25</v>
      </c>
      <c r="J85" s="86">
        <v>0.75</v>
      </c>
      <c r="K85" s="86">
        <v>0.75</v>
      </c>
    </row>
    <row r="86" spans="2:11">
      <c r="B86" s="86">
        <v>2015</v>
      </c>
      <c r="C86" s="3">
        <f t="shared" si="15"/>
        <v>1.05</v>
      </c>
      <c r="D86" s="3">
        <f t="shared" si="15"/>
        <v>1.0249999999999999</v>
      </c>
      <c r="E86" s="3">
        <f t="shared" si="16"/>
        <v>1.8399999999999999</v>
      </c>
      <c r="F86" s="3">
        <f t="shared" si="16"/>
        <v>1.4249999999999998</v>
      </c>
      <c r="H86" s="86">
        <v>0.25</v>
      </c>
      <c r="I86" s="86">
        <v>0.25</v>
      </c>
      <c r="J86" s="86">
        <v>0.75</v>
      </c>
      <c r="K86" s="86">
        <v>0.75</v>
      </c>
    </row>
    <row r="87" spans="2:11">
      <c r="B87" s="86" t="s">
        <v>348</v>
      </c>
      <c r="C87" s="28" t="s">
        <v>301</v>
      </c>
      <c r="D87" s="28" t="s">
        <v>303</v>
      </c>
      <c r="E87" s="28" t="s">
        <v>301</v>
      </c>
      <c r="F87" s="28" t="s">
        <v>303</v>
      </c>
      <c r="H87" s="28" t="s">
        <v>301</v>
      </c>
      <c r="I87" s="28" t="s">
        <v>303</v>
      </c>
      <c r="J87" s="28" t="s">
        <v>301</v>
      </c>
      <c r="K87" s="28" t="s">
        <v>303</v>
      </c>
    </row>
    <row r="88" spans="2:11">
      <c r="B88" s="86">
        <v>1995</v>
      </c>
      <c r="C88" s="94">
        <f t="shared" ref="C88:D90" si="17">(C71+E71)/2</f>
        <v>0.03</v>
      </c>
      <c r="D88" s="94">
        <f t="shared" si="17"/>
        <v>0.14500000000000002</v>
      </c>
      <c r="E88" s="3">
        <f t="shared" ref="E88:F90" si="18">(K71+M71)/2</f>
        <v>0.95499999999999996</v>
      </c>
      <c r="F88" s="3">
        <f t="shared" si="18"/>
        <v>0.8600000000000001</v>
      </c>
      <c r="H88" s="86">
        <v>0.26</v>
      </c>
      <c r="I88" s="86">
        <v>0.26</v>
      </c>
      <c r="J88" s="86">
        <v>0.74</v>
      </c>
      <c r="K88" s="86">
        <v>0.74</v>
      </c>
    </row>
    <row r="89" spans="2:11">
      <c r="B89" s="86">
        <v>2005</v>
      </c>
      <c r="C89" s="94">
        <f t="shared" si="17"/>
        <v>-0.76875000000000004</v>
      </c>
      <c r="D89" s="94">
        <f t="shared" si="17"/>
        <v>-0.60499999999999998</v>
      </c>
      <c r="E89" s="3">
        <f t="shared" si="18"/>
        <v>1.77</v>
      </c>
      <c r="F89" s="3">
        <f t="shared" si="18"/>
        <v>1.605</v>
      </c>
      <c r="H89" s="86">
        <v>0.25</v>
      </c>
      <c r="I89" s="86">
        <v>0.25</v>
      </c>
      <c r="J89" s="86">
        <v>0.75</v>
      </c>
      <c r="K89" s="86">
        <v>0.75</v>
      </c>
    </row>
    <row r="90" spans="2:11">
      <c r="B90" s="86">
        <v>2015</v>
      </c>
      <c r="C90" s="94">
        <f t="shared" si="17"/>
        <v>-1.4775</v>
      </c>
      <c r="D90" s="94">
        <f t="shared" si="17"/>
        <v>-0.91249999999999998</v>
      </c>
      <c r="E90" s="3">
        <f t="shared" si="18"/>
        <v>2.48</v>
      </c>
      <c r="F90" s="3">
        <f t="shared" si="18"/>
        <v>1.915</v>
      </c>
      <c r="H90" s="86">
        <v>0.25</v>
      </c>
      <c r="I90" s="86">
        <v>0.25</v>
      </c>
      <c r="J90" s="86">
        <v>0.75</v>
      </c>
      <c r="K90" s="86">
        <v>0.75</v>
      </c>
    </row>
    <row r="93" spans="2:11">
      <c r="B93" s="796" t="s">
        <v>355</v>
      </c>
      <c r="C93" s="28" t="s">
        <v>347</v>
      </c>
      <c r="D93" s="28" t="s">
        <v>347</v>
      </c>
      <c r="E93" s="28" t="s">
        <v>348</v>
      </c>
      <c r="F93" s="28" t="s">
        <v>348</v>
      </c>
      <c r="G93" s="28" t="s">
        <v>347</v>
      </c>
      <c r="H93" s="28" t="s">
        <v>347</v>
      </c>
      <c r="I93" s="28" t="s">
        <v>348</v>
      </c>
      <c r="J93" s="28" t="s">
        <v>348</v>
      </c>
    </row>
    <row r="94" spans="2:11">
      <c r="B94" s="797"/>
      <c r="C94" s="799" t="s">
        <v>341</v>
      </c>
      <c r="D94" s="800"/>
      <c r="E94" s="800"/>
      <c r="F94" s="801"/>
      <c r="G94" s="799" t="s">
        <v>358</v>
      </c>
      <c r="H94" s="800"/>
      <c r="I94" s="800"/>
      <c r="J94" s="801"/>
    </row>
    <row r="95" spans="2:11">
      <c r="B95" s="798"/>
      <c r="C95" s="102" t="s">
        <v>301</v>
      </c>
      <c r="D95" s="103" t="s">
        <v>303</v>
      </c>
      <c r="E95" s="102" t="s">
        <v>301</v>
      </c>
      <c r="F95" s="103" t="s">
        <v>303</v>
      </c>
      <c r="G95" s="102" t="s">
        <v>301</v>
      </c>
      <c r="H95" s="103" t="s">
        <v>303</v>
      </c>
      <c r="I95" s="102" t="s">
        <v>301</v>
      </c>
      <c r="J95" s="103" t="s">
        <v>303</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104">
        <v>1995</v>
      </c>
      <c r="C110" s="104">
        <v>1.05</v>
      </c>
      <c r="D110" s="105">
        <f>(D84+D85+D86)/3</f>
        <v>1.0416666666666667</v>
      </c>
      <c r="E110" s="106">
        <f t="shared" ref="E110:E119" si="20">($C$89-$C$88)/10*($B110-$B$110)+0.03</f>
        <v>0.03</v>
      </c>
      <c r="F110" s="106">
        <f t="shared" ref="F110:F119" si="21">($D$89-$D$88)/10*($B110-$B$110)+0.15</f>
        <v>0.15</v>
      </c>
      <c r="G110" s="106">
        <f t="shared" ref="G110:G119" si="22">($E$85-$E$84)/10*($B110-$B$110)+0.7</f>
        <v>0.7</v>
      </c>
      <c r="H110" s="105">
        <f t="shared" ref="H110:H119" si="23">($F$85-$F$84)/10*($B110-$B$110)+0.64</f>
        <v>0.64</v>
      </c>
      <c r="I110" s="106">
        <f t="shared" ref="I110:I119" si="24">($E$89-$E$88)/10*($B110-$B$110)+0.955</f>
        <v>0.95499999999999996</v>
      </c>
      <c r="J110" s="106">
        <f t="shared" ref="J110:J119" si="25">($F$89-$F$88)/10*($B110-$B$110)+0.86</f>
        <v>0.86</v>
      </c>
    </row>
    <row r="111" spans="2:10">
      <c r="B111" s="3">
        <v>1996</v>
      </c>
      <c r="C111" s="94">
        <f>C110</f>
        <v>1.05</v>
      </c>
      <c r="D111" s="98">
        <f>D110</f>
        <v>1.0416666666666667</v>
      </c>
      <c r="E111" s="94">
        <f t="shared" si="20"/>
        <v>-4.9875000000000003E-2</v>
      </c>
      <c r="F111" s="94">
        <f t="shared" si="21"/>
        <v>7.4999999999999997E-2</v>
      </c>
      <c r="G111" s="94">
        <f t="shared" si="22"/>
        <v>0.76100000000000001</v>
      </c>
      <c r="H111" s="98">
        <f t="shared" si="23"/>
        <v>0.69550000000000001</v>
      </c>
      <c r="I111" s="94">
        <f t="shared" si="24"/>
        <v>1.0365</v>
      </c>
      <c r="J111" s="94">
        <f t="shared" si="25"/>
        <v>0.9345</v>
      </c>
    </row>
    <row r="112" spans="2:10">
      <c r="B112" s="3">
        <v>1997</v>
      </c>
      <c r="C112" s="94">
        <f t="shared" ref="C112:C129" si="26">C111</f>
        <v>1.05</v>
      </c>
      <c r="D112" s="98">
        <f t="shared" ref="D112:D130" si="27">D111</f>
        <v>1.0416666666666667</v>
      </c>
      <c r="E112" s="94">
        <f t="shared" si="20"/>
        <v>-0.12975</v>
      </c>
      <c r="F112" s="94">
        <f t="shared" si="21"/>
        <v>0</v>
      </c>
      <c r="G112" s="94">
        <f t="shared" si="22"/>
        <v>0.82199999999999995</v>
      </c>
      <c r="H112" s="98">
        <f t="shared" si="23"/>
        <v>0.751</v>
      </c>
      <c r="I112" s="94">
        <f t="shared" si="24"/>
        <v>1.1179999999999999</v>
      </c>
      <c r="J112" s="94">
        <f t="shared" si="25"/>
        <v>1.0089999999999999</v>
      </c>
    </row>
    <row r="113" spans="2:10">
      <c r="B113" s="3">
        <v>1998</v>
      </c>
      <c r="C113" s="94">
        <f t="shared" si="26"/>
        <v>1.05</v>
      </c>
      <c r="D113" s="98">
        <f t="shared" si="27"/>
        <v>1.0416666666666667</v>
      </c>
      <c r="E113" s="94">
        <f t="shared" si="20"/>
        <v>-0.20962500000000001</v>
      </c>
      <c r="F113" s="94">
        <f t="shared" si="21"/>
        <v>-7.4999999999999983E-2</v>
      </c>
      <c r="G113" s="94">
        <f t="shared" si="22"/>
        <v>0.88300000000000001</v>
      </c>
      <c r="H113" s="98">
        <f t="shared" si="23"/>
        <v>0.80649999999999999</v>
      </c>
      <c r="I113" s="94">
        <f t="shared" si="24"/>
        <v>1.1995</v>
      </c>
      <c r="J113" s="94">
        <f t="shared" si="25"/>
        <v>1.0834999999999999</v>
      </c>
    </row>
    <row r="114" spans="2:10">
      <c r="B114" s="3">
        <v>1999</v>
      </c>
      <c r="C114" s="94">
        <f t="shared" si="26"/>
        <v>1.05</v>
      </c>
      <c r="D114" s="98">
        <f t="shared" si="27"/>
        <v>1.0416666666666667</v>
      </c>
      <c r="E114" s="94">
        <f t="shared" si="20"/>
        <v>-0.28949999999999998</v>
      </c>
      <c r="F114" s="94">
        <f t="shared" si="21"/>
        <v>-0.15</v>
      </c>
      <c r="G114" s="94">
        <f t="shared" si="22"/>
        <v>0.94399999999999995</v>
      </c>
      <c r="H114" s="98">
        <f t="shared" si="23"/>
        <v>0.86199999999999988</v>
      </c>
      <c r="I114" s="94">
        <f t="shared" si="24"/>
        <v>1.2809999999999999</v>
      </c>
      <c r="J114" s="94">
        <f t="shared" si="25"/>
        <v>1.1579999999999999</v>
      </c>
    </row>
    <row r="115" spans="2:10">
      <c r="B115" s="3">
        <v>2000</v>
      </c>
      <c r="C115" s="94">
        <f t="shared" si="26"/>
        <v>1.05</v>
      </c>
      <c r="D115" s="98">
        <f t="shared" si="27"/>
        <v>1.0416666666666667</v>
      </c>
      <c r="E115" s="94">
        <f t="shared" si="20"/>
        <v>-0.36937500000000001</v>
      </c>
      <c r="F115" s="94">
        <f t="shared" si="21"/>
        <v>-0.22500000000000001</v>
      </c>
      <c r="G115" s="94">
        <f t="shared" si="22"/>
        <v>1.0049999999999999</v>
      </c>
      <c r="H115" s="98">
        <f t="shared" si="23"/>
        <v>0.91749999999999998</v>
      </c>
      <c r="I115" s="94">
        <f t="shared" si="24"/>
        <v>1.3625</v>
      </c>
      <c r="J115" s="94">
        <f t="shared" si="25"/>
        <v>1.2324999999999999</v>
      </c>
    </row>
    <row r="116" spans="2:10">
      <c r="B116" s="3">
        <v>2001</v>
      </c>
      <c r="C116" s="94">
        <f t="shared" si="26"/>
        <v>1.05</v>
      </c>
      <c r="D116" s="98">
        <f t="shared" si="27"/>
        <v>1.0416666666666667</v>
      </c>
      <c r="E116" s="94">
        <f t="shared" si="20"/>
        <v>-0.44925000000000004</v>
      </c>
      <c r="F116" s="94">
        <f t="shared" si="21"/>
        <v>-0.29999999999999993</v>
      </c>
      <c r="G116" s="94">
        <f t="shared" si="22"/>
        <v>1.0660000000000001</v>
      </c>
      <c r="H116" s="98">
        <f t="shared" si="23"/>
        <v>0.97299999999999986</v>
      </c>
      <c r="I116" s="94">
        <f t="shared" si="24"/>
        <v>1.444</v>
      </c>
      <c r="J116" s="94">
        <f t="shared" si="25"/>
        <v>1.3069999999999999</v>
      </c>
    </row>
    <row r="117" spans="2:10">
      <c r="B117" s="3">
        <v>2002</v>
      </c>
      <c r="C117" s="94">
        <f t="shared" si="26"/>
        <v>1.05</v>
      </c>
      <c r="D117" s="98">
        <f t="shared" si="27"/>
        <v>1.0416666666666667</v>
      </c>
      <c r="E117" s="94">
        <f t="shared" si="20"/>
        <v>-0.52912499999999996</v>
      </c>
      <c r="F117" s="94">
        <f t="shared" si="21"/>
        <v>-0.375</v>
      </c>
      <c r="G117" s="94">
        <f t="shared" si="22"/>
        <v>1.127</v>
      </c>
      <c r="H117" s="98">
        <f t="shared" si="23"/>
        <v>1.0284999999999997</v>
      </c>
      <c r="I117" s="94">
        <f t="shared" si="24"/>
        <v>1.5255000000000001</v>
      </c>
      <c r="J117" s="94">
        <f t="shared" si="25"/>
        <v>1.3815</v>
      </c>
    </row>
    <row r="118" spans="2:10">
      <c r="B118" s="3">
        <v>2003</v>
      </c>
      <c r="C118" s="94">
        <f t="shared" si="26"/>
        <v>1.05</v>
      </c>
      <c r="D118" s="98">
        <f t="shared" si="27"/>
        <v>1.0416666666666667</v>
      </c>
      <c r="E118" s="94">
        <f t="shared" si="20"/>
        <v>-0.60899999999999999</v>
      </c>
      <c r="F118" s="94">
        <f t="shared" si="21"/>
        <v>-0.44999999999999996</v>
      </c>
      <c r="G118" s="94">
        <f t="shared" si="22"/>
        <v>1.1880000000000002</v>
      </c>
      <c r="H118" s="98">
        <f t="shared" si="23"/>
        <v>1.0839999999999999</v>
      </c>
      <c r="I118" s="94">
        <f t="shared" si="24"/>
        <v>1.607</v>
      </c>
      <c r="J118" s="94">
        <f t="shared" si="25"/>
        <v>1.456</v>
      </c>
    </row>
    <row r="119" spans="2:10">
      <c r="B119" s="3">
        <v>2004</v>
      </c>
      <c r="C119" s="94">
        <f t="shared" si="26"/>
        <v>1.05</v>
      </c>
      <c r="D119" s="98">
        <f t="shared" si="27"/>
        <v>1.0416666666666667</v>
      </c>
      <c r="E119" s="94">
        <f t="shared" si="20"/>
        <v>-0.68887500000000002</v>
      </c>
      <c r="F119" s="94">
        <f t="shared" si="21"/>
        <v>-0.52499999999999991</v>
      </c>
      <c r="G119" s="94">
        <f t="shared" si="22"/>
        <v>1.2490000000000001</v>
      </c>
      <c r="H119" s="98">
        <f t="shared" si="23"/>
        <v>1.1395</v>
      </c>
      <c r="I119" s="94">
        <f t="shared" si="24"/>
        <v>1.6884999999999999</v>
      </c>
      <c r="J119" s="94">
        <f t="shared" si="25"/>
        <v>1.5305</v>
      </c>
    </row>
    <row r="120" spans="2:10">
      <c r="B120" s="104">
        <v>2005</v>
      </c>
      <c r="C120" s="106">
        <f t="shared" si="26"/>
        <v>1.05</v>
      </c>
      <c r="D120" s="105">
        <f t="shared" si="27"/>
        <v>1.0416666666666667</v>
      </c>
      <c r="E120" s="106">
        <f t="shared" ref="E120:E133" si="28">($C$90-$C$89)/10*(B120-$B$120)-0.77</f>
        <v>-0.77</v>
      </c>
      <c r="F120" s="106">
        <f t="shared" ref="F120:F133" si="29">($D$90-$D$89)/10*($B120-$B$120)-0.605</f>
        <v>-0.60499999999999998</v>
      </c>
      <c r="G120" s="106">
        <f t="shared" ref="G120:G133" si="30">($E$86-$E$85)/10*($B120-$B$120)+1.31</f>
        <v>1.31</v>
      </c>
      <c r="H120" s="105">
        <f t="shared" ref="H120:H133" si="31">($F$86-$F$85)/10*($B120-$B$120)+1.195</f>
        <v>1.1950000000000001</v>
      </c>
      <c r="I120" s="106">
        <f t="shared" ref="I120:I133" si="32">($E$90-$E$89)/10*($B120-$B$120)+1.77</f>
        <v>1.77</v>
      </c>
      <c r="J120" s="106">
        <f t="shared" ref="J120:J133" si="33">($F$90-$F$89)/10*($B120-$B$120)+1.605</f>
        <v>1.605</v>
      </c>
    </row>
    <row r="121" spans="2:10">
      <c r="B121" s="3">
        <v>2006</v>
      </c>
      <c r="C121" s="94">
        <f t="shared" si="26"/>
        <v>1.05</v>
      </c>
      <c r="D121" s="98">
        <f t="shared" si="27"/>
        <v>1.0416666666666667</v>
      </c>
      <c r="E121" s="94">
        <f t="shared" si="28"/>
        <v>-0.84087500000000004</v>
      </c>
      <c r="F121" s="94">
        <f t="shared" si="29"/>
        <v>-0.63575000000000004</v>
      </c>
      <c r="G121" s="94">
        <f t="shared" si="30"/>
        <v>1.363</v>
      </c>
      <c r="H121" s="98">
        <f t="shared" si="31"/>
        <v>1.218</v>
      </c>
      <c r="I121" s="94">
        <f t="shared" si="32"/>
        <v>1.841</v>
      </c>
      <c r="J121" s="94">
        <f t="shared" si="33"/>
        <v>1.6359999999999999</v>
      </c>
    </row>
    <row r="122" spans="2:10">
      <c r="B122" s="3">
        <v>2007</v>
      </c>
      <c r="C122" s="94">
        <f t="shared" si="26"/>
        <v>1.05</v>
      </c>
      <c r="D122" s="98">
        <f t="shared" si="27"/>
        <v>1.0416666666666667</v>
      </c>
      <c r="E122" s="94">
        <f t="shared" si="28"/>
        <v>-0.91175000000000006</v>
      </c>
      <c r="F122" s="94">
        <f t="shared" si="29"/>
        <v>-0.66649999999999998</v>
      </c>
      <c r="G122" s="94">
        <f t="shared" si="30"/>
        <v>1.4159999999999999</v>
      </c>
      <c r="H122" s="98">
        <f t="shared" si="31"/>
        <v>1.2410000000000001</v>
      </c>
      <c r="I122" s="94">
        <f t="shared" si="32"/>
        <v>1.9119999999999999</v>
      </c>
      <c r="J122" s="94">
        <f t="shared" si="33"/>
        <v>1.667</v>
      </c>
    </row>
    <row r="123" spans="2:10">
      <c r="B123" s="3">
        <v>2008</v>
      </c>
      <c r="C123" s="94">
        <f t="shared" si="26"/>
        <v>1.05</v>
      </c>
      <c r="D123" s="98">
        <f t="shared" si="27"/>
        <v>1.0416666666666667</v>
      </c>
      <c r="E123" s="94">
        <f t="shared" si="28"/>
        <v>-0.98262499999999997</v>
      </c>
      <c r="F123" s="94">
        <f t="shared" si="29"/>
        <v>-0.69724999999999993</v>
      </c>
      <c r="G123" s="94">
        <f t="shared" si="30"/>
        <v>1.4689999999999999</v>
      </c>
      <c r="H123" s="98">
        <f t="shared" si="31"/>
        <v>1.264</v>
      </c>
      <c r="I123" s="94">
        <f t="shared" si="32"/>
        <v>1.9830000000000001</v>
      </c>
      <c r="J123" s="94">
        <f t="shared" si="33"/>
        <v>1.698</v>
      </c>
    </row>
    <row r="124" spans="2:10">
      <c r="B124" s="3">
        <v>2009</v>
      </c>
      <c r="C124" s="94">
        <f t="shared" si="26"/>
        <v>1.05</v>
      </c>
      <c r="D124" s="98">
        <f t="shared" si="27"/>
        <v>1.0416666666666667</v>
      </c>
      <c r="E124" s="94">
        <f t="shared" si="28"/>
        <v>-1.0535000000000001</v>
      </c>
      <c r="F124" s="94">
        <f t="shared" si="29"/>
        <v>-0.72799999999999998</v>
      </c>
      <c r="G124" s="94">
        <f t="shared" si="30"/>
        <v>1.522</v>
      </c>
      <c r="H124" s="98">
        <f t="shared" si="31"/>
        <v>1.2870000000000001</v>
      </c>
      <c r="I124" s="94">
        <f t="shared" si="32"/>
        <v>2.0539999999999998</v>
      </c>
      <c r="J124" s="94">
        <f t="shared" si="33"/>
        <v>1.7290000000000001</v>
      </c>
    </row>
    <row r="125" spans="2:10">
      <c r="B125" s="3">
        <v>2010</v>
      </c>
      <c r="C125" s="94">
        <f t="shared" si="26"/>
        <v>1.05</v>
      </c>
      <c r="D125" s="98">
        <f t="shared" si="27"/>
        <v>1.0416666666666667</v>
      </c>
      <c r="E125" s="94">
        <f t="shared" si="28"/>
        <v>-1.1243750000000001</v>
      </c>
      <c r="F125" s="94">
        <f t="shared" si="29"/>
        <v>-0.75875000000000004</v>
      </c>
      <c r="G125" s="94">
        <f t="shared" si="30"/>
        <v>1.575</v>
      </c>
      <c r="H125" s="98">
        <f t="shared" si="31"/>
        <v>1.31</v>
      </c>
      <c r="I125" s="94">
        <f t="shared" si="32"/>
        <v>2.125</v>
      </c>
      <c r="J125" s="94">
        <f t="shared" si="33"/>
        <v>1.76</v>
      </c>
    </row>
    <row r="126" spans="2:10">
      <c r="B126" s="3">
        <v>2011</v>
      </c>
      <c r="C126" s="94">
        <f t="shared" si="26"/>
        <v>1.05</v>
      </c>
      <c r="D126" s="98">
        <f t="shared" si="27"/>
        <v>1.0416666666666667</v>
      </c>
      <c r="E126" s="94">
        <f t="shared" si="28"/>
        <v>-1.1952499999999999</v>
      </c>
      <c r="F126" s="94">
        <f t="shared" si="29"/>
        <v>-0.78949999999999998</v>
      </c>
      <c r="G126" s="94">
        <f t="shared" si="30"/>
        <v>1.6279999999999999</v>
      </c>
      <c r="H126" s="98">
        <f t="shared" si="31"/>
        <v>1.3330000000000002</v>
      </c>
      <c r="I126" s="94">
        <f t="shared" si="32"/>
        <v>2.1959999999999997</v>
      </c>
      <c r="J126" s="94">
        <f t="shared" si="33"/>
        <v>1.7909999999999999</v>
      </c>
    </row>
    <row r="127" spans="2:10">
      <c r="B127" s="3">
        <v>2012</v>
      </c>
      <c r="C127" s="94">
        <f t="shared" si="26"/>
        <v>1.05</v>
      </c>
      <c r="D127" s="98">
        <f t="shared" si="27"/>
        <v>1.0416666666666667</v>
      </c>
      <c r="E127" s="94">
        <f t="shared" si="28"/>
        <v>-1.2661249999999999</v>
      </c>
      <c r="F127" s="94">
        <f t="shared" si="29"/>
        <v>-0.82024999999999992</v>
      </c>
      <c r="G127" s="94">
        <f t="shared" si="30"/>
        <v>1.6809999999999998</v>
      </c>
      <c r="H127" s="98">
        <f t="shared" si="31"/>
        <v>1.3560000000000001</v>
      </c>
      <c r="I127" s="94">
        <f t="shared" si="32"/>
        <v>2.2669999999999999</v>
      </c>
      <c r="J127" s="94">
        <f t="shared" si="33"/>
        <v>1.8220000000000001</v>
      </c>
    </row>
    <row r="128" spans="2:10">
      <c r="B128" s="3">
        <v>2013</v>
      </c>
      <c r="C128" s="94">
        <f t="shared" si="26"/>
        <v>1.05</v>
      </c>
      <c r="D128" s="98">
        <f t="shared" si="27"/>
        <v>1.0416666666666667</v>
      </c>
      <c r="E128" s="94">
        <f t="shared" si="28"/>
        <v>-1.337</v>
      </c>
      <c r="F128" s="94">
        <f t="shared" si="29"/>
        <v>-0.85099999999999998</v>
      </c>
      <c r="G128" s="94">
        <f t="shared" si="30"/>
        <v>1.734</v>
      </c>
      <c r="H128" s="98">
        <f t="shared" si="31"/>
        <v>1.379</v>
      </c>
      <c r="I128" s="94">
        <f t="shared" si="32"/>
        <v>2.3380000000000001</v>
      </c>
      <c r="J128" s="94">
        <f t="shared" si="33"/>
        <v>1.853</v>
      </c>
    </row>
    <row r="129" spans="2:20">
      <c r="B129" s="3">
        <v>2014</v>
      </c>
      <c r="C129" s="94">
        <f t="shared" si="26"/>
        <v>1.05</v>
      </c>
      <c r="D129" s="98">
        <f t="shared" si="27"/>
        <v>1.0416666666666667</v>
      </c>
      <c r="E129" s="94">
        <f t="shared" si="28"/>
        <v>-1.407875</v>
      </c>
      <c r="F129" s="94">
        <f t="shared" si="29"/>
        <v>-0.88175000000000003</v>
      </c>
      <c r="G129" s="94">
        <f t="shared" si="30"/>
        <v>1.7869999999999999</v>
      </c>
      <c r="H129" s="98">
        <f t="shared" si="31"/>
        <v>1.4020000000000001</v>
      </c>
      <c r="I129" s="94">
        <f t="shared" si="32"/>
        <v>2.4089999999999998</v>
      </c>
      <c r="J129" s="94">
        <f t="shared" si="33"/>
        <v>1.8840000000000001</v>
      </c>
    </row>
    <row r="130" spans="2:20">
      <c r="B130" s="104">
        <v>2015</v>
      </c>
      <c r="C130" s="106">
        <f>C129</f>
        <v>1.05</v>
      </c>
      <c r="D130" s="105">
        <f t="shared" si="27"/>
        <v>1.0416666666666667</v>
      </c>
      <c r="E130" s="106">
        <f t="shared" si="28"/>
        <v>-1.47875</v>
      </c>
      <c r="F130" s="106">
        <f t="shared" si="29"/>
        <v>-0.91249999999999998</v>
      </c>
      <c r="G130" s="106">
        <f t="shared" si="30"/>
        <v>1.8399999999999999</v>
      </c>
      <c r="H130" s="105">
        <f t="shared" si="31"/>
        <v>1.425</v>
      </c>
      <c r="I130" s="106">
        <f t="shared" si="32"/>
        <v>2.48</v>
      </c>
      <c r="J130" s="106">
        <f t="shared" si="33"/>
        <v>1.915</v>
      </c>
    </row>
    <row r="131" spans="2:20">
      <c r="B131" s="3">
        <v>2016</v>
      </c>
      <c r="C131" s="94">
        <f>C130</f>
        <v>1.05</v>
      </c>
      <c r="D131" s="98">
        <f>D130</f>
        <v>1.0416666666666667</v>
      </c>
      <c r="E131" s="94">
        <f t="shared" si="28"/>
        <v>-1.5496249999999998</v>
      </c>
      <c r="F131" s="94">
        <f t="shared" si="29"/>
        <v>-0.94324999999999992</v>
      </c>
      <c r="G131" s="94">
        <f t="shared" si="30"/>
        <v>1.8929999999999998</v>
      </c>
      <c r="H131" s="98">
        <f t="shared" si="31"/>
        <v>1.448</v>
      </c>
      <c r="I131" s="94">
        <f t="shared" si="32"/>
        <v>2.5510000000000002</v>
      </c>
      <c r="J131" s="94">
        <f t="shared" si="33"/>
        <v>1.9460000000000002</v>
      </c>
    </row>
    <row r="132" spans="2:20">
      <c r="B132" s="3">
        <v>2017</v>
      </c>
      <c r="C132" s="94">
        <f>C131</f>
        <v>1.05</v>
      </c>
      <c r="D132" s="98">
        <f>D131</f>
        <v>1.0416666666666667</v>
      </c>
      <c r="E132" s="94">
        <f t="shared" si="28"/>
        <v>-1.6204999999999998</v>
      </c>
      <c r="F132" s="94">
        <f t="shared" si="29"/>
        <v>-0.97399999999999998</v>
      </c>
      <c r="G132" s="94">
        <f t="shared" si="30"/>
        <v>1.9459999999999997</v>
      </c>
      <c r="H132" s="98">
        <f t="shared" si="31"/>
        <v>1.4710000000000001</v>
      </c>
      <c r="I132" s="94">
        <f t="shared" si="32"/>
        <v>2.6219999999999999</v>
      </c>
      <c r="J132" s="94">
        <f t="shared" si="33"/>
        <v>1.9770000000000001</v>
      </c>
    </row>
    <row r="133" spans="2:20">
      <c r="B133" s="3">
        <v>2018</v>
      </c>
      <c r="C133" s="94">
        <f>C132</f>
        <v>1.05</v>
      </c>
      <c r="D133" s="98">
        <f>D132</f>
        <v>1.0416666666666667</v>
      </c>
      <c r="E133" s="94">
        <f t="shared" si="28"/>
        <v>-1.6913749999999999</v>
      </c>
      <c r="F133" s="94">
        <f t="shared" si="29"/>
        <v>-1.00475</v>
      </c>
      <c r="G133" s="94">
        <f t="shared" si="30"/>
        <v>1.9989999999999997</v>
      </c>
      <c r="H133" s="98">
        <f t="shared" si="31"/>
        <v>1.494</v>
      </c>
      <c r="I133" s="94">
        <f t="shared" si="32"/>
        <v>2.6930000000000001</v>
      </c>
      <c r="J133" s="94">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10"/>
      <c r="C143" s="10" t="s">
        <v>335</v>
      </c>
      <c r="D143" s="10"/>
      <c r="E143" s="10"/>
      <c r="F143" s="10"/>
      <c r="G143" s="10"/>
      <c r="H143" s="10"/>
      <c r="I143" s="10"/>
      <c r="J143" s="10"/>
      <c r="K143" s="10"/>
      <c r="L143" s="10"/>
      <c r="M143" s="10"/>
      <c r="N143" s="10"/>
      <c r="O143" s="10"/>
      <c r="P143" s="10"/>
      <c r="Q143" s="10"/>
      <c r="R143" s="10"/>
      <c r="S143" s="10"/>
      <c r="T143" s="10"/>
    </row>
    <row r="144" spans="2:20">
      <c r="B144" s="10"/>
      <c r="C144" s="78" t="s">
        <v>324</v>
      </c>
      <c r="D144" s="79"/>
      <c r="E144" s="79"/>
      <c r="F144" s="10"/>
      <c r="G144" s="10"/>
      <c r="H144" s="10"/>
      <c r="I144" s="10"/>
      <c r="J144" s="10"/>
      <c r="K144" s="10" t="s">
        <v>332</v>
      </c>
      <c r="L144" s="10"/>
      <c r="M144" s="10"/>
      <c r="N144" s="10"/>
      <c r="O144" s="10" t="s">
        <v>359</v>
      </c>
      <c r="P144" s="10"/>
      <c r="Q144" s="10"/>
      <c r="R144" s="10"/>
      <c r="S144" s="10"/>
      <c r="T144" s="10"/>
    </row>
    <row r="145" spans="2:20">
      <c r="B145" s="10"/>
      <c r="C145" s="52" t="s">
        <v>301</v>
      </c>
      <c r="D145" s="52" t="s">
        <v>303</v>
      </c>
      <c r="E145" s="52" t="s">
        <v>333</v>
      </c>
      <c r="F145" s="79" t="s">
        <v>361</v>
      </c>
      <c r="G145" s="10"/>
      <c r="H145" s="10"/>
      <c r="I145" s="10"/>
      <c r="J145" s="10"/>
      <c r="K145" s="52" t="s">
        <v>334</v>
      </c>
      <c r="L145" s="79" t="s">
        <v>361</v>
      </c>
      <c r="M145" s="10"/>
      <c r="N145" s="10"/>
      <c r="O145" s="10"/>
      <c r="P145" s="10"/>
      <c r="Q145" s="10"/>
      <c r="R145" s="10"/>
      <c r="S145" s="10"/>
      <c r="T145" s="10"/>
    </row>
    <row r="146" spans="2:20">
      <c r="B146" s="80" t="s">
        <v>310</v>
      </c>
      <c r="C146" s="77">
        <v>0.59050000000000002</v>
      </c>
      <c r="D146" s="77">
        <v>0</v>
      </c>
      <c r="E146" s="77">
        <v>0.59050000000000002</v>
      </c>
      <c r="F146" s="81">
        <f>AVERAGE(E$146:E146)</f>
        <v>0.59050000000000002</v>
      </c>
      <c r="G146" s="10"/>
      <c r="H146" s="80" t="s">
        <v>310</v>
      </c>
      <c r="I146" s="80" t="s">
        <v>362</v>
      </c>
      <c r="J146" s="10">
        <v>24</v>
      </c>
      <c r="K146" s="77">
        <v>0.57830912500000009</v>
      </c>
      <c r="L146" s="81">
        <f>AVERAGE(K$146:K146)</f>
        <v>0.57830912500000009</v>
      </c>
      <c r="M146" s="10">
        <v>22</v>
      </c>
      <c r="N146" s="10"/>
      <c r="O146" s="10"/>
      <c r="P146" s="10"/>
      <c r="Q146" s="10"/>
      <c r="R146" s="10"/>
      <c r="S146" s="10"/>
      <c r="T146" s="10"/>
    </row>
    <row r="147" spans="2:20">
      <c r="B147" s="80" t="s">
        <v>309</v>
      </c>
      <c r="C147" s="77">
        <v>0.5625</v>
      </c>
      <c r="D147" s="77">
        <v>0</v>
      </c>
      <c r="E147" s="77">
        <v>0.5625</v>
      </c>
      <c r="F147" s="81">
        <f>AVERAGE(E$146:E147)</f>
        <v>0.57650000000000001</v>
      </c>
      <c r="G147" s="10"/>
      <c r="H147" s="80" t="s">
        <v>309</v>
      </c>
      <c r="I147" s="80" t="s">
        <v>362</v>
      </c>
      <c r="J147" s="10">
        <f>J146+24</f>
        <v>48</v>
      </c>
      <c r="K147" s="77">
        <v>0.53148375000000003</v>
      </c>
      <c r="L147" s="81">
        <f>AVERAGE(K$146:K147)</f>
        <v>0.55489643750000006</v>
      </c>
      <c r="M147" s="10">
        <v>26</v>
      </c>
      <c r="N147" s="10"/>
      <c r="O147" s="10"/>
      <c r="P147" s="10"/>
      <c r="Q147" s="10"/>
      <c r="R147" s="10"/>
      <c r="S147" s="10"/>
      <c r="T147" s="10"/>
    </row>
    <row r="148" spans="2:20">
      <c r="B148" s="80" t="s">
        <v>311</v>
      </c>
      <c r="C148" s="77">
        <v>0.43099999999999999</v>
      </c>
      <c r="D148" s="77">
        <v>0</v>
      </c>
      <c r="E148" s="77">
        <v>0.43099999999999999</v>
      </c>
      <c r="F148" s="81">
        <f>AVERAGE(E$146:E148)</f>
        <v>0.52800000000000002</v>
      </c>
      <c r="G148" s="10"/>
      <c r="H148" s="80" t="s">
        <v>311</v>
      </c>
      <c r="I148" s="80" t="s">
        <v>362</v>
      </c>
      <c r="J148" s="10">
        <f>J147+24</f>
        <v>72</v>
      </c>
      <c r="K148" s="77">
        <v>0.39447399999999999</v>
      </c>
      <c r="L148" s="81">
        <f>AVERAGE(K$146:K148)</f>
        <v>0.50142229166666674</v>
      </c>
      <c r="M148" s="10">
        <v>24</v>
      </c>
      <c r="N148" s="10"/>
      <c r="O148" s="10"/>
      <c r="P148" s="10"/>
      <c r="Q148" s="10"/>
      <c r="R148" s="10"/>
      <c r="S148" s="10"/>
      <c r="T148" s="10"/>
    </row>
    <row r="149" spans="2:20">
      <c r="B149" s="80" t="s">
        <v>315</v>
      </c>
      <c r="C149" s="77">
        <v>0</v>
      </c>
      <c r="D149" s="77">
        <v>0.372</v>
      </c>
      <c r="E149" s="77">
        <v>0.372</v>
      </c>
      <c r="F149" s="81">
        <f>AVERAGE(E$146:E149)</f>
        <v>0.48899999999999999</v>
      </c>
      <c r="G149" s="10"/>
      <c r="H149" s="80" t="s">
        <v>315</v>
      </c>
      <c r="I149" s="80" t="s">
        <v>363</v>
      </c>
      <c r="J149" s="10">
        <f t="shared" ref="J149:J157" si="34">J148+24</f>
        <v>96</v>
      </c>
      <c r="K149" s="77">
        <v>0.36901874999999995</v>
      </c>
      <c r="L149" s="81">
        <f>AVERAGE(K$146:K149)</f>
        <v>0.46832140625000002</v>
      </c>
      <c r="M149" s="10">
        <v>23</v>
      </c>
      <c r="N149" s="10"/>
      <c r="O149" s="10"/>
      <c r="P149" s="10"/>
      <c r="Q149" s="10"/>
      <c r="R149" s="10"/>
      <c r="S149" s="10"/>
      <c r="T149" s="10"/>
    </row>
    <row r="150" spans="2:20">
      <c r="B150" s="80" t="s">
        <v>316</v>
      </c>
      <c r="C150" s="77">
        <v>0</v>
      </c>
      <c r="D150" s="77">
        <v>0.35100000000000003</v>
      </c>
      <c r="E150" s="77">
        <v>0.35100000000000003</v>
      </c>
      <c r="F150" s="81">
        <f>AVERAGE(E$146:E150)</f>
        <v>0.46139999999999998</v>
      </c>
      <c r="G150" s="10"/>
      <c r="H150" s="80" t="s">
        <v>316</v>
      </c>
      <c r="I150" s="80" t="s">
        <v>363</v>
      </c>
      <c r="J150" s="10">
        <f t="shared" si="34"/>
        <v>120</v>
      </c>
      <c r="K150" s="77">
        <v>0.33808300000000002</v>
      </c>
      <c r="L150" s="81">
        <f>AVERAGE(K$146:K150)</f>
        <v>0.44227372500000001</v>
      </c>
      <c r="M150" s="10">
        <v>22</v>
      </c>
      <c r="N150" s="10"/>
      <c r="O150" s="10"/>
      <c r="P150" s="10"/>
      <c r="Q150" s="10"/>
      <c r="R150" s="10"/>
      <c r="S150" s="10"/>
      <c r="T150" s="10"/>
    </row>
    <row r="151" spans="2:20">
      <c r="B151" s="80" t="s">
        <v>308</v>
      </c>
      <c r="C151" s="77">
        <v>0.31225000000000003</v>
      </c>
      <c r="D151" s="77">
        <v>0</v>
      </c>
      <c r="E151" s="77">
        <v>0.31225000000000003</v>
      </c>
      <c r="F151" s="81">
        <f>AVERAGE(E$146:E151)</f>
        <v>0.43654166666666666</v>
      </c>
      <c r="G151" s="10"/>
      <c r="H151" s="80" t="s">
        <v>308</v>
      </c>
      <c r="I151" s="80" t="s">
        <v>362</v>
      </c>
      <c r="J151" s="10">
        <f t="shared" si="34"/>
        <v>144</v>
      </c>
      <c r="K151" s="77">
        <v>0.26025987500000003</v>
      </c>
      <c r="L151" s="81">
        <f>AVERAGE(K$146:K151)</f>
        <v>0.41193808333333332</v>
      </c>
      <c r="M151" s="10">
        <v>26</v>
      </c>
      <c r="N151" s="10"/>
      <c r="O151" s="10"/>
      <c r="P151" s="10"/>
      <c r="Q151" s="10"/>
      <c r="R151" s="10"/>
      <c r="S151" s="10"/>
      <c r="T151" s="10"/>
    </row>
    <row r="152" spans="2:20">
      <c r="B152" s="80" t="s">
        <v>314</v>
      </c>
      <c r="C152" s="77">
        <v>0</v>
      </c>
      <c r="D152" s="77">
        <v>0.28425</v>
      </c>
      <c r="E152" s="77">
        <v>0.28425</v>
      </c>
      <c r="F152" s="81">
        <f>AVERAGE(E$146:E152)</f>
        <v>0.41478571428571431</v>
      </c>
      <c r="G152" s="10"/>
      <c r="H152" s="80" t="s">
        <v>314</v>
      </c>
      <c r="I152" s="80" t="s">
        <v>363</v>
      </c>
      <c r="J152" s="10">
        <f t="shared" si="34"/>
        <v>168</v>
      </c>
      <c r="K152" s="77">
        <v>0.24758137500000002</v>
      </c>
      <c r="L152" s="81">
        <f>AVERAGE(K$146:K152)</f>
        <v>0.38845855357142861</v>
      </c>
      <c r="M152" s="10">
        <v>25</v>
      </c>
      <c r="N152" s="10"/>
      <c r="O152" s="10"/>
      <c r="P152" s="10"/>
      <c r="Q152" s="10"/>
      <c r="R152" s="10"/>
      <c r="S152" s="10"/>
      <c r="T152" s="10"/>
    </row>
    <row r="153" spans="2:20">
      <c r="B153" s="80" t="s">
        <v>317</v>
      </c>
      <c r="C153" s="77">
        <v>8.8249999999999995E-2</v>
      </c>
      <c r="D153" s="77">
        <v>0.26524999999999999</v>
      </c>
      <c r="E153" s="77">
        <v>0.26524999999999999</v>
      </c>
      <c r="F153" s="81">
        <f>AVERAGE(E$146:E153)</f>
        <v>0.39609375000000002</v>
      </c>
      <c r="G153" s="10"/>
      <c r="H153" s="80" t="s">
        <v>317</v>
      </c>
      <c r="I153" s="80" t="s">
        <v>363</v>
      </c>
      <c r="J153" s="10">
        <f t="shared" si="34"/>
        <v>192</v>
      </c>
      <c r="K153" s="77">
        <v>0.18655075000000002</v>
      </c>
      <c r="L153" s="81">
        <f>AVERAGE(K$146:K153)</f>
        <v>0.36322007812500001</v>
      </c>
      <c r="M153" s="10">
        <v>25</v>
      </c>
      <c r="N153" s="10"/>
      <c r="O153" s="10"/>
      <c r="P153" s="10"/>
      <c r="Q153" s="10"/>
      <c r="R153" s="10"/>
      <c r="S153" s="10"/>
      <c r="T153" s="10"/>
    </row>
    <row r="154" spans="2:20">
      <c r="B154" s="80" t="s">
        <v>307</v>
      </c>
      <c r="C154" s="77">
        <v>0.24475</v>
      </c>
      <c r="D154" s="77">
        <v>9.9250000000000005E-2</v>
      </c>
      <c r="E154" s="77">
        <v>0.24475</v>
      </c>
      <c r="F154" s="81">
        <f>AVERAGE(E$146:E154)</f>
        <v>0.37927777777777777</v>
      </c>
      <c r="G154" s="10"/>
      <c r="H154" s="80" t="s">
        <v>307</v>
      </c>
      <c r="I154" s="80" t="s">
        <v>362</v>
      </c>
      <c r="J154" s="10">
        <f t="shared" si="34"/>
        <v>216</v>
      </c>
      <c r="K154" s="77">
        <v>0.15887162499999999</v>
      </c>
      <c r="L154" s="81">
        <f>AVERAGE(K$146:K154)</f>
        <v>0.34051469444444449</v>
      </c>
      <c r="M154" s="10">
        <v>22</v>
      </c>
      <c r="N154" s="10"/>
      <c r="O154" s="10"/>
      <c r="P154" s="10"/>
      <c r="Q154" s="10"/>
      <c r="R154" s="10"/>
      <c r="S154" s="10"/>
      <c r="T154" s="10"/>
    </row>
    <row r="155" spans="2:20">
      <c r="B155" s="80" t="s">
        <v>312</v>
      </c>
      <c r="C155" s="77">
        <v>0.20774999999999999</v>
      </c>
      <c r="D155" s="77">
        <v>6.3750000000000001E-2</v>
      </c>
      <c r="E155" s="77">
        <v>0.20774999999999999</v>
      </c>
      <c r="F155" s="81">
        <f>AVERAGE(E$146:E155)</f>
        <v>0.36212499999999997</v>
      </c>
      <c r="G155" s="10"/>
      <c r="H155" s="80" t="s">
        <v>312</v>
      </c>
      <c r="I155" s="80" t="s">
        <v>362</v>
      </c>
      <c r="J155" s="10">
        <f t="shared" si="34"/>
        <v>240</v>
      </c>
      <c r="K155" s="77">
        <v>0.10243987499999999</v>
      </c>
      <c r="L155" s="81">
        <f>AVERAGE(K$146:K155)</f>
        <v>0.3167072125</v>
      </c>
      <c r="M155" s="10">
        <v>26</v>
      </c>
      <c r="N155" s="10"/>
      <c r="O155" s="10"/>
      <c r="P155" s="10"/>
      <c r="Q155" s="10"/>
      <c r="R155" s="10"/>
      <c r="S155" s="10"/>
      <c r="T155" s="10"/>
    </row>
    <row r="156" spans="2:20">
      <c r="B156" s="80" t="s">
        <v>313</v>
      </c>
      <c r="C156" s="77">
        <v>0.12975000000000003</v>
      </c>
      <c r="D156" s="77">
        <v>0.15925</v>
      </c>
      <c r="E156" s="77">
        <v>0.15925</v>
      </c>
      <c r="F156" s="81">
        <f>AVERAGE(E$146:E156)</f>
        <v>0.3436818181818182</v>
      </c>
      <c r="G156" s="10"/>
      <c r="H156" s="80" t="s">
        <v>313</v>
      </c>
      <c r="I156" s="80" t="s">
        <v>363</v>
      </c>
      <c r="J156" s="10">
        <f t="shared" si="34"/>
        <v>264</v>
      </c>
      <c r="K156" s="77">
        <v>6.8722875000000003E-2</v>
      </c>
      <c r="L156" s="81">
        <f>AVERAGE(K$146:K156)</f>
        <v>0.29416318181818185</v>
      </c>
      <c r="M156" s="10">
        <v>25</v>
      </c>
      <c r="N156" s="10"/>
      <c r="O156" s="10"/>
      <c r="P156" s="10"/>
      <c r="Q156" s="10"/>
      <c r="R156" s="10"/>
      <c r="S156" s="10"/>
      <c r="T156" s="10"/>
    </row>
    <row r="157" spans="2:20">
      <c r="B157" s="80" t="s">
        <v>331</v>
      </c>
      <c r="C157" s="77">
        <v>0.15200000000000002</v>
      </c>
      <c r="D157" s="77">
        <v>0.13724999999999998</v>
      </c>
      <c r="E157" s="77">
        <v>0.15200000000000002</v>
      </c>
      <c r="F157" s="81">
        <f>AVERAGE(E$146:E157)</f>
        <v>0.32770833333333332</v>
      </c>
      <c r="G157" s="10"/>
      <c r="H157" s="80" t="s">
        <v>331</v>
      </c>
      <c r="I157" s="80" t="s">
        <v>362</v>
      </c>
      <c r="J157" s="10">
        <f t="shared" si="34"/>
        <v>288</v>
      </c>
      <c r="K157" s="77">
        <v>4.6761500000000011E-2</v>
      </c>
      <c r="L157" s="81">
        <f>AVERAGE(K$146:K157)</f>
        <v>0.27354637500000006</v>
      </c>
      <c r="M157" s="10">
        <v>25</v>
      </c>
      <c r="N157" s="10"/>
      <c r="O157" s="10"/>
      <c r="P157" s="10"/>
      <c r="Q157" s="10"/>
      <c r="R157" s="10"/>
      <c r="S157" s="10"/>
      <c r="T157" s="10"/>
    </row>
    <row r="158" spans="2:20">
      <c r="B158" s="80" t="s">
        <v>326</v>
      </c>
      <c r="C158" s="77">
        <f>_xlfn.AGGREGATE(1,5,C146:C157)</f>
        <v>0.2265625</v>
      </c>
      <c r="D158" s="77">
        <f>_xlfn.AGGREGATE(1,5,D146:D157)</f>
        <v>0.14433333333333331</v>
      </c>
      <c r="E158" s="77">
        <f>_xlfn.AGGREGATE(1,5,E146:E157)</f>
        <v>0.32770833333333332</v>
      </c>
      <c r="F158" s="10"/>
      <c r="G158" s="10"/>
      <c r="H158" s="80" t="s">
        <v>326</v>
      </c>
      <c r="I158" s="10"/>
      <c r="J158" s="101">
        <f>_xlfn.AGGREGATE(1,5,J146:J157)</f>
        <v>156</v>
      </c>
      <c r="K158" s="77">
        <f>_xlfn.AGGREGATE(1,5,K146:K157)</f>
        <v>0.27354637500000006</v>
      </c>
      <c r="L158" s="10"/>
      <c r="M158" s="101">
        <f>SUM(M146:M157)</f>
        <v>291</v>
      </c>
      <c r="N158" s="10"/>
      <c r="O158" s="10"/>
      <c r="P158" s="10"/>
      <c r="Q158" s="10"/>
      <c r="R158" s="10"/>
      <c r="S158" s="10"/>
      <c r="T158" s="10"/>
    </row>
    <row r="159" spans="2:20">
      <c r="B159" s="10"/>
      <c r="C159" s="10"/>
      <c r="D159" s="10"/>
      <c r="E159" s="10"/>
      <c r="F159" s="10"/>
      <c r="G159" s="10"/>
      <c r="H159" s="10"/>
      <c r="I159" s="10"/>
      <c r="J159" s="10"/>
      <c r="K159" s="10"/>
      <c r="L159" s="10"/>
      <c r="M159" s="10"/>
      <c r="N159" s="10"/>
      <c r="O159" s="10"/>
      <c r="P159" s="10"/>
      <c r="Q159" s="10"/>
      <c r="R159" s="10"/>
      <c r="S159" s="10"/>
      <c r="T159" s="10"/>
    </row>
    <row r="160" spans="2:20">
      <c r="B160" s="10"/>
      <c r="C160" s="10"/>
      <c r="D160" s="10"/>
      <c r="E160" s="10"/>
      <c r="F160" s="10"/>
      <c r="G160" s="10"/>
      <c r="H160" s="10"/>
      <c r="I160" s="10"/>
      <c r="J160" s="10"/>
      <c r="K160" s="10"/>
      <c r="L160" s="10"/>
      <c r="M160" s="10"/>
      <c r="N160" s="10"/>
      <c r="O160" s="10"/>
      <c r="P160" s="10"/>
      <c r="Q160" s="10"/>
      <c r="R160" s="10"/>
      <c r="S160" s="10"/>
      <c r="T160" s="10"/>
    </row>
    <row r="161" spans="2:20">
      <c r="B161" s="10"/>
      <c r="C161" s="10"/>
      <c r="D161" s="10"/>
      <c r="E161" s="10"/>
      <c r="F161" s="10"/>
      <c r="G161" s="10"/>
      <c r="H161" s="10"/>
      <c r="I161" s="10"/>
      <c r="J161" s="10"/>
      <c r="K161" s="10"/>
      <c r="L161" s="10"/>
      <c r="M161" s="10"/>
      <c r="N161" s="10"/>
      <c r="O161" s="10" t="s">
        <v>356</v>
      </c>
      <c r="P161" s="10"/>
      <c r="Q161" s="10"/>
      <c r="R161" s="10"/>
      <c r="S161" s="10"/>
      <c r="T161" s="10"/>
    </row>
    <row r="162" spans="2:20">
      <c r="B162" s="10"/>
      <c r="C162" s="10"/>
      <c r="D162" s="10" t="s">
        <v>354</v>
      </c>
      <c r="E162" s="10" t="s">
        <v>341</v>
      </c>
      <c r="F162" s="10"/>
      <c r="G162" s="10"/>
      <c r="H162" s="10"/>
      <c r="I162" s="10"/>
      <c r="J162" s="10" t="s">
        <v>358</v>
      </c>
      <c r="K162" s="10"/>
      <c r="L162" s="10"/>
      <c r="M162" s="10"/>
      <c r="N162" s="10"/>
      <c r="O162" s="10"/>
      <c r="P162" s="10" t="s">
        <v>341</v>
      </c>
      <c r="Q162" s="10"/>
      <c r="R162" s="10" t="s">
        <v>342</v>
      </c>
      <c r="S162" s="10"/>
      <c r="T162" s="10"/>
    </row>
    <row r="163" spans="2:20">
      <c r="B163" s="10"/>
      <c r="C163" s="10"/>
      <c r="D163" s="10"/>
      <c r="E163" s="10" t="s">
        <v>301</v>
      </c>
      <c r="F163" s="10" t="s">
        <v>303</v>
      </c>
      <c r="G163" s="10" t="s">
        <v>301</v>
      </c>
      <c r="H163" s="10" t="s">
        <v>303</v>
      </c>
      <c r="I163" s="10" t="s">
        <v>364</v>
      </c>
      <c r="J163" s="10" t="s">
        <v>301</v>
      </c>
      <c r="K163" s="10" t="s">
        <v>303</v>
      </c>
      <c r="L163" s="10" t="s">
        <v>301</v>
      </c>
      <c r="M163" s="10" t="s">
        <v>303</v>
      </c>
      <c r="N163" s="10" t="s">
        <v>364</v>
      </c>
      <c r="O163" s="10"/>
      <c r="P163" s="10" t="s">
        <v>301</v>
      </c>
      <c r="Q163" s="10" t="s">
        <v>303</v>
      </c>
      <c r="R163" s="10" t="s">
        <v>301</v>
      </c>
      <c r="S163" s="10" t="s">
        <v>303</v>
      </c>
      <c r="T163" s="10"/>
    </row>
    <row r="164" spans="2:20">
      <c r="B164" s="10"/>
      <c r="C164" s="10"/>
      <c r="D164" s="10"/>
      <c r="E164" s="10" t="s">
        <v>347</v>
      </c>
      <c r="F164" s="10" t="s">
        <v>347</v>
      </c>
      <c r="G164" s="10" t="s">
        <v>348</v>
      </c>
      <c r="H164" s="10" t="s">
        <v>348</v>
      </c>
      <c r="I164" s="10" t="s">
        <v>348</v>
      </c>
      <c r="J164" s="10" t="s">
        <v>347</v>
      </c>
      <c r="K164" s="10" t="s">
        <v>347</v>
      </c>
      <c r="L164" s="10" t="s">
        <v>348</v>
      </c>
      <c r="M164" s="10" t="s">
        <v>348</v>
      </c>
      <c r="N164" s="10" t="s">
        <v>348</v>
      </c>
      <c r="O164" s="10"/>
      <c r="P164" s="10" t="s">
        <v>347</v>
      </c>
      <c r="Q164" s="10" t="s">
        <v>348</v>
      </c>
      <c r="R164" s="10" t="s">
        <v>347</v>
      </c>
      <c r="S164" s="10" t="s">
        <v>348</v>
      </c>
      <c r="T164" s="10"/>
    </row>
    <row r="165" spans="2:20">
      <c r="B165" s="10"/>
      <c r="C165" s="10" t="s">
        <v>360</v>
      </c>
      <c r="D165" s="10">
        <v>1995</v>
      </c>
      <c r="E165" s="10">
        <v>1.05</v>
      </c>
      <c r="F165" s="99">
        <v>1.0416666666666667</v>
      </c>
      <c r="G165" s="99">
        <v>0.03</v>
      </c>
      <c r="H165" s="99">
        <v>0.15</v>
      </c>
      <c r="I165" s="99">
        <f>(G165+H165)/2</f>
        <v>0.09</v>
      </c>
      <c r="J165" s="99">
        <v>0.7</v>
      </c>
      <c r="K165" s="99">
        <v>0.64</v>
      </c>
      <c r="L165" s="99">
        <v>0.95499999999999996</v>
      </c>
      <c r="M165" s="99">
        <v>0.86</v>
      </c>
      <c r="N165" s="99">
        <f>(L165+M165)/2</f>
        <v>0.90749999999999997</v>
      </c>
      <c r="O165" s="10"/>
      <c r="P165" s="10">
        <v>0.25</v>
      </c>
      <c r="Q165" s="10">
        <v>0.25</v>
      </c>
      <c r="R165" s="10">
        <v>0.75</v>
      </c>
      <c r="S165" s="10">
        <v>0.75</v>
      </c>
      <c r="T165" s="10"/>
    </row>
    <row r="166" spans="2:20">
      <c r="B166" s="10"/>
      <c r="C166" s="10" t="s">
        <v>241</v>
      </c>
      <c r="D166" s="10">
        <v>1996</v>
      </c>
      <c r="E166" s="10">
        <v>1.05</v>
      </c>
      <c r="F166" s="99">
        <v>1.0416666666666667</v>
      </c>
      <c r="G166" s="99">
        <v>-4.9875000000000003E-2</v>
      </c>
      <c r="H166" s="99">
        <v>7.4999999999999997E-2</v>
      </c>
      <c r="I166" s="99">
        <f t="shared" ref="I166:I183" si="35">(G166+H166)/2</f>
        <v>1.2562499999999997E-2</v>
      </c>
      <c r="J166" s="99">
        <v>0.76100000000000001</v>
      </c>
      <c r="K166" s="99">
        <v>0.69550000000000001</v>
      </c>
      <c r="L166" s="99">
        <v>1.0365</v>
      </c>
      <c r="M166" s="99">
        <v>0.9345</v>
      </c>
      <c r="N166" s="99">
        <f t="shared" ref="N166:N183" si="36">(L166+M166)/2</f>
        <v>0.98550000000000004</v>
      </c>
      <c r="O166" s="10"/>
      <c r="P166" s="10">
        <v>0.25</v>
      </c>
      <c r="Q166" s="10">
        <v>0.25</v>
      </c>
      <c r="R166" s="10">
        <v>0.75</v>
      </c>
      <c r="S166" s="10">
        <v>0.75</v>
      </c>
      <c r="T166" s="10"/>
    </row>
    <row r="167" spans="2:20">
      <c r="B167" s="10"/>
      <c r="C167" s="10" t="s">
        <v>240</v>
      </c>
      <c r="D167" s="10">
        <v>1997</v>
      </c>
      <c r="E167" s="10">
        <v>1.05</v>
      </c>
      <c r="F167" s="99">
        <v>1.0416666666666667</v>
      </c>
      <c r="G167" s="99">
        <v>-0.12975</v>
      </c>
      <c r="H167" s="99">
        <v>0</v>
      </c>
      <c r="I167" s="99">
        <f t="shared" si="35"/>
        <v>-6.4875000000000002E-2</v>
      </c>
      <c r="J167" s="99">
        <v>0.82199999999999995</v>
      </c>
      <c r="K167" s="99">
        <v>0.751</v>
      </c>
      <c r="L167" s="99">
        <v>1.1179999999999999</v>
      </c>
      <c r="M167" s="99">
        <v>1.0089999999999999</v>
      </c>
      <c r="N167" s="99">
        <f t="shared" si="36"/>
        <v>1.0634999999999999</v>
      </c>
      <c r="O167" s="10"/>
      <c r="P167" s="10"/>
      <c r="Q167" s="10"/>
      <c r="R167" s="10"/>
      <c r="S167" s="10"/>
      <c r="T167" s="10"/>
    </row>
    <row r="168" spans="2:20">
      <c r="B168" s="10"/>
      <c r="C168" s="10" t="s">
        <v>239</v>
      </c>
      <c r="D168" s="10">
        <v>1998</v>
      </c>
      <c r="E168" s="10">
        <v>1.05</v>
      </c>
      <c r="F168" s="99">
        <v>1.0416666666666667</v>
      </c>
      <c r="G168" s="99">
        <v>-0.20962500000000001</v>
      </c>
      <c r="H168" s="99">
        <v>-7.4999999999999983E-2</v>
      </c>
      <c r="I168" s="99">
        <f t="shared" si="35"/>
        <v>-0.14231250000000001</v>
      </c>
      <c r="J168" s="99">
        <v>0.88300000000000001</v>
      </c>
      <c r="K168" s="99">
        <v>0.80649999999999999</v>
      </c>
      <c r="L168" s="99">
        <v>1.1995</v>
      </c>
      <c r="M168" s="99">
        <v>1.0834999999999999</v>
      </c>
      <c r="N168" s="99">
        <f t="shared" si="36"/>
        <v>1.1415</v>
      </c>
      <c r="O168" s="10"/>
      <c r="P168" s="10"/>
      <c r="Q168" s="10"/>
      <c r="R168" s="10"/>
      <c r="S168" s="10"/>
      <c r="T168" s="10"/>
    </row>
    <row r="169" spans="2:20">
      <c r="B169" s="10"/>
      <c r="C169" s="10" t="s">
        <v>238</v>
      </c>
      <c r="D169" s="10">
        <v>1999</v>
      </c>
      <c r="E169" s="10">
        <v>1.05</v>
      </c>
      <c r="F169" s="99">
        <v>1.0416666666666667</v>
      </c>
      <c r="G169" s="99">
        <v>-0.28949999999999998</v>
      </c>
      <c r="H169" s="99">
        <v>-0.15</v>
      </c>
      <c r="I169" s="99">
        <f t="shared" si="35"/>
        <v>-0.21975</v>
      </c>
      <c r="J169" s="99">
        <v>0.94399999999999995</v>
      </c>
      <c r="K169" s="99">
        <v>0.86199999999999988</v>
      </c>
      <c r="L169" s="99">
        <v>1.2809999999999999</v>
      </c>
      <c r="M169" s="99">
        <v>1.1579999999999999</v>
      </c>
      <c r="N169" s="99">
        <f t="shared" si="36"/>
        <v>1.2195</v>
      </c>
      <c r="O169" s="10"/>
      <c r="P169" s="10"/>
      <c r="Q169" s="10"/>
      <c r="R169" s="10"/>
      <c r="S169" s="10"/>
      <c r="T169" s="10"/>
    </row>
    <row r="170" spans="2:20">
      <c r="B170" s="10"/>
      <c r="C170" s="10" t="s">
        <v>237</v>
      </c>
      <c r="D170" s="10">
        <v>2000</v>
      </c>
      <c r="E170" s="10">
        <v>1.05</v>
      </c>
      <c r="F170" s="99">
        <v>1.0416666666666667</v>
      </c>
      <c r="G170" s="99">
        <v>-0.36937500000000001</v>
      </c>
      <c r="H170" s="99">
        <v>-0.22500000000000001</v>
      </c>
      <c r="I170" s="99">
        <f t="shared" si="35"/>
        <v>-0.29718749999999999</v>
      </c>
      <c r="J170" s="99">
        <v>1.0049999999999999</v>
      </c>
      <c r="K170" s="99">
        <v>0.91749999999999998</v>
      </c>
      <c r="L170" s="99">
        <v>1.3625</v>
      </c>
      <c r="M170" s="99">
        <v>1.2324999999999999</v>
      </c>
      <c r="N170" s="99">
        <f t="shared" si="36"/>
        <v>1.2974999999999999</v>
      </c>
      <c r="O170" s="10"/>
      <c r="P170" s="10"/>
      <c r="Q170" s="10"/>
      <c r="R170" s="10"/>
      <c r="S170" s="10"/>
      <c r="T170" s="10"/>
    </row>
    <row r="171" spans="2:20">
      <c r="B171" s="10"/>
      <c r="C171" s="10" t="s">
        <v>236</v>
      </c>
      <c r="D171" s="10">
        <v>2001</v>
      </c>
      <c r="E171" s="10">
        <v>1.05</v>
      </c>
      <c r="F171" s="99">
        <v>1.0416666666666667</v>
      </c>
      <c r="G171" s="99">
        <v>-0.44925000000000004</v>
      </c>
      <c r="H171" s="99">
        <v>-0.29999999999999993</v>
      </c>
      <c r="I171" s="99">
        <f t="shared" si="35"/>
        <v>-0.37462499999999999</v>
      </c>
      <c r="J171" s="99">
        <v>1.0660000000000001</v>
      </c>
      <c r="K171" s="99">
        <v>0.97299999999999986</v>
      </c>
      <c r="L171" s="99">
        <v>1.444</v>
      </c>
      <c r="M171" s="99">
        <v>1.3069999999999999</v>
      </c>
      <c r="N171" s="99">
        <f t="shared" si="36"/>
        <v>1.3754999999999999</v>
      </c>
      <c r="O171" s="10"/>
      <c r="P171" s="10"/>
      <c r="Q171" s="10"/>
      <c r="R171" s="10"/>
      <c r="S171" s="10"/>
      <c r="T171" s="10"/>
    </row>
    <row r="172" spans="2:20">
      <c r="B172" s="10"/>
      <c r="C172" s="10" t="s">
        <v>235</v>
      </c>
      <c r="D172" s="10">
        <v>2002</v>
      </c>
      <c r="E172" s="10">
        <v>1.05</v>
      </c>
      <c r="F172" s="99">
        <v>1.0416666666666667</v>
      </c>
      <c r="G172" s="99">
        <v>-0.52912499999999996</v>
      </c>
      <c r="H172" s="99">
        <v>-0.375</v>
      </c>
      <c r="I172" s="99">
        <f t="shared" si="35"/>
        <v>-0.45206249999999998</v>
      </c>
      <c r="J172" s="99">
        <v>1.127</v>
      </c>
      <c r="K172" s="99">
        <v>1.0284999999999997</v>
      </c>
      <c r="L172" s="99">
        <v>1.5255000000000001</v>
      </c>
      <c r="M172" s="99">
        <v>1.3815</v>
      </c>
      <c r="N172" s="99">
        <f t="shared" si="36"/>
        <v>1.4535</v>
      </c>
      <c r="O172" s="10"/>
      <c r="P172" s="10"/>
      <c r="Q172" s="10"/>
      <c r="R172" s="10"/>
      <c r="S172" s="10"/>
      <c r="T172" s="10"/>
    </row>
    <row r="173" spans="2:20">
      <c r="B173" s="10"/>
      <c r="C173" s="10" t="s">
        <v>234</v>
      </c>
      <c r="D173" s="10">
        <v>2003</v>
      </c>
      <c r="E173" s="10">
        <v>1.05</v>
      </c>
      <c r="F173" s="99">
        <v>1.0416666666666667</v>
      </c>
      <c r="G173" s="99">
        <v>-0.60899999999999999</v>
      </c>
      <c r="H173" s="99">
        <v>-0.44999999999999996</v>
      </c>
      <c r="I173" s="99">
        <f t="shared" si="35"/>
        <v>-0.52949999999999997</v>
      </c>
      <c r="J173" s="99">
        <v>1.1880000000000002</v>
      </c>
      <c r="K173" s="99">
        <v>1.0839999999999999</v>
      </c>
      <c r="L173" s="99">
        <v>1.607</v>
      </c>
      <c r="M173" s="99">
        <v>1.456</v>
      </c>
      <c r="N173" s="99">
        <f t="shared" si="36"/>
        <v>1.5314999999999999</v>
      </c>
      <c r="O173" s="10"/>
      <c r="P173" s="10"/>
      <c r="Q173" s="10"/>
      <c r="R173" s="10"/>
      <c r="S173" s="10"/>
      <c r="T173" s="10"/>
    </row>
    <row r="174" spans="2:20">
      <c r="B174" s="10"/>
      <c r="C174" s="10" t="s">
        <v>233</v>
      </c>
      <c r="D174" s="10">
        <v>2004</v>
      </c>
      <c r="E174" s="10">
        <v>1.05</v>
      </c>
      <c r="F174" s="99">
        <v>1.0416666666666667</v>
      </c>
      <c r="G174" s="99">
        <v>-0.68887500000000002</v>
      </c>
      <c r="H174" s="99">
        <v>-0.52499999999999991</v>
      </c>
      <c r="I174" s="99">
        <f t="shared" si="35"/>
        <v>-0.60693749999999991</v>
      </c>
      <c r="J174" s="99">
        <v>1.2490000000000001</v>
      </c>
      <c r="K174" s="99">
        <v>1.1395</v>
      </c>
      <c r="L174" s="99">
        <v>1.6884999999999999</v>
      </c>
      <c r="M174" s="99">
        <v>1.5305</v>
      </c>
      <c r="N174" s="99">
        <f t="shared" si="36"/>
        <v>1.6094999999999999</v>
      </c>
      <c r="O174" s="10"/>
      <c r="P174" s="10"/>
      <c r="Q174" s="10"/>
      <c r="R174" s="10"/>
      <c r="S174" s="10"/>
      <c r="T174" s="10"/>
    </row>
    <row r="175" spans="2:20">
      <c r="B175" s="10"/>
      <c r="C175" s="10" t="s">
        <v>232</v>
      </c>
      <c r="D175" s="10">
        <v>2005</v>
      </c>
      <c r="E175" s="10">
        <v>1.05</v>
      </c>
      <c r="F175" s="99">
        <v>1.0416666666666667</v>
      </c>
      <c r="G175" s="99">
        <v>-0.77</v>
      </c>
      <c r="H175" s="99">
        <v>-0.60499999999999998</v>
      </c>
      <c r="I175" s="99">
        <f t="shared" si="35"/>
        <v>-0.6875</v>
      </c>
      <c r="J175" s="99">
        <v>1.31</v>
      </c>
      <c r="K175" s="99">
        <v>1.1950000000000001</v>
      </c>
      <c r="L175" s="99">
        <v>1.77</v>
      </c>
      <c r="M175" s="99">
        <v>1.605</v>
      </c>
      <c r="N175" s="99">
        <f t="shared" si="36"/>
        <v>1.6875</v>
      </c>
      <c r="O175" s="10"/>
      <c r="P175" s="10"/>
      <c r="Q175" s="10"/>
      <c r="R175" s="10"/>
      <c r="S175" s="10"/>
      <c r="T175" s="10"/>
    </row>
    <row r="176" spans="2:20">
      <c r="B176" s="10"/>
      <c r="C176" s="10" t="s">
        <v>231</v>
      </c>
      <c r="D176" s="10">
        <v>2006</v>
      </c>
      <c r="E176" s="10">
        <v>1.05</v>
      </c>
      <c r="F176" s="99">
        <v>1.0416666666666667</v>
      </c>
      <c r="G176" s="99">
        <v>-0.84087500000000004</v>
      </c>
      <c r="H176" s="99">
        <v>-0.63575000000000004</v>
      </c>
      <c r="I176" s="99">
        <f t="shared" si="35"/>
        <v>-0.73831250000000004</v>
      </c>
      <c r="J176" s="99">
        <v>1.363</v>
      </c>
      <c r="K176" s="99">
        <v>1.218</v>
      </c>
      <c r="L176" s="99">
        <v>1.841</v>
      </c>
      <c r="M176" s="99">
        <v>1.6359999999999999</v>
      </c>
      <c r="N176" s="99">
        <f t="shared" si="36"/>
        <v>1.7384999999999999</v>
      </c>
      <c r="O176" s="10"/>
      <c r="P176" s="10"/>
      <c r="Q176" s="10"/>
      <c r="R176" s="10"/>
      <c r="S176" s="10"/>
      <c r="T176" s="10"/>
    </row>
    <row r="177" spans="2:20">
      <c r="B177" s="10"/>
      <c r="C177" s="10" t="s">
        <v>230</v>
      </c>
      <c r="D177" s="10">
        <v>2007</v>
      </c>
      <c r="E177" s="10">
        <v>1.05</v>
      </c>
      <c r="F177" s="99">
        <v>1.0416666666666667</v>
      </c>
      <c r="G177" s="99">
        <v>-0.91175000000000006</v>
      </c>
      <c r="H177" s="99">
        <v>-0.66649999999999998</v>
      </c>
      <c r="I177" s="99">
        <f t="shared" si="35"/>
        <v>-0.78912500000000008</v>
      </c>
      <c r="J177" s="99">
        <v>1.4159999999999999</v>
      </c>
      <c r="K177" s="99">
        <v>1.2410000000000001</v>
      </c>
      <c r="L177" s="99">
        <v>1.9119999999999999</v>
      </c>
      <c r="M177" s="99">
        <v>1.667</v>
      </c>
      <c r="N177" s="99">
        <f t="shared" si="36"/>
        <v>1.7894999999999999</v>
      </c>
      <c r="O177" s="10"/>
      <c r="P177" s="10"/>
      <c r="Q177" s="10"/>
      <c r="R177" s="10"/>
      <c r="S177" s="10"/>
      <c r="T177" s="10"/>
    </row>
    <row r="178" spans="2:20">
      <c r="B178" s="10"/>
      <c r="C178" s="10" t="s">
        <v>229</v>
      </c>
      <c r="D178" s="5">
        <v>2008</v>
      </c>
      <c r="E178" s="5">
        <v>1.05</v>
      </c>
      <c r="F178" s="100">
        <v>1.0416666666666667</v>
      </c>
      <c r="G178" s="100">
        <v>-0.98262499999999997</v>
      </c>
      <c r="H178" s="100">
        <v>-0.69724999999999993</v>
      </c>
      <c r="I178" s="99">
        <f t="shared" si="35"/>
        <v>-0.8399375</v>
      </c>
      <c r="J178" s="100">
        <v>1.4689999999999999</v>
      </c>
      <c r="K178" s="100">
        <v>1.264</v>
      </c>
      <c r="L178" s="100">
        <v>1.9830000000000001</v>
      </c>
      <c r="M178" s="100">
        <v>1.698</v>
      </c>
      <c r="N178" s="99">
        <f t="shared" si="36"/>
        <v>1.8405</v>
      </c>
      <c r="O178" s="10"/>
      <c r="P178" s="10"/>
      <c r="Q178" s="10"/>
      <c r="R178" s="10"/>
      <c r="S178" s="10"/>
      <c r="T178" s="10"/>
    </row>
    <row r="179" spans="2:20">
      <c r="B179" s="10"/>
      <c r="C179" s="10" t="s">
        <v>228</v>
      </c>
      <c r="D179" s="5">
        <v>2009</v>
      </c>
      <c r="E179" s="5">
        <v>1.05</v>
      </c>
      <c r="F179" s="100">
        <v>1.0416666666666667</v>
      </c>
      <c r="G179" s="100">
        <v>-1.0535000000000001</v>
      </c>
      <c r="H179" s="100">
        <v>-0.72799999999999998</v>
      </c>
      <c r="I179" s="99">
        <f t="shared" si="35"/>
        <v>-0.89075000000000004</v>
      </c>
      <c r="J179" s="100">
        <v>1.522</v>
      </c>
      <c r="K179" s="100">
        <v>1.2870000000000001</v>
      </c>
      <c r="L179" s="100">
        <v>2.0539999999999998</v>
      </c>
      <c r="M179" s="100">
        <v>1.7290000000000001</v>
      </c>
      <c r="N179" s="99">
        <f t="shared" si="36"/>
        <v>1.8915</v>
      </c>
      <c r="O179" s="10"/>
      <c r="P179" s="10"/>
      <c r="Q179" s="10"/>
      <c r="R179" s="10"/>
      <c r="S179" s="10"/>
      <c r="T179" s="10"/>
    </row>
    <row r="180" spans="2:20">
      <c r="B180" s="10"/>
      <c r="C180" s="10" t="s">
        <v>227</v>
      </c>
      <c r="D180" s="5">
        <v>2010</v>
      </c>
      <c r="E180" s="5">
        <v>1.05</v>
      </c>
      <c r="F180" s="100">
        <v>1.0416666666666667</v>
      </c>
      <c r="G180" s="100">
        <v>-1.1243750000000001</v>
      </c>
      <c r="H180" s="100">
        <v>-0.75875000000000004</v>
      </c>
      <c r="I180" s="99">
        <f t="shared" si="35"/>
        <v>-0.94156250000000008</v>
      </c>
      <c r="J180" s="100">
        <v>1.575</v>
      </c>
      <c r="K180" s="100">
        <v>1.31</v>
      </c>
      <c r="L180" s="100">
        <v>2.125</v>
      </c>
      <c r="M180" s="100">
        <v>1.76</v>
      </c>
      <c r="N180" s="99">
        <f t="shared" si="36"/>
        <v>1.9424999999999999</v>
      </c>
      <c r="O180" s="10"/>
      <c r="P180" s="10"/>
      <c r="Q180" s="10"/>
      <c r="R180" s="10"/>
      <c r="S180" s="10"/>
      <c r="T180" s="10"/>
    </row>
    <row r="181" spans="2:20">
      <c r="B181" s="10"/>
      <c r="C181" s="10" t="s">
        <v>226</v>
      </c>
      <c r="D181" s="5">
        <v>2011</v>
      </c>
      <c r="E181" s="5">
        <v>1.05</v>
      </c>
      <c r="F181" s="100">
        <v>1.0416666666666667</v>
      </c>
      <c r="G181" s="100">
        <v>-1.1952499999999999</v>
      </c>
      <c r="H181" s="100">
        <v>-0.78949999999999998</v>
      </c>
      <c r="I181" s="99">
        <f t="shared" si="35"/>
        <v>-0.99237500000000001</v>
      </c>
      <c r="J181" s="100">
        <v>1.6279999999999999</v>
      </c>
      <c r="K181" s="100">
        <v>1.3330000000000002</v>
      </c>
      <c r="L181" s="100">
        <v>2.1959999999999997</v>
      </c>
      <c r="M181" s="100">
        <v>1.7909999999999999</v>
      </c>
      <c r="N181" s="99">
        <f t="shared" si="36"/>
        <v>1.9934999999999998</v>
      </c>
      <c r="O181" s="10"/>
      <c r="P181" s="10"/>
      <c r="Q181" s="10"/>
      <c r="R181" s="10"/>
      <c r="S181" s="10"/>
      <c r="T181" s="10"/>
    </row>
    <row r="182" spans="2:20">
      <c r="B182" s="10"/>
      <c r="C182" s="10" t="s">
        <v>224</v>
      </c>
      <c r="D182" s="5">
        <v>2012</v>
      </c>
      <c r="E182" s="5">
        <v>1.05</v>
      </c>
      <c r="F182" s="100">
        <v>1.0416666666666667</v>
      </c>
      <c r="G182" s="100">
        <v>-1.2661249999999999</v>
      </c>
      <c r="H182" s="100">
        <v>-0.82024999999999992</v>
      </c>
      <c r="I182" s="99">
        <f t="shared" si="35"/>
        <v>-1.0431874999999999</v>
      </c>
      <c r="J182" s="100">
        <v>1.6809999999999998</v>
      </c>
      <c r="K182" s="100">
        <v>1.3560000000000001</v>
      </c>
      <c r="L182" s="100">
        <v>2.2669999999999999</v>
      </c>
      <c r="M182" s="100">
        <v>1.8220000000000001</v>
      </c>
      <c r="N182" s="99">
        <f t="shared" si="36"/>
        <v>2.0445000000000002</v>
      </c>
      <c r="O182" s="10"/>
      <c r="P182" s="10"/>
      <c r="Q182" s="10"/>
      <c r="R182" s="10"/>
      <c r="S182" s="10"/>
      <c r="T182" s="10"/>
    </row>
    <row r="183" spans="2:20">
      <c r="B183" s="10"/>
      <c r="C183" s="10" t="s">
        <v>222</v>
      </c>
      <c r="D183" s="5">
        <v>2013</v>
      </c>
      <c r="E183" s="5">
        <v>1.05</v>
      </c>
      <c r="F183" s="100">
        <v>1.0416666666666667</v>
      </c>
      <c r="G183" s="100">
        <v>-1.337</v>
      </c>
      <c r="H183" s="100">
        <v>-0.85099999999999998</v>
      </c>
      <c r="I183" s="99">
        <f t="shared" si="35"/>
        <v>-1.0939999999999999</v>
      </c>
      <c r="J183" s="100">
        <v>1.734</v>
      </c>
      <c r="K183" s="100">
        <v>1.379</v>
      </c>
      <c r="L183" s="100">
        <v>2.3380000000000001</v>
      </c>
      <c r="M183" s="100">
        <v>1.853</v>
      </c>
      <c r="N183" s="99">
        <f t="shared" si="36"/>
        <v>2.0954999999999999</v>
      </c>
      <c r="O183" s="10"/>
      <c r="P183" s="10"/>
      <c r="Q183" s="10"/>
      <c r="R183" s="10"/>
      <c r="S183" s="10"/>
      <c r="T183" s="10"/>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600B-501B-4072-B1D1-B1B00CD5AE59}">
  <dimension ref="A1:AH22"/>
  <sheetViews>
    <sheetView showZeros="0" view="pageBreakPreview" zoomScale="90" zoomScaleNormal="100" zoomScaleSheetLayoutView="90" workbookViewId="0">
      <selection activeCell="H12" sqref="H12:P12"/>
    </sheetView>
  </sheetViews>
  <sheetFormatPr defaultColWidth="9" defaultRowHeight="18"/>
  <cols>
    <col min="1" max="34" width="2.6328125" style="119" customWidth="1"/>
    <col min="35" max="59" width="2.6328125" style="5" customWidth="1"/>
    <col min="60" max="16384" width="9" style="5"/>
  </cols>
  <sheetData>
    <row r="1" spans="1:34">
      <c r="A1" s="157" t="s">
        <v>644</v>
      </c>
      <c r="D1" s="161"/>
    </row>
    <row r="2" spans="1:34" ht="16" customHeight="1">
      <c r="A2" s="846" t="s">
        <v>579</v>
      </c>
      <c r="B2" s="846"/>
      <c r="C2" s="846"/>
      <c r="D2" s="846"/>
      <c r="E2" s="846"/>
      <c r="F2" s="846"/>
      <c r="G2" s="846"/>
      <c r="H2" s="843" t="s">
        <v>646</v>
      </c>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5"/>
    </row>
    <row r="3" spans="1:34" ht="16" customHeight="1">
      <c r="A3" s="846"/>
      <c r="B3" s="846"/>
      <c r="C3" s="846"/>
      <c r="D3" s="846"/>
      <c r="E3" s="846"/>
      <c r="F3" s="846"/>
      <c r="G3" s="846"/>
      <c r="H3" s="847" t="s">
        <v>13</v>
      </c>
      <c r="I3" s="847"/>
      <c r="J3" s="847"/>
      <c r="K3" s="847"/>
      <c r="L3" s="847"/>
      <c r="M3" s="847"/>
      <c r="N3" s="847"/>
      <c r="O3" s="847"/>
      <c r="P3" s="847"/>
      <c r="Q3" s="847" t="s">
        <v>14</v>
      </c>
      <c r="R3" s="847"/>
      <c r="S3" s="847"/>
      <c r="T3" s="847"/>
      <c r="U3" s="847"/>
      <c r="V3" s="847"/>
      <c r="W3" s="847"/>
      <c r="X3" s="847"/>
      <c r="Y3" s="847"/>
      <c r="Z3" s="847" t="s">
        <v>645</v>
      </c>
      <c r="AA3" s="847"/>
      <c r="AB3" s="847"/>
      <c r="AC3" s="847"/>
      <c r="AD3" s="847"/>
      <c r="AE3" s="847"/>
      <c r="AF3" s="847"/>
      <c r="AG3" s="847"/>
      <c r="AH3" s="847"/>
    </row>
    <row r="4" spans="1:34" ht="25" customHeight="1">
      <c r="A4" s="392" t="s">
        <v>650</v>
      </c>
      <c r="B4" s="392"/>
      <c r="C4" s="392"/>
      <c r="D4" s="392"/>
      <c r="E4" s="392"/>
      <c r="F4" s="392"/>
      <c r="G4" s="392"/>
      <c r="H4" s="848"/>
      <c r="I4" s="848"/>
      <c r="J4" s="848"/>
      <c r="K4" s="848"/>
      <c r="L4" s="848"/>
      <c r="M4" s="848"/>
      <c r="N4" s="848"/>
      <c r="O4" s="848"/>
      <c r="P4" s="820"/>
      <c r="Q4" s="849"/>
      <c r="R4" s="849"/>
      <c r="S4" s="849"/>
      <c r="T4" s="849"/>
      <c r="U4" s="849"/>
      <c r="V4" s="849"/>
      <c r="W4" s="849"/>
      <c r="X4" s="849"/>
      <c r="Y4" s="849"/>
      <c r="Z4" s="826">
        <f>ROUND(H4-Q4,2)</f>
        <v>0</v>
      </c>
      <c r="AA4" s="826"/>
      <c r="AB4" s="826"/>
      <c r="AC4" s="826"/>
      <c r="AD4" s="826"/>
      <c r="AE4" s="826"/>
      <c r="AF4" s="826"/>
      <c r="AG4" s="826"/>
      <c r="AH4" s="826"/>
    </row>
    <row r="5" spans="1:34" ht="25" customHeight="1">
      <c r="A5" s="392" t="s">
        <v>651</v>
      </c>
      <c r="B5" s="392"/>
      <c r="C5" s="392"/>
      <c r="D5" s="392"/>
      <c r="E5" s="392"/>
      <c r="F5" s="392"/>
      <c r="G5" s="392"/>
      <c r="H5" s="820"/>
      <c r="I5" s="821"/>
      <c r="J5" s="821"/>
      <c r="K5" s="821"/>
      <c r="L5" s="821"/>
      <c r="M5" s="821"/>
      <c r="N5" s="821"/>
      <c r="O5" s="821"/>
      <c r="P5" s="822"/>
      <c r="Q5" s="823"/>
      <c r="R5" s="824"/>
      <c r="S5" s="824"/>
      <c r="T5" s="824"/>
      <c r="U5" s="824"/>
      <c r="V5" s="824"/>
      <c r="W5" s="824"/>
      <c r="X5" s="824"/>
      <c r="Y5" s="825"/>
      <c r="Z5" s="826">
        <f t="shared" ref="Z5:Z11" si="0">ROUND(H5-Q5,2)</f>
        <v>0</v>
      </c>
      <c r="AA5" s="826"/>
      <c r="AB5" s="826"/>
      <c r="AC5" s="826"/>
      <c r="AD5" s="826"/>
      <c r="AE5" s="826"/>
      <c r="AF5" s="826"/>
      <c r="AG5" s="826"/>
      <c r="AH5" s="826"/>
    </row>
    <row r="6" spans="1:34" ht="25" customHeight="1">
      <c r="A6" s="392" t="s">
        <v>652</v>
      </c>
      <c r="B6" s="392"/>
      <c r="C6" s="392"/>
      <c r="D6" s="392"/>
      <c r="E6" s="392"/>
      <c r="F6" s="392"/>
      <c r="G6" s="392"/>
      <c r="H6" s="820"/>
      <c r="I6" s="821"/>
      <c r="J6" s="821"/>
      <c r="K6" s="821"/>
      <c r="L6" s="821"/>
      <c r="M6" s="821"/>
      <c r="N6" s="821"/>
      <c r="O6" s="821"/>
      <c r="P6" s="822"/>
      <c r="Q6" s="823"/>
      <c r="R6" s="824"/>
      <c r="S6" s="824"/>
      <c r="T6" s="824"/>
      <c r="U6" s="824"/>
      <c r="V6" s="824"/>
      <c r="W6" s="824"/>
      <c r="X6" s="824"/>
      <c r="Y6" s="825"/>
      <c r="Z6" s="826">
        <f t="shared" si="0"/>
        <v>0</v>
      </c>
      <c r="AA6" s="826"/>
      <c r="AB6" s="826"/>
      <c r="AC6" s="826"/>
      <c r="AD6" s="826"/>
      <c r="AE6" s="826"/>
      <c r="AF6" s="826"/>
      <c r="AG6" s="826"/>
      <c r="AH6" s="826"/>
    </row>
    <row r="7" spans="1:34" ht="25" customHeight="1">
      <c r="A7" s="392" t="s">
        <v>653</v>
      </c>
      <c r="B7" s="392"/>
      <c r="C7" s="392"/>
      <c r="D7" s="392"/>
      <c r="E7" s="392"/>
      <c r="F7" s="392"/>
      <c r="G7" s="392"/>
      <c r="H7" s="820"/>
      <c r="I7" s="821"/>
      <c r="J7" s="821"/>
      <c r="K7" s="821"/>
      <c r="L7" s="821"/>
      <c r="M7" s="821"/>
      <c r="N7" s="821"/>
      <c r="O7" s="821"/>
      <c r="P7" s="822"/>
      <c r="Q7" s="823"/>
      <c r="R7" s="824"/>
      <c r="S7" s="824"/>
      <c r="T7" s="824"/>
      <c r="U7" s="824"/>
      <c r="V7" s="824"/>
      <c r="W7" s="824"/>
      <c r="X7" s="824"/>
      <c r="Y7" s="825"/>
      <c r="Z7" s="826">
        <f t="shared" si="0"/>
        <v>0</v>
      </c>
      <c r="AA7" s="826"/>
      <c r="AB7" s="826"/>
      <c r="AC7" s="826"/>
      <c r="AD7" s="826"/>
      <c r="AE7" s="826"/>
      <c r="AF7" s="826"/>
      <c r="AG7" s="826"/>
      <c r="AH7" s="826"/>
    </row>
    <row r="8" spans="1:34" ht="25" customHeight="1">
      <c r="A8" s="392" t="s">
        <v>613</v>
      </c>
      <c r="B8" s="392"/>
      <c r="C8" s="392"/>
      <c r="D8" s="392"/>
      <c r="E8" s="392"/>
      <c r="F8" s="392"/>
      <c r="G8" s="392"/>
      <c r="H8" s="820"/>
      <c r="I8" s="821"/>
      <c r="J8" s="821"/>
      <c r="K8" s="821"/>
      <c r="L8" s="821"/>
      <c r="M8" s="821"/>
      <c r="N8" s="821"/>
      <c r="O8" s="821"/>
      <c r="P8" s="822"/>
      <c r="Q8" s="823"/>
      <c r="R8" s="824"/>
      <c r="S8" s="824"/>
      <c r="T8" s="824"/>
      <c r="U8" s="824"/>
      <c r="V8" s="824"/>
      <c r="W8" s="824"/>
      <c r="X8" s="824"/>
      <c r="Y8" s="825"/>
      <c r="Z8" s="826">
        <f t="shared" si="0"/>
        <v>0</v>
      </c>
      <c r="AA8" s="826"/>
      <c r="AB8" s="826"/>
      <c r="AC8" s="826"/>
      <c r="AD8" s="826"/>
      <c r="AE8" s="826"/>
      <c r="AF8" s="826"/>
      <c r="AG8" s="826"/>
      <c r="AH8" s="826"/>
    </row>
    <row r="9" spans="1:34" ht="25" customHeight="1">
      <c r="A9" s="392" t="s">
        <v>654</v>
      </c>
      <c r="B9" s="392"/>
      <c r="C9" s="392"/>
      <c r="D9" s="392"/>
      <c r="E9" s="392"/>
      <c r="F9" s="392"/>
      <c r="G9" s="392"/>
      <c r="H9" s="820"/>
      <c r="I9" s="821"/>
      <c r="J9" s="821"/>
      <c r="K9" s="821"/>
      <c r="L9" s="821"/>
      <c r="M9" s="821"/>
      <c r="N9" s="821"/>
      <c r="O9" s="821"/>
      <c r="P9" s="822"/>
      <c r="Q9" s="823"/>
      <c r="R9" s="824"/>
      <c r="S9" s="824"/>
      <c r="T9" s="824"/>
      <c r="U9" s="824"/>
      <c r="V9" s="824"/>
      <c r="W9" s="824"/>
      <c r="X9" s="824"/>
      <c r="Y9" s="825"/>
      <c r="Z9" s="826">
        <f t="shared" si="0"/>
        <v>0</v>
      </c>
      <c r="AA9" s="826"/>
      <c r="AB9" s="826"/>
      <c r="AC9" s="826"/>
      <c r="AD9" s="826"/>
      <c r="AE9" s="826"/>
      <c r="AF9" s="826"/>
      <c r="AG9" s="826"/>
      <c r="AH9" s="826"/>
    </row>
    <row r="10" spans="1:34" ht="25" customHeight="1">
      <c r="A10" s="819"/>
      <c r="B10" s="819"/>
      <c r="C10" s="819"/>
      <c r="D10" s="819"/>
      <c r="E10" s="819"/>
      <c r="F10" s="819"/>
      <c r="G10" s="819"/>
      <c r="H10" s="820"/>
      <c r="I10" s="821"/>
      <c r="J10" s="821"/>
      <c r="K10" s="821"/>
      <c r="L10" s="821"/>
      <c r="M10" s="821"/>
      <c r="N10" s="821"/>
      <c r="O10" s="821"/>
      <c r="P10" s="822"/>
      <c r="Q10" s="823"/>
      <c r="R10" s="824"/>
      <c r="S10" s="824"/>
      <c r="T10" s="824"/>
      <c r="U10" s="824"/>
      <c r="V10" s="824"/>
      <c r="W10" s="824"/>
      <c r="X10" s="824"/>
      <c r="Y10" s="825"/>
      <c r="Z10" s="826">
        <f t="shared" si="0"/>
        <v>0</v>
      </c>
      <c r="AA10" s="826"/>
      <c r="AB10" s="826"/>
      <c r="AC10" s="826"/>
      <c r="AD10" s="826"/>
      <c r="AE10" s="826"/>
      <c r="AF10" s="826"/>
      <c r="AG10" s="826"/>
      <c r="AH10" s="826"/>
    </row>
    <row r="11" spans="1:34" ht="25" customHeight="1">
      <c r="A11" s="819"/>
      <c r="B11" s="819"/>
      <c r="C11" s="819"/>
      <c r="D11" s="819"/>
      <c r="E11" s="819"/>
      <c r="F11" s="819"/>
      <c r="G11" s="819"/>
      <c r="H11" s="820"/>
      <c r="I11" s="821"/>
      <c r="J11" s="821"/>
      <c r="K11" s="821"/>
      <c r="L11" s="821"/>
      <c r="M11" s="821"/>
      <c r="N11" s="821"/>
      <c r="O11" s="821"/>
      <c r="P11" s="822"/>
      <c r="Q11" s="823"/>
      <c r="R11" s="824"/>
      <c r="S11" s="824"/>
      <c r="T11" s="824"/>
      <c r="U11" s="824"/>
      <c r="V11" s="824"/>
      <c r="W11" s="824"/>
      <c r="X11" s="824"/>
      <c r="Y11" s="825"/>
      <c r="Z11" s="826">
        <f t="shared" si="0"/>
        <v>0</v>
      </c>
      <c r="AA11" s="826"/>
      <c r="AB11" s="826"/>
      <c r="AC11" s="826"/>
      <c r="AD11" s="826"/>
      <c r="AE11" s="826"/>
      <c r="AF11" s="826"/>
      <c r="AG11" s="826"/>
      <c r="AH11" s="826"/>
    </row>
    <row r="12" spans="1:34" ht="25" customHeight="1" thickBot="1">
      <c r="A12" s="833"/>
      <c r="B12" s="833"/>
      <c r="C12" s="833"/>
      <c r="D12" s="833"/>
      <c r="E12" s="833"/>
      <c r="F12" s="833"/>
      <c r="G12" s="833"/>
      <c r="H12" s="827"/>
      <c r="I12" s="828"/>
      <c r="J12" s="828"/>
      <c r="K12" s="828"/>
      <c r="L12" s="828"/>
      <c r="M12" s="828"/>
      <c r="N12" s="828"/>
      <c r="O12" s="828"/>
      <c r="P12" s="829"/>
      <c r="Q12" s="830"/>
      <c r="R12" s="831"/>
      <c r="S12" s="831"/>
      <c r="T12" s="831"/>
      <c r="U12" s="831"/>
      <c r="V12" s="831"/>
      <c r="W12" s="831"/>
      <c r="X12" s="831"/>
      <c r="Y12" s="832"/>
      <c r="Z12" s="840">
        <f t="shared" ref="Z12:Z13" si="1">ROUND(H12-Q12,2)</f>
        <v>0</v>
      </c>
      <c r="AA12" s="841"/>
      <c r="AB12" s="841"/>
      <c r="AC12" s="841"/>
      <c r="AD12" s="841"/>
      <c r="AE12" s="841"/>
      <c r="AF12" s="841"/>
      <c r="AG12" s="841"/>
      <c r="AH12" s="842"/>
    </row>
    <row r="13" spans="1:34" ht="25" customHeight="1" thickTop="1">
      <c r="A13" s="419" t="s">
        <v>29</v>
      </c>
      <c r="B13" s="420"/>
      <c r="C13" s="420"/>
      <c r="D13" s="420"/>
      <c r="E13" s="420"/>
      <c r="F13" s="420"/>
      <c r="G13" s="421"/>
      <c r="H13" s="834">
        <f>SUM(H4:P12)</f>
        <v>0</v>
      </c>
      <c r="I13" s="835"/>
      <c r="J13" s="835"/>
      <c r="K13" s="835"/>
      <c r="L13" s="835"/>
      <c r="M13" s="835"/>
      <c r="N13" s="835"/>
      <c r="O13" s="835"/>
      <c r="P13" s="836"/>
      <c r="Q13" s="834">
        <f t="shared" ref="Q13" si="2">SUM(Q4:Y12)</f>
        <v>0</v>
      </c>
      <c r="R13" s="835"/>
      <c r="S13" s="835"/>
      <c r="T13" s="835"/>
      <c r="U13" s="835"/>
      <c r="V13" s="835"/>
      <c r="W13" s="835"/>
      <c r="X13" s="835"/>
      <c r="Y13" s="836"/>
      <c r="Z13" s="837">
        <f t="shared" si="1"/>
        <v>0</v>
      </c>
      <c r="AA13" s="838"/>
      <c r="AB13" s="838"/>
      <c r="AC13" s="838"/>
      <c r="AD13" s="838"/>
      <c r="AE13" s="838"/>
      <c r="AF13" s="838"/>
      <c r="AG13" s="838"/>
      <c r="AH13" s="839"/>
    </row>
    <row r="14" spans="1:34" ht="17.25" customHeight="1">
      <c r="A14" s="134"/>
      <c r="B14" s="134"/>
      <c r="C14" s="134"/>
      <c r="D14" s="134"/>
      <c r="E14" s="170"/>
      <c r="F14" s="170"/>
      <c r="G14" s="170"/>
      <c r="H14" s="170"/>
      <c r="I14" s="170"/>
      <c r="J14" s="170"/>
      <c r="K14" s="134"/>
      <c r="L14" s="134"/>
      <c r="M14" s="134"/>
      <c r="N14" s="134"/>
      <c r="O14" s="170"/>
      <c r="P14" s="170"/>
      <c r="Q14" s="170"/>
      <c r="R14" s="170"/>
      <c r="S14" s="170"/>
      <c r="T14" s="170"/>
      <c r="U14" s="134"/>
      <c r="V14" s="134"/>
      <c r="W14" s="134"/>
      <c r="X14" s="134"/>
      <c r="Y14" s="170"/>
      <c r="Z14" s="170"/>
      <c r="AA14" s="170"/>
      <c r="AB14" s="170"/>
      <c r="AC14" s="170"/>
      <c r="AD14" s="170"/>
      <c r="AE14" s="134"/>
      <c r="AF14" s="134"/>
      <c r="AG14" s="134"/>
      <c r="AH14" s="134"/>
    </row>
    <row r="15" spans="1:34" ht="15" customHeight="1">
      <c r="A15" s="157" t="s">
        <v>639</v>
      </c>
    </row>
    <row r="16" spans="1:34" ht="30" customHeight="1">
      <c r="A16" s="402" t="s">
        <v>580</v>
      </c>
      <c r="B16" s="403"/>
      <c r="C16" s="403"/>
      <c r="D16" s="403"/>
      <c r="E16" s="403"/>
      <c r="F16" s="403"/>
      <c r="G16" s="403"/>
      <c r="H16" s="403"/>
      <c r="I16" s="403"/>
      <c r="J16" s="403"/>
      <c r="K16" s="403"/>
      <c r="L16" s="403"/>
      <c r="M16" s="403"/>
      <c r="N16" s="403"/>
      <c r="O16" s="403"/>
      <c r="P16" s="403"/>
      <c r="Q16" s="814">
        <f>Z13</f>
        <v>0</v>
      </c>
      <c r="R16" s="814"/>
      <c r="S16" s="814"/>
      <c r="T16" s="814"/>
      <c r="U16" s="814"/>
      <c r="V16" s="814"/>
      <c r="W16" s="814"/>
      <c r="X16" s="814"/>
      <c r="Y16" s="814"/>
      <c r="Z16" s="814"/>
      <c r="AA16" s="814"/>
      <c r="AB16" s="814"/>
      <c r="AC16" s="815" t="s">
        <v>16</v>
      </c>
      <c r="AD16" s="816"/>
      <c r="AE16" s="816"/>
      <c r="AF16" s="816"/>
      <c r="AG16" s="816"/>
      <c r="AH16" s="816"/>
    </row>
    <row r="17" spans="1:34" ht="30" customHeight="1" thickBot="1">
      <c r="A17" s="812" t="s">
        <v>581</v>
      </c>
      <c r="B17" s="813"/>
      <c r="C17" s="813"/>
      <c r="D17" s="813"/>
      <c r="E17" s="813"/>
      <c r="F17" s="813"/>
      <c r="G17" s="813"/>
      <c r="H17" s="813"/>
      <c r="I17" s="813"/>
      <c r="J17" s="813"/>
      <c r="K17" s="813"/>
      <c r="L17" s="813"/>
      <c r="M17" s="813"/>
      <c r="N17" s="813"/>
      <c r="O17" s="813"/>
      <c r="P17" s="813"/>
      <c r="Q17" s="810">
        <f>事業費内訳!Z36</f>
        <v>0</v>
      </c>
      <c r="R17" s="810"/>
      <c r="S17" s="810"/>
      <c r="T17" s="810"/>
      <c r="U17" s="810"/>
      <c r="V17" s="810"/>
      <c r="W17" s="810"/>
      <c r="X17" s="810"/>
      <c r="Y17" s="810"/>
      <c r="Z17" s="810"/>
      <c r="AA17" s="810"/>
      <c r="AB17" s="810"/>
      <c r="AC17" s="817" t="s">
        <v>38</v>
      </c>
      <c r="AD17" s="818"/>
      <c r="AE17" s="818"/>
      <c r="AF17" s="818"/>
      <c r="AG17" s="818"/>
      <c r="AH17" s="818"/>
    </row>
    <row r="18" spans="1:34" ht="30" customHeight="1" thickTop="1">
      <c r="A18" s="419" t="s">
        <v>640</v>
      </c>
      <c r="B18" s="420"/>
      <c r="C18" s="420"/>
      <c r="D18" s="420"/>
      <c r="E18" s="420"/>
      <c r="F18" s="420"/>
      <c r="G18" s="420"/>
      <c r="H18" s="420"/>
      <c r="I18" s="420"/>
      <c r="J18" s="420"/>
      <c r="K18" s="420"/>
      <c r="L18" s="420"/>
      <c r="M18" s="420"/>
      <c r="N18" s="420"/>
      <c r="O18" s="420"/>
      <c r="P18" s="420"/>
      <c r="Q18" s="811" t="str">
        <f>IFERROR(ROUND(Q16/(Q17/1000000),3),"")</f>
        <v/>
      </c>
      <c r="R18" s="811"/>
      <c r="S18" s="811"/>
      <c r="T18" s="811"/>
      <c r="U18" s="811"/>
      <c r="V18" s="811"/>
      <c r="W18" s="811"/>
      <c r="X18" s="811"/>
      <c r="Y18" s="811"/>
      <c r="Z18" s="811"/>
      <c r="AA18" s="811"/>
      <c r="AB18" s="811"/>
      <c r="AC18" s="809" t="s">
        <v>16</v>
      </c>
      <c r="AD18" s="426"/>
      <c r="AE18" s="426"/>
      <c r="AF18" s="426"/>
      <c r="AG18" s="426"/>
      <c r="AH18" s="426"/>
    </row>
    <row r="19" spans="1:34" ht="15" customHeight="1"/>
    <row r="20" spans="1:34" ht="15" customHeight="1">
      <c r="A20" s="171"/>
      <c r="B20" s="171"/>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2"/>
    </row>
    <row r="21" spans="1:34" ht="15" customHeight="1">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row>
    <row r="22" spans="1:34">
      <c r="A22" s="134"/>
      <c r="B22" s="134"/>
      <c r="C22" s="134"/>
      <c r="D22" s="134"/>
      <c r="E22" s="170"/>
      <c r="F22" s="170"/>
      <c r="G22" s="170"/>
      <c r="H22" s="170"/>
      <c r="I22" s="170"/>
      <c r="J22" s="170"/>
      <c r="K22" s="134"/>
      <c r="L22" s="134"/>
      <c r="M22" s="134"/>
      <c r="N22" s="134"/>
      <c r="O22" s="170"/>
      <c r="P22" s="170"/>
      <c r="Q22" s="170"/>
      <c r="R22" s="170"/>
      <c r="S22" s="170"/>
      <c r="T22" s="170"/>
      <c r="U22" s="134"/>
      <c r="V22" s="134"/>
      <c r="W22" s="134"/>
      <c r="X22" s="134"/>
      <c r="Y22" s="170"/>
      <c r="Z22" s="170"/>
      <c r="AA22" s="170"/>
      <c r="AB22" s="170"/>
      <c r="AC22" s="170"/>
      <c r="AD22" s="170"/>
      <c r="AE22" s="134"/>
      <c r="AF22" s="134"/>
      <c r="AG22" s="134"/>
      <c r="AH22" s="134"/>
    </row>
  </sheetData>
  <sheetProtection algorithmName="SHA-512" hashValue="/VkW2yqd09u7Pcd2wON8d/orOSbi8T6PefWxpo6wM77Deqq7jPa+1FQW5i8kfJDAdcb8ZTxS6CIZ9EHML4OUlg==" saltValue="6htgllXOVSM8rXTZ+sFwmg==" spinCount="100000" sheet="1" formatCells="0"/>
  <mergeCells count="54">
    <mergeCell ref="Z3:AH3"/>
    <mergeCell ref="H4:P4"/>
    <mergeCell ref="A9:G9"/>
    <mergeCell ref="Z9:AH9"/>
    <mergeCell ref="Z7:AH7"/>
    <mergeCell ref="Z6:AH6"/>
    <mergeCell ref="Z5:AH5"/>
    <mergeCell ref="H9:P9"/>
    <mergeCell ref="Q9:Y9"/>
    <mergeCell ref="A8:G8"/>
    <mergeCell ref="H8:P8"/>
    <mergeCell ref="Q8:Y8"/>
    <mergeCell ref="Z8:AH8"/>
    <mergeCell ref="Q4:Y4"/>
    <mergeCell ref="Z4:AH4"/>
    <mergeCell ref="Z13:AH13"/>
    <mergeCell ref="Z12:AH12"/>
    <mergeCell ref="H2:AH2"/>
    <mergeCell ref="A7:G7"/>
    <mergeCell ref="H5:P5"/>
    <mergeCell ref="H6:P6"/>
    <mergeCell ref="H7:P7"/>
    <mergeCell ref="Q5:Y5"/>
    <mergeCell ref="Q6:Y6"/>
    <mergeCell ref="Q7:Y7"/>
    <mergeCell ref="A2:G3"/>
    <mergeCell ref="A4:G4"/>
    <mergeCell ref="A5:G5"/>
    <mergeCell ref="A6:G6"/>
    <mergeCell ref="H3:P3"/>
    <mergeCell ref="Q3:Y3"/>
    <mergeCell ref="A13:G13"/>
    <mergeCell ref="H12:P12"/>
    <mergeCell ref="Q12:Y12"/>
    <mergeCell ref="A12:G12"/>
    <mergeCell ref="H13:P13"/>
    <mergeCell ref="Q13:Y13"/>
    <mergeCell ref="A10:G10"/>
    <mergeCell ref="H10:P10"/>
    <mergeCell ref="Q10:Y10"/>
    <mergeCell ref="Z10:AH10"/>
    <mergeCell ref="A11:G11"/>
    <mergeCell ref="H11:P11"/>
    <mergeCell ref="Q11:Y11"/>
    <mergeCell ref="Z11:AH11"/>
    <mergeCell ref="AC18:AH18"/>
    <mergeCell ref="A16:P16"/>
    <mergeCell ref="Q17:AB17"/>
    <mergeCell ref="Q18:AB18"/>
    <mergeCell ref="A17:P17"/>
    <mergeCell ref="A18:P18"/>
    <mergeCell ref="Q16:AB16"/>
    <mergeCell ref="AC16:AH16"/>
    <mergeCell ref="AC17:AH17"/>
  </mergeCells>
  <phoneticPr fontId="22"/>
  <pageMargins left="0.70866141732283472" right="0.70866141732283472" top="0.74803149606299213" bottom="0.46"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1"/>
  <sheetViews>
    <sheetView view="pageBreakPreview" zoomScale="80" zoomScaleNormal="100" zoomScaleSheetLayoutView="80" workbookViewId="0">
      <selection sqref="A1:I1"/>
    </sheetView>
  </sheetViews>
  <sheetFormatPr defaultColWidth="9" defaultRowHeight="18"/>
  <cols>
    <col min="1" max="2" width="8.6328125" style="188" customWidth="1"/>
    <col min="3" max="3" width="9.7265625" style="188" customWidth="1"/>
    <col min="4" max="4" width="10" style="188" customWidth="1"/>
    <col min="5" max="7" width="8.6328125" style="188" customWidth="1"/>
    <col min="8" max="9" width="9" style="188"/>
    <col min="10" max="16384" width="9" style="113"/>
  </cols>
  <sheetData>
    <row r="1" spans="1:14" ht="22.5">
      <c r="A1" s="855" t="s">
        <v>391</v>
      </c>
      <c r="B1" s="855"/>
      <c r="C1" s="855"/>
      <c r="D1" s="855"/>
      <c r="E1" s="855"/>
      <c r="F1" s="855"/>
      <c r="G1" s="855"/>
      <c r="H1" s="855"/>
      <c r="I1" s="855"/>
      <c r="M1" s="114"/>
    </row>
    <row r="2" spans="1:14">
      <c r="N2" s="115"/>
    </row>
    <row r="3" spans="1:14" ht="18" customHeight="1">
      <c r="A3" s="856" t="s">
        <v>392</v>
      </c>
      <c r="B3" s="857"/>
      <c r="C3" s="852"/>
      <c r="D3" s="853"/>
      <c r="E3" s="853"/>
      <c r="F3" s="853"/>
      <c r="G3" s="854"/>
    </row>
    <row r="4" spans="1:14" ht="18" customHeight="1">
      <c r="A4" s="856" t="s">
        <v>393</v>
      </c>
      <c r="B4" s="857"/>
      <c r="C4" s="852"/>
      <c r="D4" s="853"/>
      <c r="E4" s="853"/>
      <c r="F4" s="853"/>
      <c r="G4" s="854"/>
    </row>
    <row r="5" spans="1:14" ht="36" customHeight="1">
      <c r="A5" s="850" t="s">
        <v>714</v>
      </c>
      <c r="B5" s="851"/>
      <c r="C5" s="852"/>
      <c r="D5" s="853"/>
      <c r="E5" s="853"/>
      <c r="F5" s="854"/>
      <c r="G5" s="376" t="s">
        <v>715</v>
      </c>
    </row>
    <row r="6" spans="1:14" ht="18" customHeight="1">
      <c r="A6" s="856" t="s">
        <v>394</v>
      </c>
      <c r="B6" s="857"/>
      <c r="C6" s="852"/>
      <c r="D6" s="853"/>
      <c r="E6" s="853"/>
      <c r="F6" s="853"/>
      <c r="G6" s="854"/>
    </row>
    <row r="8" spans="1:14" ht="21" customHeight="1">
      <c r="A8" s="856" t="s">
        <v>395</v>
      </c>
      <c r="B8" s="857"/>
      <c r="C8" s="858"/>
      <c r="D8" s="858"/>
      <c r="E8" s="858"/>
      <c r="F8" s="858"/>
      <c r="G8" s="858"/>
    </row>
    <row r="9" spans="1:14" ht="21" customHeight="1">
      <c r="A9" s="856" t="s">
        <v>396</v>
      </c>
      <c r="B9" s="857"/>
      <c r="C9" s="858"/>
      <c r="D9" s="858"/>
      <c r="E9" s="858"/>
      <c r="F9" s="858"/>
      <c r="G9" s="858"/>
    </row>
    <row r="11" spans="1:14">
      <c r="A11" s="188" t="s">
        <v>397</v>
      </c>
      <c r="I11" s="189"/>
    </row>
    <row r="12" spans="1:14" ht="20.25" customHeight="1">
      <c r="A12" s="856"/>
      <c r="B12" s="857"/>
      <c r="C12" s="856" t="s">
        <v>692</v>
      </c>
      <c r="D12" s="857"/>
      <c r="E12" s="860" t="s">
        <v>398</v>
      </c>
      <c r="F12" s="860"/>
      <c r="G12" s="860"/>
    </row>
    <row r="13" spans="1:14" ht="20.25" customHeight="1">
      <c r="A13" s="856" t="s">
        <v>399</v>
      </c>
      <c r="B13" s="857"/>
      <c r="C13" s="865">
        <f>CO2換算シート!M37</f>
        <v>0</v>
      </c>
      <c r="D13" s="866"/>
      <c r="E13" s="867">
        <f>+C13-E15</f>
        <v>0</v>
      </c>
      <c r="F13" s="867"/>
      <c r="G13" s="867"/>
    </row>
    <row r="14" spans="1:14" ht="20.25" customHeight="1">
      <c r="A14" s="856" t="s">
        <v>400</v>
      </c>
      <c r="B14" s="857"/>
      <c r="C14" s="868" t="s">
        <v>401</v>
      </c>
      <c r="D14" s="869"/>
      <c r="E14" s="870"/>
      <c r="F14" s="870"/>
      <c r="G14" s="870"/>
    </row>
    <row r="15" spans="1:14" ht="20.25" customHeight="1">
      <c r="A15" s="856" t="s">
        <v>402</v>
      </c>
      <c r="B15" s="857"/>
      <c r="C15" s="868" t="s">
        <v>401</v>
      </c>
      <c r="D15" s="869"/>
      <c r="E15" s="867">
        <f>+C13*E14</f>
        <v>0</v>
      </c>
      <c r="F15" s="867"/>
      <c r="G15" s="867"/>
    </row>
    <row r="16" spans="1:14">
      <c r="C16" s="188" t="s">
        <v>693</v>
      </c>
      <c r="E16" s="190"/>
      <c r="F16" s="190"/>
    </row>
    <row r="17" spans="1:9">
      <c r="C17" s="188" t="s">
        <v>544</v>
      </c>
      <c r="E17" s="190"/>
      <c r="F17" s="190"/>
    </row>
    <row r="18" spans="1:9">
      <c r="C18" s="188" t="s">
        <v>403</v>
      </c>
      <c r="E18" s="190"/>
      <c r="F18" s="190"/>
    </row>
    <row r="19" spans="1:9">
      <c r="E19" s="190"/>
      <c r="F19" s="190"/>
    </row>
    <row r="20" spans="1:9">
      <c r="A20" s="188" t="s">
        <v>404</v>
      </c>
    </row>
    <row r="21" spans="1:9" ht="13.5" customHeight="1">
      <c r="A21" s="871" t="s">
        <v>405</v>
      </c>
      <c r="B21" s="872"/>
      <c r="C21" s="871" t="s">
        <v>404</v>
      </c>
      <c r="D21" s="875"/>
      <c r="E21" s="875"/>
      <c r="F21" s="875"/>
      <c r="G21" s="875"/>
      <c r="H21" s="861" t="s">
        <v>406</v>
      </c>
      <c r="I21" s="862"/>
    </row>
    <row r="22" spans="1:9" ht="13.5" customHeight="1">
      <c r="A22" s="873"/>
      <c r="B22" s="874"/>
      <c r="C22" s="873"/>
      <c r="D22" s="876"/>
      <c r="E22" s="876"/>
      <c r="F22" s="876"/>
      <c r="G22" s="876"/>
      <c r="H22" s="863"/>
      <c r="I22" s="864"/>
    </row>
    <row r="23" spans="1:9" ht="16.5" customHeight="1">
      <c r="A23" s="878" t="s">
        <v>407</v>
      </c>
      <c r="B23" s="879"/>
      <c r="C23" s="877"/>
      <c r="D23" s="877"/>
      <c r="E23" s="877"/>
      <c r="F23" s="877"/>
      <c r="G23" s="877"/>
      <c r="H23" s="859"/>
      <c r="I23" s="859"/>
    </row>
    <row r="24" spans="1:9" ht="16.5" customHeight="1">
      <c r="A24" s="880"/>
      <c r="B24" s="881"/>
      <c r="C24" s="877"/>
      <c r="D24" s="877"/>
      <c r="E24" s="877"/>
      <c r="F24" s="877"/>
      <c r="G24" s="877"/>
      <c r="H24" s="859"/>
      <c r="I24" s="859"/>
    </row>
    <row r="25" spans="1:9" ht="16.5" customHeight="1">
      <c r="A25" s="880"/>
      <c r="B25" s="881"/>
      <c r="C25" s="877"/>
      <c r="D25" s="877"/>
      <c r="E25" s="877"/>
      <c r="F25" s="877"/>
      <c r="G25" s="877"/>
      <c r="H25" s="859"/>
      <c r="I25" s="859"/>
    </row>
    <row r="26" spans="1:9" ht="16.5" customHeight="1">
      <c r="A26" s="880"/>
      <c r="B26" s="881"/>
      <c r="C26" s="877"/>
      <c r="D26" s="877"/>
      <c r="E26" s="877"/>
      <c r="F26" s="877"/>
      <c r="G26" s="877"/>
      <c r="H26" s="859"/>
      <c r="I26" s="859"/>
    </row>
    <row r="27" spans="1:9" ht="16.5" customHeight="1">
      <c r="A27" s="880"/>
      <c r="B27" s="881"/>
      <c r="C27" s="877"/>
      <c r="D27" s="877"/>
      <c r="E27" s="877"/>
      <c r="F27" s="877"/>
      <c r="G27" s="877"/>
      <c r="H27" s="859"/>
      <c r="I27" s="859"/>
    </row>
    <row r="28" spans="1:9" ht="16.5" customHeight="1">
      <c r="A28" s="880"/>
      <c r="B28" s="881"/>
      <c r="C28" s="877"/>
      <c r="D28" s="877"/>
      <c r="E28" s="877"/>
      <c r="F28" s="877"/>
      <c r="G28" s="877"/>
      <c r="H28" s="859"/>
      <c r="I28" s="859"/>
    </row>
    <row r="29" spans="1:9" ht="16.5" customHeight="1">
      <c r="A29" s="880"/>
      <c r="B29" s="881"/>
      <c r="C29" s="877"/>
      <c r="D29" s="877"/>
      <c r="E29" s="877"/>
      <c r="F29" s="877"/>
      <c r="G29" s="877"/>
      <c r="H29" s="859"/>
      <c r="I29" s="859"/>
    </row>
    <row r="30" spans="1:9" ht="16.5" customHeight="1">
      <c r="A30" s="882"/>
      <c r="B30" s="883"/>
      <c r="C30" s="877"/>
      <c r="D30" s="877"/>
      <c r="E30" s="877"/>
      <c r="F30" s="877"/>
      <c r="G30" s="877"/>
      <c r="H30" s="859"/>
      <c r="I30" s="859"/>
    </row>
    <row r="31" spans="1:9" ht="16.5" customHeight="1">
      <c r="A31" s="871" t="s">
        <v>408</v>
      </c>
      <c r="B31" s="872"/>
      <c r="C31" s="877"/>
      <c r="D31" s="877"/>
      <c r="E31" s="877"/>
      <c r="F31" s="877"/>
      <c r="G31" s="877"/>
      <c r="H31" s="859"/>
      <c r="I31" s="859"/>
    </row>
    <row r="32" spans="1:9" ht="16.5" customHeight="1">
      <c r="A32" s="873"/>
      <c r="B32" s="874"/>
      <c r="C32" s="877"/>
      <c r="D32" s="877"/>
      <c r="E32" s="877"/>
      <c r="F32" s="877"/>
      <c r="G32" s="877"/>
      <c r="H32" s="859"/>
      <c r="I32" s="859"/>
    </row>
    <row r="33" spans="1:9" ht="16.5" customHeight="1">
      <c r="A33" s="871" t="s">
        <v>409</v>
      </c>
      <c r="B33" s="872"/>
      <c r="C33" s="877"/>
      <c r="D33" s="877"/>
      <c r="E33" s="877"/>
      <c r="F33" s="877"/>
      <c r="G33" s="877"/>
      <c r="H33" s="859"/>
      <c r="I33" s="859"/>
    </row>
    <row r="34" spans="1:9" ht="16.5" customHeight="1">
      <c r="A34" s="873"/>
      <c r="B34" s="874"/>
      <c r="C34" s="877"/>
      <c r="D34" s="877"/>
      <c r="E34" s="877"/>
      <c r="F34" s="877"/>
      <c r="G34" s="877"/>
      <c r="H34" s="859"/>
      <c r="I34" s="859"/>
    </row>
    <row r="35" spans="1:9">
      <c r="C35" s="895" t="s">
        <v>694</v>
      </c>
      <c r="D35" s="895"/>
      <c r="E35" s="895"/>
      <c r="F35" s="895"/>
      <c r="G35" s="895"/>
      <c r="H35" s="895"/>
      <c r="I35" s="895"/>
    </row>
    <row r="36" spans="1:9" s="116" customFormat="1">
      <c r="A36" s="191"/>
      <c r="B36" s="191"/>
      <c r="C36" s="191" t="s">
        <v>410</v>
      </c>
      <c r="D36" s="191"/>
      <c r="E36" s="191"/>
      <c r="F36" s="191"/>
      <c r="G36" s="191"/>
      <c r="H36" s="192"/>
      <c r="I36" s="192"/>
    </row>
    <row r="37" spans="1:9" ht="48.75" customHeight="1">
      <c r="A37" s="890" t="s">
        <v>554</v>
      </c>
      <c r="B37" s="891"/>
      <c r="C37" s="892" t="s">
        <v>658</v>
      </c>
      <c r="D37" s="893"/>
      <c r="E37" s="893"/>
      <c r="F37" s="893"/>
      <c r="G37" s="893"/>
      <c r="H37" s="893"/>
      <c r="I37" s="894"/>
    </row>
    <row r="38" spans="1:9">
      <c r="H38" s="192"/>
      <c r="I38" s="192"/>
    </row>
    <row r="39" spans="1:9" ht="48.75" customHeight="1">
      <c r="A39" s="884" t="s">
        <v>411</v>
      </c>
      <c r="B39" s="885"/>
      <c r="C39" s="885"/>
      <c r="D39" s="886"/>
      <c r="E39" s="887"/>
      <c r="F39" s="888"/>
      <c r="G39" s="888"/>
      <c r="H39" s="888"/>
      <c r="I39" s="889"/>
    </row>
    <row r="40" spans="1:9">
      <c r="H40" s="193"/>
    </row>
    <row r="41" spans="1:9">
      <c r="H41" s="193"/>
    </row>
  </sheetData>
  <sheetProtection algorithmName="SHA-512" hashValue="FVk0Og4y6SL+ebLv8uHf2i7eHGjbuHLBAP7NOTZ3tg83eJSdMPMMypxzevQ1CeEKItbdS2r94ogGp0irLOxQUA==" saltValue="X1LSWNUZNut4d1oMbd8bNQ==" spinCount="100000" sheet="1" objects="1" scenarios="1"/>
  <mergeCells count="60">
    <mergeCell ref="A39:D39"/>
    <mergeCell ref="E39:I39"/>
    <mergeCell ref="C33:G33"/>
    <mergeCell ref="H33:I33"/>
    <mergeCell ref="C34:G34"/>
    <mergeCell ref="H34:I34"/>
    <mergeCell ref="A33:B34"/>
    <mergeCell ref="A37:B37"/>
    <mergeCell ref="C37:I37"/>
    <mergeCell ref="C35:I35"/>
    <mergeCell ref="C31:G31"/>
    <mergeCell ref="H31:I31"/>
    <mergeCell ref="C32:G32"/>
    <mergeCell ref="H32:I32"/>
    <mergeCell ref="A31:B32"/>
    <mergeCell ref="C29:G29"/>
    <mergeCell ref="H29:I29"/>
    <mergeCell ref="C30:G30"/>
    <mergeCell ref="H30:I30"/>
    <mergeCell ref="A23:B30"/>
    <mergeCell ref="C27:G27"/>
    <mergeCell ref="H27:I27"/>
    <mergeCell ref="C28:G28"/>
    <mergeCell ref="H28:I28"/>
    <mergeCell ref="C25:G25"/>
    <mergeCell ref="H25:I25"/>
    <mergeCell ref="C26:G26"/>
    <mergeCell ref="H26:I26"/>
    <mergeCell ref="C23:G23"/>
    <mergeCell ref="H23:I23"/>
    <mergeCell ref="C24:G24"/>
    <mergeCell ref="H24:I24"/>
    <mergeCell ref="A12:B12"/>
    <mergeCell ref="C12:D12"/>
    <mergeCell ref="E12:G12"/>
    <mergeCell ref="H21:I22"/>
    <mergeCell ref="A13:B13"/>
    <mergeCell ref="C13:D13"/>
    <mergeCell ref="E13:G13"/>
    <mergeCell ref="A14:B14"/>
    <mergeCell ref="C14:D14"/>
    <mergeCell ref="E14:G14"/>
    <mergeCell ref="A15:B15"/>
    <mergeCell ref="C15:D15"/>
    <mergeCell ref="E15:G15"/>
    <mergeCell ref="A21:B22"/>
    <mergeCell ref="C21:G22"/>
    <mergeCell ref="A6:B6"/>
    <mergeCell ref="C6:G6"/>
    <mergeCell ref="A8:B8"/>
    <mergeCell ref="C8:G8"/>
    <mergeCell ref="A9:B9"/>
    <mergeCell ref="C9:G9"/>
    <mergeCell ref="A5:B5"/>
    <mergeCell ref="C5:F5"/>
    <mergeCell ref="A1:I1"/>
    <mergeCell ref="A3:B3"/>
    <mergeCell ref="C3:G3"/>
    <mergeCell ref="A4:B4"/>
    <mergeCell ref="C4:G4"/>
  </mergeCells>
  <phoneticPr fontId="22"/>
  <dataValidations count="1">
    <dataValidation type="list" allowBlank="1" showInputMessage="1" showErrorMessage="1" sqref="H23:I34" xr:uid="{3AC59D08-51E3-4268-8EB6-3F7584C42E1C}">
      <formula1>"実施済み,2024年度実施,今後予定"</formula1>
    </dataValidation>
  </dataValidations>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5714" r:id="rId4" name="Check Box 2">
              <controlPr defaultSize="0" autoFill="0" autoLine="0" autoPict="0">
                <anchor moveWithCells="1">
                  <from>
                    <xdr:col>2</xdr:col>
                    <xdr:colOff>82550</xdr:colOff>
                    <xdr:row>36</xdr:row>
                    <xdr:rowOff>184150</xdr:rowOff>
                  </from>
                  <to>
                    <xdr:col>2</xdr:col>
                    <xdr:colOff>635000</xdr:colOff>
                    <xdr:row>36</xdr:row>
                    <xdr:rowOff>419100</xdr:rowOff>
                  </to>
                </anchor>
              </controlPr>
            </control>
          </mc:Choice>
        </mc:AlternateContent>
        <mc:AlternateContent xmlns:mc="http://schemas.openxmlformats.org/markup-compatibility/2006">
          <mc:Choice Requires="x14">
            <control shapeId="115715" r:id="rId5" name="Check Box 3">
              <controlPr defaultSize="0" autoFill="0" autoLine="0" autoPict="0">
                <anchor moveWithCells="1">
                  <from>
                    <xdr:col>5</xdr:col>
                    <xdr:colOff>247650</xdr:colOff>
                    <xdr:row>36</xdr:row>
                    <xdr:rowOff>184150</xdr:rowOff>
                  </from>
                  <to>
                    <xdr:col>6</xdr:col>
                    <xdr:colOff>209550</xdr:colOff>
                    <xdr:row>36</xdr:row>
                    <xdr:rowOff>419100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D146A-C814-4575-9CCA-415045C7884D}">
  <dimension ref="A1:AD79"/>
  <sheetViews>
    <sheetView view="pageBreakPreview" topLeftCell="A5" zoomScaleNormal="100" zoomScaleSheetLayoutView="100" workbookViewId="0">
      <selection sqref="A1:M1"/>
    </sheetView>
  </sheetViews>
  <sheetFormatPr defaultColWidth="9" defaultRowHeight="16.5"/>
  <cols>
    <col min="1" max="1" width="3.7265625" style="196" customWidth="1"/>
    <col min="2" max="2" width="7.453125" style="196" customWidth="1"/>
    <col min="3" max="3" width="9.7265625" style="196" customWidth="1"/>
    <col min="4" max="4" width="9.36328125" style="196" customWidth="1"/>
    <col min="5" max="5" width="6.7265625" style="196" customWidth="1"/>
    <col min="6" max="6" width="5.7265625" style="196" customWidth="1"/>
    <col min="7" max="7" width="7.453125" style="196" customWidth="1"/>
    <col min="8" max="8" width="6.90625" style="196" customWidth="1"/>
    <col min="9" max="9" width="5" style="196" customWidth="1"/>
    <col min="10" max="10" width="8.36328125" style="196" customWidth="1"/>
    <col min="11" max="11" width="13.6328125" style="196" customWidth="1"/>
    <col min="12" max="12" width="7.36328125" style="196" customWidth="1"/>
    <col min="13" max="13" width="13.6328125" style="196" customWidth="1"/>
    <col min="14" max="21" width="9" style="117"/>
    <col min="22" max="27" width="9" style="117" hidden="1" customWidth="1"/>
    <col min="28" max="16384" width="9" style="117"/>
  </cols>
  <sheetData>
    <row r="1" spans="1:13" ht="30" customHeight="1">
      <c r="A1" s="954"/>
      <c r="B1" s="954"/>
      <c r="C1" s="954"/>
      <c r="D1" s="954"/>
      <c r="E1" s="954"/>
      <c r="F1" s="954"/>
      <c r="G1" s="954"/>
      <c r="H1" s="954"/>
      <c r="I1" s="954"/>
      <c r="J1" s="954"/>
      <c r="K1" s="954"/>
      <c r="L1" s="954"/>
      <c r="M1" s="954"/>
    </row>
    <row r="2" spans="1:13" ht="30" hidden="1" customHeight="1">
      <c r="A2" s="194" t="s">
        <v>412</v>
      </c>
      <c r="B2" s="195"/>
      <c r="C2" s="195"/>
      <c r="D2" s="195"/>
      <c r="E2" s="195"/>
      <c r="F2" s="195"/>
      <c r="G2" s="195"/>
      <c r="H2" s="195"/>
      <c r="I2" s="195"/>
      <c r="J2" s="195"/>
      <c r="K2" s="195"/>
    </row>
    <row r="3" spans="1:13" ht="24" hidden="1" customHeight="1">
      <c r="A3" s="197"/>
      <c r="B3" s="198" t="s">
        <v>413</v>
      </c>
      <c r="C3" s="955" t="s">
        <v>414</v>
      </c>
      <c r="D3" s="955"/>
      <c r="E3" s="955"/>
      <c r="F3" s="955"/>
      <c r="G3" s="955"/>
      <c r="H3" s="955"/>
      <c r="I3" s="955"/>
      <c r="J3" s="199" t="s">
        <v>415</v>
      </c>
      <c r="K3" s="955" t="s">
        <v>416</v>
      </c>
      <c r="L3" s="955"/>
      <c r="M3" s="955"/>
    </row>
    <row r="4" spans="1:13" ht="20.25" hidden="1" customHeight="1">
      <c r="B4" s="200" t="s">
        <v>417</v>
      </c>
      <c r="C4" s="955" t="s">
        <v>418</v>
      </c>
      <c r="D4" s="955"/>
      <c r="E4" s="955"/>
      <c r="F4" s="955"/>
      <c r="G4" s="955"/>
      <c r="H4" s="201"/>
      <c r="I4" s="201"/>
      <c r="J4" s="201"/>
      <c r="K4" s="201"/>
      <c r="L4" s="201"/>
      <c r="M4" s="201"/>
    </row>
    <row r="5" spans="1:13" ht="20.25" customHeight="1" thickBot="1">
      <c r="A5" s="956" t="s">
        <v>419</v>
      </c>
      <c r="B5" s="956"/>
      <c r="C5" s="956"/>
      <c r="D5" s="956"/>
      <c r="E5" s="956"/>
      <c r="F5" s="956"/>
      <c r="G5" s="956"/>
      <c r="H5" s="956"/>
      <c r="I5" s="956"/>
      <c r="J5" s="956"/>
      <c r="K5" s="956"/>
      <c r="L5" s="956"/>
      <c r="M5" s="956"/>
    </row>
    <row r="6" spans="1:13" ht="41.25" customHeight="1">
      <c r="A6" s="957" t="s">
        <v>420</v>
      </c>
      <c r="B6" s="958"/>
      <c r="C6" s="959"/>
      <c r="D6" s="966" t="s">
        <v>421</v>
      </c>
      <c r="E6" s="967"/>
      <c r="F6" s="968" t="s">
        <v>422</v>
      </c>
      <c r="G6" s="967"/>
      <c r="H6" s="202" t="s">
        <v>423</v>
      </c>
      <c r="I6" s="203" t="s">
        <v>424</v>
      </c>
      <c r="J6" s="204" t="s">
        <v>425</v>
      </c>
      <c r="K6" s="205" t="s">
        <v>426</v>
      </c>
      <c r="L6" s="206" t="s">
        <v>427</v>
      </c>
      <c r="M6" s="207" t="s">
        <v>428</v>
      </c>
    </row>
    <row r="7" spans="1:13" ht="24" customHeight="1">
      <c r="A7" s="960"/>
      <c r="B7" s="961"/>
      <c r="C7" s="962"/>
      <c r="D7" s="969" t="s">
        <v>429</v>
      </c>
      <c r="E7" s="970"/>
      <c r="F7" s="971" t="s">
        <v>430</v>
      </c>
      <c r="G7" s="970"/>
      <c r="H7" s="208" t="s">
        <v>431</v>
      </c>
      <c r="I7" s="209" t="s">
        <v>432</v>
      </c>
      <c r="J7" s="208" t="s">
        <v>433</v>
      </c>
      <c r="K7" s="210" t="s">
        <v>434</v>
      </c>
      <c r="L7" s="211" t="s">
        <v>435</v>
      </c>
      <c r="M7" s="212" t="s">
        <v>436</v>
      </c>
    </row>
    <row r="8" spans="1:13" ht="26.25" customHeight="1" thickBot="1">
      <c r="A8" s="963"/>
      <c r="B8" s="964"/>
      <c r="C8" s="965"/>
      <c r="D8" s="213" t="s">
        <v>437</v>
      </c>
      <c r="E8" s="214" t="s">
        <v>438</v>
      </c>
      <c r="F8" s="215"/>
      <c r="G8" s="216" t="s">
        <v>26</v>
      </c>
      <c r="H8" s="217" t="s">
        <v>439</v>
      </c>
      <c r="I8" s="218" t="s">
        <v>440</v>
      </c>
      <c r="J8" s="219"/>
      <c r="K8" s="220" t="s">
        <v>27</v>
      </c>
      <c r="L8" s="219"/>
      <c r="M8" s="221" t="s">
        <v>441</v>
      </c>
    </row>
    <row r="9" spans="1:13" ht="28.5" hidden="1" customHeight="1">
      <c r="A9" s="934" t="s">
        <v>442</v>
      </c>
      <c r="B9" s="936" t="s">
        <v>443</v>
      </c>
      <c r="C9" s="937"/>
      <c r="D9" s="222"/>
      <c r="E9" s="223" t="s">
        <v>27</v>
      </c>
      <c r="F9" s="224">
        <v>38.200000000000003</v>
      </c>
      <c r="G9" s="225" t="s">
        <v>444</v>
      </c>
      <c r="H9" s="226">
        <f t="shared" ref="H9:H27" si="0">D9*F9</f>
        <v>0</v>
      </c>
      <c r="I9" s="938">
        <v>2.58E-2</v>
      </c>
      <c r="J9" s="227">
        <f>ROUNDDOWN(F9*I$9,5-INT(LOG(ABS(F9*I$9))))</f>
        <v>0.98555999999999999</v>
      </c>
      <c r="K9" s="228">
        <f>D9*F9*I$9+ROUNDDOWN(0,1)</f>
        <v>0</v>
      </c>
      <c r="L9" s="229">
        <v>2.6192000000000002</v>
      </c>
      <c r="M9" s="230">
        <f t="shared" ref="M9:M29" si="1">D9*L9</f>
        <v>0</v>
      </c>
    </row>
    <row r="10" spans="1:13" ht="29.25" customHeight="1">
      <c r="A10" s="935"/>
      <c r="B10" s="941" t="s">
        <v>445</v>
      </c>
      <c r="C10" s="933"/>
      <c r="D10" s="231"/>
      <c r="E10" s="232" t="s">
        <v>27</v>
      </c>
      <c r="F10" s="233">
        <v>34.6</v>
      </c>
      <c r="G10" s="234" t="s">
        <v>444</v>
      </c>
      <c r="H10" s="235">
        <f t="shared" si="0"/>
        <v>0</v>
      </c>
      <c r="I10" s="939"/>
      <c r="J10" s="236">
        <f t="shared" ref="J10:J30" si="2">ROUNDDOWN(F10*I$9,5-INT(LOG(ABS(F10*I$9))))</f>
        <v>0.89268000000000003</v>
      </c>
      <c r="K10" s="237">
        <f t="shared" ref="K10:K30" si="3">D10*F10*I$9+ROUNDDOWN(0,1)</f>
        <v>0</v>
      </c>
      <c r="L10" s="238">
        <v>2.3216999999999999</v>
      </c>
      <c r="M10" s="239">
        <f t="shared" si="1"/>
        <v>0</v>
      </c>
    </row>
    <row r="11" spans="1:13" ht="29.25" hidden="1" customHeight="1">
      <c r="A11" s="935"/>
      <c r="B11" s="932" t="s">
        <v>446</v>
      </c>
      <c r="C11" s="933"/>
      <c r="D11" s="231"/>
      <c r="E11" s="232" t="s">
        <v>27</v>
      </c>
      <c r="F11" s="233">
        <v>33.6</v>
      </c>
      <c r="G11" s="234" t="s">
        <v>444</v>
      </c>
      <c r="H11" s="235">
        <f t="shared" si="0"/>
        <v>0</v>
      </c>
      <c r="I11" s="939"/>
      <c r="J11" s="236">
        <f t="shared" si="2"/>
        <v>0.86687999999999998</v>
      </c>
      <c r="K11" s="237">
        <f t="shared" si="3"/>
        <v>0</v>
      </c>
      <c r="L11" s="238">
        <v>2.2422</v>
      </c>
      <c r="M11" s="239">
        <f t="shared" si="1"/>
        <v>0</v>
      </c>
    </row>
    <row r="12" spans="1:13" ht="29.25" customHeight="1">
      <c r="A12" s="935"/>
      <c r="B12" s="932" t="s">
        <v>28</v>
      </c>
      <c r="C12" s="933"/>
      <c r="D12" s="231"/>
      <c r="E12" s="232" t="s">
        <v>27</v>
      </c>
      <c r="F12" s="233">
        <v>36.700000000000003</v>
      </c>
      <c r="G12" s="234" t="s">
        <v>444</v>
      </c>
      <c r="H12" s="235">
        <f>D12*F12</f>
        <v>0</v>
      </c>
      <c r="I12" s="939"/>
      <c r="J12" s="236">
        <f t="shared" si="2"/>
        <v>0.94686000000000003</v>
      </c>
      <c r="K12" s="237">
        <f t="shared" si="3"/>
        <v>0</v>
      </c>
      <c r="L12" s="238">
        <v>2.4895</v>
      </c>
      <c r="M12" s="239">
        <f t="shared" si="1"/>
        <v>0</v>
      </c>
    </row>
    <row r="13" spans="1:13" ht="29.25" customHeight="1">
      <c r="A13" s="935"/>
      <c r="B13" s="932" t="s">
        <v>447</v>
      </c>
      <c r="C13" s="933"/>
      <c r="D13" s="231"/>
      <c r="E13" s="232" t="s">
        <v>27</v>
      </c>
      <c r="F13" s="233">
        <v>37.700000000000003</v>
      </c>
      <c r="G13" s="234" t="s">
        <v>444</v>
      </c>
      <c r="H13" s="235">
        <f t="shared" si="0"/>
        <v>0</v>
      </c>
      <c r="I13" s="939"/>
      <c r="J13" s="236">
        <f t="shared" si="2"/>
        <v>0.97265999999999997</v>
      </c>
      <c r="K13" s="237">
        <f t="shared" si="3"/>
        <v>0</v>
      </c>
      <c r="L13" s="238">
        <v>2.585</v>
      </c>
      <c r="M13" s="239">
        <f t="shared" si="1"/>
        <v>0</v>
      </c>
    </row>
    <row r="14" spans="1:13" ht="29.25" customHeight="1">
      <c r="A14" s="935"/>
      <c r="B14" s="932" t="s">
        <v>448</v>
      </c>
      <c r="C14" s="933"/>
      <c r="D14" s="231"/>
      <c r="E14" s="232" t="s">
        <v>27</v>
      </c>
      <c r="F14" s="233">
        <v>39.1</v>
      </c>
      <c r="G14" s="234" t="s">
        <v>444</v>
      </c>
      <c r="H14" s="235">
        <f t="shared" si="0"/>
        <v>0</v>
      </c>
      <c r="I14" s="939"/>
      <c r="J14" s="236">
        <f t="shared" si="2"/>
        <v>1.00878</v>
      </c>
      <c r="K14" s="237">
        <f t="shared" si="3"/>
        <v>0</v>
      </c>
      <c r="L14" s="238">
        <v>2.7096</v>
      </c>
      <c r="M14" s="239">
        <f t="shared" si="1"/>
        <v>0</v>
      </c>
    </row>
    <row r="15" spans="1:13" ht="29.25" hidden="1" customHeight="1">
      <c r="A15" s="935"/>
      <c r="B15" s="932" t="s">
        <v>449</v>
      </c>
      <c r="C15" s="933"/>
      <c r="D15" s="231"/>
      <c r="E15" s="232" t="s">
        <v>27</v>
      </c>
      <c r="F15" s="233">
        <v>41.9</v>
      </c>
      <c r="G15" s="234" t="s">
        <v>444</v>
      </c>
      <c r="H15" s="235">
        <f t="shared" si="0"/>
        <v>0</v>
      </c>
      <c r="I15" s="939"/>
      <c r="J15" s="236">
        <f t="shared" si="2"/>
        <v>1.0810200000000001</v>
      </c>
      <c r="K15" s="237">
        <f t="shared" si="3"/>
        <v>0</v>
      </c>
      <c r="L15" s="238">
        <v>2.9958999999999998</v>
      </c>
      <c r="M15" s="239">
        <f t="shared" si="1"/>
        <v>0</v>
      </c>
    </row>
    <row r="16" spans="1:13" ht="29.25" hidden="1" customHeight="1">
      <c r="A16" s="935"/>
      <c r="B16" s="932" t="s">
        <v>450</v>
      </c>
      <c r="C16" s="933"/>
      <c r="D16" s="231"/>
      <c r="E16" s="232" t="s">
        <v>451</v>
      </c>
      <c r="F16" s="233">
        <v>40.9</v>
      </c>
      <c r="G16" s="234" t="s">
        <v>452</v>
      </c>
      <c r="H16" s="235">
        <f t="shared" si="0"/>
        <v>0</v>
      </c>
      <c r="I16" s="939"/>
      <c r="J16" s="236">
        <f t="shared" si="2"/>
        <v>1.05522</v>
      </c>
      <c r="K16" s="237">
        <f t="shared" si="3"/>
        <v>0</v>
      </c>
      <c r="L16" s="238">
        <v>3.1193</v>
      </c>
      <c r="M16" s="239">
        <f t="shared" si="1"/>
        <v>0</v>
      </c>
    </row>
    <row r="17" spans="1:13" ht="30" customHeight="1">
      <c r="A17" s="935"/>
      <c r="B17" s="942" t="s">
        <v>453</v>
      </c>
      <c r="C17" s="240"/>
      <c r="D17" s="231"/>
      <c r="E17" s="232" t="s">
        <v>451</v>
      </c>
      <c r="F17" s="233">
        <v>50.8</v>
      </c>
      <c r="G17" s="234" t="s">
        <v>452</v>
      </c>
      <c r="H17" s="235">
        <f t="shared" si="0"/>
        <v>0</v>
      </c>
      <c r="I17" s="939"/>
      <c r="J17" s="236">
        <f t="shared" si="2"/>
        <v>1.31064</v>
      </c>
      <c r="K17" s="237">
        <f t="shared" si="3"/>
        <v>0</v>
      </c>
      <c r="L17" s="238">
        <v>2.9988999999999999</v>
      </c>
      <c r="M17" s="239">
        <f t="shared" si="1"/>
        <v>0</v>
      </c>
    </row>
    <row r="18" spans="1:13" ht="30" customHeight="1">
      <c r="A18" s="935"/>
      <c r="B18" s="943"/>
      <c r="C18" s="240"/>
      <c r="D18" s="231"/>
      <c r="E18" s="232" t="s">
        <v>454</v>
      </c>
      <c r="F18" s="233">
        <v>0.10539999999999999</v>
      </c>
      <c r="G18" s="234" t="s">
        <v>455</v>
      </c>
      <c r="H18" s="235">
        <f t="shared" si="0"/>
        <v>0</v>
      </c>
      <c r="I18" s="939"/>
      <c r="J18" s="356">
        <f t="shared" si="2"/>
        <v>2.7193199999999999E-3</v>
      </c>
      <c r="K18" s="237">
        <f>D18*F18*I$9+ROUNDDOWN(0,1)</f>
        <v>0</v>
      </c>
      <c r="L18" s="238">
        <v>6.2199999999999998E-3</v>
      </c>
      <c r="M18" s="239">
        <f t="shared" si="1"/>
        <v>0</v>
      </c>
    </row>
    <row r="19" spans="1:13" ht="29.25" hidden="1" customHeight="1">
      <c r="A19" s="935"/>
      <c r="B19" s="944"/>
      <c r="C19" s="241"/>
      <c r="D19" s="231"/>
      <c r="E19" s="232" t="s">
        <v>598</v>
      </c>
      <c r="F19" s="233">
        <v>44.9</v>
      </c>
      <c r="G19" s="234" t="s">
        <v>599</v>
      </c>
      <c r="H19" s="235">
        <f t="shared" si="0"/>
        <v>0</v>
      </c>
      <c r="I19" s="939"/>
      <c r="J19" s="236">
        <f t="shared" si="2"/>
        <v>1.15842</v>
      </c>
      <c r="K19" s="237">
        <f t="shared" si="3"/>
        <v>0</v>
      </c>
      <c r="L19" s="238">
        <v>2.3378000000000001</v>
      </c>
      <c r="M19" s="239">
        <f t="shared" si="1"/>
        <v>0</v>
      </c>
    </row>
    <row r="20" spans="1:13" ht="29.25" hidden="1" customHeight="1">
      <c r="A20" s="935"/>
      <c r="B20" s="945" t="s">
        <v>456</v>
      </c>
      <c r="C20" s="946"/>
      <c r="D20" s="231"/>
      <c r="E20" s="232" t="s">
        <v>451</v>
      </c>
      <c r="F20" s="233">
        <v>54.6</v>
      </c>
      <c r="G20" s="234" t="s">
        <v>452</v>
      </c>
      <c r="H20" s="235">
        <f t="shared" si="0"/>
        <v>0</v>
      </c>
      <c r="I20" s="939"/>
      <c r="J20" s="236">
        <f t="shared" si="2"/>
        <v>1.4086799999999999</v>
      </c>
      <c r="K20" s="237">
        <f t="shared" si="3"/>
        <v>0</v>
      </c>
      <c r="L20" s="238">
        <v>2.7027000000000001</v>
      </c>
      <c r="M20" s="239">
        <f t="shared" si="1"/>
        <v>0</v>
      </c>
    </row>
    <row r="21" spans="1:13" ht="29.25" hidden="1" customHeight="1">
      <c r="A21" s="935"/>
      <c r="B21" s="947"/>
      <c r="C21" s="948"/>
      <c r="D21" s="231"/>
      <c r="E21" s="232" t="s">
        <v>598</v>
      </c>
      <c r="F21" s="233">
        <v>43.5</v>
      </c>
      <c r="G21" s="234" t="s">
        <v>599</v>
      </c>
      <c r="H21" s="235">
        <f t="shared" si="0"/>
        <v>0</v>
      </c>
      <c r="I21" s="939"/>
      <c r="J21" s="236">
        <f t="shared" si="2"/>
        <v>1.1223000000000001</v>
      </c>
      <c r="K21" s="237">
        <f t="shared" si="3"/>
        <v>0</v>
      </c>
      <c r="L21" s="238">
        <v>2.2170999999999998</v>
      </c>
      <c r="M21" s="239">
        <f t="shared" si="1"/>
        <v>0</v>
      </c>
    </row>
    <row r="22" spans="1:13" ht="29.25" hidden="1" customHeight="1">
      <c r="A22" s="935"/>
      <c r="B22" s="949" t="s">
        <v>457</v>
      </c>
      <c r="C22" s="241"/>
      <c r="D22" s="231"/>
      <c r="E22" s="232" t="s">
        <v>451</v>
      </c>
      <c r="F22" s="233">
        <v>29</v>
      </c>
      <c r="G22" s="234" t="s">
        <v>452</v>
      </c>
      <c r="H22" s="235">
        <f t="shared" si="0"/>
        <v>0</v>
      </c>
      <c r="I22" s="939"/>
      <c r="J22" s="236">
        <f t="shared" si="2"/>
        <v>0.74819999999999998</v>
      </c>
      <c r="K22" s="237">
        <f t="shared" si="3"/>
        <v>0</v>
      </c>
      <c r="L22" s="238">
        <v>2.6052</v>
      </c>
      <c r="M22" s="239">
        <f t="shared" si="1"/>
        <v>0</v>
      </c>
    </row>
    <row r="23" spans="1:13" ht="29.25" hidden="1" customHeight="1">
      <c r="A23" s="935"/>
      <c r="B23" s="950"/>
      <c r="C23" s="241"/>
      <c r="D23" s="231"/>
      <c r="E23" s="232" t="s">
        <v>451</v>
      </c>
      <c r="F23" s="233">
        <v>25.7</v>
      </c>
      <c r="G23" s="234" t="s">
        <v>452</v>
      </c>
      <c r="H23" s="235">
        <f t="shared" si="0"/>
        <v>0</v>
      </c>
      <c r="I23" s="939"/>
      <c r="J23" s="236">
        <f t="shared" si="2"/>
        <v>0.66305999999999998</v>
      </c>
      <c r="K23" s="237">
        <f t="shared" si="3"/>
        <v>0</v>
      </c>
      <c r="L23" s="238">
        <v>2.3275600000000001</v>
      </c>
      <c r="M23" s="239">
        <f t="shared" si="1"/>
        <v>0</v>
      </c>
    </row>
    <row r="24" spans="1:13" ht="29.25" hidden="1" customHeight="1">
      <c r="A24" s="935"/>
      <c r="B24" s="951"/>
      <c r="C24" s="241"/>
      <c r="D24" s="231"/>
      <c r="E24" s="232" t="s">
        <v>451</v>
      </c>
      <c r="F24" s="233">
        <v>26.9</v>
      </c>
      <c r="G24" s="234" t="s">
        <v>452</v>
      </c>
      <c r="H24" s="235">
        <f t="shared" si="0"/>
        <v>0</v>
      </c>
      <c r="I24" s="939"/>
      <c r="J24" s="236">
        <f t="shared" si="2"/>
        <v>0.69401999999999997</v>
      </c>
      <c r="K24" s="237">
        <f t="shared" si="3"/>
        <v>0</v>
      </c>
      <c r="L24" s="238">
        <v>2.5152000000000001</v>
      </c>
      <c r="M24" s="239">
        <f t="shared" si="1"/>
        <v>0</v>
      </c>
    </row>
    <row r="25" spans="1:13" ht="29.25" hidden="1" customHeight="1">
      <c r="A25" s="935"/>
      <c r="B25" s="932" t="s">
        <v>458</v>
      </c>
      <c r="C25" s="933"/>
      <c r="D25" s="231"/>
      <c r="E25" s="242" t="s">
        <v>451</v>
      </c>
      <c r="F25" s="233">
        <v>29.4</v>
      </c>
      <c r="G25" s="234" t="s">
        <v>452</v>
      </c>
      <c r="H25" s="235">
        <f t="shared" si="0"/>
        <v>0</v>
      </c>
      <c r="I25" s="939"/>
      <c r="J25" s="236">
        <f t="shared" si="2"/>
        <v>0.75851999999999997</v>
      </c>
      <c r="K25" s="237">
        <f t="shared" si="3"/>
        <v>0</v>
      </c>
      <c r="L25" s="238">
        <v>3.1692999999999998</v>
      </c>
      <c r="M25" s="239">
        <f t="shared" si="1"/>
        <v>0</v>
      </c>
    </row>
    <row r="26" spans="1:13" ht="29.25" customHeight="1">
      <c r="A26" s="935"/>
      <c r="B26" s="945" t="s">
        <v>459</v>
      </c>
      <c r="C26" s="946"/>
      <c r="D26" s="231"/>
      <c r="E26" s="242" t="s">
        <v>600</v>
      </c>
      <c r="F26" s="233">
        <v>43.5</v>
      </c>
      <c r="G26" s="234" t="s">
        <v>601</v>
      </c>
      <c r="H26" s="235">
        <f t="shared" si="0"/>
        <v>0</v>
      </c>
      <c r="I26" s="939"/>
      <c r="J26" s="236">
        <f t="shared" si="2"/>
        <v>1.1223000000000001</v>
      </c>
      <c r="K26" s="237">
        <f t="shared" si="3"/>
        <v>0</v>
      </c>
      <c r="L26" s="238">
        <v>2.1692999999999998</v>
      </c>
      <c r="M26" s="239">
        <f t="shared" si="1"/>
        <v>0</v>
      </c>
    </row>
    <row r="27" spans="1:13" ht="29.25" hidden="1" customHeight="1">
      <c r="A27" s="935"/>
      <c r="B27" s="952"/>
      <c r="C27" s="953"/>
      <c r="D27" s="222"/>
      <c r="E27" s="243" t="s">
        <v>602</v>
      </c>
      <c r="F27" s="236">
        <v>41.68</v>
      </c>
      <c r="G27" s="234" t="s">
        <v>599</v>
      </c>
      <c r="H27" s="235">
        <f t="shared" si="0"/>
        <v>0</v>
      </c>
      <c r="I27" s="939"/>
      <c r="J27" s="236">
        <f t="shared" si="2"/>
        <v>1.07534</v>
      </c>
      <c r="K27" s="237">
        <f t="shared" si="3"/>
        <v>0</v>
      </c>
      <c r="L27" s="238">
        <v>2.0785999999999998</v>
      </c>
      <c r="M27" s="239">
        <f t="shared" si="1"/>
        <v>0</v>
      </c>
    </row>
    <row r="28" spans="1:13" ht="29.25" hidden="1" customHeight="1">
      <c r="A28" s="935"/>
      <c r="B28" s="952"/>
      <c r="C28" s="953"/>
      <c r="D28" s="222"/>
      <c r="E28" s="243" t="s">
        <v>602</v>
      </c>
      <c r="F28" s="236">
        <v>44.5</v>
      </c>
      <c r="G28" s="234" t="s">
        <v>599</v>
      </c>
      <c r="H28" s="235">
        <f>D28*F28</f>
        <v>0</v>
      </c>
      <c r="I28" s="939"/>
      <c r="J28" s="236">
        <f t="shared" si="2"/>
        <v>1.1480999999999999</v>
      </c>
      <c r="K28" s="237">
        <f t="shared" si="3"/>
        <v>0</v>
      </c>
      <c r="L28" s="238">
        <v>2.2193999999999998</v>
      </c>
      <c r="M28" s="239">
        <f t="shared" si="1"/>
        <v>0</v>
      </c>
    </row>
    <row r="29" spans="1:13" ht="29.25" hidden="1" customHeight="1">
      <c r="A29" s="935"/>
      <c r="B29" s="947"/>
      <c r="C29" s="948"/>
      <c r="D29" s="222"/>
      <c r="E29" s="243" t="s">
        <v>602</v>
      </c>
      <c r="F29" s="236">
        <v>40.46</v>
      </c>
      <c r="G29" s="234" t="s">
        <v>599</v>
      </c>
      <c r="H29" s="235">
        <f>D29*F29</f>
        <v>0</v>
      </c>
      <c r="I29" s="939"/>
      <c r="J29" s="236">
        <f t="shared" si="2"/>
        <v>1.04386</v>
      </c>
      <c r="K29" s="237">
        <f t="shared" si="3"/>
        <v>0</v>
      </c>
      <c r="L29" s="238">
        <v>2.0179</v>
      </c>
      <c r="M29" s="239">
        <f t="shared" si="1"/>
        <v>0</v>
      </c>
    </row>
    <row r="30" spans="1:13" ht="29.25" hidden="1" customHeight="1">
      <c r="A30" s="935"/>
      <c r="B30" s="932" t="s">
        <v>460</v>
      </c>
      <c r="C30" s="933"/>
      <c r="D30" s="222"/>
      <c r="E30" s="244" t="s">
        <v>439</v>
      </c>
      <c r="F30" s="245">
        <v>1.02</v>
      </c>
      <c r="G30" s="246" t="s">
        <v>461</v>
      </c>
      <c r="H30" s="235">
        <f>D30*F30</f>
        <v>0</v>
      </c>
      <c r="I30" s="939"/>
      <c r="J30" s="236">
        <f t="shared" si="2"/>
        <v>2.6315999999999999E-2</v>
      </c>
      <c r="K30" s="237">
        <f t="shared" si="3"/>
        <v>0</v>
      </c>
      <c r="L30" s="238"/>
      <c r="M30" s="239"/>
    </row>
    <row r="31" spans="1:13" ht="29.25" customHeight="1" thickBot="1">
      <c r="A31" s="247"/>
      <c r="B31" s="917" t="s">
        <v>462</v>
      </c>
      <c r="C31" s="918"/>
      <c r="D31" s="919"/>
      <c r="E31" s="920"/>
      <c r="F31" s="921"/>
      <c r="G31" s="922"/>
      <c r="H31" s="248">
        <f>SUM(H9:H30)</f>
        <v>0</v>
      </c>
      <c r="I31" s="939"/>
      <c r="J31" s="249"/>
      <c r="K31" s="250">
        <f>H31*I9</f>
        <v>0</v>
      </c>
      <c r="L31" s="251"/>
      <c r="M31" s="239">
        <f>SUM(M9:M30)</f>
        <v>0</v>
      </c>
    </row>
    <row r="32" spans="1:13" ht="29.25" hidden="1" customHeight="1" thickTop="1" thickBot="1">
      <c r="A32" s="923" t="s">
        <v>463</v>
      </c>
      <c r="B32" s="924"/>
      <c r="C32" s="925"/>
      <c r="D32" s="252" t="s">
        <v>464</v>
      </c>
      <c r="E32" s="253"/>
      <c r="F32" s="254" t="s">
        <v>430</v>
      </c>
      <c r="G32" s="255"/>
      <c r="H32" s="256" t="s">
        <v>465</v>
      </c>
      <c r="I32" s="939"/>
      <c r="J32" s="257"/>
      <c r="K32" s="258" t="s">
        <v>466</v>
      </c>
      <c r="L32" s="259"/>
      <c r="M32" s="260"/>
    </row>
    <row r="33" spans="1:13" ht="29.25" hidden="1" customHeight="1" thickTop="1">
      <c r="A33" s="926"/>
      <c r="B33" s="927"/>
      <c r="C33" s="928"/>
      <c r="D33" s="222"/>
      <c r="E33" s="261" t="s">
        <v>467</v>
      </c>
      <c r="F33" s="262">
        <v>9.9700000000000006</v>
      </c>
      <c r="G33" s="263" t="s">
        <v>468</v>
      </c>
      <c r="H33" s="264">
        <f>D33*F33</f>
        <v>0</v>
      </c>
      <c r="I33" s="939"/>
      <c r="J33" s="265" t="e">
        <f>ROUNDDOWN(F33*I$33,5-INT(LOG(ABS(F33*I$33))))</f>
        <v>#NUM!</v>
      </c>
      <c r="K33" s="237">
        <f>D33*F33*I$33+ROUNDDOWN(0,1)</f>
        <v>0</v>
      </c>
      <c r="L33" s="266">
        <v>0.38600000000000001</v>
      </c>
      <c r="M33" s="267">
        <f>D33*L33</f>
        <v>0</v>
      </c>
    </row>
    <row r="34" spans="1:13" ht="29.25" hidden="1" customHeight="1" thickBot="1">
      <c r="A34" s="926"/>
      <c r="B34" s="927"/>
      <c r="C34" s="928"/>
      <c r="D34" s="268"/>
      <c r="E34" s="243" t="s">
        <v>467</v>
      </c>
      <c r="F34" s="262">
        <v>9.2799999999999994</v>
      </c>
      <c r="G34" s="246" t="s">
        <v>468</v>
      </c>
      <c r="H34" s="264">
        <f>D34*F34</f>
        <v>0</v>
      </c>
      <c r="I34" s="939"/>
      <c r="J34" s="269" t="e">
        <f>ROUNDDOWN(F34*I$33,5-INT(LOG(ABS(F34*I$33))))</f>
        <v>#NUM!</v>
      </c>
      <c r="K34" s="270">
        <f>D34*F34*I$33</f>
        <v>0</v>
      </c>
      <c r="L34" s="259">
        <v>0.38600000000000001</v>
      </c>
      <c r="M34" s="260">
        <f>D34*L34</f>
        <v>0</v>
      </c>
    </row>
    <row r="35" spans="1:13" ht="29.25" customHeight="1" thickTop="1" thickBot="1">
      <c r="A35" s="926"/>
      <c r="B35" s="927"/>
      <c r="C35" s="928"/>
      <c r="D35" s="271"/>
      <c r="E35" s="272" t="s">
        <v>467</v>
      </c>
      <c r="F35" s="273">
        <v>9.76</v>
      </c>
      <c r="G35" s="246" t="s">
        <v>468</v>
      </c>
      <c r="H35" s="264">
        <f>D35*F35</f>
        <v>0</v>
      </c>
      <c r="I35" s="940"/>
      <c r="J35" s="274">
        <f>ROUNDDOWN(F35*I$9,5-INT(LOG(ABS(F35*I$9))))</f>
        <v>0.25180799999999998</v>
      </c>
      <c r="K35" s="275">
        <f>D35*F35*I$9</f>
        <v>0</v>
      </c>
      <c r="L35" s="276">
        <v>0.495</v>
      </c>
      <c r="M35" s="277">
        <f>D35*L35</f>
        <v>0</v>
      </c>
    </row>
    <row r="36" spans="1:13" ht="29.25" hidden="1" customHeight="1" thickTop="1" thickBot="1">
      <c r="A36" s="929"/>
      <c r="B36" s="930"/>
      <c r="C36" s="931"/>
      <c r="D36" s="919"/>
      <c r="E36" s="920"/>
      <c r="F36" s="921"/>
      <c r="G36" s="922"/>
      <c r="H36" s="248">
        <f>SUM(H33:H35)</f>
        <v>0</v>
      </c>
      <c r="I36" s="278"/>
      <c r="J36" s="279"/>
      <c r="K36" s="250">
        <f>H36*I33</f>
        <v>0</v>
      </c>
      <c r="L36" s="280"/>
      <c r="M36" s="281">
        <f>SUM(M33:M35)</f>
        <v>0</v>
      </c>
    </row>
    <row r="37" spans="1:13" ht="29.25" customHeight="1" thickTop="1" thickBot="1">
      <c r="A37" s="906" t="s">
        <v>29</v>
      </c>
      <c r="B37" s="907"/>
      <c r="C37" s="908"/>
      <c r="D37" s="909"/>
      <c r="E37" s="910"/>
      <c r="F37" s="911"/>
      <c r="G37" s="912"/>
      <c r="H37" s="282">
        <f>H31+H36</f>
        <v>0</v>
      </c>
      <c r="I37" s="283"/>
      <c r="J37" s="284"/>
      <c r="K37" s="285">
        <f>+K31+K35</f>
        <v>0</v>
      </c>
      <c r="L37" s="286"/>
      <c r="M37" s="287">
        <f>M31+M36</f>
        <v>0</v>
      </c>
    </row>
    <row r="38" spans="1:13" ht="8.25" customHeight="1">
      <c r="A38" s="288"/>
      <c r="B38" s="288"/>
      <c r="C38" s="288"/>
      <c r="D38" s="289"/>
      <c r="E38" s="290"/>
      <c r="F38" s="291"/>
      <c r="G38" s="291"/>
      <c r="H38" s="292"/>
      <c r="I38" s="290"/>
      <c r="J38" s="290"/>
      <c r="K38" s="293"/>
      <c r="L38" s="294"/>
      <c r="M38" s="294"/>
    </row>
    <row r="39" spans="1:13" ht="18" customHeight="1">
      <c r="A39" s="295"/>
      <c r="B39" s="295"/>
      <c r="C39" s="295"/>
      <c r="D39" s="296" t="s">
        <v>596</v>
      </c>
      <c r="E39" s="297"/>
      <c r="F39" s="298"/>
      <c r="G39" s="298"/>
      <c r="H39" s="299"/>
      <c r="I39" s="297"/>
      <c r="J39" s="297"/>
      <c r="K39" s="300"/>
      <c r="L39" s="301"/>
      <c r="M39" s="301"/>
    </row>
    <row r="40" spans="1:13" ht="18" customHeight="1">
      <c r="A40" s="295"/>
      <c r="B40" s="295"/>
      <c r="C40" s="295"/>
      <c r="D40" s="296" t="s">
        <v>700</v>
      </c>
      <c r="E40" s="297"/>
      <c r="F40" s="298"/>
      <c r="G40" s="298"/>
      <c r="H40" s="299"/>
      <c r="I40" s="297"/>
      <c r="J40" s="297"/>
      <c r="K40" s="300"/>
      <c r="L40" s="301"/>
      <c r="M40" s="301"/>
    </row>
    <row r="41" spans="1:13" ht="18" customHeight="1">
      <c r="A41" s="295"/>
      <c r="C41" s="295"/>
      <c r="D41" s="302"/>
      <c r="E41" s="297"/>
      <c r="F41" s="298"/>
      <c r="G41" s="298"/>
      <c r="H41" s="299"/>
      <c r="I41" s="297"/>
      <c r="J41" s="297"/>
      <c r="K41" s="300"/>
      <c r="L41" s="301"/>
      <c r="M41" s="301"/>
    </row>
    <row r="42" spans="1:13" ht="18" customHeight="1">
      <c r="A42" s="295"/>
      <c r="B42" s="303" t="s">
        <v>469</v>
      </c>
      <c r="C42" s="295"/>
      <c r="D42" s="302"/>
      <c r="E42" s="297"/>
      <c r="F42" s="298"/>
      <c r="G42" s="298"/>
      <c r="H42" s="299"/>
      <c r="I42" s="297"/>
      <c r="J42" s="297"/>
      <c r="K42" s="300"/>
      <c r="L42" s="301"/>
      <c r="M42" s="301"/>
    </row>
    <row r="43" spans="1:13" ht="18" customHeight="1">
      <c r="A43" s="295"/>
      <c r="B43" s="304" t="s">
        <v>470</v>
      </c>
      <c r="C43" s="295"/>
      <c r="D43" s="302"/>
      <c r="E43" s="297"/>
      <c r="F43" s="298"/>
      <c r="G43" s="298"/>
      <c r="H43" s="299"/>
      <c r="I43" s="297"/>
      <c r="J43" s="297"/>
      <c r="K43" s="300"/>
      <c r="L43" s="301"/>
      <c r="M43" s="301"/>
    </row>
    <row r="44" spans="1:13" ht="18" customHeight="1">
      <c r="A44" s="295"/>
      <c r="B44" s="304" t="s">
        <v>638</v>
      </c>
      <c r="C44" s="295"/>
      <c r="D44" s="302"/>
      <c r="E44" s="297"/>
      <c r="F44" s="298"/>
      <c r="G44" s="298"/>
      <c r="H44" s="299"/>
      <c r="I44" s="297"/>
      <c r="J44" s="297"/>
      <c r="K44" s="300"/>
      <c r="L44" s="301"/>
      <c r="M44" s="301"/>
    </row>
    <row r="45" spans="1:13" ht="18" customHeight="1">
      <c r="A45" s="295"/>
      <c r="B45" s="295"/>
      <c r="C45" s="295"/>
      <c r="D45" s="302"/>
      <c r="E45" s="297"/>
      <c r="F45" s="298"/>
      <c r="G45" s="298"/>
      <c r="H45" s="299"/>
      <c r="I45" s="297"/>
      <c r="J45" s="297"/>
      <c r="K45" s="300"/>
      <c r="L45" s="301"/>
      <c r="M45" s="301"/>
    </row>
    <row r="46" spans="1:13" ht="16.5" customHeight="1">
      <c r="C46" s="305"/>
      <c r="D46" s="305"/>
      <c r="E46" s="305"/>
      <c r="F46" s="305"/>
      <c r="G46" s="305"/>
      <c r="H46" s="305"/>
      <c r="I46" s="305"/>
      <c r="J46" s="305"/>
      <c r="K46" s="305"/>
      <c r="L46" s="305"/>
      <c r="M46" s="305"/>
    </row>
    <row r="47" spans="1:13" ht="16.5" customHeight="1">
      <c r="C47" s="305"/>
      <c r="D47" s="305"/>
      <c r="E47" s="305"/>
      <c r="F47" s="305"/>
      <c r="G47" s="305"/>
      <c r="H47" s="305"/>
      <c r="I47" s="305"/>
      <c r="J47" s="305"/>
      <c r="K47" s="305"/>
      <c r="L47" s="305"/>
      <c r="M47" s="305"/>
    </row>
    <row r="48" spans="1:13" ht="16.5" customHeight="1">
      <c r="C48" s="305"/>
      <c r="D48" s="305"/>
      <c r="E48" s="305"/>
      <c r="F48" s="305"/>
      <c r="G48" s="305"/>
      <c r="H48" s="305"/>
      <c r="I48" s="305"/>
      <c r="J48" s="305"/>
      <c r="K48" s="305"/>
      <c r="L48" s="305"/>
      <c r="M48" s="305"/>
    </row>
    <row r="49" spans="1:30" ht="16.5" customHeight="1">
      <c r="B49" s="306"/>
      <c r="C49" s="305"/>
      <c r="D49" s="305"/>
      <c r="E49" s="305"/>
      <c r="F49" s="305"/>
      <c r="G49" s="305"/>
      <c r="H49" s="305"/>
      <c r="I49" s="305"/>
      <c r="J49" s="305"/>
      <c r="K49" s="305"/>
      <c r="L49" s="305"/>
      <c r="M49" s="305"/>
    </row>
    <row r="50" spans="1:30" ht="16.5" customHeight="1">
      <c r="B50" s="306"/>
      <c r="C50" s="305"/>
      <c r="D50" s="305"/>
      <c r="E50" s="305"/>
      <c r="F50" s="305"/>
      <c r="G50" s="305"/>
      <c r="H50" s="305"/>
      <c r="I50" s="305"/>
      <c r="J50" s="305"/>
      <c r="K50" s="305"/>
      <c r="L50" s="305"/>
      <c r="M50" s="305"/>
    </row>
    <row r="51" spans="1:30" ht="19.5" hidden="1" customHeight="1">
      <c r="A51" s="307" t="s">
        <v>471</v>
      </c>
      <c r="B51" s="308"/>
      <c r="C51" s="308"/>
      <c r="D51" s="308"/>
      <c r="E51" s="308"/>
      <c r="F51" s="308"/>
      <c r="G51" s="308"/>
      <c r="H51" s="308"/>
      <c r="I51" s="308"/>
      <c r="J51" s="308"/>
      <c r="K51" s="308"/>
      <c r="L51" s="308"/>
      <c r="M51" s="308"/>
      <c r="N51" s="118"/>
      <c r="O51" s="118"/>
      <c r="P51" s="118"/>
      <c r="Q51" s="118"/>
      <c r="R51" s="118"/>
      <c r="S51" s="118"/>
      <c r="T51" s="118"/>
      <c r="U51" s="118"/>
      <c r="V51" s="118"/>
      <c r="W51" s="118"/>
      <c r="X51" s="118"/>
      <c r="Y51" s="118"/>
      <c r="Z51" s="118"/>
      <c r="AA51" s="118"/>
      <c r="AB51" s="118"/>
      <c r="AC51" s="118"/>
      <c r="AD51" s="118"/>
    </row>
    <row r="52" spans="1:30" ht="9" hidden="1" customHeight="1">
      <c r="A52" s="309"/>
      <c r="B52" s="308"/>
      <c r="C52" s="308"/>
      <c r="D52" s="308"/>
      <c r="E52" s="308"/>
      <c r="F52" s="308"/>
      <c r="G52" s="308"/>
      <c r="H52" s="308"/>
      <c r="I52" s="308"/>
      <c r="J52" s="308"/>
      <c r="K52" s="308"/>
      <c r="L52" s="308"/>
      <c r="M52" s="308"/>
      <c r="N52" s="118"/>
      <c r="O52" s="118"/>
      <c r="P52" s="118"/>
      <c r="Q52" s="118"/>
      <c r="R52" s="118"/>
      <c r="S52" s="118"/>
      <c r="T52" s="118"/>
      <c r="U52" s="118"/>
      <c r="V52" s="118"/>
      <c r="W52" s="118"/>
      <c r="X52" s="118"/>
      <c r="Y52" s="118"/>
      <c r="Z52" s="118"/>
      <c r="AA52" s="118"/>
      <c r="AB52" s="118"/>
      <c r="AC52" s="118"/>
      <c r="AD52" s="118"/>
    </row>
    <row r="53" spans="1:30" ht="16.5" hidden="1" customHeight="1">
      <c r="A53" s="196" t="s">
        <v>472</v>
      </c>
      <c r="B53" s="308"/>
      <c r="C53" s="308"/>
      <c r="D53" s="308"/>
      <c r="E53" s="308"/>
      <c r="F53" s="308"/>
      <c r="G53" s="308"/>
      <c r="H53" s="308"/>
      <c r="I53" s="308"/>
      <c r="J53" s="308"/>
      <c r="K53" s="308"/>
      <c r="L53" s="308"/>
      <c r="M53" s="308"/>
      <c r="N53" s="118"/>
      <c r="O53" s="118"/>
      <c r="P53" s="118"/>
      <c r="Q53" s="118"/>
      <c r="R53" s="118"/>
      <c r="S53" s="118"/>
      <c r="T53" s="118"/>
      <c r="U53" s="118"/>
      <c r="V53" s="118"/>
      <c r="W53" s="118"/>
      <c r="X53" s="118"/>
      <c r="Y53" s="118"/>
      <c r="Z53" s="118"/>
      <c r="AA53" s="118"/>
      <c r="AB53" s="118"/>
      <c r="AC53" s="118"/>
      <c r="AD53" s="118"/>
    </row>
    <row r="54" spans="1:30" ht="16.5" hidden="1" customHeight="1">
      <c r="A54" s="913" t="s">
        <v>473</v>
      </c>
      <c r="B54" s="914"/>
      <c r="C54" s="898" t="s">
        <v>474</v>
      </c>
      <c r="D54" s="899"/>
      <c r="E54" s="900"/>
      <c r="F54" s="898" t="s">
        <v>475</v>
      </c>
      <c r="G54" s="899"/>
      <c r="H54" s="900"/>
      <c r="I54" s="898" t="s">
        <v>603</v>
      </c>
      <c r="J54" s="899"/>
      <c r="K54" s="900"/>
    </row>
    <row r="55" spans="1:30" ht="16.5" hidden="1" customHeight="1">
      <c r="A55" s="915"/>
      <c r="B55" s="916"/>
      <c r="C55" s="310" t="s">
        <v>476</v>
      </c>
      <c r="D55" s="311" t="s">
        <v>477</v>
      </c>
      <c r="E55" s="311" t="s">
        <v>478</v>
      </c>
      <c r="F55" s="310" t="s">
        <v>476</v>
      </c>
      <c r="G55" s="311" t="s">
        <v>477</v>
      </c>
      <c r="H55" s="311" t="s">
        <v>478</v>
      </c>
      <c r="I55" s="310" t="s">
        <v>476</v>
      </c>
      <c r="J55" s="311" t="s">
        <v>477</v>
      </c>
      <c r="K55" s="312" t="s">
        <v>478</v>
      </c>
    </row>
    <row r="56" spans="1:30" ht="14.25" hidden="1" customHeight="1">
      <c r="A56" s="313" t="s">
        <v>604</v>
      </c>
      <c r="B56" s="314"/>
      <c r="C56" s="315" t="s">
        <v>479</v>
      </c>
      <c r="D56" s="316"/>
      <c r="E56" s="317" t="s">
        <v>480</v>
      </c>
      <c r="F56" s="315" t="s">
        <v>481</v>
      </c>
      <c r="G56" s="318">
        <v>0.25180999999999998</v>
      </c>
      <c r="H56" s="317" t="s">
        <v>482</v>
      </c>
      <c r="I56" s="315" t="s">
        <v>483</v>
      </c>
      <c r="J56" s="318">
        <v>0.495</v>
      </c>
      <c r="K56" s="319" t="s">
        <v>605</v>
      </c>
    </row>
    <row r="57" spans="1:30" ht="14.25" hidden="1" customHeight="1">
      <c r="A57" s="901" t="s">
        <v>485</v>
      </c>
      <c r="B57" s="902"/>
      <c r="C57" s="320" t="s">
        <v>486</v>
      </c>
      <c r="D57" s="321"/>
      <c r="E57" s="322" t="s">
        <v>487</v>
      </c>
      <c r="F57" s="320" t="s">
        <v>488</v>
      </c>
      <c r="G57" s="323">
        <v>0.94686000000000003</v>
      </c>
      <c r="H57" s="322" t="s">
        <v>489</v>
      </c>
      <c r="I57" s="320" t="s">
        <v>490</v>
      </c>
      <c r="J57" s="323">
        <v>2.4895</v>
      </c>
      <c r="K57" s="324" t="s">
        <v>606</v>
      </c>
    </row>
    <row r="58" spans="1:30" ht="14.25" hidden="1" customHeight="1">
      <c r="A58" s="325" t="s">
        <v>491</v>
      </c>
      <c r="B58" s="326"/>
      <c r="C58" s="327" t="s">
        <v>492</v>
      </c>
      <c r="D58" s="328"/>
      <c r="E58" s="329" t="s">
        <v>487</v>
      </c>
      <c r="F58" s="327" t="s">
        <v>493</v>
      </c>
      <c r="G58" s="330">
        <v>1.0087999999999999</v>
      </c>
      <c r="H58" s="329" t="s">
        <v>489</v>
      </c>
      <c r="I58" s="327" t="s">
        <v>494</v>
      </c>
      <c r="J58" s="330">
        <v>2.7096</v>
      </c>
      <c r="K58" s="331" t="s">
        <v>606</v>
      </c>
    </row>
    <row r="59" spans="1:30" ht="14.25" hidden="1" customHeight="1">
      <c r="A59" s="325" t="s">
        <v>495</v>
      </c>
      <c r="B59" s="326"/>
      <c r="C59" s="327" t="s">
        <v>496</v>
      </c>
      <c r="D59" s="328"/>
      <c r="E59" s="329" t="s">
        <v>497</v>
      </c>
      <c r="F59" s="327" t="s">
        <v>498</v>
      </c>
      <c r="G59" s="330">
        <v>1.3106</v>
      </c>
      <c r="H59" s="332" t="s">
        <v>597</v>
      </c>
      <c r="I59" s="327" t="s">
        <v>499</v>
      </c>
      <c r="J59" s="330">
        <v>2.9988999999999999</v>
      </c>
      <c r="K59" s="331" t="s">
        <v>607</v>
      </c>
      <c r="V59" s="117" t="s">
        <v>500</v>
      </c>
      <c r="W59" s="117" t="s">
        <v>487</v>
      </c>
      <c r="X59" s="117" t="s">
        <v>501</v>
      </c>
      <c r="Y59" s="117" t="s">
        <v>502</v>
      </c>
      <c r="Z59" s="117">
        <v>0.89268000000000003</v>
      </c>
      <c r="AA59" s="117">
        <v>2.3216999999999999</v>
      </c>
    </row>
    <row r="60" spans="1:30" ht="14.25" hidden="1" customHeight="1">
      <c r="A60" s="325" t="s">
        <v>503</v>
      </c>
      <c r="B60" s="326"/>
      <c r="C60" s="327" t="s">
        <v>504</v>
      </c>
      <c r="D60" s="328"/>
      <c r="E60" s="329" t="s">
        <v>505</v>
      </c>
      <c r="F60" s="327" t="s">
        <v>506</v>
      </c>
      <c r="G60" s="330">
        <v>2.6099999999999999E-3</v>
      </c>
      <c r="H60" s="332" t="s">
        <v>507</v>
      </c>
      <c r="I60" s="327" t="s">
        <v>508</v>
      </c>
      <c r="J60" s="330">
        <v>6.0499999999999998E-3</v>
      </c>
      <c r="K60" s="333" t="s">
        <v>608</v>
      </c>
      <c r="V60" s="117" t="s">
        <v>509</v>
      </c>
      <c r="W60" s="117" t="s">
        <v>510</v>
      </c>
      <c r="X60" s="117" t="s">
        <v>511</v>
      </c>
      <c r="Y60" s="117" t="s">
        <v>512</v>
      </c>
      <c r="Z60" s="117">
        <v>0.97265999999999997</v>
      </c>
      <c r="AA60" s="117">
        <v>2.585</v>
      </c>
    </row>
    <row r="61" spans="1:30" ht="14.25" hidden="1" customHeight="1">
      <c r="A61" s="334" t="s">
        <v>513</v>
      </c>
      <c r="B61" s="335"/>
      <c r="C61" s="320" t="s">
        <v>514</v>
      </c>
      <c r="D61" s="321"/>
      <c r="E61" s="322" t="s">
        <v>515</v>
      </c>
      <c r="F61" s="320" t="s">
        <v>516</v>
      </c>
      <c r="G61" s="323">
        <v>1.1223000000000001</v>
      </c>
      <c r="H61" s="322" t="s">
        <v>517</v>
      </c>
      <c r="I61" s="320" t="s">
        <v>518</v>
      </c>
      <c r="J61" s="323">
        <v>2.1692999999999998</v>
      </c>
      <c r="K61" s="324" t="s">
        <v>609</v>
      </c>
      <c r="W61" s="117" t="s">
        <v>520</v>
      </c>
      <c r="X61" s="117" t="s">
        <v>517</v>
      </c>
      <c r="Y61" s="117" t="s">
        <v>519</v>
      </c>
    </row>
    <row r="62" spans="1:30" ht="14.25" hidden="1" customHeight="1">
      <c r="A62" s="903" t="s">
        <v>509</v>
      </c>
      <c r="B62" s="904"/>
      <c r="C62" s="310" t="s">
        <v>521</v>
      </c>
      <c r="D62" s="336"/>
      <c r="E62" s="337" t="s">
        <v>487</v>
      </c>
      <c r="F62" s="310" t="s">
        <v>522</v>
      </c>
      <c r="G62" s="338">
        <f>IF(A62="","",VLOOKUP($A62,$V$59:$AA$62,5,FALSE))</f>
        <v>0.97265999999999997</v>
      </c>
      <c r="H62" s="337" t="s">
        <v>489</v>
      </c>
      <c r="I62" s="310" t="s">
        <v>523</v>
      </c>
      <c r="J62" s="338">
        <f>IF($A62="","",VLOOKUP($A62,$V$59:$AA$62,6,FALSE))</f>
        <v>2.585</v>
      </c>
      <c r="K62" s="339" t="s">
        <v>606</v>
      </c>
      <c r="W62" s="117" t="s">
        <v>480</v>
      </c>
      <c r="X62" s="117" t="s">
        <v>524</v>
      </c>
      <c r="Y62" s="117" t="s">
        <v>525</v>
      </c>
    </row>
    <row r="63" spans="1:30" ht="16.5" hidden="1" customHeight="1">
      <c r="A63" s="196" t="s">
        <v>526</v>
      </c>
      <c r="X63" s="117" t="s">
        <v>482</v>
      </c>
      <c r="Y63" s="117" t="s">
        <v>484</v>
      </c>
    </row>
    <row r="64" spans="1:30" ht="17.25" hidden="1" customHeight="1">
      <c r="G64" s="340"/>
    </row>
    <row r="65" spans="2:13" hidden="1"/>
    <row r="66" spans="2:13" hidden="1"/>
    <row r="67" spans="2:13" ht="16.5" hidden="1" customHeight="1">
      <c r="B67" s="341"/>
      <c r="C67" s="341"/>
      <c r="D67" s="341"/>
      <c r="E67" s="341"/>
      <c r="F67" s="341"/>
      <c r="G67" s="341"/>
      <c r="H67" s="341"/>
    </row>
    <row r="68" spans="2:13" ht="26.5" hidden="1" customHeight="1">
      <c r="B68" s="905" t="s">
        <v>527</v>
      </c>
      <c r="C68" s="905"/>
      <c r="D68" s="905"/>
      <c r="E68" s="905"/>
      <c r="F68" s="905"/>
      <c r="G68" s="905"/>
      <c r="H68" s="905"/>
      <c r="I68" s="905"/>
      <c r="J68" s="905"/>
      <c r="K68" s="905"/>
      <c r="L68" s="905"/>
      <c r="M68" s="905"/>
    </row>
    <row r="69" spans="2:13" ht="3.75" hidden="1" customHeight="1">
      <c r="B69" s="342"/>
      <c r="C69" s="342"/>
      <c r="D69" s="342"/>
      <c r="E69" s="342"/>
      <c r="F69" s="342"/>
      <c r="G69" s="342"/>
      <c r="H69" s="342"/>
      <c r="I69" s="342"/>
      <c r="J69" s="342"/>
      <c r="K69" s="342"/>
      <c r="L69" s="342"/>
      <c r="M69" s="342"/>
    </row>
    <row r="70" spans="2:13" ht="27" hidden="1" customHeight="1">
      <c r="B70" s="896" t="s">
        <v>528</v>
      </c>
      <c r="C70" s="896"/>
      <c r="D70" s="896"/>
      <c r="E70" s="896"/>
      <c r="F70" s="896"/>
      <c r="G70" s="896"/>
      <c r="H70" s="896"/>
      <c r="I70" s="896"/>
      <c r="J70" s="896"/>
      <c r="K70" s="896"/>
      <c r="L70" s="896"/>
      <c r="M70" s="896"/>
    </row>
    <row r="71" spans="2:13" ht="25.5" hidden="1" customHeight="1">
      <c r="B71" s="896" t="s">
        <v>610</v>
      </c>
      <c r="C71" s="896"/>
      <c r="D71" s="896"/>
      <c r="E71" s="896"/>
      <c r="F71" s="896"/>
      <c r="G71" s="896"/>
      <c r="H71" s="896"/>
      <c r="I71" s="896"/>
      <c r="J71" s="896"/>
      <c r="K71" s="896"/>
      <c r="L71" s="896"/>
      <c r="M71" s="896"/>
    </row>
    <row r="72" spans="2:13" ht="13.5" hidden="1" customHeight="1">
      <c r="B72" s="896" t="s">
        <v>611</v>
      </c>
      <c r="C72" s="896"/>
      <c r="D72" s="896"/>
      <c r="E72" s="896"/>
      <c r="F72" s="896"/>
      <c r="G72" s="896"/>
      <c r="H72" s="896"/>
      <c r="I72" s="896"/>
      <c r="J72" s="896"/>
      <c r="K72" s="896"/>
      <c r="L72" s="896"/>
      <c r="M72" s="896"/>
    </row>
    <row r="73" spans="2:13" ht="13.5" hidden="1" customHeight="1">
      <c r="B73" s="896" t="s">
        <v>529</v>
      </c>
      <c r="C73" s="896"/>
      <c r="D73" s="896"/>
      <c r="E73" s="896"/>
      <c r="F73" s="896"/>
      <c r="G73" s="896"/>
      <c r="H73" s="896"/>
      <c r="I73" s="896"/>
      <c r="J73" s="896"/>
      <c r="K73" s="896"/>
      <c r="L73" s="896"/>
      <c r="M73" s="896"/>
    </row>
    <row r="74" spans="2:13" ht="13.5" hidden="1" customHeight="1">
      <c r="B74" s="897" t="s">
        <v>612</v>
      </c>
      <c r="C74" s="897"/>
      <c r="D74" s="897"/>
      <c r="E74" s="897"/>
      <c r="F74" s="897"/>
      <c r="G74" s="897"/>
      <c r="H74" s="897"/>
      <c r="I74" s="897"/>
      <c r="J74" s="897"/>
      <c r="K74" s="897"/>
      <c r="L74" s="897"/>
      <c r="M74" s="897"/>
    </row>
    <row r="75" spans="2:13" ht="13.5" customHeight="1">
      <c r="B75" s="341"/>
      <c r="C75" s="341"/>
      <c r="D75" s="341"/>
      <c r="E75" s="341"/>
      <c r="F75" s="341"/>
      <c r="G75" s="341"/>
      <c r="H75" s="341"/>
    </row>
    <row r="76" spans="2:13" ht="13.5" customHeight="1">
      <c r="B76" s="341"/>
      <c r="C76" s="341"/>
      <c r="D76" s="341"/>
      <c r="E76" s="341"/>
      <c r="F76" s="341"/>
      <c r="G76" s="341"/>
      <c r="H76" s="341"/>
    </row>
    <row r="77" spans="2:13" ht="13.5" customHeight="1">
      <c r="B77" s="341"/>
      <c r="C77" s="341"/>
      <c r="D77" s="341"/>
      <c r="E77" s="341"/>
      <c r="F77" s="341"/>
      <c r="G77" s="341"/>
      <c r="H77" s="341"/>
    </row>
    <row r="78" spans="2:13" ht="13.5" customHeight="1">
      <c r="B78" s="341"/>
      <c r="C78" s="341"/>
      <c r="D78" s="341"/>
      <c r="E78" s="341"/>
      <c r="F78" s="341"/>
      <c r="G78" s="341"/>
      <c r="H78" s="341"/>
    </row>
    <row r="79" spans="2:13" ht="13.5" customHeight="1">
      <c r="B79" s="341"/>
      <c r="C79" s="341"/>
      <c r="D79" s="341"/>
      <c r="E79" s="341"/>
      <c r="F79" s="341"/>
      <c r="G79" s="341"/>
      <c r="H79" s="341"/>
    </row>
  </sheetData>
  <sheetProtection algorithmName="SHA-512" hashValue="nORTpFeVmVUjQp36VJw4aECuOhXi/tqBpEsummE9g5++yx2bpNKOq2DbhJSG0nJWbMvR6Qib6kTEyJGJOruE+g==" saltValue="sNi3kc8dzpsYAL2qOY0gkw==" spinCount="100000" sheet="1" objects="1" scenarios="1"/>
  <mergeCells count="47">
    <mergeCell ref="A6:C8"/>
    <mergeCell ref="D6:E6"/>
    <mergeCell ref="F6:G6"/>
    <mergeCell ref="D7:E7"/>
    <mergeCell ref="F7:G7"/>
    <mergeCell ref="A1:M1"/>
    <mergeCell ref="C3:I3"/>
    <mergeCell ref="K3:M3"/>
    <mergeCell ref="C4:G4"/>
    <mergeCell ref="A5:M5"/>
    <mergeCell ref="B30:C30"/>
    <mergeCell ref="A9:A30"/>
    <mergeCell ref="B9:C9"/>
    <mergeCell ref="I9:I35"/>
    <mergeCell ref="B10:C10"/>
    <mergeCell ref="B11:C11"/>
    <mergeCell ref="B12:C12"/>
    <mergeCell ref="B13:C13"/>
    <mergeCell ref="B14:C14"/>
    <mergeCell ref="B15:C15"/>
    <mergeCell ref="B16:C16"/>
    <mergeCell ref="B17:B19"/>
    <mergeCell ref="B20:C21"/>
    <mergeCell ref="B22:B24"/>
    <mergeCell ref="B25:C25"/>
    <mergeCell ref="B26:C29"/>
    <mergeCell ref="B31:C31"/>
    <mergeCell ref="D31:E31"/>
    <mergeCell ref="F31:G31"/>
    <mergeCell ref="A32:C36"/>
    <mergeCell ref="D36:E36"/>
    <mergeCell ref="F36:G36"/>
    <mergeCell ref="A37:C37"/>
    <mergeCell ref="D37:E37"/>
    <mergeCell ref="F37:G37"/>
    <mergeCell ref="A54:B55"/>
    <mergeCell ref="C54:E54"/>
    <mergeCell ref="F54:H54"/>
    <mergeCell ref="B72:M72"/>
    <mergeCell ref="B73:M73"/>
    <mergeCell ref="B74:M74"/>
    <mergeCell ref="I54:K54"/>
    <mergeCell ref="A57:B57"/>
    <mergeCell ref="A62:B62"/>
    <mergeCell ref="B68:M68"/>
    <mergeCell ref="B70:M70"/>
    <mergeCell ref="B71:M71"/>
  </mergeCells>
  <phoneticPr fontId="22"/>
  <conditionalFormatting sqref="A62">
    <cfRule type="containsBlanks" dxfId="6" priority="6">
      <formula>LEN(TRIM(A62))=0</formula>
    </cfRule>
  </conditionalFormatting>
  <conditionalFormatting sqref="C3:I3">
    <cfRule type="containsBlanks" dxfId="5" priority="3">
      <formula>LEN(TRIM(C3))=0</formula>
    </cfRule>
  </conditionalFormatting>
  <conditionalFormatting sqref="K3:M3">
    <cfRule type="containsBlanks" dxfId="4" priority="4">
      <formula>LEN(TRIM(K3))=0</formula>
    </cfRule>
  </conditionalFormatting>
  <conditionalFormatting sqref="C4:G4">
    <cfRule type="containsBlanks" dxfId="3" priority="5">
      <formula>LEN(TRIM(C4))=0</formula>
    </cfRule>
  </conditionalFormatting>
  <conditionalFormatting sqref="D10:D26">
    <cfRule type="containsBlanks" dxfId="2" priority="1">
      <formula>LEN(TRIM(D10))=0</formula>
    </cfRule>
  </conditionalFormatting>
  <conditionalFormatting sqref="D35">
    <cfRule type="containsBlanks" dxfId="1" priority="2">
      <formula>LEN(TRIM(D35))=0</formula>
    </cfRule>
  </conditionalFormatting>
  <conditionalFormatting sqref="D56:D62">
    <cfRule type="containsBlanks" dxfId="0" priority="7">
      <formula>LEN(TRIM(D56))=0</formula>
    </cfRule>
  </conditionalFormatting>
  <dataValidations count="1">
    <dataValidation type="list" allowBlank="1" showInputMessage="1" showErrorMessage="1" sqref="A62:B62" xr:uid="{9F536498-D515-4B35-9DF3-67D23D370F7D}">
      <formula1>$V$59:$V$60</formula1>
    </dataValidation>
  </dataValidations>
  <pageMargins left="0.55118110236220474" right="0.11811023622047245" top="0.70866141732283472" bottom="0.35433070866141736" header="0.31496062992125984" footer="0.31496062992125984"/>
  <pageSetup paperSize="9" scale="82" firstPageNumber="25" orientation="portrait" r:id="rId1"/>
  <headerFooter>
    <oddHeader xml:space="preserve">&amp;R
</oddHeader>
    <oddFooter>&amp;C&amp;10&amp;P&amp;R&amp;10埼玉県温暖化対策課</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53</vt:i4>
      </vt:variant>
    </vt:vector>
  </HeadingPairs>
  <TitlesOfParts>
    <vt:vector size="65" baseType="lpstr">
      <vt:lpstr>交付申請書</vt:lpstr>
      <vt:lpstr>重要事項確認書</vt:lpstr>
      <vt:lpstr>事業実施者・事業内容</vt:lpstr>
      <vt:lpstr>事業費内訳</vt:lpstr>
      <vt:lpstr>ボイラ排出量算定（追加)</vt:lpstr>
      <vt:lpstr>Sheet1</vt:lpstr>
      <vt:lpstr>費用対効果計算</vt:lpstr>
      <vt:lpstr>省エネ計画書</vt:lpstr>
      <vt:lpstr>CO2換算シート</vt:lpstr>
      <vt:lpstr>現況写真</vt:lpstr>
      <vt:lpstr>チェックリスト</vt:lpstr>
      <vt:lpstr>省エネ計画書（記入例）</vt:lpstr>
      <vt:lpstr>CO2換算シート!Print_Area</vt:lpstr>
      <vt:lpstr>チェックリスト!Print_Area</vt:lpstr>
      <vt:lpstr>'ボイラ排出量算定（追加)'!Print_Area</vt:lpstr>
      <vt:lpstr>現況写真!Print_Area</vt:lpstr>
      <vt:lpstr>交付申請書!Print_Area</vt:lpstr>
      <vt:lpstr>事業実施者・事業内容!Print_Area</vt:lpstr>
      <vt:lpstr>事業費内訳!Print_Area</vt:lpstr>
      <vt:lpstr>重要事項確認書!Print_Area</vt:lpstr>
      <vt:lpstr>省エネ計画書!Print_Area</vt:lpstr>
      <vt:lpstr>'省エネ計画書（記入例）'!Print_Area</vt:lpstr>
      <vt:lpstr>費用対効果計算!Print_Area</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鈴木芳晴</cp:lastModifiedBy>
  <cp:lastPrinted>2024-08-06T01:40:47Z</cp:lastPrinted>
  <dcterms:created xsi:type="dcterms:W3CDTF">2013-01-29T04:15:39Z</dcterms:created>
  <dcterms:modified xsi:type="dcterms:W3CDTF">2024-08-06T12:03:32Z</dcterms:modified>
</cp:coreProperties>
</file>