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filterPrivacy="1"/>
  <xr:revisionPtr revIDLastSave="0" documentId="13_ncr:1_{5C32212E-9FFE-4C94-ADFD-A67978C35C5F}" xr6:coauthVersionLast="47" xr6:coauthVersionMax="47" xr10:uidLastSave="{00000000-0000-0000-0000-000000000000}"/>
  <workbookProtection workbookAlgorithmName="SHA-512" workbookHashValue="7m51TCmjlOADaM26vEmBPMyoMwQ8i+cw6r5D5G5JioDGwiqTv3mzL7oM0q+aba4qq5KziCEbKQYGizUFYExi3w==" workbookSaltValue="CA9t90VAYJeEjuUWkkfZSA==" workbookSpinCount="100000" lockStructure="1"/>
  <bookViews>
    <workbookView xWindow="28690" yWindow="-16880" windowWidth="29020" windowHeight="15700" xr2:uid="{00000000-000D-0000-FFFF-FFFF00000000}"/>
  </bookViews>
  <sheets>
    <sheet name="メイン_入力" sheetId="2" r:id="rId1"/>
    <sheet name="エネルギー使用量" sheetId="3" r:id="rId2"/>
    <sheet name="熱源機器" sheetId="4" r:id="rId3"/>
    <sheet name="冷却塔" sheetId="5" r:id="rId4"/>
    <sheet name="空調用ポンプ" sheetId="6" r:id="rId5"/>
    <sheet name="空調用ポンプ変流量制御" sheetId="7" r:id="rId6"/>
    <sheet name="パッケージ形空調機 " sheetId="8" r:id="rId7"/>
    <sheet name="空調機" sheetId="9" r:id="rId8"/>
    <sheet name="全熱交換器等" sheetId="10" r:id="rId9"/>
    <sheet name="空調・換気用ファン" sheetId="11" r:id="rId10"/>
    <sheet name="空調省エネ制御(1)" sheetId="12" r:id="rId11"/>
    <sheet name="空調省エネ制御(2)" sheetId="13" r:id="rId12"/>
    <sheet name="空調省エネ制御(3)" sheetId="14" r:id="rId13"/>
    <sheet name="換気省エネ制御" sheetId="15" r:id="rId14"/>
    <sheet name="照明器具" sheetId="16" r:id="rId15"/>
    <sheet name="誘導灯" sheetId="17" r:id="rId16"/>
    <sheet name="変圧器 " sheetId="18" r:id="rId17"/>
    <sheet name="照明省エネ制御" sheetId="19" r:id="rId18"/>
    <sheet name="給湯システム" sheetId="20" r:id="rId19"/>
    <sheet name="エレベーター省エネ制御" sheetId="21" r:id="rId20"/>
    <sheet name="エアコンプレッサー" sheetId="22" r:id="rId21"/>
    <sheet name="その他のポンプ・ブロワ・ファン" sheetId="23" r:id="rId22"/>
    <sheet name="冷凍冷蔵設備" sheetId="24" r:id="rId23"/>
    <sheet name="ガラス等" sheetId="25" r:id="rId24"/>
    <sheet name="工業炉" sheetId="26" r:id="rId25"/>
    <sheet name="メイン" sheetId="27" r:id="rId26"/>
  </sheets>
  <externalReferences>
    <externalReference r:id="rId27"/>
    <externalReference r:id="rId28"/>
    <externalReference r:id="rId29"/>
    <externalReference r:id="rId30"/>
    <externalReference r:id="rId31"/>
  </externalReferences>
  <definedNames>
    <definedName name="_xlnm._FilterDatabase" localSheetId="2" hidden="1">熱源機器!#REF!</definedName>
    <definedName name="Cell_計算種別">[1]省エネメニュー!$L$2</definedName>
    <definedName name="Cell_東電温暖化用HEMS削減効果">'[2]070507住宅マクロ条件一覧'!$V$196</definedName>
    <definedName name="_xlnm.Print_Area" localSheetId="20">エアコンプレッサー!$A$5:$Y$43</definedName>
    <definedName name="_xlnm.Print_Area" localSheetId="1">エネルギー使用量!$A$5:$X$215</definedName>
    <definedName name="_xlnm.Print_Area" localSheetId="19">エレベーター省エネ制御!$A$5:$V$43</definedName>
    <definedName name="_xlnm.Print_Area" localSheetId="23">ガラス等!$A$4:$W$42</definedName>
    <definedName name="_xlnm.Print_Area" localSheetId="21">その他のポンプ・ブロワ・ファン!$A$5:$T$43</definedName>
    <definedName name="_xlnm.Print_Area" localSheetId="6">'パッケージ形空調機 '!$A$5:$AF$183</definedName>
    <definedName name="_xlnm.Print_Area" localSheetId="25">メイン!$A$5:$T$92</definedName>
    <definedName name="_xlnm.Print_Area" localSheetId="0">メイン_入力!$A$5:$V$101</definedName>
    <definedName name="_xlnm.Print_Area" localSheetId="13">換気省エネ制御!$A$5:$W$43</definedName>
    <definedName name="_xlnm.Print_Area" localSheetId="18">給湯システム!$A$5:$AA$43</definedName>
    <definedName name="_xlnm.Print_Area" localSheetId="9">空調・換気用ファン!$A$5:$W$214</definedName>
    <definedName name="_xlnm.Print_Area" localSheetId="7">空調機!$A$5:$Z$111</definedName>
    <definedName name="_xlnm.Print_Area" localSheetId="10">'空調省エネ制御(1)'!$A$5:$Y$111</definedName>
    <definedName name="_xlnm.Print_Area" localSheetId="11">'空調省エネ制御(2)'!$A$5:$U$131</definedName>
    <definedName name="_xlnm.Print_Area" localSheetId="12">'空調省エネ制御(3)'!$A$5:$W$125</definedName>
    <definedName name="_xlnm.Print_Area" localSheetId="4">空調用ポンプ!$A$5:$W$43</definedName>
    <definedName name="_xlnm.Print_Area" localSheetId="5">空調用ポンプ変流量制御!$A$5:$X$65536</definedName>
    <definedName name="_xlnm.Print_Area" localSheetId="24">工業炉!$A$4:$U$42</definedName>
    <definedName name="_xlnm.Print_Area" localSheetId="14">照明器具!$A$5:$AD$1048576</definedName>
    <definedName name="_xlnm.Print_Area" localSheetId="17">照明省エネ制御!$A$5:$X$173</definedName>
    <definedName name="_xlnm.Print_Area" localSheetId="8">全熱交換器等!$A$5:$X$127</definedName>
    <definedName name="_xlnm.Print_Area" localSheetId="2">熱源機器!$A$5:$AG$44</definedName>
    <definedName name="_xlnm.Print_Area" localSheetId="16">'変圧器 '!$A$5:$U$43</definedName>
    <definedName name="_xlnm.Print_Area" localSheetId="15">誘導灯!$A$5:$T$43</definedName>
    <definedName name="_xlnm.Print_Area" localSheetId="3">冷却塔!$A$5:$AB$44</definedName>
    <definedName name="_xlnm.Print_Area" localSheetId="22">冷凍冷蔵設備!$A$5:$X$43</definedName>
    <definedName name="_xlnm.Print_Titles" localSheetId="20">エアコンプレッサー!$A:$C</definedName>
    <definedName name="_xlnm.Print_Titles" localSheetId="1">エネルギー使用量!$5:$9</definedName>
    <definedName name="_xlnm.Print_Titles" localSheetId="19">エレベーター省エネ制御!$A:$C</definedName>
    <definedName name="_xlnm.Print_Titles" localSheetId="23">ガラス等!$A:$C</definedName>
    <definedName name="_xlnm.Print_Titles" localSheetId="21">その他のポンプ・ブロワ・ファン!$A:$C</definedName>
    <definedName name="_xlnm.Print_Titles" localSheetId="6">'パッケージ形空調機 '!$A:$C,'パッケージ形空調機 '!$5:$11</definedName>
    <definedName name="_xlnm.Print_Titles" localSheetId="13">換気省エネ制御!$A:$C</definedName>
    <definedName name="_xlnm.Print_Titles" localSheetId="18">給湯システム!$A:$C</definedName>
    <definedName name="_xlnm.Print_Titles" localSheetId="9">空調・換気用ファン!$A:$C,空調・換気用ファン!$5:$11</definedName>
    <definedName name="_xlnm.Print_Titles" localSheetId="7">空調機!$A:$C,空調機!$5:$11</definedName>
    <definedName name="_xlnm.Print_Titles" localSheetId="10">'空調省エネ制御(1)'!$A:$C,'空調省エネ制御(1)'!$5:$11</definedName>
    <definedName name="_xlnm.Print_Titles" localSheetId="11">'空調省エネ制御(2)'!$A:$C,'空調省エネ制御(2)'!$5:$11</definedName>
    <definedName name="_xlnm.Print_Titles" localSheetId="12">'空調省エネ制御(3)'!$A:$C,'空調省エネ制御(3)'!$5:$11</definedName>
    <definedName name="_xlnm.Print_Titles" localSheetId="4">空調用ポンプ!$A:$C</definedName>
    <definedName name="_xlnm.Print_Titles" localSheetId="5">空調用ポンプ変流量制御!$A:$C</definedName>
    <definedName name="_xlnm.Print_Titles" localSheetId="24">工業炉!$A:$C</definedName>
    <definedName name="_xlnm.Print_Titles" localSheetId="14">照明器具!$A:$C,照明器具!$5:$13</definedName>
    <definedName name="_xlnm.Print_Titles" localSheetId="17">照明省エネ制御!$A:$C,照明省エネ制御!$5:$11</definedName>
    <definedName name="_xlnm.Print_Titles" localSheetId="8">全熱交換器等!$A:$C,全熱交換器等!$5:$11</definedName>
    <definedName name="_xlnm.Print_Titles" localSheetId="2">熱源機器!$A:$C</definedName>
    <definedName name="_xlnm.Print_Titles" localSheetId="16">'変圧器 '!$A:$C</definedName>
    <definedName name="_xlnm.Print_Titles" localSheetId="15">誘導灯!$A:$C</definedName>
    <definedName name="_xlnm.Print_Titles" localSheetId="3">冷却塔!$B:$C</definedName>
    <definedName name="_xlnm.Print_Titles" localSheetId="22">冷凍冷蔵設備!$A:$C</definedName>
    <definedName name="scale12345" localSheetId="0">#REF!</definedName>
    <definedName name="scale12345">#REF!</definedName>
    <definedName name="scale135" localSheetId="0">#REF!</definedName>
    <definedName name="scale135">#REF!</definedName>
    <definedName name="scale345" localSheetId="0">#REF!</definedName>
    <definedName name="scale345">#REF!</definedName>
    <definedName name="あ">'[3]A主旨・写真(住宅)'!#REF!</definedName>
    <definedName name="い57">'[4]L-3rB'!$AH$128</definedName>
    <definedName name="衛code" localSheetId="0">#REF!</definedName>
    <definedName name="衛code">#REF!</definedName>
    <definedName name="衛kg" localSheetId="0">#REF!</definedName>
    <definedName name="衛kg">#REF!</definedName>
    <definedName name="空code" localSheetId="0">#REF!</definedName>
    <definedName name="空code">#REF!</definedName>
    <definedName name="空kg" localSheetId="0">#REF!</definedName>
    <definedName name="空kg">#REF!</definedName>
    <definedName name="資材原単">[5]⑬原単位!$A$2:$L$2</definedName>
    <definedName name="所在地" localSheetId="0">#REF!</definedName>
    <definedName name="所在地">#REF!</definedName>
    <definedName name="昇code" localSheetId="0">#REF!</definedName>
    <definedName name="昇code">#REF!</definedName>
    <definedName name="昇kg" localSheetId="0">#REF!</definedName>
    <definedName name="昇kg">#REF!</definedName>
    <definedName name="設備品目code" localSheetId="0">#REF!</definedName>
    <definedName name="設備品目code">#REF!</definedName>
    <definedName name="設備品目kg1" localSheetId="0">#REF!</definedName>
    <definedName name="設備品目kg1">#REF!</definedName>
    <definedName name="設備品目kg2" localSheetId="0">#REF!</definedName>
    <definedName name="設備品目kg2">#REF!</definedName>
    <definedName name="設備品目kg3" localSheetId="0">#REF!</definedName>
    <definedName name="設備品目kg3">#REF!</definedName>
    <definedName name="設備品目kg4" localSheetId="0">#REF!</definedName>
    <definedName name="設備品目kg4">#REF!</definedName>
    <definedName name="電code" localSheetId="0">#REF!</definedName>
    <definedName name="電code">#REF!</definedName>
    <definedName name="電kg" localSheetId="0">#REF!</definedName>
    <definedName name="電kg">#REF!</definedName>
    <definedName name="都道府県" localSheetId="6">'[3]A主旨・写真(住宅)'!#REF!</definedName>
    <definedName name="都道府県" localSheetId="0">'[3]A主旨・写真(住宅)'!#REF!</definedName>
    <definedName name="都道府県" localSheetId="16">'[3]A主旨・写真(住宅)'!#REF!</definedName>
    <definedName name="都道府県">'[3]A主旨・写真(住宅)'!#REF!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98" i="2" l="1"/>
  <c r="R97" i="2"/>
  <c r="AB89" i="2"/>
  <c r="AC15" i="16"/>
  <c r="T14" i="18"/>
  <c r="W13" i="19"/>
  <c r="AL6" i="21"/>
  <c r="BG55" i="2" s="1"/>
  <c r="O55" i="2" s="1"/>
  <c r="U12" i="21"/>
  <c r="AP6" i="22"/>
  <c r="BG56" i="2" s="1"/>
  <c r="O56" i="2" s="1"/>
  <c r="X12" i="22"/>
  <c r="S12" i="23"/>
  <c r="T11" i="26"/>
  <c r="Z32" i="2"/>
  <c r="V13" i="4" s="1"/>
  <c r="BT7" i="4"/>
  <c r="BN7" i="4"/>
  <c r="AX6" i="5"/>
  <c r="BG41" i="2" s="1"/>
  <c r="AS6" i="6"/>
  <c r="BG42" i="2" s="1"/>
  <c r="O42" i="2" s="1"/>
  <c r="AT6" i="7"/>
  <c r="BG43" i="2" s="1"/>
  <c r="O43" i="2" s="1"/>
  <c r="AV6" i="10"/>
  <c r="BI46" i="2" s="1"/>
  <c r="Q46" i="2" s="1"/>
  <c r="AV6" i="9"/>
  <c r="AS6" i="11"/>
  <c r="AU6" i="12"/>
  <c r="AR6" i="13"/>
  <c r="T13" i="26"/>
  <c r="T14" i="26"/>
  <c r="T15" i="26"/>
  <c r="T16" i="26"/>
  <c r="T17" i="26"/>
  <c r="T18" i="26"/>
  <c r="T19" i="26"/>
  <c r="T20" i="26"/>
  <c r="T21" i="26"/>
  <c r="T22" i="26"/>
  <c r="T23" i="26"/>
  <c r="T24" i="26"/>
  <c r="T25" i="26"/>
  <c r="T26" i="26"/>
  <c r="T27" i="26"/>
  <c r="T28" i="26"/>
  <c r="T29" i="26"/>
  <c r="T30" i="26"/>
  <c r="T31" i="26"/>
  <c r="T32" i="26"/>
  <c r="T33" i="26"/>
  <c r="T34" i="26"/>
  <c r="T35" i="26"/>
  <c r="T36" i="26"/>
  <c r="T37" i="26"/>
  <c r="T38" i="26"/>
  <c r="T39" i="26"/>
  <c r="T40" i="26"/>
  <c r="T12" i="26"/>
  <c r="R11" i="26"/>
  <c r="S11" i="26"/>
  <c r="BF6" i="26"/>
  <c r="BN59" i="2" s="1"/>
  <c r="AZ6" i="26"/>
  <c r="BH59" i="2" s="1"/>
  <c r="P59" i="2" s="1"/>
  <c r="BA6" i="26"/>
  <c r="BI59" i="2" s="1"/>
  <c r="Q59" i="2" s="1"/>
  <c r="BB6" i="26"/>
  <c r="BJ59" i="2" s="1"/>
  <c r="BC6" i="26"/>
  <c r="BK59" i="2" s="1"/>
  <c r="BD6" i="26"/>
  <c r="BL59" i="2" s="1"/>
  <c r="BE6" i="26"/>
  <c r="BM59" i="2" s="1"/>
  <c r="AY6" i="26"/>
  <c r="AP6" i="26"/>
  <c r="AO6" i="26"/>
  <c r="V12" i="25"/>
  <c r="V13" i="25"/>
  <c r="V14" i="25"/>
  <c r="V15" i="25"/>
  <c r="V16" i="25"/>
  <c r="V17" i="25"/>
  <c r="V18" i="25"/>
  <c r="V19" i="25"/>
  <c r="V20" i="25"/>
  <c r="V21" i="25"/>
  <c r="V22" i="25"/>
  <c r="V23" i="25"/>
  <c r="V24" i="25"/>
  <c r="V25" i="25"/>
  <c r="V26" i="25"/>
  <c r="V27" i="25"/>
  <c r="V28" i="25"/>
  <c r="V29" i="25"/>
  <c r="V30" i="25"/>
  <c r="V31" i="25"/>
  <c r="V32" i="25"/>
  <c r="V33" i="25"/>
  <c r="V34" i="25"/>
  <c r="V35" i="25"/>
  <c r="V36" i="25"/>
  <c r="V37" i="25"/>
  <c r="V38" i="25"/>
  <c r="V39" i="25"/>
  <c r="V40" i="25"/>
  <c r="V11" i="25"/>
  <c r="U11" i="25"/>
  <c r="DS6" i="25"/>
  <c r="BN60" i="2" s="1"/>
  <c r="DM6" i="25"/>
  <c r="BH60" i="2" s="1"/>
  <c r="P60" i="2" s="1"/>
  <c r="DN6" i="25"/>
  <c r="BI60" i="2" s="1"/>
  <c r="Q60" i="2" s="1"/>
  <c r="DO6" i="25"/>
  <c r="BJ60" i="2" s="1"/>
  <c r="DP6" i="25"/>
  <c r="BK60" i="2" s="1"/>
  <c r="DQ6" i="25"/>
  <c r="BL60" i="2" s="1"/>
  <c r="DR6" i="25"/>
  <c r="BM60" i="2" s="1"/>
  <c r="DL6" i="25"/>
  <c r="BG60" i="2" s="1"/>
  <c r="O60" i="2" s="1"/>
  <c r="DI5" i="25"/>
  <c r="DI6" i="25"/>
  <c r="W41" i="24"/>
  <c r="W13" i="24"/>
  <c r="W14" i="24"/>
  <c r="W15" i="24"/>
  <c r="W16" i="24"/>
  <c r="W17" i="24"/>
  <c r="W18" i="24"/>
  <c r="W19" i="24"/>
  <c r="W20" i="24"/>
  <c r="W21" i="24"/>
  <c r="W22" i="24"/>
  <c r="W23" i="24"/>
  <c r="W24" i="24"/>
  <c r="W25" i="24"/>
  <c r="W26" i="24"/>
  <c r="W27" i="24"/>
  <c r="W28" i="24"/>
  <c r="W29" i="24"/>
  <c r="W30" i="24"/>
  <c r="W31" i="24"/>
  <c r="W32" i="24"/>
  <c r="W33" i="24"/>
  <c r="W34" i="24"/>
  <c r="W35" i="24"/>
  <c r="W36" i="24"/>
  <c r="W37" i="24"/>
  <c r="W38" i="24"/>
  <c r="W39" i="24"/>
  <c r="W40" i="24"/>
  <c r="W12" i="24"/>
  <c r="AV6" i="24"/>
  <c r="BN58" i="2" s="1"/>
  <c r="AP6" i="24"/>
  <c r="BH58" i="2" s="1"/>
  <c r="P58" i="2" s="1"/>
  <c r="AQ6" i="24"/>
  <c r="AR6" i="24"/>
  <c r="AS6" i="24"/>
  <c r="AT6" i="24"/>
  <c r="BL58" i="2" s="1"/>
  <c r="AU6" i="24"/>
  <c r="BM58" i="2" s="1"/>
  <c r="AO6" i="24"/>
  <c r="BG58" i="2" s="1"/>
  <c r="O58" i="2" s="1"/>
  <c r="AL6" i="24"/>
  <c r="AS6" i="23"/>
  <c r="BN57" i="2" s="1"/>
  <c r="AL6" i="23"/>
  <c r="BG57" i="2" s="1"/>
  <c r="O57" i="2" s="1"/>
  <c r="AL5" i="23"/>
  <c r="AI6" i="23"/>
  <c r="S41" i="23"/>
  <c r="S13" i="23"/>
  <c r="S14" i="23"/>
  <c r="S15" i="23"/>
  <c r="S16" i="23"/>
  <c r="S17" i="23"/>
  <c r="S18" i="23"/>
  <c r="S19" i="23"/>
  <c r="S20" i="23"/>
  <c r="S21" i="23"/>
  <c r="S22" i="23"/>
  <c r="S23" i="23"/>
  <c r="S24" i="23"/>
  <c r="S25" i="23"/>
  <c r="S26" i="23"/>
  <c r="S27" i="23"/>
  <c r="S28" i="23"/>
  <c r="S29" i="23"/>
  <c r="S30" i="23"/>
  <c r="S31" i="23"/>
  <c r="S32" i="23"/>
  <c r="S33" i="23"/>
  <c r="S34" i="23"/>
  <c r="S35" i="23"/>
  <c r="S36" i="23"/>
  <c r="S37" i="23"/>
  <c r="S38" i="23"/>
  <c r="S39" i="23"/>
  <c r="S40" i="23"/>
  <c r="AR6" i="23"/>
  <c r="BM57" i="2" s="1"/>
  <c r="AQ6" i="23"/>
  <c r="BL57" i="2" s="1"/>
  <c r="AP6" i="23"/>
  <c r="BK57" i="2" s="1"/>
  <c r="AO6" i="23"/>
  <c r="BJ57" i="2" s="1"/>
  <c r="AN6" i="23"/>
  <c r="BI57" i="2" s="1"/>
  <c r="Q57" i="2" s="1"/>
  <c r="AM6" i="23"/>
  <c r="BH57" i="2" s="1"/>
  <c r="X41" i="22"/>
  <c r="X14" i="22"/>
  <c r="X13" i="22"/>
  <c r="X15" i="22"/>
  <c r="X16" i="22"/>
  <c r="X17" i="22"/>
  <c r="X18" i="22"/>
  <c r="X19" i="22"/>
  <c r="X20" i="22"/>
  <c r="X21" i="22"/>
  <c r="X22" i="22"/>
  <c r="X23" i="22"/>
  <c r="X24" i="22"/>
  <c r="X25" i="22"/>
  <c r="X26" i="22"/>
  <c r="X27" i="22"/>
  <c r="X28" i="22"/>
  <c r="X29" i="22"/>
  <c r="X30" i="22"/>
  <c r="X31" i="22"/>
  <c r="X32" i="22"/>
  <c r="X33" i="22"/>
  <c r="X34" i="22"/>
  <c r="X35" i="22"/>
  <c r="X36" i="22"/>
  <c r="X37" i="22"/>
  <c r="X38" i="22"/>
  <c r="X39" i="22"/>
  <c r="X40" i="22"/>
  <c r="AW6" i="22"/>
  <c r="BN56" i="2" s="1"/>
  <c r="AQ6" i="22"/>
  <c r="BH56" i="2" s="1"/>
  <c r="P56" i="2" s="1"/>
  <c r="AR6" i="22"/>
  <c r="BI56" i="2" s="1"/>
  <c r="Q56" i="2" s="1"/>
  <c r="AS6" i="22"/>
  <c r="AT6" i="22"/>
  <c r="BK56" i="2" s="1"/>
  <c r="AU6" i="22"/>
  <c r="BL56" i="2" s="1"/>
  <c r="AV6" i="22"/>
  <c r="BM56" i="2" s="1"/>
  <c r="AM6" i="22"/>
  <c r="U41" i="21"/>
  <c r="U14" i="21"/>
  <c r="U15" i="21"/>
  <c r="U16" i="21"/>
  <c r="U17" i="21"/>
  <c r="U18" i="21"/>
  <c r="U19" i="21"/>
  <c r="U20" i="21"/>
  <c r="U21" i="21"/>
  <c r="U22" i="21"/>
  <c r="U23" i="21"/>
  <c r="U24" i="21"/>
  <c r="U25" i="21"/>
  <c r="U26" i="21"/>
  <c r="U27" i="21"/>
  <c r="U28" i="21"/>
  <c r="U29" i="21"/>
  <c r="U30" i="21"/>
  <c r="U31" i="21"/>
  <c r="U32" i="21"/>
  <c r="U33" i="21"/>
  <c r="U34" i="21"/>
  <c r="U35" i="21"/>
  <c r="U36" i="21"/>
  <c r="U37" i="21"/>
  <c r="U38" i="21"/>
  <c r="U39" i="21"/>
  <c r="U40" i="21"/>
  <c r="U13" i="21"/>
  <c r="AS6" i="21"/>
  <c r="BN55" i="2" s="1"/>
  <c r="AM6" i="21"/>
  <c r="BH55" i="2" s="1"/>
  <c r="P55" i="2" s="1"/>
  <c r="AN6" i="21"/>
  <c r="BI55" i="2" s="1"/>
  <c r="Q55" i="2" s="1"/>
  <c r="AO6" i="21"/>
  <c r="BJ55" i="2" s="1"/>
  <c r="AP6" i="21"/>
  <c r="BK55" i="2" s="1"/>
  <c r="AQ6" i="21"/>
  <c r="BL55" i="2" s="1"/>
  <c r="AR6" i="21"/>
  <c r="BM55" i="2" s="1"/>
  <c r="AI6" i="21"/>
  <c r="AW6" i="20"/>
  <c r="BI54" i="2" s="1"/>
  <c r="AV6" i="20"/>
  <c r="BH54" i="2" s="1"/>
  <c r="P54" i="2" s="1"/>
  <c r="AX6" i="20"/>
  <c r="BJ54" i="2" s="1"/>
  <c r="AY6" i="20"/>
  <c r="BK54" i="2" s="1"/>
  <c r="AZ6" i="20"/>
  <c r="BL54" i="2" s="1"/>
  <c r="BA6" i="20"/>
  <c r="BM54" i="2" s="1"/>
  <c r="BB6" i="20"/>
  <c r="BN54" i="2" s="1"/>
  <c r="AU6" i="20"/>
  <c r="BG54" i="2" s="1"/>
  <c r="O54" i="2" s="1"/>
  <c r="AU5" i="20"/>
  <c r="AR6" i="20"/>
  <c r="AQ6" i="20"/>
  <c r="AP6" i="20"/>
  <c r="AM6" i="20"/>
  <c r="W169" i="19"/>
  <c r="W141" i="19"/>
  <c r="W142" i="19"/>
  <c r="W143" i="19"/>
  <c r="W144" i="19"/>
  <c r="W145" i="19"/>
  <c r="W146" i="19"/>
  <c r="W147" i="19"/>
  <c r="W148" i="19"/>
  <c r="W149" i="19"/>
  <c r="W150" i="19"/>
  <c r="W151" i="19"/>
  <c r="W152" i="19"/>
  <c r="W153" i="19"/>
  <c r="W154" i="19"/>
  <c r="W155" i="19"/>
  <c r="W156" i="19"/>
  <c r="W157" i="19"/>
  <c r="W158" i="19"/>
  <c r="W159" i="19"/>
  <c r="W160" i="19"/>
  <c r="W161" i="19"/>
  <c r="W162" i="19"/>
  <c r="W163" i="19"/>
  <c r="W164" i="19"/>
  <c r="W165" i="19"/>
  <c r="W166" i="19"/>
  <c r="W167" i="19"/>
  <c r="W168" i="19"/>
  <c r="W140" i="19"/>
  <c r="W109" i="19"/>
  <c r="W110" i="19"/>
  <c r="W111" i="19"/>
  <c r="W112" i="19"/>
  <c r="W113" i="19"/>
  <c r="W114" i="19"/>
  <c r="W115" i="19"/>
  <c r="W116" i="19"/>
  <c r="W117" i="19"/>
  <c r="W118" i="19"/>
  <c r="W119" i="19"/>
  <c r="W120" i="19"/>
  <c r="W121" i="19"/>
  <c r="W122" i="19"/>
  <c r="W123" i="19"/>
  <c r="W124" i="19"/>
  <c r="W125" i="19"/>
  <c r="W126" i="19"/>
  <c r="W127" i="19"/>
  <c r="W128" i="19"/>
  <c r="W129" i="19"/>
  <c r="W130" i="19"/>
  <c r="W131" i="19"/>
  <c r="W132" i="19"/>
  <c r="W133" i="19"/>
  <c r="W134" i="19"/>
  <c r="W135" i="19"/>
  <c r="W136" i="19"/>
  <c r="W137" i="19"/>
  <c r="W108" i="19"/>
  <c r="W77" i="19"/>
  <c r="W78" i="19"/>
  <c r="W79" i="19"/>
  <c r="W80" i="19"/>
  <c r="W81" i="19"/>
  <c r="W82" i="19"/>
  <c r="W83" i="19"/>
  <c r="W84" i="19"/>
  <c r="W85" i="19"/>
  <c r="W86" i="19"/>
  <c r="W87" i="19"/>
  <c r="W88" i="19"/>
  <c r="W89" i="19"/>
  <c r="W90" i="19"/>
  <c r="W91" i="19"/>
  <c r="W92" i="19"/>
  <c r="W93" i="19"/>
  <c r="W94" i="19"/>
  <c r="W95" i="19"/>
  <c r="W96" i="19"/>
  <c r="W97" i="19"/>
  <c r="W98" i="19"/>
  <c r="W99" i="19"/>
  <c r="W100" i="19"/>
  <c r="W101" i="19"/>
  <c r="W102" i="19"/>
  <c r="W103" i="19"/>
  <c r="W104" i="19"/>
  <c r="W105" i="19"/>
  <c r="W76" i="19"/>
  <c r="W45" i="19"/>
  <c r="W46" i="19"/>
  <c r="W47" i="19"/>
  <c r="W48" i="19"/>
  <c r="W49" i="19"/>
  <c r="W50" i="19"/>
  <c r="W51" i="19"/>
  <c r="W52" i="19"/>
  <c r="W53" i="19"/>
  <c r="W54" i="19"/>
  <c r="W55" i="19"/>
  <c r="W56" i="19"/>
  <c r="W57" i="19"/>
  <c r="W58" i="19"/>
  <c r="W59" i="19"/>
  <c r="W60" i="19"/>
  <c r="W61" i="19"/>
  <c r="W62" i="19"/>
  <c r="W63" i="19"/>
  <c r="W64" i="19"/>
  <c r="W65" i="19"/>
  <c r="W66" i="19"/>
  <c r="W67" i="19"/>
  <c r="W68" i="19"/>
  <c r="W69" i="19"/>
  <c r="W70" i="19"/>
  <c r="W71" i="19"/>
  <c r="W72" i="19"/>
  <c r="W73" i="19"/>
  <c r="W44" i="19"/>
  <c r="W41" i="19"/>
  <c r="W14" i="19"/>
  <c r="W15" i="19"/>
  <c r="W16" i="19"/>
  <c r="W17" i="19"/>
  <c r="W18" i="19"/>
  <c r="W19" i="19"/>
  <c r="W20" i="19"/>
  <c r="W21" i="19"/>
  <c r="W22" i="19"/>
  <c r="W23" i="19"/>
  <c r="W24" i="19"/>
  <c r="W25" i="19"/>
  <c r="W26" i="19"/>
  <c r="W27" i="19"/>
  <c r="W28" i="19"/>
  <c r="W29" i="19"/>
  <c r="W30" i="19"/>
  <c r="W31" i="19"/>
  <c r="W32" i="19"/>
  <c r="W33" i="19"/>
  <c r="W34" i="19"/>
  <c r="W35" i="19"/>
  <c r="W36" i="19"/>
  <c r="W37" i="19"/>
  <c r="W38" i="19"/>
  <c r="W39" i="19"/>
  <c r="W40" i="19"/>
  <c r="W12" i="19"/>
  <c r="BR6" i="19"/>
  <c r="BN53" i="2" s="1"/>
  <c r="BL6" i="19"/>
  <c r="BH53" i="2" s="1"/>
  <c r="P53" i="2" s="1"/>
  <c r="BM6" i="19"/>
  <c r="BI53" i="2" s="1"/>
  <c r="Q53" i="2" s="1"/>
  <c r="BN6" i="19"/>
  <c r="BJ53" i="2" s="1"/>
  <c r="BO6" i="19"/>
  <c r="BK53" i="2" s="1"/>
  <c r="BP6" i="19"/>
  <c r="BL53" i="2" s="1"/>
  <c r="BQ6" i="19"/>
  <c r="BM53" i="2" s="1"/>
  <c r="BK6" i="19"/>
  <c r="BG53" i="2" s="1"/>
  <c r="O53" i="2" s="1"/>
  <c r="BH6" i="19"/>
  <c r="AX6" i="18"/>
  <c r="BH52" i="2" s="1"/>
  <c r="P52" i="2" s="1"/>
  <c r="AW6" i="18"/>
  <c r="BG52" i="2" s="1"/>
  <c r="O52" i="2" s="1"/>
  <c r="T41" i="18"/>
  <c r="T12" i="18"/>
  <c r="T15" i="18"/>
  <c r="T16" i="18"/>
  <c r="T17" i="18"/>
  <c r="T18" i="18"/>
  <c r="T19" i="18"/>
  <c r="T20" i="18"/>
  <c r="T21" i="18"/>
  <c r="T22" i="18"/>
  <c r="T23" i="18"/>
  <c r="T24" i="18"/>
  <c r="T25" i="18"/>
  <c r="T26" i="18"/>
  <c r="T27" i="18"/>
  <c r="T28" i="18"/>
  <c r="T29" i="18"/>
  <c r="T30" i="18"/>
  <c r="T31" i="18"/>
  <c r="T32" i="18"/>
  <c r="T33" i="18"/>
  <c r="T34" i="18"/>
  <c r="T35" i="18"/>
  <c r="T36" i="18"/>
  <c r="T37" i="18"/>
  <c r="T38" i="18"/>
  <c r="T39" i="18"/>
  <c r="T40" i="18"/>
  <c r="T13" i="18"/>
  <c r="BD6" i="18"/>
  <c r="BN52" i="2" s="1"/>
  <c r="AY6" i="18"/>
  <c r="BI52" i="2" s="1"/>
  <c r="Q52" i="2" s="1"/>
  <c r="AZ6" i="18"/>
  <c r="BJ52" i="2" s="1"/>
  <c r="BA6" i="18"/>
  <c r="BK52" i="2" s="1"/>
  <c r="BB6" i="18"/>
  <c r="BL52" i="2" s="1"/>
  <c r="BC6" i="18"/>
  <c r="BM52" i="2" s="1"/>
  <c r="AT6" i="18"/>
  <c r="S41" i="17"/>
  <c r="S15" i="17"/>
  <c r="S16" i="17"/>
  <c r="S17" i="17"/>
  <c r="S18" i="17"/>
  <c r="S19" i="17"/>
  <c r="S20" i="17"/>
  <c r="S21" i="17"/>
  <c r="S22" i="17"/>
  <c r="S23" i="17"/>
  <c r="S24" i="17"/>
  <c r="S25" i="17"/>
  <c r="S26" i="17"/>
  <c r="S27" i="17"/>
  <c r="S28" i="17"/>
  <c r="S29" i="17"/>
  <c r="S30" i="17"/>
  <c r="S31" i="17"/>
  <c r="S32" i="17"/>
  <c r="S33" i="17"/>
  <c r="S34" i="17"/>
  <c r="S35" i="17"/>
  <c r="S36" i="17"/>
  <c r="S37" i="17"/>
  <c r="S38" i="17"/>
  <c r="S39" i="17"/>
  <c r="S40" i="17"/>
  <c r="S14" i="17"/>
  <c r="S13" i="17"/>
  <c r="S12" i="17"/>
  <c r="AR6" i="17"/>
  <c r="BH51" i="2" s="1"/>
  <c r="P51" i="2" s="1"/>
  <c r="AS6" i="17"/>
  <c r="BI51" i="2" s="1"/>
  <c r="Q51" i="2" s="1"/>
  <c r="AT6" i="17"/>
  <c r="BJ51" i="2" s="1"/>
  <c r="AU6" i="17"/>
  <c r="BK51" i="2" s="1"/>
  <c r="AV6" i="17"/>
  <c r="BL51" i="2" s="1"/>
  <c r="AW6" i="17"/>
  <c r="BM51" i="2" s="1"/>
  <c r="AX6" i="17"/>
  <c r="BN51" i="2" s="1"/>
  <c r="AQ6" i="17"/>
  <c r="BG51" i="2" s="1"/>
  <c r="O51" i="2" s="1"/>
  <c r="AN6" i="17"/>
  <c r="AK5" i="16" a="1"/>
  <c r="AK5" i="16" s="1"/>
  <c r="AC143" i="16"/>
  <c r="AC144" i="16"/>
  <c r="AC145" i="16"/>
  <c r="AC146" i="16"/>
  <c r="AC147" i="16"/>
  <c r="AC148" i="16"/>
  <c r="AC149" i="16"/>
  <c r="AC150" i="16"/>
  <c r="AC151" i="16"/>
  <c r="AC152" i="16"/>
  <c r="AC153" i="16"/>
  <c r="AC154" i="16"/>
  <c r="AC155" i="16"/>
  <c r="AC156" i="16"/>
  <c r="AC157" i="16"/>
  <c r="AC158" i="16"/>
  <c r="AC159" i="16"/>
  <c r="AC160" i="16"/>
  <c r="AC161" i="16"/>
  <c r="AC162" i="16"/>
  <c r="AC163" i="16"/>
  <c r="AC164" i="16"/>
  <c r="AC165" i="16"/>
  <c r="AC166" i="16"/>
  <c r="AC167" i="16"/>
  <c r="AC168" i="16"/>
  <c r="AC169" i="16"/>
  <c r="AC170" i="16"/>
  <c r="AC171" i="16"/>
  <c r="AC142" i="16"/>
  <c r="AC111" i="16"/>
  <c r="AC112" i="16"/>
  <c r="AC113" i="16"/>
  <c r="AC114" i="16"/>
  <c r="AC115" i="16"/>
  <c r="AC116" i="16"/>
  <c r="AC117" i="16"/>
  <c r="AC118" i="16"/>
  <c r="AC119" i="16"/>
  <c r="AC120" i="16"/>
  <c r="AC121" i="16"/>
  <c r="AC122" i="16"/>
  <c r="AC123" i="16"/>
  <c r="AC124" i="16"/>
  <c r="AC125" i="16"/>
  <c r="AC126" i="16"/>
  <c r="AC127" i="16"/>
  <c r="AC128" i="16"/>
  <c r="AC129" i="16"/>
  <c r="AC130" i="16"/>
  <c r="AC131" i="16"/>
  <c r="AC132" i="16"/>
  <c r="AC133" i="16"/>
  <c r="AC134" i="16"/>
  <c r="AC135" i="16"/>
  <c r="AC136" i="16"/>
  <c r="AC137" i="16"/>
  <c r="AC138" i="16"/>
  <c r="AC139" i="16"/>
  <c r="AC110" i="16"/>
  <c r="AC79" i="16"/>
  <c r="AC80" i="16"/>
  <c r="AC81" i="16"/>
  <c r="AC82" i="16"/>
  <c r="AC83" i="16"/>
  <c r="AC84" i="16"/>
  <c r="AC85" i="16"/>
  <c r="AC86" i="16"/>
  <c r="AC87" i="16"/>
  <c r="AC88" i="16"/>
  <c r="AC89" i="16"/>
  <c r="AC90" i="16"/>
  <c r="AC91" i="16"/>
  <c r="AC92" i="16"/>
  <c r="AC93" i="16"/>
  <c r="AC94" i="16"/>
  <c r="AC95" i="16"/>
  <c r="AC96" i="16"/>
  <c r="AC97" i="16"/>
  <c r="AC98" i="16"/>
  <c r="AC99" i="16"/>
  <c r="AC100" i="16"/>
  <c r="AC101" i="16"/>
  <c r="AC102" i="16"/>
  <c r="AC103" i="16"/>
  <c r="AC104" i="16"/>
  <c r="AC105" i="16"/>
  <c r="AC106" i="16"/>
  <c r="AC107" i="16"/>
  <c r="AC78" i="16"/>
  <c r="AC47" i="16"/>
  <c r="AC48" i="16"/>
  <c r="AC49" i="16"/>
  <c r="AC50" i="16"/>
  <c r="AC51" i="16"/>
  <c r="AC52" i="16"/>
  <c r="AC53" i="16"/>
  <c r="AC54" i="16"/>
  <c r="AC55" i="16"/>
  <c r="AC56" i="16"/>
  <c r="AC57" i="16"/>
  <c r="AC58" i="16"/>
  <c r="AC59" i="16"/>
  <c r="AC60" i="16"/>
  <c r="AC61" i="16"/>
  <c r="AC62" i="16"/>
  <c r="AC63" i="16"/>
  <c r="AC64" i="16"/>
  <c r="AC65" i="16"/>
  <c r="AC66" i="16"/>
  <c r="AC67" i="16"/>
  <c r="AC68" i="16"/>
  <c r="AC69" i="16"/>
  <c r="AC70" i="16"/>
  <c r="AC71" i="16"/>
  <c r="AC72" i="16"/>
  <c r="AC73" i="16"/>
  <c r="AC74" i="16"/>
  <c r="AC75" i="16"/>
  <c r="AC46" i="16"/>
  <c r="AC16" i="16"/>
  <c r="AC17" i="16"/>
  <c r="AC18" i="16"/>
  <c r="AC19" i="16"/>
  <c r="AC20" i="16"/>
  <c r="AC21" i="16"/>
  <c r="AC22" i="16"/>
  <c r="AC23" i="16"/>
  <c r="AC24" i="16"/>
  <c r="AC25" i="16"/>
  <c r="AC26" i="16"/>
  <c r="AC27" i="16"/>
  <c r="AC28" i="16"/>
  <c r="AC29" i="16"/>
  <c r="AC30" i="16"/>
  <c r="AC31" i="16"/>
  <c r="AC32" i="16"/>
  <c r="AC33" i="16"/>
  <c r="AC34" i="16"/>
  <c r="AC35" i="16"/>
  <c r="AC36" i="16"/>
  <c r="AC37" i="16"/>
  <c r="AC38" i="16"/>
  <c r="AC39" i="16"/>
  <c r="AC40" i="16"/>
  <c r="AC41" i="16"/>
  <c r="AC42" i="16"/>
  <c r="AC43" i="16"/>
  <c r="CJ6" i="16"/>
  <c r="BH50" i="2" s="1"/>
  <c r="P50" i="2" s="1"/>
  <c r="CK6" i="16"/>
  <c r="BI50" i="2" s="1"/>
  <c r="Q50" i="2" s="1"/>
  <c r="CL6" i="16"/>
  <c r="BJ50" i="2" s="1"/>
  <c r="CM6" i="16"/>
  <c r="BK50" i="2" s="1"/>
  <c r="CN6" i="16"/>
  <c r="BL50" i="2" s="1"/>
  <c r="CO6" i="16"/>
  <c r="BM50" i="2" s="1"/>
  <c r="CP6" i="16"/>
  <c r="BN50" i="2" s="1"/>
  <c r="CI6" i="16"/>
  <c r="BG50" i="2" s="1"/>
  <c r="O50" i="2" s="1"/>
  <c r="AC14" i="16"/>
  <c r="CF6" i="16"/>
  <c r="AT6" i="15"/>
  <c r="BH49" i="2" s="1"/>
  <c r="P49" i="2" s="1"/>
  <c r="AU6" i="15"/>
  <c r="BI49" i="2" s="1"/>
  <c r="Q49" i="2" s="1"/>
  <c r="AV6" i="15"/>
  <c r="BJ49" i="2" s="1"/>
  <c r="AW6" i="15"/>
  <c r="BK49" i="2" s="1"/>
  <c r="AX6" i="15"/>
  <c r="BL49" i="2" s="1"/>
  <c r="AY6" i="15"/>
  <c r="BM49" i="2" s="1"/>
  <c r="AZ6" i="15"/>
  <c r="BN49" i="2" s="1"/>
  <c r="AS6" i="15"/>
  <c r="BG49" i="2" s="1"/>
  <c r="AS5" i="15"/>
  <c r="AP6" i="15"/>
  <c r="AT6" i="14"/>
  <c r="AU6" i="14"/>
  <c r="AV6" i="14"/>
  <c r="AW6" i="14"/>
  <c r="AX6" i="14"/>
  <c r="AY6" i="14"/>
  <c r="AZ6" i="14"/>
  <c r="AS6" i="14"/>
  <c r="AP6" i="14"/>
  <c r="AS6" i="13"/>
  <c r="AT6" i="13"/>
  <c r="AU6" i="13"/>
  <c r="AV6" i="13"/>
  <c r="AW6" i="13"/>
  <c r="AX6" i="13"/>
  <c r="AY6" i="13"/>
  <c r="AO6" i="13"/>
  <c r="AB45" i="12"/>
  <c r="AV6" i="12"/>
  <c r="AW6" i="12"/>
  <c r="AX6" i="12"/>
  <c r="AY6" i="12"/>
  <c r="AZ6" i="12"/>
  <c r="BA6" i="12"/>
  <c r="BB6" i="12"/>
  <c r="AR6" i="12"/>
  <c r="AZ6" i="11"/>
  <c r="BN47" i="2" s="1"/>
  <c r="AT6" i="11"/>
  <c r="BH47" i="2" s="1"/>
  <c r="P47" i="2" s="1"/>
  <c r="AU6" i="11"/>
  <c r="BI47" i="2" s="1"/>
  <c r="Q47" i="2" s="1"/>
  <c r="AV6" i="11"/>
  <c r="BJ47" i="2" s="1"/>
  <c r="AW6" i="11"/>
  <c r="BK47" i="2" s="1"/>
  <c r="AX6" i="11"/>
  <c r="BL47" i="2" s="1"/>
  <c r="AY6" i="11"/>
  <c r="BM47" i="2" s="1"/>
  <c r="BG47" i="2"/>
  <c r="O47" i="2" s="1"/>
  <c r="AP6" i="11"/>
  <c r="BA6" i="10"/>
  <c r="BN46" i="2" s="1"/>
  <c r="AU6" i="10"/>
  <c r="BH46" i="2" s="1"/>
  <c r="P46" i="2" s="1"/>
  <c r="AW6" i="10"/>
  <c r="BJ46" i="2" s="1"/>
  <c r="AX6" i="10"/>
  <c r="BK46" i="2" s="1"/>
  <c r="AY6" i="10"/>
  <c r="BL46" i="2" s="1"/>
  <c r="AZ6" i="10"/>
  <c r="BM46" i="2" s="1"/>
  <c r="AT6" i="10"/>
  <c r="BG46" i="2" s="1"/>
  <c r="O46" i="2" s="1"/>
  <c r="AQ6" i="10"/>
  <c r="AW6" i="9"/>
  <c r="BH45" i="2" s="1"/>
  <c r="P45" i="2" s="1"/>
  <c r="AX6" i="9"/>
  <c r="BI45" i="2" s="1"/>
  <c r="Q45" i="2" s="1"/>
  <c r="AY6" i="9"/>
  <c r="BJ45" i="2" s="1"/>
  <c r="AZ6" i="9"/>
  <c r="BK45" i="2" s="1"/>
  <c r="BA6" i="9"/>
  <c r="BL45" i="2" s="1"/>
  <c r="BB6" i="9"/>
  <c r="BM45" i="2" s="1"/>
  <c r="BC6" i="9"/>
  <c r="BN45" i="2" s="1"/>
  <c r="BG45" i="2"/>
  <c r="AS6" i="9"/>
  <c r="AI12" i="8"/>
  <c r="BT6" i="8"/>
  <c r="BN44" i="2" s="1"/>
  <c r="BN6" i="8"/>
  <c r="BH44" i="2" s="1"/>
  <c r="P44" i="2" s="1"/>
  <c r="BO6" i="8"/>
  <c r="BI44" i="2" s="1"/>
  <c r="Q44" i="2" s="1"/>
  <c r="BP6" i="8"/>
  <c r="BJ44" i="2" s="1"/>
  <c r="BQ6" i="8"/>
  <c r="BK44" i="2" s="1"/>
  <c r="BR6" i="8"/>
  <c r="BL44" i="2" s="1"/>
  <c r="BS6" i="8"/>
  <c r="BM44" i="2" s="1"/>
  <c r="BM6" i="8"/>
  <c r="BG44" i="2" s="1"/>
  <c r="O44" i="2" s="1"/>
  <c r="BG6" i="8"/>
  <c r="BJ6" i="8"/>
  <c r="AO12" i="8"/>
  <c r="AN12" i="8"/>
  <c r="AM12" i="8"/>
  <c r="AL12" i="8"/>
  <c r="AK12" i="8"/>
  <c r="AU6" i="7"/>
  <c r="BH43" i="2" s="1"/>
  <c r="P43" i="2" s="1"/>
  <c r="AV6" i="7"/>
  <c r="BI43" i="2" s="1"/>
  <c r="Q43" i="2" s="1"/>
  <c r="AW6" i="7"/>
  <c r="BJ43" i="2" s="1"/>
  <c r="AX6" i="7"/>
  <c r="BK43" i="2" s="1"/>
  <c r="AY6" i="7"/>
  <c r="BL43" i="2" s="1"/>
  <c r="AZ6" i="7"/>
  <c r="BM43" i="2" s="1"/>
  <c r="BA6" i="7"/>
  <c r="BN43" i="2" s="1"/>
  <c r="AQ6" i="7"/>
  <c r="AU6" i="6"/>
  <c r="BI42" i="2" s="1"/>
  <c r="Q42" i="2" s="1"/>
  <c r="AV6" i="6"/>
  <c r="BJ42" i="2" s="1"/>
  <c r="AW6" i="6"/>
  <c r="BK42" i="2" s="1"/>
  <c r="AX6" i="6"/>
  <c r="BL42" i="2" s="1"/>
  <c r="AY6" i="6"/>
  <c r="BM42" i="2" s="1"/>
  <c r="AZ6" i="6"/>
  <c r="BN42" i="2" s="1"/>
  <c r="AT6" i="6"/>
  <c r="BH42" i="2" s="1"/>
  <c r="P42" i="2" s="1"/>
  <c r="AP6" i="6"/>
  <c r="BI58" i="2"/>
  <c r="Q58" i="2" s="1"/>
  <c r="BJ58" i="2"/>
  <c r="BK58" i="2"/>
  <c r="BJ56" i="2"/>
  <c r="BG59" i="2"/>
  <c r="BV61" i="2"/>
  <c r="BW61" i="2" s="1"/>
  <c r="BX61" i="2" s="1"/>
  <c r="CD7" i="4"/>
  <c r="BM40" i="2" s="1"/>
  <c r="AE13" i="3"/>
  <c r="BE6" i="5"/>
  <c r="BN41" i="2" s="1"/>
  <c r="CE7" i="4"/>
  <c r="BN40" i="2" s="1"/>
  <c r="CC7" i="4"/>
  <c r="BL40" i="2" s="1"/>
  <c r="CB7" i="4"/>
  <c r="BK40" i="2" s="1"/>
  <c r="CA7" i="4"/>
  <c r="BJ40" i="2" s="1"/>
  <c r="BZ7" i="4"/>
  <c r="BI40" i="2" s="1"/>
  <c r="Q40" i="2" s="1"/>
  <c r="BY7" i="4"/>
  <c r="BH40" i="2" s="1"/>
  <c r="P40" i="2" s="1"/>
  <c r="BD6" i="5"/>
  <c r="BM41" i="2" s="1"/>
  <c r="BC6" i="5"/>
  <c r="BL41" i="2" s="1"/>
  <c r="BB6" i="5"/>
  <c r="BK41" i="2" s="1"/>
  <c r="BA6" i="5"/>
  <c r="BJ41" i="2" s="1"/>
  <c r="AZ6" i="5"/>
  <c r="BI41" i="2" s="1"/>
  <c r="Q41" i="2" s="1"/>
  <c r="AY6" i="5"/>
  <c r="BH41" i="2" s="1"/>
  <c r="P41" i="2" s="1"/>
  <c r="AX5" i="5"/>
  <c r="AU6" i="5"/>
  <c r="BS7" i="4"/>
  <c r="BR7" i="4"/>
  <c r="BQ7" i="4"/>
  <c r="R42" i="2" l="1"/>
  <c r="S42" i="2" s="1"/>
  <c r="BT59" i="2"/>
  <c r="R59" i="2"/>
  <c r="BO59" i="2"/>
  <c r="O59" i="2"/>
  <c r="R60" i="2"/>
  <c r="BT60" i="2"/>
  <c r="R58" i="2"/>
  <c r="BT58" i="2"/>
  <c r="R57" i="2"/>
  <c r="BT57" i="2"/>
  <c r="BO57" i="2"/>
  <c r="P57" i="2"/>
  <c r="BT56" i="2"/>
  <c r="R56" i="2"/>
  <c r="BO56" i="2"/>
  <c r="BT55" i="2"/>
  <c r="R55" i="2"/>
  <c r="R54" i="2"/>
  <c r="BO54" i="2"/>
  <c r="Q54" i="2"/>
  <c r="BT54" i="2"/>
  <c r="BT53" i="2"/>
  <c r="BO53" i="2"/>
  <c r="R53" i="2"/>
  <c r="R52" i="2"/>
  <c r="BO52" i="2"/>
  <c r="BT52" i="2"/>
  <c r="R51" i="2"/>
  <c r="BO51" i="2"/>
  <c r="BT51" i="2"/>
  <c r="BT50" i="2"/>
  <c r="R50" i="2"/>
  <c r="BO50" i="2"/>
  <c r="BT49" i="2"/>
  <c r="BO49" i="2"/>
  <c r="R49" i="2"/>
  <c r="O49" i="2"/>
  <c r="BJ48" i="2"/>
  <c r="BJ61" i="2" s="1"/>
  <c r="BI48" i="2"/>
  <c r="Q48" i="2" s="1"/>
  <c r="BH48" i="2"/>
  <c r="P48" i="2" s="1"/>
  <c r="BK48" i="2"/>
  <c r="BK61" i="2" s="1"/>
  <c r="BN48" i="2"/>
  <c r="BM48" i="2"/>
  <c r="BM61" i="2" s="1"/>
  <c r="BL48" i="2"/>
  <c r="BG48" i="2"/>
  <c r="O48" i="2" s="1"/>
  <c r="R47" i="2"/>
  <c r="BO47" i="2"/>
  <c r="BT47" i="2"/>
  <c r="BT46" i="2"/>
  <c r="R46" i="2"/>
  <c r="R45" i="2"/>
  <c r="BT45" i="2"/>
  <c r="BO45" i="2"/>
  <c r="O45" i="2"/>
  <c r="R44" i="2"/>
  <c r="BT44" i="2"/>
  <c r="BT43" i="2"/>
  <c r="R43" i="2"/>
  <c r="BT42" i="2"/>
  <c r="BT40" i="2"/>
  <c r="R40" i="2"/>
  <c r="O41" i="2"/>
  <c r="BO41" i="2"/>
  <c r="R41" i="2"/>
  <c r="BT41" i="2"/>
  <c r="BO58" i="2"/>
  <c r="BO55" i="2"/>
  <c r="BL61" i="2"/>
  <c r="BO46" i="2"/>
  <c r="BO44" i="2"/>
  <c r="BO43" i="2"/>
  <c r="BO42" i="2"/>
  <c r="BO60" i="2"/>
  <c r="AC102" i="2"/>
  <c r="W10" i="3"/>
  <c r="AE99" i="2"/>
  <c r="AD99" i="2"/>
  <c r="AC99" i="2"/>
  <c r="AT18" i="3"/>
  <c r="AP202" i="3"/>
  <c r="AO202" i="3"/>
  <c r="AN202" i="3"/>
  <c r="AM202" i="3"/>
  <c r="AL202" i="3"/>
  <c r="AK202" i="3"/>
  <c r="AJ202" i="3"/>
  <c r="AI202" i="3"/>
  <c r="AH202" i="3"/>
  <c r="AG202" i="3"/>
  <c r="AF202" i="3"/>
  <c r="AE202" i="3"/>
  <c r="AP201" i="3"/>
  <c r="AO201" i="3"/>
  <c r="AN201" i="3"/>
  <c r="AM201" i="3"/>
  <c r="AL201" i="3"/>
  <c r="AK201" i="3"/>
  <c r="AJ201" i="3"/>
  <c r="AI201" i="3"/>
  <c r="AH201" i="3"/>
  <c r="AG201" i="3"/>
  <c r="AF201" i="3"/>
  <c r="AE201" i="3"/>
  <c r="AP200" i="3"/>
  <c r="AO200" i="3"/>
  <c r="AN200" i="3"/>
  <c r="AM200" i="3"/>
  <c r="AL200" i="3"/>
  <c r="AK200" i="3"/>
  <c r="AJ200" i="3"/>
  <c r="AI200" i="3"/>
  <c r="AH200" i="3"/>
  <c r="AG200" i="3"/>
  <c r="AF200" i="3"/>
  <c r="AE200" i="3"/>
  <c r="AP199" i="3"/>
  <c r="AO199" i="3"/>
  <c r="AN199" i="3"/>
  <c r="AM199" i="3"/>
  <c r="AL199" i="3"/>
  <c r="AK199" i="3"/>
  <c r="AJ199" i="3"/>
  <c r="AI199" i="3"/>
  <c r="AH199" i="3"/>
  <c r="AG199" i="3"/>
  <c r="AF199" i="3"/>
  <c r="AE199" i="3"/>
  <c r="AP198" i="3"/>
  <c r="AO198" i="3"/>
  <c r="AN198" i="3"/>
  <c r="AM198" i="3"/>
  <c r="AL198" i="3"/>
  <c r="AK198" i="3"/>
  <c r="AJ198" i="3"/>
  <c r="AI198" i="3"/>
  <c r="AH198" i="3"/>
  <c r="AG198" i="3"/>
  <c r="AF198" i="3"/>
  <c r="AE198" i="3"/>
  <c r="AP197" i="3"/>
  <c r="AO197" i="3"/>
  <c r="AN197" i="3"/>
  <c r="AM197" i="3"/>
  <c r="AL197" i="3"/>
  <c r="AK197" i="3"/>
  <c r="AJ197" i="3"/>
  <c r="AI197" i="3"/>
  <c r="AH197" i="3"/>
  <c r="AG197" i="3"/>
  <c r="AF197" i="3"/>
  <c r="AE197" i="3"/>
  <c r="AP196" i="3"/>
  <c r="AO196" i="3"/>
  <c r="AN196" i="3"/>
  <c r="AM196" i="3"/>
  <c r="AL196" i="3"/>
  <c r="AK196" i="3"/>
  <c r="AJ196" i="3"/>
  <c r="AI196" i="3"/>
  <c r="AH196" i="3"/>
  <c r="AG196" i="3"/>
  <c r="AF196" i="3"/>
  <c r="AE196" i="3"/>
  <c r="AP195" i="3"/>
  <c r="AO195" i="3"/>
  <c r="AN195" i="3"/>
  <c r="AM195" i="3"/>
  <c r="AL195" i="3"/>
  <c r="AK195" i="3"/>
  <c r="AJ195" i="3"/>
  <c r="AI195" i="3"/>
  <c r="AH195" i="3"/>
  <c r="AG195" i="3"/>
  <c r="AF195" i="3"/>
  <c r="AE195" i="3"/>
  <c r="AP194" i="3"/>
  <c r="AO194" i="3"/>
  <c r="AN194" i="3"/>
  <c r="AM194" i="3"/>
  <c r="AL194" i="3"/>
  <c r="AK194" i="3"/>
  <c r="AJ194" i="3"/>
  <c r="AI194" i="3"/>
  <c r="AH194" i="3"/>
  <c r="AG194" i="3"/>
  <c r="AF194" i="3"/>
  <c r="AE194" i="3"/>
  <c r="AP193" i="3"/>
  <c r="AO193" i="3"/>
  <c r="AN193" i="3"/>
  <c r="AM193" i="3"/>
  <c r="AL193" i="3"/>
  <c r="AK193" i="3"/>
  <c r="AJ193" i="3"/>
  <c r="AI193" i="3"/>
  <c r="AH193" i="3"/>
  <c r="AG193" i="3"/>
  <c r="AF193" i="3"/>
  <c r="AE193" i="3"/>
  <c r="AP192" i="3"/>
  <c r="AO192" i="3"/>
  <c r="AN192" i="3"/>
  <c r="AM192" i="3"/>
  <c r="AL192" i="3"/>
  <c r="AK192" i="3"/>
  <c r="AJ192" i="3"/>
  <c r="AI192" i="3"/>
  <c r="AH192" i="3"/>
  <c r="AG192" i="3"/>
  <c r="AF192" i="3"/>
  <c r="AE192" i="3"/>
  <c r="AP191" i="3"/>
  <c r="AO191" i="3"/>
  <c r="AN191" i="3"/>
  <c r="AM191" i="3"/>
  <c r="AL191" i="3"/>
  <c r="AK191" i="3"/>
  <c r="AJ191" i="3"/>
  <c r="AI191" i="3"/>
  <c r="AH191" i="3"/>
  <c r="AG191" i="3"/>
  <c r="AF191" i="3"/>
  <c r="AE191" i="3"/>
  <c r="AP190" i="3"/>
  <c r="AO190" i="3"/>
  <c r="AN190" i="3"/>
  <c r="AM190" i="3"/>
  <c r="AL190" i="3"/>
  <c r="AK190" i="3"/>
  <c r="AJ190" i="3"/>
  <c r="AI190" i="3"/>
  <c r="AH190" i="3"/>
  <c r="AG190" i="3"/>
  <c r="AF190" i="3"/>
  <c r="AE190" i="3"/>
  <c r="AP189" i="3"/>
  <c r="AO189" i="3"/>
  <c r="AN189" i="3"/>
  <c r="AM189" i="3"/>
  <c r="AL189" i="3"/>
  <c r="AK189" i="3"/>
  <c r="AJ189" i="3"/>
  <c r="AI189" i="3"/>
  <c r="AH189" i="3"/>
  <c r="AG189" i="3"/>
  <c r="AF189" i="3"/>
  <c r="AE189" i="3"/>
  <c r="AP188" i="3"/>
  <c r="AO188" i="3"/>
  <c r="AN188" i="3"/>
  <c r="AM188" i="3"/>
  <c r="AL188" i="3"/>
  <c r="AK188" i="3"/>
  <c r="AJ188" i="3"/>
  <c r="AI188" i="3"/>
  <c r="AH188" i="3"/>
  <c r="AG188" i="3"/>
  <c r="AF188" i="3"/>
  <c r="AE188" i="3"/>
  <c r="AP187" i="3"/>
  <c r="AO187" i="3"/>
  <c r="AN187" i="3"/>
  <c r="AM187" i="3"/>
  <c r="AL187" i="3"/>
  <c r="AK187" i="3"/>
  <c r="AJ187" i="3"/>
  <c r="AI187" i="3"/>
  <c r="AH187" i="3"/>
  <c r="AG187" i="3"/>
  <c r="AF187" i="3"/>
  <c r="AE187" i="3"/>
  <c r="AP186" i="3"/>
  <c r="AO186" i="3"/>
  <c r="AN186" i="3"/>
  <c r="AM186" i="3"/>
  <c r="AL186" i="3"/>
  <c r="AK186" i="3"/>
  <c r="AJ186" i="3"/>
  <c r="AI186" i="3"/>
  <c r="AH186" i="3"/>
  <c r="AG186" i="3"/>
  <c r="AF186" i="3"/>
  <c r="AE186" i="3"/>
  <c r="AP185" i="3"/>
  <c r="AO185" i="3"/>
  <c r="AN185" i="3"/>
  <c r="AM185" i="3"/>
  <c r="AL185" i="3"/>
  <c r="AK185" i="3"/>
  <c r="AJ185" i="3"/>
  <c r="AI185" i="3"/>
  <c r="AH185" i="3"/>
  <c r="AG185" i="3"/>
  <c r="AF185" i="3"/>
  <c r="AE185" i="3"/>
  <c r="AP184" i="3"/>
  <c r="AO184" i="3"/>
  <c r="AN184" i="3"/>
  <c r="AM184" i="3"/>
  <c r="AL184" i="3"/>
  <c r="AK184" i="3"/>
  <c r="AJ184" i="3"/>
  <c r="AI184" i="3"/>
  <c r="AH184" i="3"/>
  <c r="AG184" i="3"/>
  <c r="AF184" i="3"/>
  <c r="AE184" i="3"/>
  <c r="AP183" i="3"/>
  <c r="AO183" i="3"/>
  <c r="AN183" i="3"/>
  <c r="AM183" i="3"/>
  <c r="AL183" i="3"/>
  <c r="AK183" i="3"/>
  <c r="AJ183" i="3"/>
  <c r="AI183" i="3"/>
  <c r="AH183" i="3"/>
  <c r="AG183" i="3"/>
  <c r="AF183" i="3"/>
  <c r="AE183" i="3"/>
  <c r="AP182" i="3"/>
  <c r="AO182" i="3"/>
  <c r="AN182" i="3"/>
  <c r="AM182" i="3"/>
  <c r="AL182" i="3"/>
  <c r="AK182" i="3"/>
  <c r="AJ182" i="3"/>
  <c r="AI182" i="3"/>
  <c r="AH182" i="3"/>
  <c r="AG182" i="3"/>
  <c r="AF182" i="3"/>
  <c r="AE182" i="3"/>
  <c r="AP181" i="3"/>
  <c r="AO181" i="3"/>
  <c r="AN181" i="3"/>
  <c r="AM181" i="3"/>
  <c r="AL181" i="3"/>
  <c r="AK181" i="3"/>
  <c r="AJ181" i="3"/>
  <c r="AI181" i="3"/>
  <c r="AH181" i="3"/>
  <c r="AG181" i="3"/>
  <c r="AF181" i="3"/>
  <c r="AE181" i="3"/>
  <c r="AP180" i="3"/>
  <c r="AO180" i="3"/>
  <c r="AN180" i="3"/>
  <c r="AM180" i="3"/>
  <c r="AL180" i="3"/>
  <c r="AK180" i="3"/>
  <c r="AJ180" i="3"/>
  <c r="AI180" i="3"/>
  <c r="AH180" i="3"/>
  <c r="AG180" i="3"/>
  <c r="AF180" i="3"/>
  <c r="AE180" i="3"/>
  <c r="AP179" i="3"/>
  <c r="AO179" i="3"/>
  <c r="AN179" i="3"/>
  <c r="AM179" i="3"/>
  <c r="AL179" i="3"/>
  <c r="AK179" i="3"/>
  <c r="AJ179" i="3"/>
  <c r="AI179" i="3"/>
  <c r="AH179" i="3"/>
  <c r="AG179" i="3"/>
  <c r="AF179" i="3"/>
  <c r="AE179" i="3"/>
  <c r="AP178" i="3"/>
  <c r="AO178" i="3"/>
  <c r="AN178" i="3"/>
  <c r="AM178" i="3"/>
  <c r="AL178" i="3"/>
  <c r="AK178" i="3"/>
  <c r="AJ178" i="3"/>
  <c r="AI178" i="3"/>
  <c r="AH178" i="3"/>
  <c r="AG178" i="3"/>
  <c r="AF178" i="3"/>
  <c r="AE178" i="3"/>
  <c r="AP177" i="3"/>
  <c r="AO177" i="3"/>
  <c r="AN177" i="3"/>
  <c r="AM177" i="3"/>
  <c r="AL177" i="3"/>
  <c r="AK177" i="3"/>
  <c r="AJ177" i="3"/>
  <c r="AI177" i="3"/>
  <c r="AH177" i="3"/>
  <c r="AG177" i="3"/>
  <c r="AF177" i="3"/>
  <c r="AE177" i="3"/>
  <c r="AP176" i="3"/>
  <c r="AO176" i="3"/>
  <c r="AN176" i="3"/>
  <c r="AM176" i="3"/>
  <c r="AL176" i="3"/>
  <c r="AK176" i="3"/>
  <c r="AJ176" i="3"/>
  <c r="AI176" i="3"/>
  <c r="AH176" i="3"/>
  <c r="AG176" i="3"/>
  <c r="AF176" i="3"/>
  <c r="AE176" i="3"/>
  <c r="AP175" i="3"/>
  <c r="AO175" i="3"/>
  <c r="AN175" i="3"/>
  <c r="AM175" i="3"/>
  <c r="AL175" i="3"/>
  <c r="AK175" i="3"/>
  <c r="AJ175" i="3"/>
  <c r="AI175" i="3"/>
  <c r="AH175" i="3"/>
  <c r="AG175" i="3"/>
  <c r="AF175" i="3"/>
  <c r="AE175" i="3"/>
  <c r="AP174" i="3"/>
  <c r="AO174" i="3"/>
  <c r="AN174" i="3"/>
  <c r="AM174" i="3"/>
  <c r="AL174" i="3"/>
  <c r="AK174" i="3"/>
  <c r="AJ174" i="3"/>
  <c r="AI174" i="3"/>
  <c r="AH174" i="3"/>
  <c r="AG174" i="3"/>
  <c r="AF174" i="3"/>
  <c r="AE174" i="3"/>
  <c r="AP173" i="3"/>
  <c r="AO173" i="3"/>
  <c r="AN173" i="3"/>
  <c r="AM173" i="3"/>
  <c r="AL173" i="3"/>
  <c r="AK173" i="3"/>
  <c r="AJ173" i="3"/>
  <c r="AI173" i="3"/>
  <c r="AH173" i="3"/>
  <c r="AG173" i="3"/>
  <c r="AF173" i="3"/>
  <c r="AE173" i="3"/>
  <c r="AP170" i="3"/>
  <c r="AO170" i="3"/>
  <c r="AN170" i="3"/>
  <c r="AM170" i="3"/>
  <c r="AL170" i="3"/>
  <c r="AK170" i="3"/>
  <c r="AJ170" i="3"/>
  <c r="AI170" i="3"/>
  <c r="AH170" i="3"/>
  <c r="AG170" i="3"/>
  <c r="AF170" i="3"/>
  <c r="AE170" i="3"/>
  <c r="AP169" i="3"/>
  <c r="AO169" i="3"/>
  <c r="AN169" i="3"/>
  <c r="AM169" i="3"/>
  <c r="AL169" i="3"/>
  <c r="AK169" i="3"/>
  <c r="AJ169" i="3"/>
  <c r="AI169" i="3"/>
  <c r="AH169" i="3"/>
  <c r="AG169" i="3"/>
  <c r="AF169" i="3"/>
  <c r="AE169" i="3"/>
  <c r="AP168" i="3"/>
  <c r="AO168" i="3"/>
  <c r="AN168" i="3"/>
  <c r="AM168" i="3"/>
  <c r="AL168" i="3"/>
  <c r="AK168" i="3"/>
  <c r="AJ168" i="3"/>
  <c r="AI168" i="3"/>
  <c r="AH168" i="3"/>
  <c r="AG168" i="3"/>
  <c r="AF168" i="3"/>
  <c r="AE168" i="3"/>
  <c r="AP167" i="3"/>
  <c r="AO167" i="3"/>
  <c r="AN167" i="3"/>
  <c r="AM167" i="3"/>
  <c r="AL167" i="3"/>
  <c r="AK167" i="3"/>
  <c r="AJ167" i="3"/>
  <c r="AI167" i="3"/>
  <c r="AH167" i="3"/>
  <c r="AG167" i="3"/>
  <c r="AF167" i="3"/>
  <c r="AE167" i="3"/>
  <c r="AP166" i="3"/>
  <c r="AO166" i="3"/>
  <c r="AN166" i="3"/>
  <c r="AM166" i="3"/>
  <c r="AL166" i="3"/>
  <c r="AK166" i="3"/>
  <c r="AJ166" i="3"/>
  <c r="AI166" i="3"/>
  <c r="AH166" i="3"/>
  <c r="AG166" i="3"/>
  <c r="AF166" i="3"/>
  <c r="AE166" i="3"/>
  <c r="AP165" i="3"/>
  <c r="AO165" i="3"/>
  <c r="AN165" i="3"/>
  <c r="AM165" i="3"/>
  <c r="AL165" i="3"/>
  <c r="AK165" i="3"/>
  <c r="AJ165" i="3"/>
  <c r="AI165" i="3"/>
  <c r="AH165" i="3"/>
  <c r="AG165" i="3"/>
  <c r="AF165" i="3"/>
  <c r="AE165" i="3"/>
  <c r="AP164" i="3"/>
  <c r="AO164" i="3"/>
  <c r="AN164" i="3"/>
  <c r="AM164" i="3"/>
  <c r="AL164" i="3"/>
  <c r="AK164" i="3"/>
  <c r="AJ164" i="3"/>
  <c r="AI164" i="3"/>
  <c r="AH164" i="3"/>
  <c r="AG164" i="3"/>
  <c r="AF164" i="3"/>
  <c r="AE164" i="3"/>
  <c r="AP163" i="3"/>
  <c r="AO163" i="3"/>
  <c r="AN163" i="3"/>
  <c r="AM163" i="3"/>
  <c r="AL163" i="3"/>
  <c r="AK163" i="3"/>
  <c r="AJ163" i="3"/>
  <c r="AI163" i="3"/>
  <c r="AH163" i="3"/>
  <c r="AG163" i="3"/>
  <c r="AF163" i="3"/>
  <c r="AE163" i="3"/>
  <c r="AP162" i="3"/>
  <c r="AO162" i="3"/>
  <c r="AN162" i="3"/>
  <c r="AM162" i="3"/>
  <c r="AL162" i="3"/>
  <c r="AK162" i="3"/>
  <c r="AJ162" i="3"/>
  <c r="AI162" i="3"/>
  <c r="AH162" i="3"/>
  <c r="AG162" i="3"/>
  <c r="AF162" i="3"/>
  <c r="AE162" i="3"/>
  <c r="AP161" i="3"/>
  <c r="AO161" i="3"/>
  <c r="AN161" i="3"/>
  <c r="AM161" i="3"/>
  <c r="AL161" i="3"/>
  <c r="AK161" i="3"/>
  <c r="AJ161" i="3"/>
  <c r="AI161" i="3"/>
  <c r="AH161" i="3"/>
  <c r="AG161" i="3"/>
  <c r="AF161" i="3"/>
  <c r="AE161" i="3"/>
  <c r="AP160" i="3"/>
  <c r="AO160" i="3"/>
  <c r="AN160" i="3"/>
  <c r="AM160" i="3"/>
  <c r="AL160" i="3"/>
  <c r="AK160" i="3"/>
  <c r="AJ160" i="3"/>
  <c r="AI160" i="3"/>
  <c r="AH160" i="3"/>
  <c r="AG160" i="3"/>
  <c r="AF160" i="3"/>
  <c r="AE160" i="3"/>
  <c r="AP159" i="3"/>
  <c r="AO159" i="3"/>
  <c r="AN159" i="3"/>
  <c r="AM159" i="3"/>
  <c r="AL159" i="3"/>
  <c r="AK159" i="3"/>
  <c r="AJ159" i="3"/>
  <c r="AI159" i="3"/>
  <c r="AH159" i="3"/>
  <c r="AG159" i="3"/>
  <c r="AF159" i="3"/>
  <c r="AE159" i="3"/>
  <c r="AP158" i="3"/>
  <c r="AO158" i="3"/>
  <c r="AN158" i="3"/>
  <c r="AM158" i="3"/>
  <c r="AL158" i="3"/>
  <c r="AK158" i="3"/>
  <c r="AJ158" i="3"/>
  <c r="AI158" i="3"/>
  <c r="AH158" i="3"/>
  <c r="AG158" i="3"/>
  <c r="AF158" i="3"/>
  <c r="AE158" i="3"/>
  <c r="AP157" i="3"/>
  <c r="AO157" i="3"/>
  <c r="AN157" i="3"/>
  <c r="AM157" i="3"/>
  <c r="AL157" i="3"/>
  <c r="AK157" i="3"/>
  <c r="AJ157" i="3"/>
  <c r="AI157" i="3"/>
  <c r="AH157" i="3"/>
  <c r="AG157" i="3"/>
  <c r="AF157" i="3"/>
  <c r="AE157" i="3"/>
  <c r="AP156" i="3"/>
  <c r="AO156" i="3"/>
  <c r="AN156" i="3"/>
  <c r="AM156" i="3"/>
  <c r="AL156" i="3"/>
  <c r="AK156" i="3"/>
  <c r="AJ156" i="3"/>
  <c r="AI156" i="3"/>
  <c r="AH156" i="3"/>
  <c r="AG156" i="3"/>
  <c r="AF156" i="3"/>
  <c r="AE156" i="3"/>
  <c r="AP155" i="3"/>
  <c r="AO155" i="3"/>
  <c r="AN155" i="3"/>
  <c r="AM155" i="3"/>
  <c r="AL155" i="3"/>
  <c r="AK155" i="3"/>
  <c r="AJ155" i="3"/>
  <c r="AI155" i="3"/>
  <c r="AH155" i="3"/>
  <c r="AG155" i="3"/>
  <c r="AF155" i="3"/>
  <c r="AE155" i="3"/>
  <c r="AP154" i="3"/>
  <c r="AO154" i="3"/>
  <c r="AN154" i="3"/>
  <c r="AM154" i="3"/>
  <c r="AL154" i="3"/>
  <c r="AK154" i="3"/>
  <c r="AJ154" i="3"/>
  <c r="AI154" i="3"/>
  <c r="AH154" i="3"/>
  <c r="AG154" i="3"/>
  <c r="AF154" i="3"/>
  <c r="AE154" i="3"/>
  <c r="AP153" i="3"/>
  <c r="AO153" i="3"/>
  <c r="AN153" i="3"/>
  <c r="AM153" i="3"/>
  <c r="AL153" i="3"/>
  <c r="AK153" i="3"/>
  <c r="AJ153" i="3"/>
  <c r="AI153" i="3"/>
  <c r="AH153" i="3"/>
  <c r="AG153" i="3"/>
  <c r="AF153" i="3"/>
  <c r="AE153" i="3"/>
  <c r="AP152" i="3"/>
  <c r="AO152" i="3"/>
  <c r="AN152" i="3"/>
  <c r="AM152" i="3"/>
  <c r="AL152" i="3"/>
  <c r="AK152" i="3"/>
  <c r="AJ152" i="3"/>
  <c r="AI152" i="3"/>
  <c r="AH152" i="3"/>
  <c r="AG152" i="3"/>
  <c r="AF152" i="3"/>
  <c r="AE152" i="3"/>
  <c r="AP151" i="3"/>
  <c r="AO151" i="3"/>
  <c r="AN151" i="3"/>
  <c r="AM151" i="3"/>
  <c r="AL151" i="3"/>
  <c r="AK151" i="3"/>
  <c r="AJ151" i="3"/>
  <c r="AI151" i="3"/>
  <c r="AH151" i="3"/>
  <c r="AG151" i="3"/>
  <c r="AF151" i="3"/>
  <c r="AE151" i="3"/>
  <c r="AP150" i="3"/>
  <c r="AO150" i="3"/>
  <c r="AN150" i="3"/>
  <c r="AM150" i="3"/>
  <c r="AL150" i="3"/>
  <c r="AK150" i="3"/>
  <c r="AJ150" i="3"/>
  <c r="AI150" i="3"/>
  <c r="AH150" i="3"/>
  <c r="AG150" i="3"/>
  <c r="AF150" i="3"/>
  <c r="AE150" i="3"/>
  <c r="AP149" i="3"/>
  <c r="AO149" i="3"/>
  <c r="AN149" i="3"/>
  <c r="AM149" i="3"/>
  <c r="AL149" i="3"/>
  <c r="AK149" i="3"/>
  <c r="AJ149" i="3"/>
  <c r="AI149" i="3"/>
  <c r="AH149" i="3"/>
  <c r="AG149" i="3"/>
  <c r="AF149" i="3"/>
  <c r="AE149" i="3"/>
  <c r="AP148" i="3"/>
  <c r="AO148" i="3"/>
  <c r="AN148" i="3"/>
  <c r="AM148" i="3"/>
  <c r="AL148" i="3"/>
  <c r="AK148" i="3"/>
  <c r="AJ148" i="3"/>
  <c r="AI148" i="3"/>
  <c r="AH148" i="3"/>
  <c r="AG148" i="3"/>
  <c r="AF148" i="3"/>
  <c r="AE148" i="3"/>
  <c r="AP147" i="3"/>
  <c r="AO147" i="3"/>
  <c r="AN147" i="3"/>
  <c r="AM147" i="3"/>
  <c r="AL147" i="3"/>
  <c r="AK147" i="3"/>
  <c r="AJ147" i="3"/>
  <c r="AI147" i="3"/>
  <c r="AH147" i="3"/>
  <c r="AG147" i="3"/>
  <c r="AF147" i="3"/>
  <c r="AE147" i="3"/>
  <c r="AP146" i="3"/>
  <c r="AO146" i="3"/>
  <c r="AN146" i="3"/>
  <c r="AM146" i="3"/>
  <c r="AL146" i="3"/>
  <c r="AK146" i="3"/>
  <c r="AJ146" i="3"/>
  <c r="AI146" i="3"/>
  <c r="AH146" i="3"/>
  <c r="AG146" i="3"/>
  <c r="AF146" i="3"/>
  <c r="AE146" i="3"/>
  <c r="AP145" i="3"/>
  <c r="AO145" i="3"/>
  <c r="AN145" i="3"/>
  <c r="AM145" i="3"/>
  <c r="AL145" i="3"/>
  <c r="AK145" i="3"/>
  <c r="AJ145" i="3"/>
  <c r="AI145" i="3"/>
  <c r="AH145" i="3"/>
  <c r="AG145" i="3"/>
  <c r="AF145" i="3"/>
  <c r="AE145" i="3"/>
  <c r="AP144" i="3"/>
  <c r="AO144" i="3"/>
  <c r="AN144" i="3"/>
  <c r="AM144" i="3"/>
  <c r="AL144" i="3"/>
  <c r="AK144" i="3"/>
  <c r="AJ144" i="3"/>
  <c r="AI144" i="3"/>
  <c r="AH144" i="3"/>
  <c r="AG144" i="3"/>
  <c r="AF144" i="3"/>
  <c r="AE144" i="3"/>
  <c r="AP143" i="3"/>
  <c r="AO143" i="3"/>
  <c r="AN143" i="3"/>
  <c r="AM143" i="3"/>
  <c r="AL143" i="3"/>
  <c r="AK143" i="3"/>
  <c r="AJ143" i="3"/>
  <c r="AI143" i="3"/>
  <c r="AH143" i="3"/>
  <c r="AG143" i="3"/>
  <c r="AF143" i="3"/>
  <c r="AE143" i="3"/>
  <c r="AP142" i="3"/>
  <c r="AO142" i="3"/>
  <c r="AN142" i="3"/>
  <c r="AM142" i="3"/>
  <c r="AL142" i="3"/>
  <c r="AK142" i="3"/>
  <c r="AJ142" i="3"/>
  <c r="AI142" i="3"/>
  <c r="AH142" i="3"/>
  <c r="AG142" i="3"/>
  <c r="AF142" i="3"/>
  <c r="AE142" i="3"/>
  <c r="AP141" i="3"/>
  <c r="AO141" i="3"/>
  <c r="AN141" i="3"/>
  <c r="AM141" i="3"/>
  <c r="AL141" i="3"/>
  <c r="AK141" i="3"/>
  <c r="AJ141" i="3"/>
  <c r="AI141" i="3"/>
  <c r="AH141" i="3"/>
  <c r="AG141" i="3"/>
  <c r="AF141" i="3"/>
  <c r="AE141" i="3"/>
  <c r="AP138" i="3"/>
  <c r="AO138" i="3"/>
  <c r="AN138" i="3"/>
  <c r="AM138" i="3"/>
  <c r="AL138" i="3"/>
  <c r="AK138" i="3"/>
  <c r="AJ138" i="3"/>
  <c r="AI138" i="3"/>
  <c r="AH138" i="3"/>
  <c r="AG138" i="3"/>
  <c r="AF138" i="3"/>
  <c r="AE138" i="3"/>
  <c r="AP137" i="3"/>
  <c r="AO137" i="3"/>
  <c r="AN137" i="3"/>
  <c r="AM137" i="3"/>
  <c r="AL137" i="3"/>
  <c r="AK137" i="3"/>
  <c r="AJ137" i="3"/>
  <c r="AI137" i="3"/>
  <c r="AH137" i="3"/>
  <c r="AG137" i="3"/>
  <c r="AF137" i="3"/>
  <c r="AE137" i="3"/>
  <c r="AP136" i="3"/>
  <c r="AO136" i="3"/>
  <c r="AN136" i="3"/>
  <c r="AM136" i="3"/>
  <c r="AL136" i="3"/>
  <c r="AK136" i="3"/>
  <c r="AJ136" i="3"/>
  <c r="AI136" i="3"/>
  <c r="AH136" i="3"/>
  <c r="AG136" i="3"/>
  <c r="AF136" i="3"/>
  <c r="AE136" i="3"/>
  <c r="AP135" i="3"/>
  <c r="AO135" i="3"/>
  <c r="AN135" i="3"/>
  <c r="AM135" i="3"/>
  <c r="AL135" i="3"/>
  <c r="AK135" i="3"/>
  <c r="AJ135" i="3"/>
  <c r="AI135" i="3"/>
  <c r="AH135" i="3"/>
  <c r="AG135" i="3"/>
  <c r="AF135" i="3"/>
  <c r="AE135" i="3"/>
  <c r="AP134" i="3"/>
  <c r="AO134" i="3"/>
  <c r="AN134" i="3"/>
  <c r="AM134" i="3"/>
  <c r="AL134" i="3"/>
  <c r="AK134" i="3"/>
  <c r="AJ134" i="3"/>
  <c r="AI134" i="3"/>
  <c r="AH134" i="3"/>
  <c r="AG134" i="3"/>
  <c r="AF134" i="3"/>
  <c r="AE134" i="3"/>
  <c r="AP133" i="3"/>
  <c r="AO133" i="3"/>
  <c r="AN133" i="3"/>
  <c r="AM133" i="3"/>
  <c r="AL133" i="3"/>
  <c r="AK133" i="3"/>
  <c r="AJ133" i="3"/>
  <c r="AI133" i="3"/>
  <c r="AH133" i="3"/>
  <c r="AG133" i="3"/>
  <c r="AF133" i="3"/>
  <c r="AE133" i="3"/>
  <c r="AP132" i="3"/>
  <c r="AO132" i="3"/>
  <c r="AN132" i="3"/>
  <c r="AM132" i="3"/>
  <c r="AL132" i="3"/>
  <c r="AK132" i="3"/>
  <c r="AJ132" i="3"/>
  <c r="AI132" i="3"/>
  <c r="AH132" i="3"/>
  <c r="AG132" i="3"/>
  <c r="AF132" i="3"/>
  <c r="AE132" i="3"/>
  <c r="AP131" i="3"/>
  <c r="AO131" i="3"/>
  <c r="AN131" i="3"/>
  <c r="AM131" i="3"/>
  <c r="AL131" i="3"/>
  <c r="AK131" i="3"/>
  <c r="AJ131" i="3"/>
  <c r="AI131" i="3"/>
  <c r="AH131" i="3"/>
  <c r="AG131" i="3"/>
  <c r="AF131" i="3"/>
  <c r="AE131" i="3"/>
  <c r="AP130" i="3"/>
  <c r="AO130" i="3"/>
  <c r="AN130" i="3"/>
  <c r="AM130" i="3"/>
  <c r="AL130" i="3"/>
  <c r="AK130" i="3"/>
  <c r="AJ130" i="3"/>
  <c r="AI130" i="3"/>
  <c r="AH130" i="3"/>
  <c r="AG130" i="3"/>
  <c r="AF130" i="3"/>
  <c r="AE130" i="3"/>
  <c r="AP129" i="3"/>
  <c r="AO129" i="3"/>
  <c r="AN129" i="3"/>
  <c r="AM129" i="3"/>
  <c r="AL129" i="3"/>
  <c r="AK129" i="3"/>
  <c r="AJ129" i="3"/>
  <c r="AI129" i="3"/>
  <c r="AH129" i="3"/>
  <c r="AG129" i="3"/>
  <c r="AF129" i="3"/>
  <c r="AE129" i="3"/>
  <c r="AP128" i="3"/>
  <c r="AO128" i="3"/>
  <c r="AN128" i="3"/>
  <c r="AM128" i="3"/>
  <c r="AL128" i="3"/>
  <c r="AK128" i="3"/>
  <c r="AJ128" i="3"/>
  <c r="AI128" i="3"/>
  <c r="AH128" i="3"/>
  <c r="AG128" i="3"/>
  <c r="AF128" i="3"/>
  <c r="AE128" i="3"/>
  <c r="AP127" i="3"/>
  <c r="AO127" i="3"/>
  <c r="AN127" i="3"/>
  <c r="AM127" i="3"/>
  <c r="AL127" i="3"/>
  <c r="AK127" i="3"/>
  <c r="AJ127" i="3"/>
  <c r="AI127" i="3"/>
  <c r="AH127" i="3"/>
  <c r="AG127" i="3"/>
  <c r="AF127" i="3"/>
  <c r="AE127" i="3"/>
  <c r="AP126" i="3"/>
  <c r="AO126" i="3"/>
  <c r="AN126" i="3"/>
  <c r="AM126" i="3"/>
  <c r="AL126" i="3"/>
  <c r="AK126" i="3"/>
  <c r="AJ126" i="3"/>
  <c r="AI126" i="3"/>
  <c r="AH126" i="3"/>
  <c r="AG126" i="3"/>
  <c r="AF126" i="3"/>
  <c r="AE126" i="3"/>
  <c r="AP125" i="3"/>
  <c r="AO125" i="3"/>
  <c r="AN125" i="3"/>
  <c r="AM125" i="3"/>
  <c r="AL125" i="3"/>
  <c r="AK125" i="3"/>
  <c r="AJ125" i="3"/>
  <c r="AI125" i="3"/>
  <c r="AH125" i="3"/>
  <c r="AG125" i="3"/>
  <c r="AF125" i="3"/>
  <c r="AE125" i="3"/>
  <c r="AP124" i="3"/>
  <c r="AO124" i="3"/>
  <c r="AN124" i="3"/>
  <c r="AM124" i="3"/>
  <c r="AL124" i="3"/>
  <c r="AK124" i="3"/>
  <c r="AJ124" i="3"/>
  <c r="AI124" i="3"/>
  <c r="AH124" i="3"/>
  <c r="AG124" i="3"/>
  <c r="AF124" i="3"/>
  <c r="AE124" i="3"/>
  <c r="AP123" i="3"/>
  <c r="AO123" i="3"/>
  <c r="AN123" i="3"/>
  <c r="AM123" i="3"/>
  <c r="AL123" i="3"/>
  <c r="AK123" i="3"/>
  <c r="AJ123" i="3"/>
  <c r="AI123" i="3"/>
  <c r="AH123" i="3"/>
  <c r="AG123" i="3"/>
  <c r="AF123" i="3"/>
  <c r="AE123" i="3"/>
  <c r="AP122" i="3"/>
  <c r="AO122" i="3"/>
  <c r="AN122" i="3"/>
  <c r="AM122" i="3"/>
  <c r="AL122" i="3"/>
  <c r="AK122" i="3"/>
  <c r="AJ122" i="3"/>
  <c r="AI122" i="3"/>
  <c r="AH122" i="3"/>
  <c r="AG122" i="3"/>
  <c r="AF122" i="3"/>
  <c r="AE122" i="3"/>
  <c r="AP121" i="3"/>
  <c r="AO121" i="3"/>
  <c r="AN121" i="3"/>
  <c r="AM121" i="3"/>
  <c r="AL121" i="3"/>
  <c r="AK121" i="3"/>
  <c r="AJ121" i="3"/>
  <c r="AI121" i="3"/>
  <c r="AH121" i="3"/>
  <c r="AG121" i="3"/>
  <c r="AF121" i="3"/>
  <c r="AE121" i="3"/>
  <c r="AP120" i="3"/>
  <c r="AO120" i="3"/>
  <c r="AN120" i="3"/>
  <c r="AM120" i="3"/>
  <c r="AL120" i="3"/>
  <c r="AK120" i="3"/>
  <c r="AJ120" i="3"/>
  <c r="AI120" i="3"/>
  <c r="AH120" i="3"/>
  <c r="AG120" i="3"/>
  <c r="AF120" i="3"/>
  <c r="AE120" i="3"/>
  <c r="AP119" i="3"/>
  <c r="AO119" i="3"/>
  <c r="AN119" i="3"/>
  <c r="AM119" i="3"/>
  <c r="AL119" i="3"/>
  <c r="AK119" i="3"/>
  <c r="AJ119" i="3"/>
  <c r="AI119" i="3"/>
  <c r="AH119" i="3"/>
  <c r="AG119" i="3"/>
  <c r="AF119" i="3"/>
  <c r="AE119" i="3"/>
  <c r="AP118" i="3"/>
  <c r="AO118" i="3"/>
  <c r="AN118" i="3"/>
  <c r="AM118" i="3"/>
  <c r="AL118" i="3"/>
  <c r="AK118" i="3"/>
  <c r="AJ118" i="3"/>
  <c r="AI118" i="3"/>
  <c r="AH118" i="3"/>
  <c r="AG118" i="3"/>
  <c r="AF118" i="3"/>
  <c r="AE118" i="3"/>
  <c r="AP117" i="3"/>
  <c r="AO117" i="3"/>
  <c r="AN117" i="3"/>
  <c r="AM117" i="3"/>
  <c r="AL117" i="3"/>
  <c r="AK117" i="3"/>
  <c r="AJ117" i="3"/>
  <c r="AI117" i="3"/>
  <c r="AH117" i="3"/>
  <c r="AG117" i="3"/>
  <c r="AF117" i="3"/>
  <c r="AE117" i="3"/>
  <c r="AP116" i="3"/>
  <c r="AO116" i="3"/>
  <c r="AN116" i="3"/>
  <c r="AM116" i="3"/>
  <c r="AL116" i="3"/>
  <c r="AK116" i="3"/>
  <c r="AJ116" i="3"/>
  <c r="AI116" i="3"/>
  <c r="AH116" i="3"/>
  <c r="AG116" i="3"/>
  <c r="AF116" i="3"/>
  <c r="AE116" i="3"/>
  <c r="AP115" i="3"/>
  <c r="AO115" i="3"/>
  <c r="AN115" i="3"/>
  <c r="AM115" i="3"/>
  <c r="AL115" i="3"/>
  <c r="AK115" i="3"/>
  <c r="AJ115" i="3"/>
  <c r="AI115" i="3"/>
  <c r="AH115" i="3"/>
  <c r="AG115" i="3"/>
  <c r="AF115" i="3"/>
  <c r="AE115" i="3"/>
  <c r="AP114" i="3"/>
  <c r="AO114" i="3"/>
  <c r="AN114" i="3"/>
  <c r="AM114" i="3"/>
  <c r="AL114" i="3"/>
  <c r="AK114" i="3"/>
  <c r="AJ114" i="3"/>
  <c r="AI114" i="3"/>
  <c r="AH114" i="3"/>
  <c r="AG114" i="3"/>
  <c r="AF114" i="3"/>
  <c r="AE114" i="3"/>
  <c r="AP113" i="3"/>
  <c r="AO113" i="3"/>
  <c r="AN113" i="3"/>
  <c r="AM113" i="3"/>
  <c r="AL113" i="3"/>
  <c r="AK113" i="3"/>
  <c r="AJ113" i="3"/>
  <c r="AI113" i="3"/>
  <c r="AH113" i="3"/>
  <c r="AG113" i="3"/>
  <c r="AF113" i="3"/>
  <c r="AE113" i="3"/>
  <c r="AP112" i="3"/>
  <c r="AO112" i="3"/>
  <c r="AN112" i="3"/>
  <c r="AM112" i="3"/>
  <c r="AL112" i="3"/>
  <c r="AK112" i="3"/>
  <c r="AJ112" i="3"/>
  <c r="AI112" i="3"/>
  <c r="AH112" i="3"/>
  <c r="AG112" i="3"/>
  <c r="AF112" i="3"/>
  <c r="AE112" i="3"/>
  <c r="AP111" i="3"/>
  <c r="AO111" i="3"/>
  <c r="AN111" i="3"/>
  <c r="AM111" i="3"/>
  <c r="AL111" i="3"/>
  <c r="AK111" i="3"/>
  <c r="AJ111" i="3"/>
  <c r="AI111" i="3"/>
  <c r="AH111" i="3"/>
  <c r="AG111" i="3"/>
  <c r="AF111" i="3"/>
  <c r="AE111" i="3"/>
  <c r="AP110" i="3"/>
  <c r="AO110" i="3"/>
  <c r="AN110" i="3"/>
  <c r="AM110" i="3"/>
  <c r="AL110" i="3"/>
  <c r="AK110" i="3"/>
  <c r="AJ110" i="3"/>
  <c r="AI110" i="3"/>
  <c r="AH110" i="3"/>
  <c r="AG110" i="3"/>
  <c r="AF110" i="3"/>
  <c r="AE110" i="3"/>
  <c r="AP109" i="3"/>
  <c r="AO109" i="3"/>
  <c r="AN109" i="3"/>
  <c r="AM109" i="3"/>
  <c r="AL109" i="3"/>
  <c r="AK109" i="3"/>
  <c r="AJ109" i="3"/>
  <c r="AI109" i="3"/>
  <c r="AH109" i="3"/>
  <c r="AG109" i="3"/>
  <c r="AF109" i="3"/>
  <c r="AE109" i="3"/>
  <c r="AP106" i="3"/>
  <c r="AO106" i="3"/>
  <c r="AN106" i="3"/>
  <c r="AM106" i="3"/>
  <c r="AL106" i="3"/>
  <c r="AK106" i="3"/>
  <c r="AJ106" i="3"/>
  <c r="AI106" i="3"/>
  <c r="AH106" i="3"/>
  <c r="AG106" i="3"/>
  <c r="AF106" i="3"/>
  <c r="AE106" i="3"/>
  <c r="AP105" i="3"/>
  <c r="AO105" i="3"/>
  <c r="AN105" i="3"/>
  <c r="AM105" i="3"/>
  <c r="AL105" i="3"/>
  <c r="AK105" i="3"/>
  <c r="AJ105" i="3"/>
  <c r="AI105" i="3"/>
  <c r="AH105" i="3"/>
  <c r="AG105" i="3"/>
  <c r="AF105" i="3"/>
  <c r="AE105" i="3"/>
  <c r="AP104" i="3"/>
  <c r="AO104" i="3"/>
  <c r="AN104" i="3"/>
  <c r="AM104" i="3"/>
  <c r="AL104" i="3"/>
  <c r="AK104" i="3"/>
  <c r="AJ104" i="3"/>
  <c r="AI104" i="3"/>
  <c r="AH104" i="3"/>
  <c r="AG104" i="3"/>
  <c r="AF104" i="3"/>
  <c r="AE104" i="3"/>
  <c r="AP103" i="3"/>
  <c r="AO103" i="3"/>
  <c r="AN103" i="3"/>
  <c r="AM103" i="3"/>
  <c r="AL103" i="3"/>
  <c r="AK103" i="3"/>
  <c r="AJ103" i="3"/>
  <c r="AI103" i="3"/>
  <c r="AH103" i="3"/>
  <c r="AG103" i="3"/>
  <c r="AF103" i="3"/>
  <c r="AE103" i="3"/>
  <c r="AP102" i="3"/>
  <c r="AO102" i="3"/>
  <c r="AN102" i="3"/>
  <c r="AM102" i="3"/>
  <c r="AL102" i="3"/>
  <c r="AK102" i="3"/>
  <c r="AJ102" i="3"/>
  <c r="AI102" i="3"/>
  <c r="AH102" i="3"/>
  <c r="AG102" i="3"/>
  <c r="AF102" i="3"/>
  <c r="AE102" i="3"/>
  <c r="AP101" i="3"/>
  <c r="AO101" i="3"/>
  <c r="AN101" i="3"/>
  <c r="AM101" i="3"/>
  <c r="AL101" i="3"/>
  <c r="AK101" i="3"/>
  <c r="AJ101" i="3"/>
  <c r="AI101" i="3"/>
  <c r="AH101" i="3"/>
  <c r="AG101" i="3"/>
  <c r="AF101" i="3"/>
  <c r="AE101" i="3"/>
  <c r="AP100" i="3"/>
  <c r="AO100" i="3"/>
  <c r="AN100" i="3"/>
  <c r="AM100" i="3"/>
  <c r="AL100" i="3"/>
  <c r="AK100" i="3"/>
  <c r="AJ100" i="3"/>
  <c r="AI100" i="3"/>
  <c r="AH100" i="3"/>
  <c r="AG100" i="3"/>
  <c r="AF100" i="3"/>
  <c r="AE100" i="3"/>
  <c r="AP99" i="3"/>
  <c r="AO99" i="3"/>
  <c r="AN99" i="3"/>
  <c r="AM99" i="3"/>
  <c r="AL99" i="3"/>
  <c r="AK99" i="3"/>
  <c r="AJ99" i="3"/>
  <c r="AI99" i="3"/>
  <c r="AH99" i="3"/>
  <c r="AG99" i="3"/>
  <c r="AF99" i="3"/>
  <c r="AE99" i="3"/>
  <c r="AP98" i="3"/>
  <c r="AO98" i="3"/>
  <c r="AN98" i="3"/>
  <c r="AM98" i="3"/>
  <c r="AL98" i="3"/>
  <c r="AK98" i="3"/>
  <c r="AJ98" i="3"/>
  <c r="AI98" i="3"/>
  <c r="AH98" i="3"/>
  <c r="AG98" i="3"/>
  <c r="AF98" i="3"/>
  <c r="AE98" i="3"/>
  <c r="AP97" i="3"/>
  <c r="AO97" i="3"/>
  <c r="AN97" i="3"/>
  <c r="AM97" i="3"/>
  <c r="AL97" i="3"/>
  <c r="AK97" i="3"/>
  <c r="AJ97" i="3"/>
  <c r="AI97" i="3"/>
  <c r="AH97" i="3"/>
  <c r="AG97" i="3"/>
  <c r="AF97" i="3"/>
  <c r="AE97" i="3"/>
  <c r="AP96" i="3"/>
  <c r="AO96" i="3"/>
  <c r="AN96" i="3"/>
  <c r="AM96" i="3"/>
  <c r="AL96" i="3"/>
  <c r="AK96" i="3"/>
  <c r="AJ96" i="3"/>
  <c r="AI96" i="3"/>
  <c r="AH96" i="3"/>
  <c r="AG96" i="3"/>
  <c r="AF96" i="3"/>
  <c r="AE96" i="3"/>
  <c r="AP95" i="3"/>
  <c r="AO95" i="3"/>
  <c r="AN95" i="3"/>
  <c r="AM95" i="3"/>
  <c r="AL95" i="3"/>
  <c r="AK95" i="3"/>
  <c r="AJ95" i="3"/>
  <c r="AI95" i="3"/>
  <c r="AH95" i="3"/>
  <c r="AG95" i="3"/>
  <c r="AF95" i="3"/>
  <c r="AE95" i="3"/>
  <c r="AP94" i="3"/>
  <c r="AO94" i="3"/>
  <c r="AN94" i="3"/>
  <c r="AM94" i="3"/>
  <c r="AL94" i="3"/>
  <c r="AK94" i="3"/>
  <c r="AJ94" i="3"/>
  <c r="AI94" i="3"/>
  <c r="AH94" i="3"/>
  <c r="AG94" i="3"/>
  <c r="AF94" i="3"/>
  <c r="AE94" i="3"/>
  <c r="AP93" i="3"/>
  <c r="AO93" i="3"/>
  <c r="AN93" i="3"/>
  <c r="AM93" i="3"/>
  <c r="AL93" i="3"/>
  <c r="AK93" i="3"/>
  <c r="AJ93" i="3"/>
  <c r="AI93" i="3"/>
  <c r="AH93" i="3"/>
  <c r="AG93" i="3"/>
  <c r="AF93" i="3"/>
  <c r="AE93" i="3"/>
  <c r="AP92" i="3"/>
  <c r="AO92" i="3"/>
  <c r="AN92" i="3"/>
  <c r="AM92" i="3"/>
  <c r="AL92" i="3"/>
  <c r="AK92" i="3"/>
  <c r="AJ92" i="3"/>
  <c r="AI92" i="3"/>
  <c r="AH92" i="3"/>
  <c r="AG92" i="3"/>
  <c r="AF92" i="3"/>
  <c r="AE92" i="3"/>
  <c r="AP91" i="3"/>
  <c r="AO91" i="3"/>
  <c r="AN91" i="3"/>
  <c r="AM91" i="3"/>
  <c r="AL91" i="3"/>
  <c r="AK91" i="3"/>
  <c r="AJ91" i="3"/>
  <c r="AI91" i="3"/>
  <c r="AH91" i="3"/>
  <c r="AG91" i="3"/>
  <c r="AF91" i="3"/>
  <c r="AE91" i="3"/>
  <c r="AP90" i="3"/>
  <c r="AO90" i="3"/>
  <c r="AN90" i="3"/>
  <c r="AM90" i="3"/>
  <c r="AL90" i="3"/>
  <c r="AK90" i="3"/>
  <c r="AJ90" i="3"/>
  <c r="AI90" i="3"/>
  <c r="AH90" i="3"/>
  <c r="AG90" i="3"/>
  <c r="AF90" i="3"/>
  <c r="AE90" i="3"/>
  <c r="AP89" i="3"/>
  <c r="AO89" i="3"/>
  <c r="AN89" i="3"/>
  <c r="AM89" i="3"/>
  <c r="AL89" i="3"/>
  <c r="AK89" i="3"/>
  <c r="AJ89" i="3"/>
  <c r="AI89" i="3"/>
  <c r="AH89" i="3"/>
  <c r="AG89" i="3"/>
  <c r="AF89" i="3"/>
  <c r="AE89" i="3"/>
  <c r="AP88" i="3"/>
  <c r="AO88" i="3"/>
  <c r="AN88" i="3"/>
  <c r="AM88" i="3"/>
  <c r="AL88" i="3"/>
  <c r="AK88" i="3"/>
  <c r="AJ88" i="3"/>
  <c r="AI88" i="3"/>
  <c r="AH88" i="3"/>
  <c r="AG88" i="3"/>
  <c r="AF88" i="3"/>
  <c r="AE88" i="3"/>
  <c r="AP87" i="3"/>
  <c r="AO87" i="3"/>
  <c r="AN87" i="3"/>
  <c r="AM87" i="3"/>
  <c r="AL87" i="3"/>
  <c r="AK87" i="3"/>
  <c r="AJ87" i="3"/>
  <c r="AI87" i="3"/>
  <c r="AH87" i="3"/>
  <c r="AG87" i="3"/>
  <c r="AF87" i="3"/>
  <c r="AE87" i="3"/>
  <c r="AP86" i="3"/>
  <c r="AO86" i="3"/>
  <c r="AN86" i="3"/>
  <c r="AM86" i="3"/>
  <c r="AL86" i="3"/>
  <c r="AK86" i="3"/>
  <c r="AJ86" i="3"/>
  <c r="AI86" i="3"/>
  <c r="AH86" i="3"/>
  <c r="AG86" i="3"/>
  <c r="AF86" i="3"/>
  <c r="AE86" i="3"/>
  <c r="AP85" i="3"/>
  <c r="AO85" i="3"/>
  <c r="AN85" i="3"/>
  <c r="AM85" i="3"/>
  <c r="AL85" i="3"/>
  <c r="AK85" i="3"/>
  <c r="AJ85" i="3"/>
  <c r="AI85" i="3"/>
  <c r="AH85" i="3"/>
  <c r="AG85" i="3"/>
  <c r="AF85" i="3"/>
  <c r="AE85" i="3"/>
  <c r="AP84" i="3"/>
  <c r="AO84" i="3"/>
  <c r="AN84" i="3"/>
  <c r="AM84" i="3"/>
  <c r="AL84" i="3"/>
  <c r="AK84" i="3"/>
  <c r="AJ84" i="3"/>
  <c r="AI84" i="3"/>
  <c r="AH84" i="3"/>
  <c r="AG84" i="3"/>
  <c r="AF84" i="3"/>
  <c r="AE84" i="3"/>
  <c r="AP83" i="3"/>
  <c r="AO83" i="3"/>
  <c r="AN83" i="3"/>
  <c r="AM83" i="3"/>
  <c r="AL83" i="3"/>
  <c r="AK83" i="3"/>
  <c r="AJ83" i="3"/>
  <c r="AI83" i="3"/>
  <c r="AH83" i="3"/>
  <c r="AG83" i="3"/>
  <c r="AF83" i="3"/>
  <c r="AE83" i="3"/>
  <c r="AP82" i="3"/>
  <c r="AO82" i="3"/>
  <c r="AN82" i="3"/>
  <c r="AM82" i="3"/>
  <c r="AL82" i="3"/>
  <c r="AK82" i="3"/>
  <c r="AJ82" i="3"/>
  <c r="AI82" i="3"/>
  <c r="AH82" i="3"/>
  <c r="AG82" i="3"/>
  <c r="AF82" i="3"/>
  <c r="AE82" i="3"/>
  <c r="AP81" i="3"/>
  <c r="AO81" i="3"/>
  <c r="AN81" i="3"/>
  <c r="AM81" i="3"/>
  <c r="AL81" i="3"/>
  <c r="AK81" i="3"/>
  <c r="AJ81" i="3"/>
  <c r="AI81" i="3"/>
  <c r="AH81" i="3"/>
  <c r="AG81" i="3"/>
  <c r="AF81" i="3"/>
  <c r="AE81" i="3"/>
  <c r="AP80" i="3"/>
  <c r="AO80" i="3"/>
  <c r="AN80" i="3"/>
  <c r="AM80" i="3"/>
  <c r="AL80" i="3"/>
  <c r="AK80" i="3"/>
  <c r="AJ80" i="3"/>
  <c r="AI80" i="3"/>
  <c r="AH80" i="3"/>
  <c r="AG80" i="3"/>
  <c r="AF80" i="3"/>
  <c r="AE80" i="3"/>
  <c r="AP79" i="3"/>
  <c r="AO79" i="3"/>
  <c r="AN79" i="3"/>
  <c r="AM79" i="3"/>
  <c r="AL79" i="3"/>
  <c r="AK79" i="3"/>
  <c r="AJ79" i="3"/>
  <c r="AI79" i="3"/>
  <c r="AH79" i="3"/>
  <c r="AG79" i="3"/>
  <c r="AF79" i="3"/>
  <c r="AE79" i="3"/>
  <c r="AP78" i="3"/>
  <c r="AO78" i="3"/>
  <c r="AN78" i="3"/>
  <c r="AM78" i="3"/>
  <c r="AL78" i="3"/>
  <c r="AK78" i="3"/>
  <c r="AJ78" i="3"/>
  <c r="AI78" i="3"/>
  <c r="AH78" i="3"/>
  <c r="AG78" i="3"/>
  <c r="AF78" i="3"/>
  <c r="AE78" i="3"/>
  <c r="AP77" i="3"/>
  <c r="AO77" i="3"/>
  <c r="AN77" i="3"/>
  <c r="AM77" i="3"/>
  <c r="AL77" i="3"/>
  <c r="AK77" i="3"/>
  <c r="AJ77" i="3"/>
  <c r="AI77" i="3"/>
  <c r="AH77" i="3"/>
  <c r="AG77" i="3"/>
  <c r="AF77" i="3"/>
  <c r="AE77" i="3"/>
  <c r="AF45" i="3"/>
  <c r="AP74" i="3"/>
  <c r="AO74" i="3"/>
  <c r="AN74" i="3"/>
  <c r="AM74" i="3"/>
  <c r="AL74" i="3"/>
  <c r="AK74" i="3"/>
  <c r="AJ74" i="3"/>
  <c r="AI74" i="3"/>
  <c r="AH74" i="3"/>
  <c r="AG74" i="3"/>
  <c r="AF74" i="3"/>
  <c r="AE74" i="3"/>
  <c r="AP73" i="3"/>
  <c r="AO73" i="3"/>
  <c r="AN73" i="3"/>
  <c r="AM73" i="3"/>
  <c r="AL73" i="3"/>
  <c r="AK73" i="3"/>
  <c r="AJ73" i="3"/>
  <c r="AI73" i="3"/>
  <c r="AH73" i="3"/>
  <c r="AG73" i="3"/>
  <c r="AF73" i="3"/>
  <c r="AE73" i="3"/>
  <c r="AP72" i="3"/>
  <c r="AO72" i="3"/>
  <c r="AN72" i="3"/>
  <c r="AM72" i="3"/>
  <c r="AL72" i="3"/>
  <c r="AK72" i="3"/>
  <c r="AJ72" i="3"/>
  <c r="AI72" i="3"/>
  <c r="AH72" i="3"/>
  <c r="AG72" i="3"/>
  <c r="AF72" i="3"/>
  <c r="AE72" i="3"/>
  <c r="AP71" i="3"/>
  <c r="AO71" i="3"/>
  <c r="AN71" i="3"/>
  <c r="AM71" i="3"/>
  <c r="AL71" i="3"/>
  <c r="AK71" i="3"/>
  <c r="AJ71" i="3"/>
  <c r="AI71" i="3"/>
  <c r="AH71" i="3"/>
  <c r="AG71" i="3"/>
  <c r="AF71" i="3"/>
  <c r="AE71" i="3"/>
  <c r="AP70" i="3"/>
  <c r="AO70" i="3"/>
  <c r="AN70" i="3"/>
  <c r="AM70" i="3"/>
  <c r="AL70" i="3"/>
  <c r="AK70" i="3"/>
  <c r="AJ70" i="3"/>
  <c r="AI70" i="3"/>
  <c r="AH70" i="3"/>
  <c r="AG70" i="3"/>
  <c r="AF70" i="3"/>
  <c r="AE70" i="3"/>
  <c r="AP69" i="3"/>
  <c r="AO69" i="3"/>
  <c r="AN69" i="3"/>
  <c r="AM69" i="3"/>
  <c r="AL69" i="3"/>
  <c r="AK69" i="3"/>
  <c r="AJ69" i="3"/>
  <c r="AI69" i="3"/>
  <c r="AH69" i="3"/>
  <c r="AG69" i="3"/>
  <c r="AF69" i="3"/>
  <c r="AE69" i="3"/>
  <c r="AP68" i="3"/>
  <c r="AO68" i="3"/>
  <c r="AN68" i="3"/>
  <c r="AM68" i="3"/>
  <c r="AL68" i="3"/>
  <c r="AK68" i="3"/>
  <c r="AJ68" i="3"/>
  <c r="AI68" i="3"/>
  <c r="AH68" i="3"/>
  <c r="AG68" i="3"/>
  <c r="AF68" i="3"/>
  <c r="AE68" i="3"/>
  <c r="AP67" i="3"/>
  <c r="AO67" i="3"/>
  <c r="AN67" i="3"/>
  <c r="AM67" i="3"/>
  <c r="AL67" i="3"/>
  <c r="AK67" i="3"/>
  <c r="AJ67" i="3"/>
  <c r="AI67" i="3"/>
  <c r="AH67" i="3"/>
  <c r="AG67" i="3"/>
  <c r="AF67" i="3"/>
  <c r="AE67" i="3"/>
  <c r="AP66" i="3"/>
  <c r="AO66" i="3"/>
  <c r="AN66" i="3"/>
  <c r="AM66" i="3"/>
  <c r="AL66" i="3"/>
  <c r="AK66" i="3"/>
  <c r="AJ66" i="3"/>
  <c r="AI66" i="3"/>
  <c r="AH66" i="3"/>
  <c r="AG66" i="3"/>
  <c r="AF66" i="3"/>
  <c r="AE66" i="3"/>
  <c r="AP65" i="3"/>
  <c r="AO65" i="3"/>
  <c r="AN65" i="3"/>
  <c r="AM65" i="3"/>
  <c r="AL65" i="3"/>
  <c r="AK65" i="3"/>
  <c r="AJ65" i="3"/>
  <c r="AI65" i="3"/>
  <c r="AH65" i="3"/>
  <c r="AG65" i="3"/>
  <c r="AF65" i="3"/>
  <c r="AE65" i="3"/>
  <c r="AP64" i="3"/>
  <c r="AO64" i="3"/>
  <c r="AN64" i="3"/>
  <c r="AM64" i="3"/>
  <c r="AL64" i="3"/>
  <c r="AK64" i="3"/>
  <c r="AJ64" i="3"/>
  <c r="AI64" i="3"/>
  <c r="AH64" i="3"/>
  <c r="AG64" i="3"/>
  <c r="AF64" i="3"/>
  <c r="AE64" i="3"/>
  <c r="AP63" i="3"/>
  <c r="AO63" i="3"/>
  <c r="AN63" i="3"/>
  <c r="AM63" i="3"/>
  <c r="AL63" i="3"/>
  <c r="AK63" i="3"/>
  <c r="AJ63" i="3"/>
  <c r="AI63" i="3"/>
  <c r="AH63" i="3"/>
  <c r="AG63" i="3"/>
  <c r="AF63" i="3"/>
  <c r="AE63" i="3"/>
  <c r="AP62" i="3"/>
  <c r="AO62" i="3"/>
  <c r="AN62" i="3"/>
  <c r="AM62" i="3"/>
  <c r="AL62" i="3"/>
  <c r="AK62" i="3"/>
  <c r="AJ62" i="3"/>
  <c r="AI62" i="3"/>
  <c r="AH62" i="3"/>
  <c r="AG62" i="3"/>
  <c r="AF62" i="3"/>
  <c r="AE62" i="3"/>
  <c r="AP61" i="3"/>
  <c r="AO61" i="3"/>
  <c r="AN61" i="3"/>
  <c r="AM61" i="3"/>
  <c r="AL61" i="3"/>
  <c r="AK61" i="3"/>
  <c r="AJ61" i="3"/>
  <c r="AI61" i="3"/>
  <c r="AH61" i="3"/>
  <c r="AG61" i="3"/>
  <c r="AF61" i="3"/>
  <c r="AE61" i="3"/>
  <c r="AP60" i="3"/>
  <c r="AO60" i="3"/>
  <c r="AN60" i="3"/>
  <c r="AM60" i="3"/>
  <c r="AL60" i="3"/>
  <c r="AK60" i="3"/>
  <c r="AJ60" i="3"/>
  <c r="AI60" i="3"/>
  <c r="AH60" i="3"/>
  <c r="AG60" i="3"/>
  <c r="AF60" i="3"/>
  <c r="AE60" i="3"/>
  <c r="AP59" i="3"/>
  <c r="AO59" i="3"/>
  <c r="AN59" i="3"/>
  <c r="AM59" i="3"/>
  <c r="AL59" i="3"/>
  <c r="AK59" i="3"/>
  <c r="AJ59" i="3"/>
  <c r="AI59" i="3"/>
  <c r="AH59" i="3"/>
  <c r="AG59" i="3"/>
  <c r="AF59" i="3"/>
  <c r="AE59" i="3"/>
  <c r="AP58" i="3"/>
  <c r="AO58" i="3"/>
  <c r="AN58" i="3"/>
  <c r="AM58" i="3"/>
  <c r="AL58" i="3"/>
  <c r="AK58" i="3"/>
  <c r="AJ58" i="3"/>
  <c r="AI58" i="3"/>
  <c r="AH58" i="3"/>
  <c r="AG58" i="3"/>
  <c r="AF58" i="3"/>
  <c r="AE58" i="3"/>
  <c r="AP57" i="3"/>
  <c r="AO57" i="3"/>
  <c r="AN57" i="3"/>
  <c r="AM57" i="3"/>
  <c r="AL57" i="3"/>
  <c r="AK57" i="3"/>
  <c r="AJ57" i="3"/>
  <c r="AI57" i="3"/>
  <c r="AH57" i="3"/>
  <c r="AG57" i="3"/>
  <c r="AF57" i="3"/>
  <c r="AE57" i="3"/>
  <c r="AP56" i="3"/>
  <c r="AO56" i="3"/>
  <c r="AN56" i="3"/>
  <c r="AM56" i="3"/>
  <c r="AL56" i="3"/>
  <c r="AK56" i="3"/>
  <c r="AJ56" i="3"/>
  <c r="AI56" i="3"/>
  <c r="AH56" i="3"/>
  <c r="AG56" i="3"/>
  <c r="AF56" i="3"/>
  <c r="AE56" i="3"/>
  <c r="AP55" i="3"/>
  <c r="AO55" i="3"/>
  <c r="AN55" i="3"/>
  <c r="AM55" i="3"/>
  <c r="AL55" i="3"/>
  <c r="AK55" i="3"/>
  <c r="AJ55" i="3"/>
  <c r="AI55" i="3"/>
  <c r="AH55" i="3"/>
  <c r="AG55" i="3"/>
  <c r="AF55" i="3"/>
  <c r="AE55" i="3"/>
  <c r="AP54" i="3"/>
  <c r="AO54" i="3"/>
  <c r="AN54" i="3"/>
  <c r="AM54" i="3"/>
  <c r="AL54" i="3"/>
  <c r="AK54" i="3"/>
  <c r="AJ54" i="3"/>
  <c r="AI54" i="3"/>
  <c r="AH54" i="3"/>
  <c r="AG54" i="3"/>
  <c r="AF54" i="3"/>
  <c r="AE54" i="3"/>
  <c r="AP53" i="3"/>
  <c r="AO53" i="3"/>
  <c r="AN53" i="3"/>
  <c r="AM53" i="3"/>
  <c r="AL53" i="3"/>
  <c r="AK53" i="3"/>
  <c r="AJ53" i="3"/>
  <c r="AI53" i="3"/>
  <c r="AH53" i="3"/>
  <c r="AG53" i="3"/>
  <c r="AF53" i="3"/>
  <c r="AE53" i="3"/>
  <c r="AP52" i="3"/>
  <c r="AO52" i="3"/>
  <c r="AN52" i="3"/>
  <c r="AM52" i="3"/>
  <c r="AL52" i="3"/>
  <c r="AK52" i="3"/>
  <c r="AJ52" i="3"/>
  <c r="AI52" i="3"/>
  <c r="AH52" i="3"/>
  <c r="AG52" i="3"/>
  <c r="AF52" i="3"/>
  <c r="AE52" i="3"/>
  <c r="AP51" i="3"/>
  <c r="AO51" i="3"/>
  <c r="AN51" i="3"/>
  <c r="AM51" i="3"/>
  <c r="AL51" i="3"/>
  <c r="AK51" i="3"/>
  <c r="AJ51" i="3"/>
  <c r="AI51" i="3"/>
  <c r="AH51" i="3"/>
  <c r="AG51" i="3"/>
  <c r="AF51" i="3"/>
  <c r="AE51" i="3"/>
  <c r="AP50" i="3"/>
  <c r="AO50" i="3"/>
  <c r="AN50" i="3"/>
  <c r="AM50" i="3"/>
  <c r="AL50" i="3"/>
  <c r="AK50" i="3"/>
  <c r="AJ50" i="3"/>
  <c r="AI50" i="3"/>
  <c r="AH50" i="3"/>
  <c r="AG50" i="3"/>
  <c r="AF50" i="3"/>
  <c r="AE50" i="3"/>
  <c r="AP49" i="3"/>
  <c r="AO49" i="3"/>
  <c r="AN49" i="3"/>
  <c r="AM49" i="3"/>
  <c r="AL49" i="3"/>
  <c r="AK49" i="3"/>
  <c r="AJ49" i="3"/>
  <c r="AI49" i="3"/>
  <c r="AH49" i="3"/>
  <c r="AG49" i="3"/>
  <c r="AF49" i="3"/>
  <c r="AE49" i="3"/>
  <c r="AP48" i="3"/>
  <c r="AO48" i="3"/>
  <c r="AN48" i="3"/>
  <c r="AM48" i="3"/>
  <c r="AL48" i="3"/>
  <c r="AK48" i="3"/>
  <c r="AJ48" i="3"/>
  <c r="AI48" i="3"/>
  <c r="AH48" i="3"/>
  <c r="AG48" i="3"/>
  <c r="AF48" i="3"/>
  <c r="AE48" i="3"/>
  <c r="AP47" i="3"/>
  <c r="AO47" i="3"/>
  <c r="AN47" i="3"/>
  <c r="AM47" i="3"/>
  <c r="AL47" i="3"/>
  <c r="AK47" i="3"/>
  <c r="AJ47" i="3"/>
  <c r="AI47" i="3"/>
  <c r="AH47" i="3"/>
  <c r="AG47" i="3"/>
  <c r="AF47" i="3"/>
  <c r="AE47" i="3"/>
  <c r="AP46" i="3"/>
  <c r="AO46" i="3"/>
  <c r="AN46" i="3"/>
  <c r="AM46" i="3"/>
  <c r="AL46" i="3"/>
  <c r="AK46" i="3"/>
  <c r="AJ46" i="3"/>
  <c r="AI46" i="3"/>
  <c r="AH46" i="3"/>
  <c r="AG46" i="3"/>
  <c r="AF46" i="3"/>
  <c r="AE46" i="3"/>
  <c r="AP45" i="3"/>
  <c r="AO45" i="3"/>
  <c r="AN45" i="3"/>
  <c r="AM45" i="3"/>
  <c r="AL45" i="3"/>
  <c r="AK45" i="3"/>
  <c r="AJ45" i="3"/>
  <c r="AI45" i="3"/>
  <c r="AH45" i="3"/>
  <c r="AG45" i="3"/>
  <c r="AE45" i="3"/>
  <c r="AL22" i="3"/>
  <c r="AA10" i="3"/>
  <c r="AP14" i="3"/>
  <c r="AP15" i="3"/>
  <c r="AP16" i="3"/>
  <c r="AP17" i="3"/>
  <c r="AP18" i="3"/>
  <c r="AP19" i="3"/>
  <c r="AP20" i="3"/>
  <c r="AP21" i="3"/>
  <c r="AP22" i="3"/>
  <c r="AP23" i="3"/>
  <c r="AP24" i="3"/>
  <c r="AP25" i="3"/>
  <c r="AP26" i="3"/>
  <c r="AP27" i="3"/>
  <c r="AP28" i="3"/>
  <c r="AP29" i="3"/>
  <c r="AP30" i="3"/>
  <c r="AP31" i="3"/>
  <c r="AP32" i="3"/>
  <c r="AP33" i="3"/>
  <c r="AP34" i="3"/>
  <c r="AP35" i="3"/>
  <c r="AP36" i="3"/>
  <c r="AP37" i="3"/>
  <c r="AP38" i="3"/>
  <c r="AP39" i="3"/>
  <c r="AP40" i="3"/>
  <c r="AP41" i="3"/>
  <c r="AP42" i="3"/>
  <c r="AP13" i="3"/>
  <c r="AO14" i="3"/>
  <c r="AO15" i="3"/>
  <c r="AO16" i="3"/>
  <c r="AO17" i="3"/>
  <c r="AO18" i="3"/>
  <c r="AO19" i="3"/>
  <c r="AO20" i="3"/>
  <c r="AO21" i="3"/>
  <c r="AO22" i="3"/>
  <c r="AO23" i="3"/>
  <c r="AO24" i="3"/>
  <c r="AO25" i="3"/>
  <c r="AO26" i="3"/>
  <c r="AO27" i="3"/>
  <c r="AO28" i="3"/>
  <c r="AO29" i="3"/>
  <c r="AO30" i="3"/>
  <c r="AO31" i="3"/>
  <c r="AO32" i="3"/>
  <c r="AO33" i="3"/>
  <c r="AO34" i="3"/>
  <c r="AO35" i="3"/>
  <c r="AO36" i="3"/>
  <c r="AO37" i="3"/>
  <c r="AO38" i="3"/>
  <c r="AO39" i="3"/>
  <c r="AO40" i="3"/>
  <c r="AO41" i="3"/>
  <c r="AO42" i="3"/>
  <c r="AO13" i="3"/>
  <c r="AN14" i="3"/>
  <c r="AN15" i="3"/>
  <c r="AN16" i="3"/>
  <c r="AN17" i="3"/>
  <c r="AN18" i="3"/>
  <c r="AN19" i="3"/>
  <c r="AN20" i="3"/>
  <c r="AN21" i="3"/>
  <c r="AN22" i="3"/>
  <c r="AN23" i="3"/>
  <c r="AN24" i="3"/>
  <c r="AN25" i="3"/>
  <c r="AN26" i="3"/>
  <c r="AN27" i="3"/>
  <c r="AN28" i="3"/>
  <c r="AN29" i="3"/>
  <c r="AN30" i="3"/>
  <c r="AN31" i="3"/>
  <c r="AN32" i="3"/>
  <c r="AN33" i="3"/>
  <c r="AN34" i="3"/>
  <c r="AN35" i="3"/>
  <c r="AN36" i="3"/>
  <c r="AN37" i="3"/>
  <c r="AN38" i="3"/>
  <c r="AN39" i="3"/>
  <c r="AN40" i="3"/>
  <c r="AN41" i="3"/>
  <c r="AN42" i="3"/>
  <c r="AN13" i="3"/>
  <c r="AM14" i="3"/>
  <c r="AM15" i="3"/>
  <c r="AM16" i="3"/>
  <c r="AM17" i="3"/>
  <c r="AM18" i="3"/>
  <c r="AM19" i="3"/>
  <c r="AM20" i="3"/>
  <c r="AM21" i="3"/>
  <c r="AM22" i="3"/>
  <c r="AM23" i="3"/>
  <c r="AM24" i="3"/>
  <c r="AM25" i="3"/>
  <c r="AM26" i="3"/>
  <c r="AM27" i="3"/>
  <c r="AM28" i="3"/>
  <c r="AM29" i="3"/>
  <c r="AM30" i="3"/>
  <c r="AM31" i="3"/>
  <c r="AM32" i="3"/>
  <c r="AM33" i="3"/>
  <c r="AM34" i="3"/>
  <c r="AM35" i="3"/>
  <c r="AM36" i="3"/>
  <c r="AM37" i="3"/>
  <c r="AM38" i="3"/>
  <c r="AM39" i="3"/>
  <c r="AM40" i="3"/>
  <c r="AM41" i="3"/>
  <c r="AM42" i="3"/>
  <c r="AM13" i="3"/>
  <c r="AL14" i="3"/>
  <c r="AL15" i="3"/>
  <c r="AL16" i="3"/>
  <c r="AL17" i="3"/>
  <c r="AL18" i="3"/>
  <c r="AL19" i="3"/>
  <c r="AL20" i="3"/>
  <c r="AL21" i="3"/>
  <c r="AL23" i="3"/>
  <c r="AL24" i="3"/>
  <c r="AL25" i="3"/>
  <c r="AL26" i="3"/>
  <c r="AL27" i="3"/>
  <c r="AL28" i="3"/>
  <c r="AL29" i="3"/>
  <c r="AL30" i="3"/>
  <c r="AL31" i="3"/>
  <c r="AL32" i="3"/>
  <c r="AL33" i="3"/>
  <c r="AL34" i="3"/>
  <c r="AL35" i="3"/>
  <c r="AL36" i="3"/>
  <c r="AL37" i="3"/>
  <c r="AL38" i="3"/>
  <c r="AL39" i="3"/>
  <c r="AL40" i="3"/>
  <c r="AL41" i="3"/>
  <c r="AL42" i="3"/>
  <c r="AL13" i="3"/>
  <c r="AK14" i="3"/>
  <c r="AK15" i="3"/>
  <c r="AK16" i="3"/>
  <c r="AK17" i="3"/>
  <c r="AK18" i="3"/>
  <c r="AK19" i="3"/>
  <c r="AK20" i="3"/>
  <c r="AK21" i="3"/>
  <c r="AK22" i="3"/>
  <c r="AK23" i="3"/>
  <c r="AK24" i="3"/>
  <c r="AK25" i="3"/>
  <c r="AK26" i="3"/>
  <c r="AK27" i="3"/>
  <c r="AK28" i="3"/>
  <c r="AK29" i="3"/>
  <c r="AK30" i="3"/>
  <c r="AK31" i="3"/>
  <c r="AK32" i="3"/>
  <c r="AK33" i="3"/>
  <c r="AK34" i="3"/>
  <c r="AK35" i="3"/>
  <c r="AK36" i="3"/>
  <c r="AK37" i="3"/>
  <c r="AK38" i="3"/>
  <c r="AK39" i="3"/>
  <c r="AK40" i="3"/>
  <c r="AK41" i="3"/>
  <c r="AK42" i="3"/>
  <c r="AK13" i="3"/>
  <c r="AJ14" i="3"/>
  <c r="AJ15" i="3"/>
  <c r="AJ16" i="3"/>
  <c r="AJ17" i="3"/>
  <c r="AJ18" i="3"/>
  <c r="AJ19" i="3"/>
  <c r="AJ20" i="3"/>
  <c r="AJ21" i="3"/>
  <c r="AJ22" i="3"/>
  <c r="AJ23" i="3"/>
  <c r="AJ24" i="3"/>
  <c r="AJ25" i="3"/>
  <c r="AJ26" i="3"/>
  <c r="AJ27" i="3"/>
  <c r="AJ28" i="3"/>
  <c r="AJ29" i="3"/>
  <c r="AJ30" i="3"/>
  <c r="AJ31" i="3"/>
  <c r="AJ32" i="3"/>
  <c r="AJ33" i="3"/>
  <c r="AJ34" i="3"/>
  <c r="AJ35" i="3"/>
  <c r="AJ36" i="3"/>
  <c r="AJ37" i="3"/>
  <c r="AJ38" i="3"/>
  <c r="AJ39" i="3"/>
  <c r="AJ40" i="3"/>
  <c r="AJ41" i="3"/>
  <c r="AJ42" i="3"/>
  <c r="AJ13" i="3"/>
  <c r="AI14" i="3"/>
  <c r="AI15" i="3"/>
  <c r="AI16" i="3"/>
  <c r="AI17" i="3"/>
  <c r="AI18" i="3"/>
  <c r="AI19" i="3"/>
  <c r="AI20" i="3"/>
  <c r="AI21" i="3"/>
  <c r="AI22" i="3"/>
  <c r="AI23" i="3"/>
  <c r="AI24" i="3"/>
  <c r="AI25" i="3"/>
  <c r="AI26" i="3"/>
  <c r="AI27" i="3"/>
  <c r="AI28" i="3"/>
  <c r="AI29" i="3"/>
  <c r="AI30" i="3"/>
  <c r="AI31" i="3"/>
  <c r="AI32" i="3"/>
  <c r="AI33" i="3"/>
  <c r="AI34" i="3"/>
  <c r="AI35" i="3"/>
  <c r="AI36" i="3"/>
  <c r="AI37" i="3"/>
  <c r="AI38" i="3"/>
  <c r="AI39" i="3"/>
  <c r="AI40" i="3"/>
  <c r="AI41" i="3"/>
  <c r="AI42" i="3"/>
  <c r="AI13" i="3"/>
  <c r="AH14" i="3"/>
  <c r="AH15" i="3"/>
  <c r="AH16" i="3"/>
  <c r="AH17" i="3"/>
  <c r="AH18" i="3"/>
  <c r="AH19" i="3"/>
  <c r="AH20" i="3"/>
  <c r="AH21" i="3"/>
  <c r="AH22" i="3"/>
  <c r="AH23" i="3"/>
  <c r="AH24" i="3"/>
  <c r="AH25" i="3"/>
  <c r="AH26" i="3"/>
  <c r="AH27" i="3"/>
  <c r="AH28" i="3"/>
  <c r="AH29" i="3"/>
  <c r="AH30" i="3"/>
  <c r="AH31" i="3"/>
  <c r="AH32" i="3"/>
  <c r="AH33" i="3"/>
  <c r="AH34" i="3"/>
  <c r="AH35" i="3"/>
  <c r="AH36" i="3"/>
  <c r="AH37" i="3"/>
  <c r="AH38" i="3"/>
  <c r="AH39" i="3"/>
  <c r="AH40" i="3"/>
  <c r="AH41" i="3"/>
  <c r="AH42" i="3"/>
  <c r="AH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26" i="3"/>
  <c r="AG27" i="3"/>
  <c r="AG28" i="3"/>
  <c r="AG29" i="3"/>
  <c r="AG30" i="3"/>
  <c r="AG31" i="3"/>
  <c r="AG32" i="3"/>
  <c r="AG33" i="3"/>
  <c r="AG34" i="3"/>
  <c r="AG35" i="3"/>
  <c r="AG36" i="3"/>
  <c r="AG37" i="3"/>
  <c r="AG38" i="3"/>
  <c r="AG39" i="3"/>
  <c r="AG40" i="3"/>
  <c r="AG41" i="3"/>
  <c r="AG42" i="3"/>
  <c r="AG13" i="3"/>
  <c r="AF14" i="3"/>
  <c r="AF15" i="3"/>
  <c r="AF16" i="3"/>
  <c r="AF17" i="3"/>
  <c r="AF18" i="3"/>
  <c r="AF19" i="3"/>
  <c r="AF20" i="3"/>
  <c r="AF21" i="3"/>
  <c r="AF22" i="3"/>
  <c r="AF23" i="3"/>
  <c r="AF24" i="3"/>
  <c r="AF25" i="3"/>
  <c r="AF26" i="3"/>
  <c r="AF27" i="3"/>
  <c r="AF28" i="3"/>
  <c r="AF29" i="3"/>
  <c r="AF30" i="3"/>
  <c r="AF31" i="3"/>
  <c r="AF32" i="3"/>
  <c r="AF33" i="3"/>
  <c r="AF34" i="3"/>
  <c r="AF35" i="3"/>
  <c r="AF36" i="3"/>
  <c r="AF37" i="3"/>
  <c r="AF38" i="3"/>
  <c r="AF39" i="3"/>
  <c r="AF40" i="3"/>
  <c r="AF41" i="3"/>
  <c r="AF42" i="3"/>
  <c r="AF13" i="3"/>
  <c r="AE14" i="3"/>
  <c r="AE15" i="3"/>
  <c r="AE16" i="3"/>
  <c r="AE17" i="3"/>
  <c r="AE18" i="3"/>
  <c r="AE19" i="3"/>
  <c r="AE20" i="3"/>
  <c r="AE21" i="3"/>
  <c r="AE22" i="3"/>
  <c r="AE23" i="3"/>
  <c r="AE24" i="3"/>
  <c r="AE25" i="3"/>
  <c r="AE26" i="3"/>
  <c r="AE27" i="3"/>
  <c r="AE28" i="3"/>
  <c r="AE29" i="3"/>
  <c r="AE30" i="3"/>
  <c r="AE31" i="3"/>
  <c r="AE32" i="3"/>
  <c r="AE33" i="3"/>
  <c r="AE34" i="3"/>
  <c r="AE35" i="3"/>
  <c r="AE36" i="3"/>
  <c r="AE37" i="3"/>
  <c r="AE38" i="3"/>
  <c r="AE39" i="3"/>
  <c r="AE40" i="3"/>
  <c r="AE41" i="3"/>
  <c r="AE42" i="3"/>
  <c r="BH61" i="2" l="1"/>
  <c r="R48" i="2"/>
  <c r="BI61" i="2"/>
  <c r="BT48" i="2"/>
  <c r="BN61" i="2"/>
  <c r="BO48" i="2"/>
  <c r="BT61" i="2"/>
  <c r="R61" i="2"/>
  <c r="AB80" i="2"/>
  <c r="BA88" i="2"/>
  <c r="AZ85" i="2"/>
  <c r="AX87" i="2"/>
  <c r="AV89" i="2"/>
  <c r="AU86" i="2"/>
  <c r="AS88" i="2"/>
  <c r="AR85" i="2"/>
  <c r="AP87" i="2"/>
  <c r="AN89" i="2"/>
  <c r="AM86" i="2"/>
  <c r="AK88" i="2"/>
  <c r="AJ85" i="2"/>
  <c r="AH87" i="2"/>
  <c r="M87" i="2" s="1"/>
  <c r="AF89" i="2"/>
  <c r="K89" i="2" s="1"/>
  <c r="AE86" i="2"/>
  <c r="J86" i="2" s="1"/>
  <c r="AC88" i="2"/>
  <c r="AB85" i="2"/>
  <c r="H85" i="2" s="1"/>
  <c r="BA87" i="2"/>
  <c r="AY89" i="2"/>
  <c r="AX86" i="2"/>
  <c r="AV88" i="2"/>
  <c r="AU85" i="2"/>
  <c r="AS87" i="2"/>
  <c r="AQ89" i="2"/>
  <c r="AP86" i="2"/>
  <c r="AN88" i="2"/>
  <c r="AM85" i="2"/>
  <c r="AK87" i="2"/>
  <c r="AI89" i="2"/>
  <c r="AH86" i="2"/>
  <c r="M86" i="2" s="1"/>
  <c r="AF88" i="2"/>
  <c r="K88" i="2" s="1"/>
  <c r="AE85" i="2"/>
  <c r="AC87" i="2"/>
  <c r="AB84" i="2"/>
  <c r="BA86" i="2"/>
  <c r="AY88" i="2"/>
  <c r="AX85" i="2"/>
  <c r="AV87" i="2"/>
  <c r="AS86" i="2"/>
  <c r="AQ88" i="2"/>
  <c r="AP85" i="2"/>
  <c r="AN87" i="2"/>
  <c r="AL89" i="2"/>
  <c r="AK86" i="2"/>
  <c r="AI88" i="2"/>
  <c r="AH85" i="2"/>
  <c r="M85" i="2" s="1"/>
  <c r="AF87" i="2"/>
  <c r="K87" i="2" s="1"/>
  <c r="AC86" i="2"/>
  <c r="BA85" i="2"/>
  <c r="AY87" i="2"/>
  <c r="AW89" i="2"/>
  <c r="AV86" i="2"/>
  <c r="AT88" i="2"/>
  <c r="AS85" i="2"/>
  <c r="AQ87" i="2"/>
  <c r="AO89" i="2"/>
  <c r="AN86" i="2"/>
  <c r="AL88" i="2"/>
  <c r="AK85" i="2"/>
  <c r="AI87" i="2"/>
  <c r="AG89" i="2"/>
  <c r="L89" i="2" s="1"/>
  <c r="AF86" i="2"/>
  <c r="K86" i="2" s="1"/>
  <c r="AD88" i="2"/>
  <c r="AC85" i="2"/>
  <c r="AZ89" i="2"/>
  <c r="AY86" i="2"/>
  <c r="AW88" i="2"/>
  <c r="AV85" i="2"/>
  <c r="AT87" i="2"/>
  <c r="AR89" i="2"/>
  <c r="AQ86" i="2"/>
  <c r="AO88" i="2"/>
  <c r="AN85" i="2"/>
  <c r="AL87" i="2"/>
  <c r="AJ89" i="2"/>
  <c r="AG88" i="2"/>
  <c r="L88" i="2" s="1"/>
  <c r="AF85" i="2"/>
  <c r="K85" i="2" s="1"/>
  <c r="AD87" i="2"/>
  <c r="H89" i="2"/>
  <c r="AZ88" i="2"/>
  <c r="AW87" i="2"/>
  <c r="AT86" i="2"/>
  <c r="AR88" i="2"/>
  <c r="AO87" i="2"/>
  <c r="AT89" i="2"/>
  <c r="AI86" i="2"/>
  <c r="AY85" i="2"/>
  <c r="AU89" i="2"/>
  <c r="AQ85" i="2"/>
  <c r="AL86" i="2"/>
  <c r="AJ88" i="2"/>
  <c r="AI85" i="2"/>
  <c r="AG87" i="2"/>
  <c r="L87" i="2" s="1"/>
  <c r="AE89" i="2"/>
  <c r="J89" i="2" s="1"/>
  <c r="AD86" i="2"/>
  <c r="AB88" i="2"/>
  <c r="AZ87" i="2"/>
  <c r="AX89" i="2"/>
  <c r="AW86" i="2"/>
  <c r="AU88" i="2"/>
  <c r="AT85" i="2"/>
  <c r="AR87" i="2"/>
  <c r="AP89" i="2"/>
  <c r="AO86" i="2"/>
  <c r="AM88" i="2"/>
  <c r="AL85" i="2"/>
  <c r="AJ87" i="2"/>
  <c r="AH89" i="2"/>
  <c r="M89" i="2" s="1"/>
  <c r="AG86" i="2"/>
  <c r="L86" i="2" s="1"/>
  <c r="AE88" i="2"/>
  <c r="J88" i="2" s="1"/>
  <c r="AD85" i="2"/>
  <c r="AB87" i="2"/>
  <c r="H87" i="2" s="1"/>
  <c r="BA89" i="2"/>
  <c r="AZ86" i="2"/>
  <c r="AX88" i="2"/>
  <c r="AW85" i="2"/>
  <c r="AU87" i="2"/>
  <c r="AS89" i="2"/>
  <c r="AR86" i="2"/>
  <c r="AP88" i="2"/>
  <c r="AO85" i="2"/>
  <c r="AM87" i="2"/>
  <c r="AK89" i="2"/>
  <c r="AJ86" i="2"/>
  <c r="AH88" i="2"/>
  <c r="M88" i="2" s="1"/>
  <c r="AG85" i="2"/>
  <c r="L85" i="2" s="1"/>
  <c r="AE87" i="2"/>
  <c r="J87" i="2" s="1"/>
  <c r="AB86" i="2"/>
  <c r="H86" i="2" s="1"/>
  <c r="AM89" i="2"/>
  <c r="Q89" i="27"/>
  <c r="Q87" i="27"/>
  <c r="O87" i="27"/>
  <c r="Q85" i="27"/>
  <c r="R83" i="27"/>
  <c r="Q83" i="27"/>
  <c r="P83" i="27"/>
  <c r="O83" i="27"/>
  <c r="N83" i="27"/>
  <c r="M83" i="27"/>
  <c r="L83" i="27"/>
  <c r="K83" i="27"/>
  <c r="J83" i="27"/>
  <c r="I83" i="27"/>
  <c r="H83" i="27"/>
  <c r="G83" i="27"/>
  <c r="F83" i="27"/>
  <c r="E83" i="27"/>
  <c r="V83" i="27" s="1"/>
  <c r="R82" i="27"/>
  <c r="Q82" i="27"/>
  <c r="P82" i="27"/>
  <c r="O82" i="27"/>
  <c r="N82" i="27"/>
  <c r="M82" i="27"/>
  <c r="L82" i="27"/>
  <c r="K82" i="27"/>
  <c r="J82" i="27"/>
  <c r="I82" i="27"/>
  <c r="H82" i="27"/>
  <c r="G82" i="27"/>
  <c r="F82" i="27"/>
  <c r="E82" i="27"/>
  <c r="V82" i="27" s="1"/>
  <c r="R81" i="27"/>
  <c r="Q81" i="27"/>
  <c r="P81" i="27"/>
  <c r="O81" i="27"/>
  <c r="N81" i="27"/>
  <c r="M81" i="27"/>
  <c r="L81" i="27"/>
  <c r="K81" i="27"/>
  <c r="J81" i="27"/>
  <c r="I81" i="27"/>
  <c r="H81" i="27"/>
  <c r="G81" i="27"/>
  <c r="F81" i="27"/>
  <c r="E81" i="27"/>
  <c r="V81" i="27" s="1"/>
  <c r="R80" i="27"/>
  <c r="Q80" i="27"/>
  <c r="P80" i="27"/>
  <c r="O80" i="27"/>
  <c r="N80" i="27"/>
  <c r="M80" i="27"/>
  <c r="L80" i="27"/>
  <c r="K80" i="27"/>
  <c r="J80" i="27"/>
  <c r="I80" i="27"/>
  <c r="H80" i="27"/>
  <c r="G80" i="27"/>
  <c r="F80" i="27"/>
  <c r="E80" i="27"/>
  <c r="V80" i="27" s="1"/>
  <c r="R79" i="27"/>
  <c r="Q79" i="27"/>
  <c r="P79" i="27"/>
  <c r="O79" i="27"/>
  <c r="N79" i="27"/>
  <c r="M79" i="27"/>
  <c r="L79" i="27"/>
  <c r="K79" i="27"/>
  <c r="J79" i="27"/>
  <c r="I79" i="27"/>
  <c r="H79" i="27"/>
  <c r="G79" i="27"/>
  <c r="F79" i="27"/>
  <c r="E79" i="27"/>
  <c r="V79" i="27" s="1"/>
  <c r="Y79" i="27" s="1"/>
  <c r="R78" i="27"/>
  <c r="Q78" i="27"/>
  <c r="P78" i="27"/>
  <c r="O78" i="27"/>
  <c r="N78" i="27"/>
  <c r="M78" i="27"/>
  <c r="L78" i="27"/>
  <c r="K78" i="27"/>
  <c r="J78" i="27"/>
  <c r="I78" i="27"/>
  <c r="H78" i="27"/>
  <c r="G78" i="27"/>
  <c r="F78" i="27"/>
  <c r="E78" i="27"/>
  <c r="V78" i="27" s="1"/>
  <c r="R77" i="27"/>
  <c r="Q77" i="27"/>
  <c r="P77" i="27"/>
  <c r="O77" i="27"/>
  <c r="N77" i="27"/>
  <c r="M77" i="27"/>
  <c r="L77" i="27"/>
  <c r="K77" i="27"/>
  <c r="J77" i="27"/>
  <c r="I77" i="27"/>
  <c r="H77" i="27"/>
  <c r="G77" i="27"/>
  <c r="F77" i="27"/>
  <c r="E77" i="27"/>
  <c r="V77" i="27" s="1"/>
  <c r="V76" i="27"/>
  <c r="Y76" i="27" s="1"/>
  <c r="R76" i="27"/>
  <c r="Q76" i="27"/>
  <c r="P76" i="27"/>
  <c r="O76" i="27"/>
  <c r="N76" i="27"/>
  <c r="M76" i="27"/>
  <c r="L76" i="27"/>
  <c r="K76" i="27"/>
  <c r="J76" i="27"/>
  <c r="I76" i="27"/>
  <c r="H76" i="27"/>
  <c r="G76" i="27"/>
  <c r="F76" i="27"/>
  <c r="E76" i="27"/>
  <c r="V75" i="27"/>
  <c r="Y75" i="27" s="1"/>
  <c r="R75" i="27"/>
  <c r="Q75" i="27"/>
  <c r="P75" i="27"/>
  <c r="O75" i="27"/>
  <c r="N75" i="27"/>
  <c r="M75" i="27"/>
  <c r="L75" i="27"/>
  <c r="K75" i="27"/>
  <c r="J75" i="27"/>
  <c r="I75" i="27"/>
  <c r="H75" i="27"/>
  <c r="G75" i="27"/>
  <c r="F75" i="27"/>
  <c r="E75" i="27"/>
  <c r="R74" i="27"/>
  <c r="Q74" i="27"/>
  <c r="P74" i="27"/>
  <c r="O74" i="27"/>
  <c r="N74" i="27"/>
  <c r="M74" i="27"/>
  <c r="L74" i="27"/>
  <c r="K74" i="27"/>
  <c r="J74" i="27"/>
  <c r="I74" i="27"/>
  <c r="H74" i="27"/>
  <c r="G74" i="27"/>
  <c r="F74" i="27"/>
  <c r="E74" i="27"/>
  <c r="V74" i="27" s="1"/>
  <c r="Q73" i="27"/>
  <c r="P73" i="27"/>
  <c r="O73" i="27"/>
  <c r="N73" i="27"/>
  <c r="M73" i="27"/>
  <c r="L73" i="27"/>
  <c r="K73" i="27"/>
  <c r="J73" i="27"/>
  <c r="I73" i="27"/>
  <c r="H73" i="27"/>
  <c r="G73" i="27"/>
  <c r="F73" i="27"/>
  <c r="E73" i="27"/>
  <c r="V73" i="27" s="1"/>
  <c r="V72" i="27"/>
  <c r="Z76" i="27" s="1"/>
  <c r="Q72" i="27"/>
  <c r="P72" i="27"/>
  <c r="O72" i="27"/>
  <c r="N72" i="27"/>
  <c r="M72" i="27"/>
  <c r="L72" i="27"/>
  <c r="K72" i="27"/>
  <c r="J72" i="27"/>
  <c r="I72" i="27"/>
  <c r="H72" i="27"/>
  <c r="G72" i="27"/>
  <c r="F72" i="27"/>
  <c r="E72" i="27"/>
  <c r="V71" i="27"/>
  <c r="Y71" i="27" s="1"/>
  <c r="Q71" i="27"/>
  <c r="P71" i="27"/>
  <c r="O71" i="27"/>
  <c r="N71" i="27"/>
  <c r="M71" i="27"/>
  <c r="L71" i="27"/>
  <c r="K71" i="27"/>
  <c r="J71" i="27"/>
  <c r="I71" i="27"/>
  <c r="H71" i="27"/>
  <c r="G71" i="27"/>
  <c r="F71" i="27"/>
  <c r="E71" i="27"/>
  <c r="Z70" i="27"/>
  <c r="AA70" i="27" s="1"/>
  <c r="AB70" i="27" s="1"/>
  <c r="V70" i="27"/>
  <c r="Y70" i="27" s="1"/>
  <c r="Q70" i="27"/>
  <c r="P70" i="27"/>
  <c r="O70" i="27"/>
  <c r="N70" i="27"/>
  <c r="M70" i="27"/>
  <c r="L70" i="27"/>
  <c r="K70" i="27"/>
  <c r="J70" i="27"/>
  <c r="I70" i="27"/>
  <c r="H70" i="27"/>
  <c r="G70" i="27"/>
  <c r="F70" i="27"/>
  <c r="E70" i="27"/>
  <c r="N69" i="27"/>
  <c r="M69" i="27"/>
  <c r="L69" i="27"/>
  <c r="K69" i="27"/>
  <c r="J69" i="27"/>
  <c r="I69" i="27"/>
  <c r="H69" i="27"/>
  <c r="G69" i="27"/>
  <c r="F69" i="27"/>
  <c r="N68" i="27"/>
  <c r="M68" i="27"/>
  <c r="L68" i="27"/>
  <c r="K68" i="27"/>
  <c r="J68" i="27"/>
  <c r="I68" i="27"/>
  <c r="H68" i="27"/>
  <c r="G68" i="27"/>
  <c r="F68" i="27"/>
  <c r="N67" i="27"/>
  <c r="M67" i="27"/>
  <c r="L67" i="27"/>
  <c r="K67" i="27"/>
  <c r="J67" i="27"/>
  <c r="I67" i="27"/>
  <c r="H67" i="27"/>
  <c r="G67" i="27"/>
  <c r="F67" i="27"/>
  <c r="D67" i="27"/>
  <c r="D68" i="27" s="1"/>
  <c r="D69" i="27" s="1"/>
  <c r="D70" i="27" s="1"/>
  <c r="N66" i="27"/>
  <c r="M66" i="27"/>
  <c r="L66" i="27"/>
  <c r="K66" i="27"/>
  <c r="J66" i="27"/>
  <c r="I66" i="27"/>
  <c r="H66" i="27"/>
  <c r="G66" i="27"/>
  <c r="F66" i="27"/>
  <c r="AJ62" i="27"/>
  <c r="AI62" i="27"/>
  <c r="AH62" i="27"/>
  <c r="AG62" i="27"/>
  <c r="AF62" i="27"/>
  <c r="R60" i="27"/>
  <c r="Q60" i="27"/>
  <c r="P60" i="27"/>
  <c r="O60" i="27"/>
  <c r="N60" i="27"/>
  <c r="M60" i="27"/>
  <c r="L60" i="27"/>
  <c r="K60" i="27"/>
  <c r="J60" i="27"/>
  <c r="R59" i="27"/>
  <c r="Q59" i="27"/>
  <c r="P59" i="27"/>
  <c r="O59" i="27"/>
  <c r="N59" i="27"/>
  <c r="M59" i="27"/>
  <c r="L59" i="27"/>
  <c r="K59" i="27"/>
  <c r="J59" i="27"/>
  <c r="R58" i="27"/>
  <c r="Q58" i="27"/>
  <c r="P58" i="27"/>
  <c r="O58" i="27"/>
  <c r="N58" i="27"/>
  <c r="M58" i="27"/>
  <c r="L58" i="27"/>
  <c r="K58" i="27"/>
  <c r="J58" i="27"/>
  <c r="R57" i="27"/>
  <c r="Q57" i="27"/>
  <c r="P57" i="27"/>
  <c r="O57" i="27"/>
  <c r="N57" i="27"/>
  <c r="M57" i="27"/>
  <c r="L57" i="27"/>
  <c r="K57" i="27"/>
  <c r="J57" i="27"/>
  <c r="R56" i="27"/>
  <c r="Q56" i="27"/>
  <c r="P56" i="27"/>
  <c r="O56" i="27"/>
  <c r="N56" i="27"/>
  <c r="M56" i="27"/>
  <c r="L56" i="27"/>
  <c r="K56" i="27"/>
  <c r="J56" i="27"/>
  <c r="R55" i="27"/>
  <c r="Q55" i="27"/>
  <c r="P55" i="27"/>
  <c r="O55" i="27"/>
  <c r="N55" i="27"/>
  <c r="M55" i="27"/>
  <c r="L55" i="27"/>
  <c r="K55" i="27"/>
  <c r="J55" i="27"/>
  <c r="R54" i="27"/>
  <c r="Q54" i="27"/>
  <c r="P54" i="27"/>
  <c r="O54" i="27"/>
  <c r="N54" i="27"/>
  <c r="M54" i="27"/>
  <c r="L54" i="27"/>
  <c r="K54" i="27"/>
  <c r="J54" i="27"/>
  <c r="R53" i="27"/>
  <c r="Q53" i="27"/>
  <c r="P53" i="27"/>
  <c r="O53" i="27"/>
  <c r="N53" i="27"/>
  <c r="M53" i="27"/>
  <c r="L53" i="27"/>
  <c r="K53" i="27"/>
  <c r="J53" i="27"/>
  <c r="R52" i="27"/>
  <c r="Q52" i="27"/>
  <c r="P52" i="27"/>
  <c r="O52" i="27"/>
  <c r="N52" i="27"/>
  <c r="M52" i="27"/>
  <c r="L52" i="27"/>
  <c r="K52" i="27"/>
  <c r="J52" i="27"/>
  <c r="R51" i="27"/>
  <c r="Q51" i="27"/>
  <c r="P51" i="27"/>
  <c r="O51" i="27"/>
  <c r="N51" i="27"/>
  <c r="M51" i="27"/>
  <c r="L51" i="27"/>
  <c r="K51" i="27"/>
  <c r="J51" i="27"/>
  <c r="R50" i="27"/>
  <c r="Q50" i="27"/>
  <c r="P50" i="27"/>
  <c r="O50" i="27"/>
  <c r="N50" i="27"/>
  <c r="M50" i="27"/>
  <c r="L50" i="27"/>
  <c r="K50" i="27"/>
  <c r="J50" i="27"/>
  <c r="R49" i="27"/>
  <c r="Q49" i="27"/>
  <c r="P49" i="27"/>
  <c r="O49" i="27"/>
  <c r="N49" i="27"/>
  <c r="M49" i="27"/>
  <c r="L49" i="27"/>
  <c r="K49" i="27"/>
  <c r="J49" i="27"/>
  <c r="R48" i="27"/>
  <c r="Q48" i="27"/>
  <c r="P48" i="27"/>
  <c r="O48" i="27"/>
  <c r="N48" i="27"/>
  <c r="M48" i="27"/>
  <c r="L48" i="27"/>
  <c r="K48" i="27"/>
  <c r="J48" i="27"/>
  <c r="R47" i="27"/>
  <c r="Q47" i="27"/>
  <c r="P47" i="27"/>
  <c r="O47" i="27"/>
  <c r="N47" i="27"/>
  <c r="M47" i="27"/>
  <c r="L47" i="27"/>
  <c r="K47" i="27"/>
  <c r="J47" i="27"/>
  <c r="R46" i="27"/>
  <c r="Q46" i="27"/>
  <c r="P46" i="27"/>
  <c r="O46" i="27"/>
  <c r="N46" i="27"/>
  <c r="M46" i="27"/>
  <c r="L46" i="27"/>
  <c r="K46" i="27"/>
  <c r="J46" i="27"/>
  <c r="R45" i="27"/>
  <c r="Q45" i="27"/>
  <c r="P45" i="27"/>
  <c r="O45" i="27"/>
  <c r="N45" i="27"/>
  <c r="M45" i="27"/>
  <c r="L45" i="27"/>
  <c r="K45" i="27"/>
  <c r="J45" i="27"/>
  <c r="R44" i="27"/>
  <c r="Q44" i="27"/>
  <c r="P44" i="27"/>
  <c r="O44" i="27"/>
  <c r="N44" i="27"/>
  <c r="M44" i="27"/>
  <c r="L44" i="27"/>
  <c r="K44" i="27"/>
  <c r="J44" i="27"/>
  <c r="R43" i="27"/>
  <c r="Q43" i="27"/>
  <c r="P43" i="27"/>
  <c r="O43" i="27"/>
  <c r="N43" i="27"/>
  <c r="M43" i="27"/>
  <c r="L43" i="27"/>
  <c r="K43" i="27"/>
  <c r="J43" i="27"/>
  <c r="R42" i="27"/>
  <c r="Q42" i="27"/>
  <c r="P42" i="27"/>
  <c r="O42" i="27"/>
  <c r="N42" i="27"/>
  <c r="M42" i="27"/>
  <c r="L42" i="27"/>
  <c r="K42" i="27"/>
  <c r="J42" i="27"/>
  <c r="R34" i="27"/>
  <c r="AC33" i="27"/>
  <c r="AB33" i="27"/>
  <c r="AA33" i="27"/>
  <c r="Z33" i="27"/>
  <c r="Y33" i="27"/>
  <c r="X33" i="27"/>
  <c r="W33" i="27"/>
  <c r="V33" i="27"/>
  <c r="R33" i="27"/>
  <c r="V32" i="27"/>
  <c r="R32" i="27"/>
  <c r="V31" i="27"/>
  <c r="R31" i="27"/>
  <c r="V30" i="27"/>
  <c r="R30" i="27"/>
  <c r="V29" i="27"/>
  <c r="R29" i="27"/>
  <c r="V28" i="27"/>
  <c r="R28" i="27"/>
  <c r="V27" i="27"/>
  <c r="R27" i="27"/>
  <c r="V26" i="27"/>
  <c r="R26" i="27"/>
  <c r="AC34" i="27" s="1"/>
  <c r="P21" i="27"/>
  <c r="N21" i="27"/>
  <c r="L21" i="27"/>
  <c r="G21" i="27"/>
  <c r="P20" i="27"/>
  <c r="N20" i="27"/>
  <c r="L20" i="27"/>
  <c r="G20" i="27"/>
  <c r="L18" i="27"/>
  <c r="G16" i="27"/>
  <c r="N40" i="26"/>
  <c r="P40" i="26" s="1"/>
  <c r="L40" i="26"/>
  <c r="O40" i="26" s="1"/>
  <c r="N39" i="26"/>
  <c r="P39" i="26" s="1"/>
  <c r="L39" i="26"/>
  <c r="O39" i="26" s="1"/>
  <c r="N38" i="26"/>
  <c r="P38" i="26" s="1"/>
  <c r="L38" i="26"/>
  <c r="O38" i="26" s="1"/>
  <c r="N37" i="26"/>
  <c r="P37" i="26" s="1"/>
  <c r="L37" i="26"/>
  <c r="O37" i="26" s="1"/>
  <c r="N36" i="26"/>
  <c r="P36" i="26" s="1"/>
  <c r="L36" i="26"/>
  <c r="O36" i="26" s="1"/>
  <c r="N35" i="26"/>
  <c r="P35" i="26" s="1"/>
  <c r="L35" i="26"/>
  <c r="O35" i="26" s="1"/>
  <c r="P34" i="26"/>
  <c r="N34" i="26"/>
  <c r="L34" i="26"/>
  <c r="O34" i="26" s="1"/>
  <c r="S34" i="26" s="1"/>
  <c r="N33" i="26"/>
  <c r="P33" i="26" s="1"/>
  <c r="L33" i="26"/>
  <c r="O33" i="26" s="1"/>
  <c r="S33" i="26" s="1"/>
  <c r="N32" i="26"/>
  <c r="P32" i="26" s="1"/>
  <c r="L32" i="26"/>
  <c r="O32" i="26" s="1"/>
  <c r="N31" i="26"/>
  <c r="P31" i="26" s="1"/>
  <c r="L31" i="26"/>
  <c r="O31" i="26" s="1"/>
  <c r="N30" i="26"/>
  <c r="P30" i="26" s="1"/>
  <c r="L30" i="26"/>
  <c r="O30" i="26" s="1"/>
  <c r="N29" i="26"/>
  <c r="P29" i="26" s="1"/>
  <c r="L29" i="26"/>
  <c r="O29" i="26" s="1"/>
  <c r="N28" i="26"/>
  <c r="P28" i="26" s="1"/>
  <c r="L28" i="26"/>
  <c r="O28" i="26" s="1"/>
  <c r="N27" i="26"/>
  <c r="P27" i="26" s="1"/>
  <c r="L27" i="26"/>
  <c r="O27" i="26" s="1"/>
  <c r="N26" i="26"/>
  <c r="P26" i="26" s="1"/>
  <c r="L26" i="26"/>
  <c r="O26" i="26" s="1"/>
  <c r="S26" i="26" s="1"/>
  <c r="N25" i="26"/>
  <c r="P25" i="26" s="1"/>
  <c r="L25" i="26"/>
  <c r="O25" i="26" s="1"/>
  <c r="S25" i="26" s="1"/>
  <c r="N24" i="26"/>
  <c r="P24" i="26" s="1"/>
  <c r="L24" i="26"/>
  <c r="O24" i="26" s="1"/>
  <c r="N23" i="26"/>
  <c r="P23" i="26" s="1"/>
  <c r="L23" i="26"/>
  <c r="O23" i="26" s="1"/>
  <c r="N22" i="26"/>
  <c r="P22" i="26" s="1"/>
  <c r="L22" i="26"/>
  <c r="O22" i="26" s="1"/>
  <c r="N21" i="26"/>
  <c r="P21" i="26" s="1"/>
  <c r="L21" i="26"/>
  <c r="O21" i="26" s="1"/>
  <c r="N20" i="26"/>
  <c r="P20" i="26" s="1"/>
  <c r="L20" i="26"/>
  <c r="O20" i="26" s="1"/>
  <c r="N19" i="26"/>
  <c r="P19" i="26" s="1"/>
  <c r="L19" i="26"/>
  <c r="O19" i="26" s="1"/>
  <c r="O18" i="26"/>
  <c r="S18" i="26" s="1"/>
  <c r="N18" i="26"/>
  <c r="P18" i="26" s="1"/>
  <c r="L18" i="26"/>
  <c r="N17" i="26"/>
  <c r="P17" i="26" s="1"/>
  <c r="L17" i="26"/>
  <c r="O17" i="26" s="1"/>
  <c r="S17" i="26" s="1"/>
  <c r="N16" i="26"/>
  <c r="P16" i="26" s="1"/>
  <c r="L16" i="26"/>
  <c r="O16" i="26" s="1"/>
  <c r="N15" i="26"/>
  <c r="P15" i="26" s="1"/>
  <c r="L15" i="26"/>
  <c r="O15" i="26" s="1"/>
  <c r="N14" i="26"/>
  <c r="P14" i="26" s="1"/>
  <c r="L14" i="26"/>
  <c r="O14" i="26" s="1"/>
  <c r="R14" i="26" s="1"/>
  <c r="N13" i="26"/>
  <c r="P13" i="26" s="1"/>
  <c r="L13" i="26"/>
  <c r="O13" i="26" s="1"/>
  <c r="N12" i="26"/>
  <c r="P12" i="26" s="1"/>
  <c r="L12" i="26"/>
  <c r="O12" i="26" s="1"/>
  <c r="N11" i="26"/>
  <c r="P11" i="26" s="1"/>
  <c r="L11" i="26"/>
  <c r="O11" i="26" s="1"/>
  <c r="AS6" i="26"/>
  <c r="AR6" i="26"/>
  <c r="BF5" i="26"/>
  <c r="BE59" i="2" s="1"/>
  <c r="BE5" i="26"/>
  <c r="BD59" i="2" s="1"/>
  <c r="BD5" i="26"/>
  <c r="BC59" i="2" s="1"/>
  <c r="BC5" i="26"/>
  <c r="BB59" i="2" s="1"/>
  <c r="BB5" i="26"/>
  <c r="BA59" i="2" s="1"/>
  <c r="BA5" i="26"/>
  <c r="AZ59" i="2" s="1"/>
  <c r="L59" i="2" s="1"/>
  <c r="AZ5" i="26"/>
  <c r="AY59" i="2" s="1"/>
  <c r="K59" i="2" s="1"/>
  <c r="AY5" i="26"/>
  <c r="AX59" i="2" s="1"/>
  <c r="J59" i="2" s="1"/>
  <c r="AP5" i="26"/>
  <c r="AO5" i="26"/>
  <c r="BF4" i="26"/>
  <c r="AV59" i="2" s="1"/>
  <c r="BE4" i="26"/>
  <c r="AU59" i="2" s="1"/>
  <c r="BD4" i="26"/>
  <c r="AT59" i="2" s="1"/>
  <c r="BC4" i="26"/>
  <c r="AS59" i="2" s="1"/>
  <c r="BB4" i="26"/>
  <c r="AR59" i="2" s="1"/>
  <c r="BA4" i="26"/>
  <c r="AQ59" i="2" s="1"/>
  <c r="AZ4" i="26"/>
  <c r="AP59" i="2" s="1"/>
  <c r="AY4" i="26"/>
  <c r="AO59" i="2" s="1"/>
  <c r="BF3" i="26"/>
  <c r="AM59" i="2" s="1"/>
  <c r="BE3" i="26"/>
  <c r="AL59" i="2" s="1"/>
  <c r="BD3" i="26"/>
  <c r="AK59" i="2" s="1"/>
  <c r="BC3" i="26"/>
  <c r="AJ59" i="2" s="1"/>
  <c r="BB3" i="26"/>
  <c r="AI59" i="2" s="1"/>
  <c r="BA3" i="26"/>
  <c r="AH59" i="2" s="1"/>
  <c r="AZ3" i="26"/>
  <c r="AG59" i="2" s="1"/>
  <c r="AY3" i="26"/>
  <c r="AF59" i="2" s="1"/>
  <c r="Q40" i="25"/>
  <c r="Q39" i="25"/>
  <c r="Q38" i="25"/>
  <c r="Q37" i="25"/>
  <c r="Q36" i="25"/>
  <c r="Q35" i="25"/>
  <c r="Q34" i="25"/>
  <c r="Q33" i="25"/>
  <c r="Q32" i="25"/>
  <c r="Q31" i="25"/>
  <c r="Q30" i="25"/>
  <c r="Q29" i="25"/>
  <c r="Q28" i="25"/>
  <c r="Q27" i="25"/>
  <c r="Q26" i="25"/>
  <c r="Q25" i="25"/>
  <c r="Q24" i="25"/>
  <c r="Q23" i="25"/>
  <c r="Q22" i="25"/>
  <c r="Q21" i="25"/>
  <c r="Q20" i="25"/>
  <c r="Q19" i="25"/>
  <c r="Q18" i="25"/>
  <c r="Q17" i="25"/>
  <c r="Q16" i="25"/>
  <c r="Q15" i="25"/>
  <c r="Q14" i="25"/>
  <c r="Q13" i="25"/>
  <c r="Q12" i="25"/>
  <c r="Q11" i="25"/>
  <c r="AC10" i="25"/>
  <c r="DS5" i="25"/>
  <c r="BE60" i="2" s="1"/>
  <c r="DR5" i="25"/>
  <c r="BD60" i="2" s="1"/>
  <c r="DQ5" i="25"/>
  <c r="DP5" i="25"/>
  <c r="BB60" i="2" s="1"/>
  <c r="DO5" i="25"/>
  <c r="BA60" i="2" s="1"/>
  <c r="DN5" i="25"/>
  <c r="AZ60" i="2" s="1"/>
  <c r="L60" i="2" s="1"/>
  <c r="DM5" i="25"/>
  <c r="AY60" i="2" s="1"/>
  <c r="K60" i="2" s="1"/>
  <c r="DL5" i="25"/>
  <c r="AX60" i="2" s="1"/>
  <c r="J60" i="2" s="1"/>
  <c r="DS4" i="25"/>
  <c r="DR4" i="25"/>
  <c r="DQ4" i="25"/>
  <c r="AT60" i="2" s="1"/>
  <c r="DP4" i="25"/>
  <c r="AS60" i="2" s="1"/>
  <c r="DO4" i="25"/>
  <c r="AR60" i="2" s="1"/>
  <c r="DN4" i="25"/>
  <c r="AQ60" i="2" s="1"/>
  <c r="DM4" i="25"/>
  <c r="AP60" i="2" s="1"/>
  <c r="DL4" i="25"/>
  <c r="AO60" i="2" s="1"/>
  <c r="DI4" i="25"/>
  <c r="AJ4" i="25" a="1"/>
  <c r="AJ4" i="25" s="1"/>
  <c r="AI4" i="25" a="1"/>
  <c r="AI4" i="25" s="1"/>
  <c r="AH4" i="25" a="1"/>
  <c r="AH4" i="25" s="1"/>
  <c r="AG4" i="25" a="1"/>
  <c r="AG4" i="25" s="1"/>
  <c r="AF4" i="25" a="1"/>
  <c r="AF4" i="25" s="1"/>
  <c r="AE4" i="25" a="1"/>
  <c r="AE4" i="25" s="1"/>
  <c r="AD4" i="25" a="1"/>
  <c r="AD4" i="25" s="1"/>
  <c r="AC4" i="25" a="1"/>
  <c r="AC4" i="25" s="1"/>
  <c r="DS3" i="25"/>
  <c r="DR3" i="25"/>
  <c r="AL60" i="2" s="1"/>
  <c r="DQ3" i="25"/>
  <c r="AK60" i="2" s="1"/>
  <c r="DP3" i="25"/>
  <c r="AJ60" i="2" s="1"/>
  <c r="DO3" i="25"/>
  <c r="DN3" i="25"/>
  <c r="AH60" i="2" s="1"/>
  <c r="DM3" i="25"/>
  <c r="AG60" i="2" s="1"/>
  <c r="DL3" i="25"/>
  <c r="AF60" i="2" s="1"/>
  <c r="DI3" i="25"/>
  <c r="AJ3" i="25" a="1"/>
  <c r="AJ3" i="25" s="1"/>
  <c r="AI3" i="25" a="1"/>
  <c r="AI3" i="25" s="1"/>
  <c r="AH3" i="25" a="1"/>
  <c r="AH3" i="25" s="1"/>
  <c r="AG3" i="25" a="1"/>
  <c r="AG3" i="25" s="1"/>
  <c r="AF3" i="25" a="1"/>
  <c r="AF3" i="25" s="1"/>
  <c r="AE3" i="25" a="1"/>
  <c r="AE3" i="25" s="1"/>
  <c r="AD3" i="25" a="1"/>
  <c r="AD3" i="25" s="1"/>
  <c r="AC3" i="25" a="1"/>
  <c r="AC3" i="25" s="1"/>
  <c r="Z3" i="25" a="1"/>
  <c r="Z3" i="25" s="1"/>
  <c r="Y3" i="25" a="1"/>
  <c r="Y3" i="25" s="1"/>
  <c r="Z4" i="25" s="1"/>
  <c r="Q41" i="24"/>
  <c r="P41" i="24"/>
  <c r="O41" i="24"/>
  <c r="N41" i="24"/>
  <c r="S41" i="24" s="1"/>
  <c r="M41" i="24"/>
  <c r="Q40" i="24"/>
  <c r="P40" i="24"/>
  <c r="O40" i="24"/>
  <c r="N40" i="24"/>
  <c r="M40" i="24"/>
  <c r="S40" i="24" s="1"/>
  <c r="Q39" i="24"/>
  <c r="P39" i="24"/>
  <c r="O39" i="24"/>
  <c r="N39" i="24"/>
  <c r="S39" i="24" s="1"/>
  <c r="M39" i="24"/>
  <c r="Q38" i="24"/>
  <c r="P38" i="24"/>
  <c r="O38" i="24"/>
  <c r="N38" i="24"/>
  <c r="S38" i="24" s="1"/>
  <c r="U38" i="24" s="1"/>
  <c r="M38" i="24"/>
  <c r="Q37" i="24"/>
  <c r="P37" i="24"/>
  <c r="O37" i="24"/>
  <c r="N37" i="24"/>
  <c r="M37" i="24"/>
  <c r="Q36" i="24"/>
  <c r="P36" i="24"/>
  <c r="O36" i="24"/>
  <c r="N36" i="24"/>
  <c r="M36" i="24"/>
  <c r="Q35" i="24"/>
  <c r="P35" i="24"/>
  <c r="O35" i="24"/>
  <c r="N35" i="24"/>
  <c r="S35" i="24" s="1"/>
  <c r="M35" i="24"/>
  <c r="Q34" i="24"/>
  <c r="P34" i="24"/>
  <c r="O34" i="24"/>
  <c r="N34" i="24"/>
  <c r="M34" i="24"/>
  <c r="S34" i="24" s="1"/>
  <c r="U34" i="24" s="1"/>
  <c r="S33" i="24"/>
  <c r="U33" i="24" s="1"/>
  <c r="Q33" i="24"/>
  <c r="P33" i="24"/>
  <c r="O33" i="24"/>
  <c r="N33" i="24"/>
  <c r="M33" i="24"/>
  <c r="Q32" i="24"/>
  <c r="P32" i="24"/>
  <c r="O32" i="24"/>
  <c r="N32" i="24"/>
  <c r="M32" i="24"/>
  <c r="S32" i="24" s="1"/>
  <c r="Q31" i="24"/>
  <c r="P31" i="24"/>
  <c r="O31" i="24"/>
  <c r="N31" i="24"/>
  <c r="M31" i="24"/>
  <c r="S31" i="24" s="1"/>
  <c r="S30" i="24"/>
  <c r="U30" i="24" s="1"/>
  <c r="Q30" i="24"/>
  <c r="P30" i="24"/>
  <c r="O30" i="24"/>
  <c r="N30" i="24"/>
  <c r="M30" i="24"/>
  <c r="Q29" i="24"/>
  <c r="P29" i="24"/>
  <c r="O29" i="24"/>
  <c r="N29" i="24"/>
  <c r="M29" i="24"/>
  <c r="S29" i="24" s="1"/>
  <c r="V29" i="24" s="1"/>
  <c r="Q28" i="24"/>
  <c r="P28" i="24"/>
  <c r="O28" i="24"/>
  <c r="N28" i="24"/>
  <c r="M28" i="24"/>
  <c r="S28" i="24" s="1"/>
  <c r="Q27" i="24"/>
  <c r="P27" i="24"/>
  <c r="O27" i="24"/>
  <c r="N27" i="24"/>
  <c r="M27" i="24"/>
  <c r="S27" i="24" s="1"/>
  <c r="T27" i="24" s="1"/>
  <c r="Q26" i="24"/>
  <c r="P26" i="24"/>
  <c r="O26" i="24"/>
  <c r="N26" i="24"/>
  <c r="M26" i="24"/>
  <c r="Q25" i="24"/>
  <c r="P25" i="24"/>
  <c r="O25" i="24"/>
  <c r="N25" i="24"/>
  <c r="M25" i="24"/>
  <c r="Q24" i="24"/>
  <c r="P24" i="24"/>
  <c r="O24" i="24"/>
  <c r="N24" i="24"/>
  <c r="M24" i="24"/>
  <c r="S24" i="24" s="1"/>
  <c r="T24" i="24" s="1"/>
  <c r="Q23" i="24"/>
  <c r="P23" i="24"/>
  <c r="O23" i="24"/>
  <c r="N23" i="24"/>
  <c r="M23" i="24"/>
  <c r="Q22" i="24"/>
  <c r="P22" i="24"/>
  <c r="O22" i="24"/>
  <c r="N22" i="24"/>
  <c r="M22" i="24"/>
  <c r="Q21" i="24"/>
  <c r="P21" i="24"/>
  <c r="O21" i="24"/>
  <c r="N21" i="24"/>
  <c r="M21" i="24"/>
  <c r="Q20" i="24"/>
  <c r="P20" i="24"/>
  <c r="O20" i="24"/>
  <c r="N20" i="24"/>
  <c r="M20" i="24"/>
  <c r="Q19" i="24"/>
  <c r="P19" i="24"/>
  <c r="O19" i="24"/>
  <c r="N19" i="24"/>
  <c r="M19" i="24"/>
  <c r="Q18" i="24"/>
  <c r="P18" i="24"/>
  <c r="O18" i="24"/>
  <c r="N18" i="24"/>
  <c r="M18" i="24"/>
  <c r="Q17" i="24"/>
  <c r="P17" i="24"/>
  <c r="O17" i="24"/>
  <c r="N17" i="24"/>
  <c r="M17" i="24"/>
  <c r="S17" i="24" s="1"/>
  <c r="U17" i="24" s="1"/>
  <c r="Q16" i="24"/>
  <c r="P16" i="24"/>
  <c r="O16" i="24"/>
  <c r="N16" i="24"/>
  <c r="M16" i="24"/>
  <c r="Q15" i="24"/>
  <c r="P15" i="24"/>
  <c r="O15" i="24"/>
  <c r="N15" i="24"/>
  <c r="M15" i="24"/>
  <c r="Q14" i="24"/>
  <c r="P14" i="24"/>
  <c r="O14" i="24"/>
  <c r="N14" i="24"/>
  <c r="M14" i="24"/>
  <c r="S14" i="24" s="1"/>
  <c r="U14" i="24" s="1"/>
  <c r="S13" i="24"/>
  <c r="V13" i="24" s="1"/>
  <c r="Q13" i="24"/>
  <c r="P13" i="24"/>
  <c r="O13" i="24"/>
  <c r="N13" i="24"/>
  <c r="M13" i="24"/>
  <c r="Q12" i="24"/>
  <c r="P12" i="24"/>
  <c r="O12" i="24"/>
  <c r="N12" i="24"/>
  <c r="M12" i="24"/>
  <c r="S12" i="24" s="1"/>
  <c r="AV5" i="24"/>
  <c r="AU5" i="24"/>
  <c r="BD58" i="2" s="1"/>
  <c r="AT5" i="24"/>
  <c r="AS5" i="24"/>
  <c r="BB58" i="2" s="1"/>
  <c r="AR5" i="24"/>
  <c r="BA58" i="2" s="1"/>
  <c r="AQ5" i="24"/>
  <c r="AZ58" i="2" s="1"/>
  <c r="L58" i="2" s="1"/>
  <c r="AP5" i="24"/>
  <c r="AY58" i="2" s="1"/>
  <c r="K58" i="2" s="1"/>
  <c r="AO5" i="24"/>
  <c r="AX58" i="2" s="1"/>
  <c r="J58" i="2" s="1"/>
  <c r="AL5" i="24"/>
  <c r="AV4" i="24"/>
  <c r="AU4" i="24"/>
  <c r="AU58" i="2" s="1"/>
  <c r="AT4" i="24"/>
  <c r="AT58" i="2" s="1"/>
  <c r="AS4" i="24"/>
  <c r="AS58" i="2" s="1"/>
  <c r="AR4" i="24"/>
  <c r="AR58" i="2" s="1"/>
  <c r="AQ4" i="24"/>
  <c r="AQ58" i="2" s="1"/>
  <c r="AP4" i="24"/>
  <c r="AP58" i="2" s="1"/>
  <c r="AO4" i="24"/>
  <c r="AO58" i="2" s="1"/>
  <c r="AL4" i="24"/>
  <c r="AV3" i="24"/>
  <c r="AM58" i="2" s="1"/>
  <c r="AU3" i="24"/>
  <c r="AL58" i="2" s="1"/>
  <c r="AT3" i="24"/>
  <c r="AK58" i="2" s="1"/>
  <c r="AS3" i="24"/>
  <c r="AJ58" i="2" s="1"/>
  <c r="AR3" i="24"/>
  <c r="AI58" i="2" s="1"/>
  <c r="AQ3" i="24"/>
  <c r="AP3" i="24"/>
  <c r="AO3" i="24"/>
  <c r="AL3" i="24"/>
  <c r="M41" i="23"/>
  <c r="O41" i="23" s="1"/>
  <c r="Q41" i="23" s="1"/>
  <c r="M40" i="23"/>
  <c r="O40" i="23" s="1"/>
  <c r="M39" i="23"/>
  <c r="O39" i="23" s="1"/>
  <c r="R39" i="23" s="1"/>
  <c r="M38" i="23"/>
  <c r="O38" i="23" s="1"/>
  <c r="M37" i="23"/>
  <c r="O37" i="23" s="1"/>
  <c r="M36" i="23"/>
  <c r="O36" i="23" s="1"/>
  <c r="M35" i="23"/>
  <c r="O35" i="23" s="1"/>
  <c r="P35" i="23" s="1"/>
  <c r="M34" i="23"/>
  <c r="O34" i="23" s="1"/>
  <c r="R34" i="23" s="1"/>
  <c r="M33" i="23"/>
  <c r="O33" i="23" s="1"/>
  <c r="M32" i="23"/>
  <c r="O32" i="23" s="1"/>
  <c r="M31" i="23"/>
  <c r="O31" i="23" s="1"/>
  <c r="M30" i="23"/>
  <c r="O30" i="23" s="1"/>
  <c r="P30" i="23" s="1"/>
  <c r="M29" i="23"/>
  <c r="O29" i="23" s="1"/>
  <c r="M28" i="23"/>
  <c r="O28" i="23" s="1"/>
  <c r="M27" i="23"/>
  <c r="O27" i="23" s="1"/>
  <c r="R27" i="23" s="1"/>
  <c r="M26" i="23"/>
  <c r="O26" i="23" s="1"/>
  <c r="M25" i="23"/>
  <c r="O25" i="23" s="1"/>
  <c r="Q25" i="23" s="1"/>
  <c r="M24" i="23"/>
  <c r="O24" i="23" s="1"/>
  <c r="Q24" i="23" s="1"/>
  <c r="M23" i="23"/>
  <c r="O23" i="23" s="1"/>
  <c r="R23" i="23" s="1"/>
  <c r="M22" i="23"/>
  <c r="O22" i="23" s="1"/>
  <c r="M21" i="23"/>
  <c r="O21" i="23" s="1"/>
  <c r="M20" i="23"/>
  <c r="O20" i="23" s="1"/>
  <c r="M19" i="23"/>
  <c r="O19" i="23" s="1"/>
  <c r="M18" i="23"/>
  <c r="O18" i="23" s="1"/>
  <c r="R18" i="23" s="1"/>
  <c r="M17" i="23"/>
  <c r="O17" i="23" s="1"/>
  <c r="M16" i="23"/>
  <c r="O16" i="23" s="1"/>
  <c r="R16" i="23" s="1"/>
  <c r="M15" i="23"/>
  <c r="O15" i="23" s="1"/>
  <c r="R15" i="23" s="1"/>
  <c r="M14" i="23"/>
  <c r="O14" i="23" s="1"/>
  <c r="P14" i="23" s="1"/>
  <c r="M13" i="23"/>
  <c r="O13" i="23" s="1"/>
  <c r="M12" i="23"/>
  <c r="O12" i="23" s="1"/>
  <c r="AS5" i="23"/>
  <c r="AR5" i="23"/>
  <c r="BD57" i="2" s="1"/>
  <c r="AQ5" i="23"/>
  <c r="BC57" i="2" s="1"/>
  <c r="AP5" i="23"/>
  <c r="BB57" i="2" s="1"/>
  <c r="AO5" i="23"/>
  <c r="BA57" i="2" s="1"/>
  <c r="AN5" i="23"/>
  <c r="AZ57" i="2" s="1"/>
  <c r="L57" i="2" s="1"/>
  <c r="AM5" i="23"/>
  <c r="AY57" i="2" s="1"/>
  <c r="K57" i="2" s="1"/>
  <c r="AX57" i="2"/>
  <c r="J57" i="2" s="1"/>
  <c r="AI5" i="23"/>
  <c r="AS4" i="23"/>
  <c r="AV57" i="2" s="1"/>
  <c r="AR4" i="23"/>
  <c r="AU57" i="2" s="1"/>
  <c r="AQ4" i="23"/>
  <c r="AT57" i="2" s="1"/>
  <c r="AP4" i="23"/>
  <c r="AS57" i="2" s="1"/>
  <c r="AO4" i="23"/>
  <c r="AR57" i="2" s="1"/>
  <c r="AN4" i="23"/>
  <c r="AQ57" i="2" s="1"/>
  <c r="AM4" i="23"/>
  <c r="AP57" i="2" s="1"/>
  <c r="AL4" i="23"/>
  <c r="AI4" i="23"/>
  <c r="AS3" i="23"/>
  <c r="AM57" i="2" s="1"/>
  <c r="AR3" i="23"/>
  <c r="AQ3" i="23"/>
  <c r="AK57" i="2" s="1"/>
  <c r="AP3" i="23"/>
  <c r="AJ57" i="2" s="1"/>
  <c r="AO3" i="23"/>
  <c r="AI57" i="2" s="1"/>
  <c r="AN3" i="23"/>
  <c r="AM3" i="23"/>
  <c r="AL3" i="23"/>
  <c r="AF57" i="2" s="1"/>
  <c r="AI3" i="23"/>
  <c r="R41" i="22"/>
  <c r="T41" i="22" s="1"/>
  <c r="R40" i="22"/>
  <c r="T40" i="22" s="1"/>
  <c r="R39" i="22"/>
  <c r="T39" i="22" s="1"/>
  <c r="T38" i="22"/>
  <c r="W38" i="22" s="1"/>
  <c r="R38" i="22"/>
  <c r="R37" i="22"/>
  <c r="T37" i="22" s="1"/>
  <c r="R36" i="22"/>
  <c r="T36" i="22" s="1"/>
  <c r="V36" i="22" s="1"/>
  <c r="R35" i="22"/>
  <c r="T35" i="22" s="1"/>
  <c r="R34" i="22"/>
  <c r="T34" i="22" s="1"/>
  <c r="R33" i="22"/>
  <c r="T33" i="22" s="1"/>
  <c r="R32" i="22"/>
  <c r="T32" i="22" s="1"/>
  <c r="T31" i="22"/>
  <c r="V31" i="22" s="1"/>
  <c r="R31" i="22"/>
  <c r="R30" i="22"/>
  <c r="T30" i="22" s="1"/>
  <c r="W30" i="22" s="1"/>
  <c r="R29" i="22"/>
  <c r="T29" i="22" s="1"/>
  <c r="R28" i="22"/>
  <c r="T28" i="22" s="1"/>
  <c r="R27" i="22"/>
  <c r="T27" i="22" s="1"/>
  <c r="R26" i="22"/>
  <c r="T26" i="22" s="1"/>
  <c r="R25" i="22"/>
  <c r="T25" i="22" s="1"/>
  <c r="R24" i="22"/>
  <c r="T24" i="22" s="1"/>
  <c r="T23" i="22"/>
  <c r="R23" i="22"/>
  <c r="R22" i="22"/>
  <c r="T22" i="22" s="1"/>
  <c r="W22" i="22" s="1"/>
  <c r="R21" i="22"/>
  <c r="T21" i="22" s="1"/>
  <c r="R20" i="22"/>
  <c r="T20" i="22" s="1"/>
  <c r="R19" i="22"/>
  <c r="T19" i="22" s="1"/>
  <c r="T18" i="22"/>
  <c r="V18" i="22" s="1"/>
  <c r="R18" i="22"/>
  <c r="R17" i="22"/>
  <c r="T17" i="22" s="1"/>
  <c r="R16" i="22"/>
  <c r="T16" i="22" s="1"/>
  <c r="R15" i="22"/>
  <c r="T15" i="22" s="1"/>
  <c r="R14" i="22"/>
  <c r="T14" i="22" s="1"/>
  <c r="W14" i="22" s="1"/>
  <c r="R13" i="22"/>
  <c r="T13" i="22" s="1"/>
  <c r="R12" i="22"/>
  <c r="T12" i="22" s="1"/>
  <c r="AW5" i="22"/>
  <c r="AV5" i="22"/>
  <c r="BD56" i="2" s="1"/>
  <c r="AU5" i="22"/>
  <c r="BC56" i="2" s="1"/>
  <c r="AT5" i="22"/>
  <c r="AS5" i="22"/>
  <c r="AR5" i="22"/>
  <c r="AZ56" i="2" s="1"/>
  <c r="L56" i="2" s="1"/>
  <c r="AQ5" i="22"/>
  <c r="AY56" i="2" s="1"/>
  <c r="K56" i="2" s="1"/>
  <c r="AP5" i="22"/>
  <c r="AX56" i="2" s="1"/>
  <c r="J56" i="2" s="1"/>
  <c r="AM5" i="22"/>
  <c r="AW4" i="22"/>
  <c r="AV56" i="2" s="1"/>
  <c r="AV4" i="22"/>
  <c r="AU56" i="2" s="1"/>
  <c r="AU4" i="22"/>
  <c r="AT56" i="2" s="1"/>
  <c r="AT4" i="22"/>
  <c r="AS56" i="2" s="1"/>
  <c r="AS4" i="22"/>
  <c r="AR56" i="2" s="1"/>
  <c r="AR4" i="22"/>
  <c r="AQ56" i="2" s="1"/>
  <c r="AQ4" i="22"/>
  <c r="AP56" i="2" s="1"/>
  <c r="AP4" i="22"/>
  <c r="AM4" i="22"/>
  <c r="AW3" i="22"/>
  <c r="AM56" i="2" s="1"/>
  <c r="AV3" i="22"/>
  <c r="AL56" i="2" s="1"/>
  <c r="AU3" i="22"/>
  <c r="AK56" i="2" s="1"/>
  <c r="AT3" i="22"/>
  <c r="AJ56" i="2" s="1"/>
  <c r="AS3" i="22"/>
  <c r="AI56" i="2" s="1"/>
  <c r="AR3" i="22"/>
  <c r="AQ3" i="22"/>
  <c r="AP3" i="22"/>
  <c r="AM3" i="22"/>
  <c r="Q41" i="21"/>
  <c r="T41" i="21" s="1"/>
  <c r="O41" i="21"/>
  <c r="N41" i="21"/>
  <c r="M41" i="21"/>
  <c r="O40" i="21"/>
  <c r="N40" i="21"/>
  <c r="M40" i="21"/>
  <c r="Q40" i="21" s="1"/>
  <c r="O39" i="21"/>
  <c r="N39" i="21"/>
  <c r="M39" i="21"/>
  <c r="Q39" i="21" s="1"/>
  <c r="T39" i="21" s="1"/>
  <c r="O38" i="21"/>
  <c r="N38" i="21"/>
  <c r="M38" i="21"/>
  <c r="Q38" i="21" s="1"/>
  <c r="T38" i="21" s="1"/>
  <c r="O37" i="21"/>
  <c r="N37" i="21"/>
  <c r="M37" i="21"/>
  <c r="Q37" i="21" s="1"/>
  <c r="T37" i="21" s="1"/>
  <c r="O36" i="21"/>
  <c r="N36" i="21"/>
  <c r="M36" i="21"/>
  <c r="Q36" i="21" s="1"/>
  <c r="O35" i="21"/>
  <c r="N35" i="21"/>
  <c r="M35" i="21"/>
  <c r="Q35" i="21" s="1"/>
  <c r="O34" i="21"/>
  <c r="N34" i="21"/>
  <c r="M34" i="21"/>
  <c r="Q34" i="21" s="1"/>
  <c r="O33" i="21"/>
  <c r="N33" i="21"/>
  <c r="M33" i="21"/>
  <c r="Q33" i="21" s="1"/>
  <c r="O32" i="21"/>
  <c r="N32" i="21"/>
  <c r="M32" i="21"/>
  <c r="Q32" i="21" s="1"/>
  <c r="O31" i="21"/>
  <c r="N31" i="21"/>
  <c r="M31" i="21"/>
  <c r="Q31" i="21" s="1"/>
  <c r="T31" i="21" s="1"/>
  <c r="Q30" i="21"/>
  <c r="T30" i="21" s="1"/>
  <c r="O30" i="21"/>
  <c r="N30" i="21"/>
  <c r="M30" i="21"/>
  <c r="O29" i="21"/>
  <c r="N29" i="21"/>
  <c r="M29" i="21"/>
  <c r="Q29" i="21" s="1"/>
  <c r="T29" i="21" s="1"/>
  <c r="O28" i="21"/>
  <c r="N28" i="21"/>
  <c r="M28" i="21"/>
  <c r="Q28" i="21" s="1"/>
  <c r="O27" i="21"/>
  <c r="N27" i="21"/>
  <c r="M27" i="21"/>
  <c r="Q27" i="21" s="1"/>
  <c r="O26" i="21"/>
  <c r="N26" i="21"/>
  <c r="M26" i="21"/>
  <c r="Q26" i="21" s="1"/>
  <c r="T25" i="21"/>
  <c r="Q25" i="21"/>
  <c r="O25" i="21"/>
  <c r="N25" i="21"/>
  <c r="M25" i="21"/>
  <c r="O24" i="21"/>
  <c r="N24" i="21"/>
  <c r="M24" i="21"/>
  <c r="Q24" i="21" s="1"/>
  <c r="O23" i="21"/>
  <c r="N23" i="21"/>
  <c r="M23" i="21"/>
  <c r="Q23" i="21" s="1"/>
  <c r="T23" i="21" s="1"/>
  <c r="O22" i="21"/>
  <c r="N22" i="21"/>
  <c r="M22" i="21"/>
  <c r="Q22" i="21" s="1"/>
  <c r="T22" i="21" s="1"/>
  <c r="O21" i="21"/>
  <c r="N21" i="21"/>
  <c r="M21" i="21"/>
  <c r="Q21" i="21" s="1"/>
  <c r="T21" i="21" s="1"/>
  <c r="O20" i="21"/>
  <c r="N20" i="21"/>
  <c r="M20" i="21"/>
  <c r="Q20" i="21" s="1"/>
  <c r="O19" i="21"/>
  <c r="N19" i="21"/>
  <c r="M19" i="21"/>
  <c r="Q19" i="21" s="1"/>
  <c r="O18" i="21"/>
  <c r="N18" i="21"/>
  <c r="M18" i="21"/>
  <c r="Q18" i="21" s="1"/>
  <c r="O17" i="21"/>
  <c r="N17" i="21"/>
  <c r="M17" i="21"/>
  <c r="Q17" i="21" s="1"/>
  <c r="O16" i="21"/>
  <c r="N16" i="21"/>
  <c r="M16" i="21"/>
  <c r="Q16" i="21" s="1"/>
  <c r="O15" i="21"/>
  <c r="N15" i="21"/>
  <c r="M15" i="21"/>
  <c r="Q15" i="21" s="1"/>
  <c r="T15" i="21" s="1"/>
  <c r="O14" i="21"/>
  <c r="N14" i="21"/>
  <c r="M14" i="21"/>
  <c r="Q14" i="21" s="1"/>
  <c r="T14" i="21" s="1"/>
  <c r="O13" i="21"/>
  <c r="N13" i="21"/>
  <c r="M13" i="21"/>
  <c r="Q13" i="21" s="1"/>
  <c r="T13" i="21" s="1"/>
  <c r="O12" i="21"/>
  <c r="N12" i="21"/>
  <c r="M12" i="21"/>
  <c r="Q12" i="21" s="1"/>
  <c r="AS5" i="21"/>
  <c r="BE55" i="2" s="1"/>
  <c r="AR5" i="21"/>
  <c r="BD55" i="2" s="1"/>
  <c r="AQ5" i="21"/>
  <c r="BC55" i="2" s="1"/>
  <c r="AP5" i="21"/>
  <c r="BB55" i="2" s="1"/>
  <c r="AO5" i="21"/>
  <c r="AN5" i="21"/>
  <c r="AM5" i="21"/>
  <c r="AL5" i="21"/>
  <c r="AX55" i="2" s="1"/>
  <c r="J55" i="2" s="1"/>
  <c r="AI5" i="21"/>
  <c r="AS4" i="21"/>
  <c r="AV55" i="2" s="1"/>
  <c r="AR4" i="21"/>
  <c r="AU55" i="2" s="1"/>
  <c r="AQ4" i="21"/>
  <c r="AT55" i="2" s="1"/>
  <c r="AP4" i="21"/>
  <c r="AS55" i="2" s="1"/>
  <c r="AO4" i="21"/>
  <c r="AN4" i="21"/>
  <c r="AM4" i="21"/>
  <c r="AP55" i="2" s="1"/>
  <c r="AL4" i="21"/>
  <c r="AO55" i="2" s="1"/>
  <c r="AI4" i="21"/>
  <c r="AS3" i="21"/>
  <c r="AM55" i="2" s="1"/>
  <c r="AR3" i="21"/>
  <c r="AL55" i="2" s="1"/>
  <c r="AQ3" i="21"/>
  <c r="AK55" i="2" s="1"/>
  <c r="AP3" i="21"/>
  <c r="AO3" i="21"/>
  <c r="AI55" i="2" s="1"/>
  <c r="AN3" i="21"/>
  <c r="AH55" i="2" s="1"/>
  <c r="AM3" i="21"/>
  <c r="AG55" i="2" s="1"/>
  <c r="AL3" i="21"/>
  <c r="AF55" i="2" s="1"/>
  <c r="AI3" i="21"/>
  <c r="V41" i="20"/>
  <c r="T41" i="20"/>
  <c r="R41" i="20"/>
  <c r="Q41" i="20"/>
  <c r="P41" i="20"/>
  <c r="O41" i="20"/>
  <c r="U41" i="20" s="1"/>
  <c r="Z41" i="20" s="1"/>
  <c r="V40" i="20"/>
  <c r="T40" i="20"/>
  <c r="R40" i="20"/>
  <c r="Q40" i="20"/>
  <c r="P40" i="20"/>
  <c r="O40" i="20"/>
  <c r="U40" i="20" s="1"/>
  <c r="Z40" i="20" s="1"/>
  <c r="V39" i="20"/>
  <c r="U39" i="20"/>
  <c r="T39" i="20"/>
  <c r="R39" i="20"/>
  <c r="Q39" i="20"/>
  <c r="P39" i="20"/>
  <c r="O39" i="20"/>
  <c r="V38" i="20"/>
  <c r="T38" i="20"/>
  <c r="R38" i="20"/>
  <c r="Q38" i="20"/>
  <c r="P38" i="20"/>
  <c r="O38" i="20"/>
  <c r="U38" i="20" s="1"/>
  <c r="V37" i="20"/>
  <c r="T37" i="20"/>
  <c r="R37" i="20"/>
  <c r="Q37" i="20"/>
  <c r="P37" i="20"/>
  <c r="O37" i="20"/>
  <c r="U37" i="20" s="1"/>
  <c r="V36" i="20"/>
  <c r="T36" i="20"/>
  <c r="R36" i="20"/>
  <c r="Q36" i="20"/>
  <c r="P36" i="20"/>
  <c r="O36" i="20"/>
  <c r="U36" i="20" s="1"/>
  <c r="V35" i="20"/>
  <c r="U35" i="20"/>
  <c r="T35" i="20"/>
  <c r="R35" i="20"/>
  <c r="Q35" i="20"/>
  <c r="P35" i="20"/>
  <c r="O35" i="20"/>
  <c r="V34" i="20"/>
  <c r="U34" i="20"/>
  <c r="T34" i="20"/>
  <c r="R34" i="20"/>
  <c r="Q34" i="20"/>
  <c r="P34" i="20"/>
  <c r="O34" i="20"/>
  <c r="V33" i="20"/>
  <c r="U33" i="20"/>
  <c r="T33" i="20"/>
  <c r="R33" i="20"/>
  <c r="Q33" i="20"/>
  <c r="P33" i="20"/>
  <c r="O33" i="20"/>
  <c r="V32" i="20"/>
  <c r="T32" i="20"/>
  <c r="R32" i="20"/>
  <c r="Q32" i="20"/>
  <c r="P32" i="20"/>
  <c r="O32" i="20"/>
  <c r="U32" i="20" s="1"/>
  <c r="V31" i="20"/>
  <c r="T31" i="20"/>
  <c r="R31" i="20"/>
  <c r="Q31" i="20"/>
  <c r="P31" i="20"/>
  <c r="O31" i="20"/>
  <c r="U31" i="20" s="1"/>
  <c r="V30" i="20"/>
  <c r="T30" i="20"/>
  <c r="R30" i="20"/>
  <c r="Q30" i="20"/>
  <c r="P30" i="20"/>
  <c r="O30" i="20"/>
  <c r="U30" i="20" s="1"/>
  <c r="Z30" i="20" s="1"/>
  <c r="V29" i="20"/>
  <c r="T29" i="20"/>
  <c r="R29" i="20"/>
  <c r="Q29" i="20"/>
  <c r="P29" i="20"/>
  <c r="O29" i="20"/>
  <c r="U29" i="20" s="1"/>
  <c r="Z29" i="20" s="1"/>
  <c r="V28" i="20"/>
  <c r="U28" i="20"/>
  <c r="Z28" i="20" s="1"/>
  <c r="T28" i="20"/>
  <c r="R28" i="20"/>
  <c r="Q28" i="20"/>
  <c r="P28" i="20"/>
  <c r="O28" i="20"/>
  <c r="V27" i="20"/>
  <c r="U27" i="20"/>
  <c r="Z27" i="20" s="1"/>
  <c r="T27" i="20"/>
  <c r="R27" i="20"/>
  <c r="Q27" i="20"/>
  <c r="P27" i="20"/>
  <c r="O27" i="20"/>
  <c r="V26" i="20"/>
  <c r="T26" i="20"/>
  <c r="R26" i="20"/>
  <c r="Q26" i="20"/>
  <c r="P26" i="20"/>
  <c r="O26" i="20"/>
  <c r="U26" i="20" s="1"/>
  <c r="Z26" i="20" s="1"/>
  <c r="V25" i="20"/>
  <c r="T25" i="20"/>
  <c r="R25" i="20"/>
  <c r="Q25" i="20"/>
  <c r="P25" i="20"/>
  <c r="O25" i="20"/>
  <c r="U25" i="20" s="1"/>
  <c r="V24" i="20"/>
  <c r="T24" i="20"/>
  <c r="R24" i="20"/>
  <c r="Q24" i="20"/>
  <c r="P24" i="20"/>
  <c r="O24" i="20"/>
  <c r="U24" i="20" s="1"/>
  <c r="Z24" i="20" s="1"/>
  <c r="V23" i="20"/>
  <c r="U23" i="20"/>
  <c r="T23" i="20"/>
  <c r="R23" i="20"/>
  <c r="Q23" i="20"/>
  <c r="P23" i="20"/>
  <c r="O23" i="20"/>
  <c r="V22" i="20"/>
  <c r="T22" i="20"/>
  <c r="R22" i="20"/>
  <c r="Q22" i="20"/>
  <c r="P22" i="20"/>
  <c r="O22" i="20"/>
  <c r="U22" i="20" s="1"/>
  <c r="Z22" i="20" s="1"/>
  <c r="V21" i="20"/>
  <c r="T21" i="20"/>
  <c r="R21" i="20"/>
  <c r="Q21" i="20"/>
  <c r="P21" i="20"/>
  <c r="O21" i="20"/>
  <c r="U21" i="20" s="1"/>
  <c r="V20" i="20"/>
  <c r="T20" i="20"/>
  <c r="R20" i="20"/>
  <c r="Q20" i="20"/>
  <c r="P20" i="20"/>
  <c r="O20" i="20"/>
  <c r="U20" i="20" s="1"/>
  <c r="V19" i="20"/>
  <c r="T19" i="20"/>
  <c r="R19" i="20"/>
  <c r="Q19" i="20"/>
  <c r="P19" i="20"/>
  <c r="O19" i="20"/>
  <c r="U19" i="20" s="1"/>
  <c r="V18" i="20"/>
  <c r="U18" i="20"/>
  <c r="Z18" i="20" s="1"/>
  <c r="T18" i="20"/>
  <c r="R18" i="20"/>
  <c r="Q18" i="20"/>
  <c r="P18" i="20"/>
  <c r="O18" i="20"/>
  <c r="V17" i="20"/>
  <c r="U17" i="20"/>
  <c r="Z17" i="20" s="1"/>
  <c r="T17" i="20"/>
  <c r="R17" i="20"/>
  <c r="Q17" i="20"/>
  <c r="P17" i="20"/>
  <c r="O17" i="20"/>
  <c r="V16" i="20"/>
  <c r="U16" i="20"/>
  <c r="Z16" i="20" s="1"/>
  <c r="T16" i="20"/>
  <c r="R16" i="20"/>
  <c r="Q16" i="20"/>
  <c r="P16" i="20"/>
  <c r="O16" i="20"/>
  <c r="V15" i="20"/>
  <c r="T15" i="20"/>
  <c r="R15" i="20"/>
  <c r="Q15" i="20"/>
  <c r="P15" i="20"/>
  <c r="O15" i="20"/>
  <c r="U15" i="20" s="1"/>
  <c r="Z15" i="20" s="1"/>
  <c r="V14" i="20"/>
  <c r="T14" i="20"/>
  <c r="R14" i="20"/>
  <c r="Q14" i="20"/>
  <c r="P14" i="20"/>
  <c r="O14" i="20"/>
  <c r="U14" i="20" s="1"/>
  <c r="V13" i="20"/>
  <c r="U13" i="20"/>
  <c r="T13" i="20"/>
  <c r="R13" i="20"/>
  <c r="Q13" i="20"/>
  <c r="P13" i="20"/>
  <c r="O13" i="20"/>
  <c r="T12" i="20"/>
  <c r="R12" i="20"/>
  <c r="V12" i="20" s="1"/>
  <c r="O12" i="20"/>
  <c r="AR9" i="20"/>
  <c r="AQ9" i="20"/>
  <c r="AP9" i="20"/>
  <c r="AM9" i="20"/>
  <c r="BB5" i="20"/>
  <c r="BE54" i="2" s="1"/>
  <c r="BA5" i="20"/>
  <c r="BD54" i="2" s="1"/>
  <c r="AZ5" i="20"/>
  <c r="BC54" i="2" s="1"/>
  <c r="AY5" i="20"/>
  <c r="BB54" i="2" s="1"/>
  <c r="AX5" i="20"/>
  <c r="BA54" i="2" s="1"/>
  <c r="AW5" i="20"/>
  <c r="AZ54" i="2" s="1"/>
  <c r="L54" i="2" s="1"/>
  <c r="AV5" i="20"/>
  <c r="AY54" i="2" s="1"/>
  <c r="K54" i="2" s="1"/>
  <c r="AR5" i="20"/>
  <c r="AQ5" i="20"/>
  <c r="AP5" i="20"/>
  <c r="AM5" i="20"/>
  <c r="BB4" i="20"/>
  <c r="AV54" i="2" s="1"/>
  <c r="BA4" i="20"/>
  <c r="AU54" i="2" s="1"/>
  <c r="AZ4" i="20"/>
  <c r="AT54" i="2" s="1"/>
  <c r="AY4" i="20"/>
  <c r="AS54" i="2" s="1"/>
  <c r="AX4" i="20"/>
  <c r="AR54" i="2" s="1"/>
  <c r="AW4" i="20"/>
  <c r="AQ54" i="2" s="1"/>
  <c r="AV4" i="20"/>
  <c r="AP54" i="2" s="1"/>
  <c r="AM4" i="20"/>
  <c r="BB3" i="20"/>
  <c r="AM54" i="2" s="1"/>
  <c r="BA3" i="20"/>
  <c r="AL54" i="2" s="1"/>
  <c r="AZ3" i="20"/>
  <c r="AK54" i="2" s="1"/>
  <c r="AY3" i="20"/>
  <c r="AJ54" i="2" s="1"/>
  <c r="AX3" i="20"/>
  <c r="AI54" i="2" s="1"/>
  <c r="AW3" i="20"/>
  <c r="AH54" i="2" s="1"/>
  <c r="AV3" i="20"/>
  <c r="AG54" i="2" s="1"/>
  <c r="AM3" i="20"/>
  <c r="Q169" i="19"/>
  <c r="P169" i="19"/>
  <c r="O169" i="19"/>
  <c r="Q168" i="19"/>
  <c r="P168" i="19"/>
  <c r="O168" i="19"/>
  <c r="Q167" i="19"/>
  <c r="P167" i="19"/>
  <c r="O167" i="19"/>
  <c r="Q166" i="19"/>
  <c r="P166" i="19"/>
  <c r="O166" i="19"/>
  <c r="Q165" i="19"/>
  <c r="P165" i="19"/>
  <c r="O165" i="19"/>
  <c r="Q164" i="19"/>
  <c r="P164" i="19"/>
  <c r="O164" i="19"/>
  <c r="Q163" i="19"/>
  <c r="P163" i="19"/>
  <c r="O163" i="19"/>
  <c r="Q162" i="19"/>
  <c r="P162" i="19"/>
  <c r="O162" i="19"/>
  <c r="Q161" i="19"/>
  <c r="P161" i="19"/>
  <c r="O161" i="19"/>
  <c r="Q160" i="19"/>
  <c r="P160" i="19"/>
  <c r="O160" i="19"/>
  <c r="Q159" i="19"/>
  <c r="P159" i="19"/>
  <c r="O159" i="19"/>
  <c r="Q158" i="19"/>
  <c r="P158" i="19"/>
  <c r="O158" i="19"/>
  <c r="Q157" i="19"/>
  <c r="P157" i="19"/>
  <c r="O157" i="19"/>
  <c r="Q156" i="19"/>
  <c r="P156" i="19"/>
  <c r="O156" i="19"/>
  <c r="Q155" i="19"/>
  <c r="P155" i="19"/>
  <c r="O155" i="19"/>
  <c r="Q154" i="19"/>
  <c r="P154" i="19"/>
  <c r="O154" i="19"/>
  <c r="Q153" i="19"/>
  <c r="P153" i="19"/>
  <c r="O153" i="19"/>
  <c r="Q152" i="19"/>
  <c r="P152" i="19"/>
  <c r="O152" i="19"/>
  <c r="Q151" i="19"/>
  <c r="P151" i="19"/>
  <c r="O151" i="19"/>
  <c r="Q150" i="19"/>
  <c r="P150" i="19"/>
  <c r="O150" i="19"/>
  <c r="Q149" i="19"/>
  <c r="P149" i="19"/>
  <c r="O149" i="19"/>
  <c r="Q148" i="19"/>
  <c r="P148" i="19"/>
  <c r="O148" i="19"/>
  <c r="Q147" i="19"/>
  <c r="P147" i="19"/>
  <c r="O147" i="19"/>
  <c r="Q146" i="19"/>
  <c r="P146" i="19"/>
  <c r="O146" i="19"/>
  <c r="Q145" i="19"/>
  <c r="P145" i="19"/>
  <c r="O145" i="19"/>
  <c r="Q144" i="19"/>
  <c r="P144" i="19"/>
  <c r="O144" i="19"/>
  <c r="Q143" i="19"/>
  <c r="P143" i="19"/>
  <c r="O143" i="19"/>
  <c r="Q142" i="19"/>
  <c r="P142" i="19"/>
  <c r="O142" i="19"/>
  <c r="Q141" i="19"/>
  <c r="P141" i="19"/>
  <c r="O141" i="19"/>
  <c r="Q140" i="19"/>
  <c r="P140" i="19"/>
  <c r="O140" i="19"/>
  <c r="Q137" i="19"/>
  <c r="P137" i="19"/>
  <c r="O137" i="19"/>
  <c r="Q136" i="19"/>
  <c r="P136" i="19"/>
  <c r="O136" i="19"/>
  <c r="Q135" i="19"/>
  <c r="P135" i="19"/>
  <c r="O135" i="19"/>
  <c r="Q134" i="19"/>
  <c r="P134" i="19"/>
  <c r="O134" i="19"/>
  <c r="Q133" i="19"/>
  <c r="P133" i="19"/>
  <c r="O133" i="19"/>
  <c r="Q132" i="19"/>
  <c r="P132" i="19"/>
  <c r="O132" i="19"/>
  <c r="Q131" i="19"/>
  <c r="P131" i="19"/>
  <c r="O131" i="19"/>
  <c r="Q130" i="19"/>
  <c r="P130" i="19"/>
  <c r="O130" i="19"/>
  <c r="Q129" i="19"/>
  <c r="P129" i="19"/>
  <c r="O129" i="19"/>
  <c r="Q128" i="19"/>
  <c r="P128" i="19"/>
  <c r="O128" i="19"/>
  <c r="Q127" i="19"/>
  <c r="P127" i="19"/>
  <c r="O127" i="19"/>
  <c r="Q126" i="19"/>
  <c r="P126" i="19"/>
  <c r="O126" i="19"/>
  <c r="Q125" i="19"/>
  <c r="P125" i="19"/>
  <c r="O125" i="19"/>
  <c r="Q124" i="19"/>
  <c r="P124" i="19"/>
  <c r="O124" i="19"/>
  <c r="Q123" i="19"/>
  <c r="P123" i="19"/>
  <c r="O123" i="19"/>
  <c r="Q122" i="19"/>
  <c r="P122" i="19"/>
  <c r="O122" i="19"/>
  <c r="Q121" i="19"/>
  <c r="P121" i="19"/>
  <c r="O121" i="19"/>
  <c r="Q120" i="19"/>
  <c r="P120" i="19"/>
  <c r="O120" i="19"/>
  <c r="Q119" i="19"/>
  <c r="P119" i="19"/>
  <c r="O119" i="19"/>
  <c r="Q118" i="19"/>
  <c r="P118" i="19"/>
  <c r="O118" i="19"/>
  <c r="Q117" i="19"/>
  <c r="P117" i="19"/>
  <c r="O117" i="19"/>
  <c r="Q116" i="19"/>
  <c r="P116" i="19"/>
  <c r="O116" i="19"/>
  <c r="Q115" i="19"/>
  <c r="P115" i="19"/>
  <c r="O115" i="19"/>
  <c r="Q114" i="19"/>
  <c r="P114" i="19"/>
  <c r="O114" i="19"/>
  <c r="Q113" i="19"/>
  <c r="P113" i="19"/>
  <c r="O113" i="19"/>
  <c r="Q112" i="19"/>
  <c r="P112" i="19"/>
  <c r="O112" i="19"/>
  <c r="Q111" i="19"/>
  <c r="P111" i="19"/>
  <c r="O111" i="19"/>
  <c r="Q110" i="19"/>
  <c r="P110" i="19"/>
  <c r="O110" i="19"/>
  <c r="Q109" i="19"/>
  <c r="P109" i="19"/>
  <c r="O109" i="19"/>
  <c r="Q108" i="19"/>
  <c r="P108" i="19"/>
  <c r="O108" i="19"/>
  <c r="Q105" i="19"/>
  <c r="P105" i="19"/>
  <c r="O105" i="19"/>
  <c r="Q104" i="19"/>
  <c r="P104" i="19"/>
  <c r="O104" i="19"/>
  <c r="Q103" i="19"/>
  <c r="P103" i="19"/>
  <c r="O103" i="19"/>
  <c r="Q102" i="19"/>
  <c r="P102" i="19"/>
  <c r="O102" i="19"/>
  <c r="Q101" i="19"/>
  <c r="P101" i="19"/>
  <c r="O101" i="19"/>
  <c r="Q100" i="19"/>
  <c r="P100" i="19"/>
  <c r="O100" i="19"/>
  <c r="Q99" i="19"/>
  <c r="P99" i="19"/>
  <c r="O99" i="19"/>
  <c r="Q98" i="19"/>
  <c r="P98" i="19"/>
  <c r="O98" i="19"/>
  <c r="Q97" i="19"/>
  <c r="P97" i="19"/>
  <c r="O97" i="19"/>
  <c r="Q96" i="19"/>
  <c r="P96" i="19"/>
  <c r="O96" i="19"/>
  <c r="Q95" i="19"/>
  <c r="P95" i="19"/>
  <c r="O95" i="19"/>
  <c r="Q94" i="19"/>
  <c r="P94" i="19"/>
  <c r="O94" i="19"/>
  <c r="Q93" i="19"/>
  <c r="P93" i="19"/>
  <c r="O93" i="19"/>
  <c r="Q92" i="19"/>
  <c r="P92" i="19"/>
  <c r="O92" i="19"/>
  <c r="Q91" i="19"/>
  <c r="P91" i="19"/>
  <c r="O91" i="19"/>
  <c r="Q90" i="19"/>
  <c r="P90" i="19"/>
  <c r="O90" i="19"/>
  <c r="Q89" i="19"/>
  <c r="P89" i="19"/>
  <c r="O89" i="19"/>
  <c r="Q88" i="19"/>
  <c r="P88" i="19"/>
  <c r="O88" i="19"/>
  <c r="Q87" i="19"/>
  <c r="P87" i="19"/>
  <c r="O87" i="19"/>
  <c r="Q86" i="19"/>
  <c r="P86" i="19"/>
  <c r="O86" i="19"/>
  <c r="Q85" i="19"/>
  <c r="P85" i="19"/>
  <c r="O85" i="19"/>
  <c r="Q84" i="19"/>
  <c r="P84" i="19"/>
  <c r="O84" i="19"/>
  <c r="Q83" i="19"/>
  <c r="P83" i="19"/>
  <c r="O83" i="19"/>
  <c r="Q82" i="19"/>
  <c r="P82" i="19"/>
  <c r="O82" i="19"/>
  <c r="Q81" i="19"/>
  <c r="P81" i="19"/>
  <c r="O81" i="19"/>
  <c r="Q80" i="19"/>
  <c r="P80" i="19"/>
  <c r="O80" i="19"/>
  <c r="Q79" i="19"/>
  <c r="P79" i="19"/>
  <c r="O79" i="19"/>
  <c r="Q78" i="19"/>
  <c r="P78" i="19"/>
  <c r="O78" i="19"/>
  <c r="Q77" i="19"/>
  <c r="P77" i="19"/>
  <c r="O77" i="19"/>
  <c r="Q76" i="19"/>
  <c r="P76" i="19"/>
  <c r="O76" i="19"/>
  <c r="Q73" i="19"/>
  <c r="P73" i="19"/>
  <c r="O73" i="19"/>
  <c r="Q72" i="19"/>
  <c r="P72" i="19"/>
  <c r="O72" i="19"/>
  <c r="Q71" i="19"/>
  <c r="P71" i="19"/>
  <c r="O71" i="19"/>
  <c r="Q70" i="19"/>
  <c r="P70" i="19"/>
  <c r="O70" i="19"/>
  <c r="Q69" i="19"/>
  <c r="P69" i="19"/>
  <c r="O69" i="19"/>
  <c r="Q68" i="19"/>
  <c r="P68" i="19"/>
  <c r="O68" i="19"/>
  <c r="Q67" i="19"/>
  <c r="P67" i="19"/>
  <c r="O67" i="19"/>
  <c r="Q66" i="19"/>
  <c r="P66" i="19"/>
  <c r="O66" i="19"/>
  <c r="Q65" i="19"/>
  <c r="P65" i="19"/>
  <c r="O65" i="19"/>
  <c r="Q64" i="19"/>
  <c r="P64" i="19"/>
  <c r="O64" i="19"/>
  <c r="Q63" i="19"/>
  <c r="P63" i="19"/>
  <c r="O63" i="19"/>
  <c r="Q62" i="19"/>
  <c r="P62" i="19"/>
  <c r="O62" i="19"/>
  <c r="Q61" i="19"/>
  <c r="P61" i="19"/>
  <c r="O61" i="19"/>
  <c r="Q60" i="19"/>
  <c r="P60" i="19"/>
  <c r="O60" i="19"/>
  <c r="Q59" i="19"/>
  <c r="P59" i="19"/>
  <c r="O59" i="19"/>
  <c r="Q58" i="19"/>
  <c r="P58" i="19"/>
  <c r="O58" i="19"/>
  <c r="Q57" i="19"/>
  <c r="P57" i="19"/>
  <c r="O57" i="19"/>
  <c r="Q56" i="19"/>
  <c r="P56" i="19"/>
  <c r="O56" i="19"/>
  <c r="Q55" i="19"/>
  <c r="P55" i="19"/>
  <c r="O55" i="19"/>
  <c r="Q54" i="19"/>
  <c r="P54" i="19"/>
  <c r="O54" i="19"/>
  <c r="Q53" i="19"/>
  <c r="P53" i="19"/>
  <c r="O53" i="19"/>
  <c r="Q52" i="19"/>
  <c r="P52" i="19"/>
  <c r="O52" i="19"/>
  <c r="Q51" i="19"/>
  <c r="P51" i="19"/>
  <c r="O51" i="19"/>
  <c r="Q50" i="19"/>
  <c r="P50" i="19"/>
  <c r="O50" i="19"/>
  <c r="Q49" i="19"/>
  <c r="P49" i="19"/>
  <c r="O49" i="19"/>
  <c r="Q48" i="19"/>
  <c r="P48" i="19"/>
  <c r="O48" i="19"/>
  <c r="Q47" i="19"/>
  <c r="P47" i="19"/>
  <c r="O47" i="19"/>
  <c r="Q46" i="19"/>
  <c r="P46" i="19"/>
  <c r="O46" i="19"/>
  <c r="Q45" i="19"/>
  <c r="P45" i="19"/>
  <c r="O45" i="19"/>
  <c r="Q44" i="19"/>
  <c r="P44" i="19"/>
  <c r="O44" i="19"/>
  <c r="Q41" i="19"/>
  <c r="P41" i="19"/>
  <c r="O41" i="19"/>
  <c r="Q40" i="19"/>
  <c r="P40" i="19"/>
  <c r="O40" i="19"/>
  <c r="Q39" i="19"/>
  <c r="P39" i="19"/>
  <c r="O39" i="19"/>
  <c r="Q38" i="19"/>
  <c r="P38" i="19"/>
  <c r="O38" i="19"/>
  <c r="Q37" i="19"/>
  <c r="P37" i="19"/>
  <c r="O37" i="19"/>
  <c r="Q36" i="19"/>
  <c r="P36" i="19"/>
  <c r="O36" i="19"/>
  <c r="Q35" i="19"/>
  <c r="P35" i="19"/>
  <c r="O35" i="19"/>
  <c r="Q34" i="19"/>
  <c r="P34" i="19"/>
  <c r="O34" i="19"/>
  <c r="Q33" i="19"/>
  <c r="P33" i="19"/>
  <c r="O33" i="19"/>
  <c r="Q32" i="19"/>
  <c r="P32" i="19"/>
  <c r="O32" i="19"/>
  <c r="Q31" i="19"/>
  <c r="P31" i="19"/>
  <c r="O31" i="19"/>
  <c r="Q30" i="19"/>
  <c r="P30" i="19"/>
  <c r="O30" i="19"/>
  <c r="Q29" i="19"/>
  <c r="P29" i="19"/>
  <c r="O29" i="19"/>
  <c r="Q28" i="19"/>
  <c r="P28" i="19"/>
  <c r="O28" i="19"/>
  <c r="Q27" i="19"/>
  <c r="P27" i="19"/>
  <c r="O27" i="19"/>
  <c r="Q26" i="19"/>
  <c r="P26" i="19"/>
  <c r="O26" i="19"/>
  <c r="Q25" i="19"/>
  <c r="P25" i="19"/>
  <c r="O25" i="19"/>
  <c r="Q24" i="19"/>
  <c r="P24" i="19"/>
  <c r="O24" i="19"/>
  <c r="Q23" i="19"/>
  <c r="P23" i="19"/>
  <c r="O23" i="19"/>
  <c r="Q22" i="19"/>
  <c r="P22" i="19"/>
  <c r="O22" i="19"/>
  <c r="Q21" i="19"/>
  <c r="P21" i="19"/>
  <c r="O21" i="19"/>
  <c r="Q20" i="19"/>
  <c r="P20" i="19"/>
  <c r="O20" i="19"/>
  <c r="Q19" i="19"/>
  <c r="P19" i="19"/>
  <c r="O19" i="19"/>
  <c r="Q18" i="19"/>
  <c r="P18" i="19"/>
  <c r="O18" i="19"/>
  <c r="Q17" i="19"/>
  <c r="P17" i="19"/>
  <c r="O17" i="19"/>
  <c r="Q16" i="19"/>
  <c r="P16" i="19"/>
  <c r="O16" i="19"/>
  <c r="Q15" i="19"/>
  <c r="P15" i="19"/>
  <c r="O15" i="19"/>
  <c r="Q14" i="19"/>
  <c r="P14" i="19"/>
  <c r="O14" i="19"/>
  <c r="Q13" i="19"/>
  <c r="P13" i="19"/>
  <c r="O13" i="19"/>
  <c r="Q12" i="19"/>
  <c r="P12" i="19"/>
  <c r="O12" i="19"/>
  <c r="BR5" i="19"/>
  <c r="BE53" i="2" s="1"/>
  <c r="BQ5" i="19"/>
  <c r="BD53" i="2" s="1"/>
  <c r="BP5" i="19"/>
  <c r="BC53" i="2" s="1"/>
  <c r="BO5" i="19"/>
  <c r="BB53" i="2" s="1"/>
  <c r="BN5" i="19"/>
  <c r="BA53" i="2" s="1"/>
  <c r="M53" i="2" s="1"/>
  <c r="BM5" i="19"/>
  <c r="AZ53" i="2" s="1"/>
  <c r="L53" i="2" s="1"/>
  <c r="BL5" i="19"/>
  <c r="AY53" i="2" s="1"/>
  <c r="K53" i="2" s="1"/>
  <c r="BK5" i="19"/>
  <c r="AX53" i="2" s="1"/>
  <c r="J53" i="2" s="1"/>
  <c r="BH5" i="19"/>
  <c r="AK5" i="19" a="1"/>
  <c r="AK5" i="19" s="1"/>
  <c r="AJ5" i="19" a="1"/>
  <c r="AJ5" i="19" s="1"/>
  <c r="AI5" i="19" a="1"/>
  <c r="AI5" i="19" s="1"/>
  <c r="AH5" i="19" a="1"/>
  <c r="AH5" i="19" s="1"/>
  <c r="AG5" i="19" a="1"/>
  <c r="AG5" i="19" s="1"/>
  <c r="AG6" i="19" s="1"/>
  <c r="AF5" i="19" a="1"/>
  <c r="AF5" i="19" s="1"/>
  <c r="AE5" i="19" a="1"/>
  <c r="AE5" i="19" s="1"/>
  <c r="AD5" i="19" a="1"/>
  <c r="AD5" i="19" s="1"/>
  <c r="BR4" i="19"/>
  <c r="AV53" i="2" s="1"/>
  <c r="BQ4" i="19"/>
  <c r="AU53" i="2" s="1"/>
  <c r="BP4" i="19"/>
  <c r="AT53" i="2" s="1"/>
  <c r="BO4" i="19"/>
  <c r="AS53" i="2" s="1"/>
  <c r="BN4" i="19"/>
  <c r="AR53" i="2" s="1"/>
  <c r="BM4" i="19"/>
  <c r="AQ53" i="2" s="1"/>
  <c r="BL4" i="19"/>
  <c r="AP53" i="2" s="1"/>
  <c r="BK4" i="19"/>
  <c r="AO53" i="2" s="1"/>
  <c r="BH4" i="19"/>
  <c r="AK4" i="19" a="1"/>
  <c r="AK4" i="19" s="1"/>
  <c r="AJ4" i="19" a="1"/>
  <c r="AJ4" i="19" s="1"/>
  <c r="AI4" i="19" a="1"/>
  <c r="AI4" i="19" s="1"/>
  <c r="AH4" i="19" a="1"/>
  <c r="AH4" i="19" s="1"/>
  <c r="AG4" i="19"/>
  <c r="AG4" i="19" a="1"/>
  <c r="AF4" i="19" a="1"/>
  <c r="AF4" i="19" s="1"/>
  <c r="AE4" i="19" a="1"/>
  <c r="AE4" i="19" s="1"/>
  <c r="AD4" i="19" a="1"/>
  <c r="AD4" i="19" s="1"/>
  <c r="BR3" i="19"/>
  <c r="BQ3" i="19"/>
  <c r="BP3" i="19"/>
  <c r="BO3" i="19"/>
  <c r="AJ53" i="2" s="1"/>
  <c r="BN3" i="19"/>
  <c r="AI53" i="2" s="1"/>
  <c r="BM3" i="19"/>
  <c r="AH53" i="2" s="1"/>
  <c r="BL3" i="19"/>
  <c r="AG53" i="2" s="1"/>
  <c r="BK3" i="19"/>
  <c r="AF53" i="2" s="1"/>
  <c r="BH3" i="19"/>
  <c r="AA3" i="19" a="1"/>
  <c r="AA3" i="19" s="1"/>
  <c r="Z3" i="19" a="1"/>
  <c r="Z3" i="19" s="1"/>
  <c r="O41" i="18"/>
  <c r="N41" i="18"/>
  <c r="P41" i="18" s="1"/>
  <c r="O40" i="18"/>
  <c r="N40" i="18"/>
  <c r="P40" i="18" s="1"/>
  <c r="O39" i="18"/>
  <c r="N39" i="18"/>
  <c r="P39" i="18" s="1"/>
  <c r="O38" i="18"/>
  <c r="N38" i="18"/>
  <c r="P38" i="18" s="1"/>
  <c r="O37" i="18"/>
  <c r="N37" i="18"/>
  <c r="P37" i="18" s="1"/>
  <c r="O36" i="18"/>
  <c r="N36" i="18"/>
  <c r="P36" i="18" s="1"/>
  <c r="R36" i="18" s="1"/>
  <c r="O35" i="18"/>
  <c r="N35" i="18"/>
  <c r="P35" i="18" s="1"/>
  <c r="O34" i="18"/>
  <c r="N34" i="18"/>
  <c r="P34" i="18" s="1"/>
  <c r="O33" i="18"/>
  <c r="N33" i="18"/>
  <c r="P33" i="18" s="1"/>
  <c r="O32" i="18"/>
  <c r="N32" i="18"/>
  <c r="P32" i="18" s="1"/>
  <c r="O31" i="18"/>
  <c r="N31" i="18"/>
  <c r="P31" i="18" s="1"/>
  <c r="O30" i="18"/>
  <c r="N30" i="18"/>
  <c r="P30" i="18" s="1"/>
  <c r="O29" i="18"/>
  <c r="N29" i="18"/>
  <c r="P29" i="18" s="1"/>
  <c r="O28" i="18"/>
  <c r="N28" i="18"/>
  <c r="P28" i="18" s="1"/>
  <c r="P27" i="18"/>
  <c r="O27" i="18"/>
  <c r="N27" i="18"/>
  <c r="O26" i="18"/>
  <c r="N26" i="18"/>
  <c r="P26" i="18" s="1"/>
  <c r="O25" i="18"/>
  <c r="N25" i="18"/>
  <c r="P25" i="18" s="1"/>
  <c r="O24" i="18"/>
  <c r="N24" i="18"/>
  <c r="P24" i="18" s="1"/>
  <c r="O23" i="18"/>
  <c r="N23" i="18"/>
  <c r="P23" i="18" s="1"/>
  <c r="O22" i="18"/>
  <c r="N22" i="18"/>
  <c r="P22" i="18" s="1"/>
  <c r="O21" i="18"/>
  <c r="N21" i="18"/>
  <c r="P21" i="18" s="1"/>
  <c r="R20" i="18"/>
  <c r="O20" i="18"/>
  <c r="N20" i="18"/>
  <c r="P20" i="18" s="1"/>
  <c r="O19" i="18"/>
  <c r="N19" i="18"/>
  <c r="P19" i="18" s="1"/>
  <c r="O18" i="18"/>
  <c r="N18" i="18"/>
  <c r="P18" i="18" s="1"/>
  <c r="O17" i="18"/>
  <c r="N17" i="18"/>
  <c r="P17" i="18" s="1"/>
  <c r="O16" i="18"/>
  <c r="N16" i="18"/>
  <c r="P16" i="18" s="1"/>
  <c r="P15" i="18"/>
  <c r="O15" i="18"/>
  <c r="N15" i="18"/>
  <c r="O14" i="18"/>
  <c r="N14" i="18"/>
  <c r="P14" i="18" s="1"/>
  <c r="O13" i="18"/>
  <c r="N13" i="18"/>
  <c r="P13" i="18" s="1"/>
  <c r="AJ12" i="18"/>
  <c r="AI12" i="18"/>
  <c r="AH12" i="18"/>
  <c r="O12" i="18"/>
  <c r="N12" i="18"/>
  <c r="P12" i="18" s="1"/>
  <c r="AA9" i="18"/>
  <c r="BD5" i="18"/>
  <c r="BE52" i="2" s="1"/>
  <c r="BC5" i="18"/>
  <c r="BD52" i="2" s="1"/>
  <c r="BB5" i="18"/>
  <c r="BA5" i="18"/>
  <c r="BB52" i="2" s="1"/>
  <c r="AZ5" i="18"/>
  <c r="BA52" i="2" s="1"/>
  <c r="AY5" i="18"/>
  <c r="AZ52" i="2" s="1"/>
  <c r="L52" i="2" s="1"/>
  <c r="AX5" i="18"/>
  <c r="AW5" i="18"/>
  <c r="AT5" i="18"/>
  <c r="BD4" i="18"/>
  <c r="BC4" i="18"/>
  <c r="BB4" i="18"/>
  <c r="BA4" i="18"/>
  <c r="AS52" i="2" s="1"/>
  <c r="AZ4" i="18"/>
  <c r="AR52" i="2" s="1"/>
  <c r="AY4" i="18"/>
  <c r="AQ52" i="2" s="1"/>
  <c r="AX4" i="18"/>
  <c r="AW4" i="18"/>
  <c r="AO52" i="2" s="1"/>
  <c r="AT4" i="18"/>
  <c r="BD3" i="18"/>
  <c r="AM52" i="2" s="1"/>
  <c r="BC3" i="18"/>
  <c r="AL52" i="2" s="1"/>
  <c r="BB3" i="18"/>
  <c r="AK52" i="2" s="1"/>
  <c r="BA3" i="18"/>
  <c r="AJ52" i="2" s="1"/>
  <c r="AZ3" i="18"/>
  <c r="AI52" i="2" s="1"/>
  <c r="AY3" i="18"/>
  <c r="AX3" i="18"/>
  <c r="AG52" i="2" s="1"/>
  <c r="AW3" i="18"/>
  <c r="AF52" i="2" s="1"/>
  <c r="AT3" i="18"/>
  <c r="N41" i="17"/>
  <c r="M41" i="17"/>
  <c r="L41" i="17"/>
  <c r="O41" i="17" s="1"/>
  <c r="R41" i="17" s="1"/>
  <c r="N40" i="17"/>
  <c r="M40" i="17"/>
  <c r="L40" i="17"/>
  <c r="O40" i="17" s="1"/>
  <c r="N39" i="17"/>
  <c r="M39" i="17"/>
  <c r="L39" i="17"/>
  <c r="O39" i="17" s="1"/>
  <c r="Q39" i="17" s="1"/>
  <c r="N38" i="17"/>
  <c r="M38" i="17"/>
  <c r="L38" i="17"/>
  <c r="O38" i="17" s="1"/>
  <c r="N37" i="17"/>
  <c r="M37" i="17"/>
  <c r="L37" i="17"/>
  <c r="O37" i="17" s="1"/>
  <c r="N36" i="17"/>
  <c r="M36" i="17"/>
  <c r="L36" i="17"/>
  <c r="O36" i="17" s="1"/>
  <c r="Q36" i="17" s="1"/>
  <c r="N35" i="17"/>
  <c r="M35" i="17"/>
  <c r="L35" i="17"/>
  <c r="O35" i="17" s="1"/>
  <c r="R35" i="17" s="1"/>
  <c r="N34" i="17"/>
  <c r="M34" i="17"/>
  <c r="L34" i="17"/>
  <c r="O34" i="17" s="1"/>
  <c r="N33" i="17"/>
  <c r="M33" i="17"/>
  <c r="L33" i="17"/>
  <c r="O33" i="17" s="1"/>
  <c r="N32" i="17"/>
  <c r="M32" i="17"/>
  <c r="L32" i="17"/>
  <c r="O32" i="17" s="1"/>
  <c r="N31" i="17"/>
  <c r="M31" i="17"/>
  <c r="L31" i="17"/>
  <c r="O31" i="17" s="1"/>
  <c r="N30" i="17"/>
  <c r="M30" i="17"/>
  <c r="L30" i="17"/>
  <c r="O30" i="17" s="1"/>
  <c r="N29" i="17"/>
  <c r="M29" i="17"/>
  <c r="L29" i="17"/>
  <c r="O29" i="17" s="1"/>
  <c r="N28" i="17"/>
  <c r="M28" i="17"/>
  <c r="L28" i="17"/>
  <c r="O28" i="17" s="1"/>
  <c r="Q27" i="17"/>
  <c r="P27" i="17"/>
  <c r="N27" i="17"/>
  <c r="M27" i="17"/>
  <c r="L27" i="17"/>
  <c r="O27" i="17" s="1"/>
  <c r="R27" i="17" s="1"/>
  <c r="N26" i="17"/>
  <c r="M26" i="17"/>
  <c r="L26" i="17"/>
  <c r="O26" i="17" s="1"/>
  <c r="O25" i="17"/>
  <c r="N25" i="17"/>
  <c r="M25" i="17"/>
  <c r="L25" i="17"/>
  <c r="N24" i="17"/>
  <c r="M24" i="17"/>
  <c r="L24" i="17"/>
  <c r="O24" i="17" s="1"/>
  <c r="N23" i="17"/>
  <c r="M23" i="17"/>
  <c r="L23" i="17"/>
  <c r="O23" i="17" s="1"/>
  <c r="N22" i="17"/>
  <c r="M22" i="17"/>
  <c r="L22" i="17"/>
  <c r="O22" i="17" s="1"/>
  <c r="N21" i="17"/>
  <c r="M21" i="17"/>
  <c r="L21" i="17"/>
  <c r="O21" i="17" s="1"/>
  <c r="R20" i="17"/>
  <c r="N20" i="17"/>
  <c r="M20" i="17"/>
  <c r="L20" i="17"/>
  <c r="O20" i="17" s="1"/>
  <c r="Q20" i="17" s="1"/>
  <c r="N19" i="17"/>
  <c r="M19" i="17"/>
  <c r="L19" i="17"/>
  <c r="O19" i="17" s="1"/>
  <c r="O18" i="17"/>
  <c r="N18" i="17"/>
  <c r="M18" i="17"/>
  <c r="L18" i="17"/>
  <c r="N17" i="17"/>
  <c r="M17" i="17"/>
  <c r="L17" i="17"/>
  <c r="O17" i="17" s="1"/>
  <c r="N16" i="17"/>
  <c r="M16" i="17"/>
  <c r="L16" i="17"/>
  <c r="O16" i="17" s="1"/>
  <c r="N15" i="17"/>
  <c r="M15" i="17"/>
  <c r="L15" i="17"/>
  <c r="O15" i="17" s="1"/>
  <c r="N14" i="17"/>
  <c r="M14" i="17"/>
  <c r="L14" i="17"/>
  <c r="O14" i="17" s="1"/>
  <c r="Q14" i="17" s="1"/>
  <c r="N13" i="17"/>
  <c r="M13" i="17"/>
  <c r="L13" i="17"/>
  <c r="O13" i="17" s="1"/>
  <c r="N12" i="17"/>
  <c r="M12" i="17"/>
  <c r="L12" i="17"/>
  <c r="O12" i="17" s="1"/>
  <c r="Z9" i="17"/>
  <c r="AX5" i="17"/>
  <c r="BE51" i="2" s="1"/>
  <c r="AW5" i="17"/>
  <c r="BD51" i="2" s="1"/>
  <c r="AV5" i="17"/>
  <c r="BC51" i="2" s="1"/>
  <c r="AU5" i="17"/>
  <c r="BB51" i="2" s="1"/>
  <c r="AT5" i="17"/>
  <c r="BA51" i="2" s="1"/>
  <c r="AS5" i="17"/>
  <c r="AZ51" i="2" s="1"/>
  <c r="L51" i="2" s="1"/>
  <c r="AR5" i="17"/>
  <c r="AY51" i="2" s="1"/>
  <c r="K51" i="2" s="1"/>
  <c r="AQ5" i="17"/>
  <c r="AX51" i="2" s="1"/>
  <c r="J51" i="2" s="1"/>
  <c r="AN5" i="17"/>
  <c r="AX4" i="17"/>
  <c r="AV51" i="2" s="1"/>
  <c r="AW4" i="17"/>
  <c r="AV4" i="17"/>
  <c r="AT51" i="2" s="1"/>
  <c r="AU4" i="17"/>
  <c r="AS51" i="2" s="1"/>
  <c r="AT4" i="17"/>
  <c r="AS4" i="17"/>
  <c r="AQ51" i="2" s="1"/>
  <c r="AR4" i="17"/>
  <c r="AP51" i="2" s="1"/>
  <c r="AQ4" i="17"/>
  <c r="AO51" i="2" s="1"/>
  <c r="AN4" i="17"/>
  <c r="AX3" i="17"/>
  <c r="AM51" i="2" s="1"/>
  <c r="AW3" i="17"/>
  <c r="AL51" i="2" s="1"/>
  <c r="AV3" i="17"/>
  <c r="AK51" i="2" s="1"/>
  <c r="AU3" i="17"/>
  <c r="AJ51" i="2" s="1"/>
  <c r="AT3" i="17"/>
  <c r="AI51" i="2" s="1"/>
  <c r="AS3" i="17"/>
  <c r="AH51" i="2" s="1"/>
  <c r="AR3" i="17"/>
  <c r="AG51" i="2" s="1"/>
  <c r="AQ3" i="17"/>
  <c r="AN3" i="17"/>
  <c r="AH171" i="16"/>
  <c r="AI171" i="16" s="1"/>
  <c r="W171" i="16"/>
  <c r="V171" i="16"/>
  <c r="U171" i="16"/>
  <c r="AH170" i="16"/>
  <c r="AI170" i="16" s="1"/>
  <c r="W170" i="16"/>
  <c r="V170" i="16"/>
  <c r="U170" i="16"/>
  <c r="AH169" i="16"/>
  <c r="AI169" i="16" s="1"/>
  <c r="W169" i="16"/>
  <c r="V169" i="16"/>
  <c r="U169" i="16"/>
  <c r="AH168" i="16"/>
  <c r="AI168" i="16" s="1"/>
  <c r="W168" i="16"/>
  <c r="V168" i="16"/>
  <c r="U168" i="16"/>
  <c r="AH167" i="16"/>
  <c r="AI167" i="16" s="1"/>
  <c r="W167" i="16"/>
  <c r="V167" i="16"/>
  <c r="U167" i="16"/>
  <c r="AH166" i="16"/>
  <c r="AI166" i="16" s="1"/>
  <c r="W166" i="16"/>
  <c r="V166" i="16"/>
  <c r="U166" i="16"/>
  <c r="AH165" i="16"/>
  <c r="AI165" i="16" s="1"/>
  <c r="W165" i="16"/>
  <c r="V165" i="16"/>
  <c r="U165" i="16"/>
  <c r="AH164" i="16"/>
  <c r="AI164" i="16" s="1"/>
  <c r="W164" i="16"/>
  <c r="V164" i="16"/>
  <c r="U164" i="16"/>
  <c r="AH163" i="16"/>
  <c r="AI163" i="16" s="1"/>
  <c r="W163" i="16"/>
  <c r="V163" i="16"/>
  <c r="U163" i="16"/>
  <c r="AI162" i="16"/>
  <c r="AH162" i="16"/>
  <c r="W162" i="16"/>
  <c r="V162" i="16"/>
  <c r="U162" i="16"/>
  <c r="AH161" i="16"/>
  <c r="AI161" i="16" s="1"/>
  <c r="W161" i="16"/>
  <c r="V161" i="16"/>
  <c r="U161" i="16"/>
  <c r="AH160" i="16"/>
  <c r="AI160" i="16" s="1"/>
  <c r="W160" i="16"/>
  <c r="V160" i="16"/>
  <c r="U160" i="16"/>
  <c r="AI159" i="16"/>
  <c r="AH159" i="16"/>
  <c r="W159" i="16"/>
  <c r="V159" i="16"/>
  <c r="U159" i="16"/>
  <c r="AH158" i="16"/>
  <c r="AI158" i="16" s="1"/>
  <c r="W158" i="16"/>
  <c r="V158" i="16"/>
  <c r="U158" i="16"/>
  <c r="AI157" i="16"/>
  <c r="AH157" i="16"/>
  <c r="W157" i="16"/>
  <c r="V157" i="16"/>
  <c r="U157" i="16"/>
  <c r="AH156" i="16"/>
  <c r="AI156" i="16" s="1"/>
  <c r="W156" i="16"/>
  <c r="V156" i="16"/>
  <c r="U156" i="16"/>
  <c r="AH155" i="16"/>
  <c r="AI155" i="16" s="1"/>
  <c r="W155" i="16"/>
  <c r="V155" i="16"/>
  <c r="U155" i="16"/>
  <c r="AH154" i="16"/>
  <c r="AI154" i="16" s="1"/>
  <c r="W154" i="16"/>
  <c r="V154" i="16"/>
  <c r="U154" i="16"/>
  <c r="AH153" i="16"/>
  <c r="AI153" i="16" s="1"/>
  <c r="W153" i="16"/>
  <c r="V153" i="16"/>
  <c r="U153" i="16"/>
  <c r="AH152" i="16"/>
  <c r="AI152" i="16" s="1"/>
  <c r="W152" i="16"/>
  <c r="V152" i="16"/>
  <c r="U152" i="16"/>
  <c r="AI151" i="16"/>
  <c r="AH151" i="16"/>
  <c r="W151" i="16"/>
  <c r="V151" i="16"/>
  <c r="U151" i="16"/>
  <c r="AH150" i="16"/>
  <c r="AI150" i="16" s="1"/>
  <c r="W150" i="16"/>
  <c r="V150" i="16"/>
  <c r="U150" i="16"/>
  <c r="AH149" i="16"/>
  <c r="AI149" i="16" s="1"/>
  <c r="W149" i="16"/>
  <c r="V149" i="16"/>
  <c r="U149" i="16"/>
  <c r="AH148" i="16"/>
  <c r="AI148" i="16" s="1"/>
  <c r="W148" i="16"/>
  <c r="V148" i="16"/>
  <c r="U148" i="16"/>
  <c r="AH147" i="16"/>
  <c r="AI147" i="16" s="1"/>
  <c r="W147" i="16"/>
  <c r="V147" i="16"/>
  <c r="U147" i="16"/>
  <c r="AH146" i="16"/>
  <c r="AI146" i="16" s="1"/>
  <c r="W146" i="16"/>
  <c r="V146" i="16"/>
  <c r="U146" i="16"/>
  <c r="AH145" i="16"/>
  <c r="AI145" i="16" s="1"/>
  <c r="W145" i="16"/>
  <c r="V145" i="16"/>
  <c r="U145" i="16"/>
  <c r="AH144" i="16"/>
  <c r="AI144" i="16" s="1"/>
  <c r="W144" i="16"/>
  <c r="V144" i="16"/>
  <c r="U144" i="16"/>
  <c r="AH143" i="16"/>
  <c r="AI143" i="16" s="1"/>
  <c r="W143" i="16"/>
  <c r="V143" i="16"/>
  <c r="U143" i="16"/>
  <c r="AH142" i="16"/>
  <c r="AI142" i="16" s="1"/>
  <c r="W142" i="16"/>
  <c r="V142" i="16"/>
  <c r="U142" i="16"/>
  <c r="AH139" i="16"/>
  <c r="AI139" i="16" s="1"/>
  <c r="W139" i="16"/>
  <c r="V139" i="16"/>
  <c r="U139" i="16"/>
  <c r="AH138" i="16"/>
  <c r="AI138" i="16" s="1"/>
  <c r="W138" i="16"/>
  <c r="V138" i="16"/>
  <c r="U138" i="16"/>
  <c r="AH137" i="16"/>
  <c r="AI137" i="16" s="1"/>
  <c r="W137" i="16"/>
  <c r="V137" i="16"/>
  <c r="U137" i="16"/>
  <c r="AH136" i="16"/>
  <c r="AI136" i="16" s="1"/>
  <c r="W136" i="16"/>
  <c r="V136" i="16"/>
  <c r="U136" i="16"/>
  <c r="AI135" i="16"/>
  <c r="AH135" i="16"/>
  <c r="W135" i="16"/>
  <c r="V135" i="16"/>
  <c r="U135" i="16"/>
  <c r="AH134" i="16"/>
  <c r="AI134" i="16" s="1"/>
  <c r="W134" i="16"/>
  <c r="V134" i="16"/>
  <c r="U134" i="16"/>
  <c r="AH133" i="16"/>
  <c r="AI133" i="16" s="1"/>
  <c r="W133" i="16"/>
  <c r="V133" i="16"/>
  <c r="U133" i="16"/>
  <c r="AH132" i="16"/>
  <c r="AI132" i="16" s="1"/>
  <c r="W132" i="16"/>
  <c r="V132" i="16"/>
  <c r="U132" i="16"/>
  <c r="AH131" i="16"/>
  <c r="AI131" i="16" s="1"/>
  <c r="W131" i="16"/>
  <c r="V131" i="16"/>
  <c r="U131" i="16"/>
  <c r="AH130" i="16"/>
  <c r="AI130" i="16" s="1"/>
  <c r="W130" i="16"/>
  <c r="V130" i="16"/>
  <c r="U130" i="16"/>
  <c r="AH129" i="16"/>
  <c r="AI129" i="16" s="1"/>
  <c r="W129" i="16"/>
  <c r="V129" i="16"/>
  <c r="U129" i="16"/>
  <c r="AH128" i="16"/>
  <c r="AI128" i="16" s="1"/>
  <c r="W128" i="16"/>
  <c r="V128" i="16"/>
  <c r="U128" i="16"/>
  <c r="AI127" i="16"/>
  <c r="AH127" i="16"/>
  <c r="W127" i="16"/>
  <c r="V127" i="16"/>
  <c r="U127" i="16"/>
  <c r="AH126" i="16"/>
  <c r="AI126" i="16" s="1"/>
  <c r="W126" i="16"/>
  <c r="V126" i="16"/>
  <c r="U126" i="16"/>
  <c r="AH125" i="16"/>
  <c r="AI125" i="16" s="1"/>
  <c r="W125" i="16"/>
  <c r="V125" i="16"/>
  <c r="U125" i="16"/>
  <c r="AH124" i="16"/>
  <c r="AI124" i="16" s="1"/>
  <c r="W124" i="16"/>
  <c r="V124" i="16"/>
  <c r="U124" i="16"/>
  <c r="AH123" i="16"/>
  <c r="AI123" i="16" s="1"/>
  <c r="W123" i="16"/>
  <c r="V123" i="16"/>
  <c r="U123" i="16"/>
  <c r="AH122" i="16"/>
  <c r="AI122" i="16" s="1"/>
  <c r="W122" i="16"/>
  <c r="V122" i="16"/>
  <c r="U122" i="16"/>
  <c r="AI121" i="16"/>
  <c r="AH121" i="16"/>
  <c r="W121" i="16"/>
  <c r="V121" i="16"/>
  <c r="U121" i="16"/>
  <c r="AH120" i="16"/>
  <c r="AI120" i="16" s="1"/>
  <c r="W120" i="16"/>
  <c r="V120" i="16"/>
  <c r="U120" i="16"/>
  <c r="AH119" i="16"/>
  <c r="AI119" i="16" s="1"/>
  <c r="W119" i="16"/>
  <c r="V119" i="16"/>
  <c r="U119" i="16"/>
  <c r="AH118" i="16"/>
  <c r="AI118" i="16" s="1"/>
  <c r="W118" i="16"/>
  <c r="V118" i="16"/>
  <c r="U118" i="16"/>
  <c r="AH117" i="16"/>
  <c r="AI117" i="16" s="1"/>
  <c r="W117" i="16"/>
  <c r="V117" i="16"/>
  <c r="U117" i="16"/>
  <c r="AH116" i="16"/>
  <c r="AI116" i="16" s="1"/>
  <c r="W116" i="16"/>
  <c r="V116" i="16"/>
  <c r="U116" i="16"/>
  <c r="AH115" i="16"/>
  <c r="AI115" i="16" s="1"/>
  <c r="W115" i="16"/>
  <c r="V115" i="16"/>
  <c r="U115" i="16"/>
  <c r="AH114" i="16"/>
  <c r="AI114" i="16" s="1"/>
  <c r="W114" i="16"/>
  <c r="V114" i="16"/>
  <c r="U114" i="16"/>
  <c r="AH113" i="16"/>
  <c r="AI113" i="16" s="1"/>
  <c r="W113" i="16"/>
  <c r="V113" i="16"/>
  <c r="U113" i="16"/>
  <c r="AH112" i="16"/>
  <c r="AI112" i="16" s="1"/>
  <c r="W112" i="16"/>
  <c r="V112" i="16"/>
  <c r="U112" i="16"/>
  <c r="AH111" i="16"/>
  <c r="AI111" i="16" s="1"/>
  <c r="W111" i="16"/>
  <c r="V111" i="16"/>
  <c r="U111" i="16"/>
  <c r="AH110" i="16"/>
  <c r="AI110" i="16" s="1"/>
  <c r="W110" i="16"/>
  <c r="V110" i="16"/>
  <c r="U110" i="16"/>
  <c r="AI107" i="16"/>
  <c r="AH107" i="16"/>
  <c r="W107" i="16"/>
  <c r="V107" i="16"/>
  <c r="U107" i="16"/>
  <c r="AH106" i="16"/>
  <c r="AI106" i="16" s="1"/>
  <c r="W106" i="16"/>
  <c r="V106" i="16"/>
  <c r="U106" i="16"/>
  <c r="AH105" i="16"/>
  <c r="AI105" i="16" s="1"/>
  <c r="W105" i="16"/>
  <c r="V105" i="16"/>
  <c r="U105" i="16"/>
  <c r="AH104" i="16"/>
  <c r="AI104" i="16" s="1"/>
  <c r="W104" i="16"/>
  <c r="V104" i="16"/>
  <c r="U104" i="16"/>
  <c r="AH103" i="16"/>
  <c r="AI103" i="16" s="1"/>
  <c r="W103" i="16"/>
  <c r="V103" i="16"/>
  <c r="U103" i="16"/>
  <c r="AH102" i="16"/>
  <c r="AI102" i="16" s="1"/>
  <c r="W102" i="16"/>
  <c r="V102" i="16"/>
  <c r="U102" i="16"/>
  <c r="AH101" i="16"/>
  <c r="AI101" i="16" s="1"/>
  <c r="W101" i="16"/>
  <c r="V101" i="16"/>
  <c r="U101" i="16"/>
  <c r="AH100" i="16"/>
  <c r="AI100" i="16" s="1"/>
  <c r="W100" i="16"/>
  <c r="V100" i="16"/>
  <c r="U100" i="16"/>
  <c r="AI99" i="16"/>
  <c r="AH99" i="16"/>
  <c r="W99" i="16"/>
  <c r="V99" i="16"/>
  <c r="U99" i="16"/>
  <c r="AH98" i="16"/>
  <c r="AI98" i="16" s="1"/>
  <c r="W98" i="16"/>
  <c r="V98" i="16"/>
  <c r="U98" i="16"/>
  <c r="AH97" i="16"/>
  <c r="AI97" i="16" s="1"/>
  <c r="W97" i="16"/>
  <c r="V97" i="16"/>
  <c r="U97" i="16"/>
  <c r="AH96" i="16"/>
  <c r="AI96" i="16" s="1"/>
  <c r="W96" i="16"/>
  <c r="V96" i="16"/>
  <c r="U96" i="16"/>
  <c r="AH95" i="16"/>
  <c r="AI95" i="16" s="1"/>
  <c r="W95" i="16"/>
  <c r="V95" i="16"/>
  <c r="U95" i="16"/>
  <c r="AH94" i="16"/>
  <c r="AI94" i="16" s="1"/>
  <c r="W94" i="16"/>
  <c r="V94" i="16"/>
  <c r="U94" i="16"/>
  <c r="AH93" i="16"/>
  <c r="AI93" i="16" s="1"/>
  <c r="W93" i="16"/>
  <c r="V93" i="16"/>
  <c r="U93" i="16"/>
  <c r="AH92" i="16"/>
  <c r="AI92" i="16" s="1"/>
  <c r="W92" i="16"/>
  <c r="V92" i="16"/>
  <c r="U92" i="16"/>
  <c r="AH91" i="16"/>
  <c r="AI91" i="16" s="1"/>
  <c r="W91" i="16"/>
  <c r="V91" i="16"/>
  <c r="U91" i="16"/>
  <c r="AH90" i="16"/>
  <c r="AI90" i="16" s="1"/>
  <c r="W90" i="16"/>
  <c r="V90" i="16"/>
  <c r="U90" i="16"/>
  <c r="AH89" i="16"/>
  <c r="AI89" i="16" s="1"/>
  <c r="W89" i="16"/>
  <c r="V89" i="16"/>
  <c r="U89" i="16"/>
  <c r="AI88" i="16"/>
  <c r="AH88" i="16"/>
  <c r="W88" i="16"/>
  <c r="V88" i="16"/>
  <c r="U88" i="16"/>
  <c r="AH87" i="16"/>
  <c r="AI87" i="16" s="1"/>
  <c r="W87" i="16"/>
  <c r="V87" i="16"/>
  <c r="U87" i="16"/>
  <c r="AH86" i="16"/>
  <c r="AI86" i="16" s="1"/>
  <c r="W86" i="16"/>
  <c r="V86" i="16"/>
  <c r="U86" i="16"/>
  <c r="AH85" i="16"/>
  <c r="AI85" i="16" s="1"/>
  <c r="W85" i="16"/>
  <c r="V85" i="16"/>
  <c r="U85" i="16"/>
  <c r="AH84" i="16"/>
  <c r="AI84" i="16" s="1"/>
  <c r="W84" i="16"/>
  <c r="V84" i="16"/>
  <c r="U84" i="16"/>
  <c r="AI83" i="16"/>
  <c r="AH83" i="16"/>
  <c r="W83" i="16"/>
  <c r="V83" i="16"/>
  <c r="U83" i="16"/>
  <c r="AH82" i="16"/>
  <c r="AI82" i="16" s="1"/>
  <c r="W82" i="16"/>
  <c r="V82" i="16"/>
  <c r="U82" i="16"/>
  <c r="AH81" i="16"/>
  <c r="AI81" i="16" s="1"/>
  <c r="W81" i="16"/>
  <c r="V81" i="16"/>
  <c r="U81" i="16"/>
  <c r="AI80" i="16"/>
  <c r="AH80" i="16"/>
  <c r="W80" i="16"/>
  <c r="V80" i="16"/>
  <c r="U80" i="16"/>
  <c r="AH79" i="16"/>
  <c r="AI79" i="16" s="1"/>
  <c r="W79" i="16"/>
  <c r="V79" i="16"/>
  <c r="U79" i="16"/>
  <c r="AH78" i="16"/>
  <c r="AI78" i="16" s="1"/>
  <c r="W78" i="16"/>
  <c r="V78" i="16"/>
  <c r="U78" i="16"/>
  <c r="AH75" i="16"/>
  <c r="AI75" i="16" s="1"/>
  <c r="W75" i="16"/>
  <c r="V75" i="16"/>
  <c r="U75" i="16"/>
  <c r="AH74" i="16"/>
  <c r="AI74" i="16" s="1"/>
  <c r="W74" i="16"/>
  <c r="V74" i="16"/>
  <c r="U74" i="16"/>
  <c r="AH73" i="16"/>
  <c r="AI73" i="16" s="1"/>
  <c r="W73" i="16"/>
  <c r="V73" i="16"/>
  <c r="U73" i="16"/>
  <c r="AH72" i="16"/>
  <c r="AI72" i="16" s="1"/>
  <c r="W72" i="16"/>
  <c r="V72" i="16"/>
  <c r="U72" i="16"/>
  <c r="AH71" i="16"/>
  <c r="AI71" i="16" s="1"/>
  <c r="W71" i="16"/>
  <c r="V71" i="16"/>
  <c r="U71" i="16"/>
  <c r="AH70" i="16"/>
  <c r="AI70" i="16" s="1"/>
  <c r="W70" i="16"/>
  <c r="V70" i="16"/>
  <c r="U70" i="16"/>
  <c r="AH69" i="16"/>
  <c r="AI69" i="16" s="1"/>
  <c r="W69" i="16"/>
  <c r="V69" i="16"/>
  <c r="U69" i="16"/>
  <c r="AH68" i="16"/>
  <c r="AI68" i="16" s="1"/>
  <c r="W68" i="16"/>
  <c r="V68" i="16"/>
  <c r="U68" i="16"/>
  <c r="AH67" i="16"/>
  <c r="AI67" i="16" s="1"/>
  <c r="W67" i="16"/>
  <c r="V67" i="16"/>
  <c r="U67" i="16"/>
  <c r="AH66" i="16"/>
  <c r="AI66" i="16" s="1"/>
  <c r="W66" i="16"/>
  <c r="V66" i="16"/>
  <c r="U66" i="16"/>
  <c r="AI65" i="16"/>
  <c r="AH65" i="16"/>
  <c r="W65" i="16"/>
  <c r="V65" i="16"/>
  <c r="U65" i="16"/>
  <c r="AH64" i="16"/>
  <c r="AI64" i="16" s="1"/>
  <c r="W64" i="16"/>
  <c r="V64" i="16"/>
  <c r="U64" i="16"/>
  <c r="AH63" i="16"/>
  <c r="AI63" i="16" s="1"/>
  <c r="W63" i="16"/>
  <c r="V63" i="16"/>
  <c r="U63" i="16"/>
  <c r="AH62" i="16"/>
  <c r="AI62" i="16" s="1"/>
  <c r="W62" i="16"/>
  <c r="V62" i="16"/>
  <c r="U62" i="16"/>
  <c r="AH61" i="16"/>
  <c r="AI61" i="16" s="1"/>
  <c r="W61" i="16"/>
  <c r="V61" i="16"/>
  <c r="U61" i="16"/>
  <c r="AH60" i="16"/>
  <c r="AI60" i="16" s="1"/>
  <c r="W60" i="16"/>
  <c r="V60" i="16"/>
  <c r="U60" i="16"/>
  <c r="AH59" i="16"/>
  <c r="AI59" i="16" s="1"/>
  <c r="W59" i="16"/>
  <c r="V59" i="16"/>
  <c r="U59" i="16"/>
  <c r="AH58" i="16"/>
  <c r="AI58" i="16" s="1"/>
  <c r="W58" i="16"/>
  <c r="V58" i="16"/>
  <c r="U58" i="16"/>
  <c r="AH57" i="16"/>
  <c r="AI57" i="16" s="1"/>
  <c r="W57" i="16"/>
  <c r="V57" i="16"/>
  <c r="U57" i="16"/>
  <c r="AH56" i="16"/>
  <c r="AI56" i="16" s="1"/>
  <c r="W56" i="16"/>
  <c r="V56" i="16"/>
  <c r="U56" i="16"/>
  <c r="AH55" i="16"/>
  <c r="AI55" i="16" s="1"/>
  <c r="W55" i="16"/>
  <c r="V55" i="16"/>
  <c r="U55" i="16"/>
  <c r="AH54" i="16"/>
  <c r="AI54" i="16" s="1"/>
  <c r="W54" i="16"/>
  <c r="V54" i="16"/>
  <c r="U54" i="16"/>
  <c r="AI53" i="16"/>
  <c r="AH53" i="16"/>
  <c r="W53" i="16"/>
  <c r="V53" i="16"/>
  <c r="U53" i="16"/>
  <c r="AH52" i="16"/>
  <c r="AI52" i="16" s="1"/>
  <c r="W52" i="16"/>
  <c r="V52" i="16"/>
  <c r="U52" i="16"/>
  <c r="AH51" i="16"/>
  <c r="AI51" i="16" s="1"/>
  <c r="W51" i="16"/>
  <c r="V51" i="16"/>
  <c r="U51" i="16"/>
  <c r="AH50" i="16"/>
  <c r="AI50" i="16" s="1"/>
  <c r="W50" i="16"/>
  <c r="V50" i="16"/>
  <c r="U50" i="16"/>
  <c r="AH49" i="16"/>
  <c r="AI49" i="16" s="1"/>
  <c r="W49" i="16"/>
  <c r="V49" i="16"/>
  <c r="U49" i="16"/>
  <c r="AH48" i="16"/>
  <c r="AI48" i="16" s="1"/>
  <c r="W48" i="16"/>
  <c r="V48" i="16"/>
  <c r="U48" i="16"/>
  <c r="AH47" i="16"/>
  <c r="AI47" i="16" s="1"/>
  <c r="W47" i="16"/>
  <c r="V47" i="16"/>
  <c r="U47" i="16"/>
  <c r="AH46" i="16"/>
  <c r="AI46" i="16" s="1"/>
  <c r="W46" i="16"/>
  <c r="V46" i="16"/>
  <c r="U46" i="16"/>
  <c r="AH43" i="16"/>
  <c r="AI43" i="16" s="1"/>
  <c r="W43" i="16"/>
  <c r="V43" i="16"/>
  <c r="U43" i="16"/>
  <c r="AH42" i="16"/>
  <c r="AI42" i="16" s="1"/>
  <c r="W42" i="16"/>
  <c r="V42" i="16"/>
  <c r="U42" i="16"/>
  <c r="AH41" i="16"/>
  <c r="AI41" i="16" s="1"/>
  <c r="W41" i="16"/>
  <c r="V41" i="16"/>
  <c r="U41" i="16"/>
  <c r="AH40" i="16"/>
  <c r="AI40" i="16" s="1"/>
  <c r="W40" i="16"/>
  <c r="V40" i="16"/>
  <c r="U40" i="16"/>
  <c r="AH39" i="16"/>
  <c r="AI39" i="16" s="1"/>
  <c r="W39" i="16"/>
  <c r="V39" i="16"/>
  <c r="U39" i="16"/>
  <c r="AH38" i="16"/>
  <c r="AI38" i="16" s="1"/>
  <c r="W38" i="16"/>
  <c r="V38" i="16"/>
  <c r="U38" i="16"/>
  <c r="AH37" i="16"/>
  <c r="AI37" i="16" s="1"/>
  <c r="W37" i="16"/>
  <c r="V37" i="16"/>
  <c r="U37" i="16"/>
  <c r="AH36" i="16"/>
  <c r="AI36" i="16" s="1"/>
  <c r="W36" i="16"/>
  <c r="V36" i="16"/>
  <c r="U36" i="16"/>
  <c r="AH35" i="16"/>
  <c r="AI35" i="16" s="1"/>
  <c r="W35" i="16"/>
  <c r="V35" i="16"/>
  <c r="U35" i="16"/>
  <c r="AH34" i="16"/>
  <c r="AI34" i="16" s="1"/>
  <c r="W34" i="16"/>
  <c r="V34" i="16"/>
  <c r="U34" i="16"/>
  <c r="AH33" i="16"/>
  <c r="AI33" i="16" s="1"/>
  <c r="W33" i="16"/>
  <c r="V33" i="16"/>
  <c r="U33" i="16"/>
  <c r="AH32" i="16"/>
  <c r="AI32" i="16" s="1"/>
  <c r="W32" i="16"/>
  <c r="V32" i="16"/>
  <c r="U32" i="16"/>
  <c r="AI31" i="16"/>
  <c r="AH31" i="16"/>
  <c r="W31" i="16"/>
  <c r="V31" i="16"/>
  <c r="U31" i="16"/>
  <c r="AH30" i="16"/>
  <c r="AI30" i="16" s="1"/>
  <c r="W30" i="16"/>
  <c r="V30" i="16"/>
  <c r="U30" i="16"/>
  <c r="AI29" i="16"/>
  <c r="AH29" i="16"/>
  <c r="W29" i="16"/>
  <c r="V29" i="16"/>
  <c r="U29" i="16"/>
  <c r="AH28" i="16"/>
  <c r="AI28" i="16" s="1"/>
  <c r="W28" i="16"/>
  <c r="V28" i="16"/>
  <c r="U28" i="16"/>
  <c r="AI27" i="16"/>
  <c r="AH27" i="16"/>
  <c r="W27" i="16"/>
  <c r="V27" i="16"/>
  <c r="U27" i="16"/>
  <c r="AH26" i="16"/>
  <c r="AI26" i="16" s="1"/>
  <c r="W26" i="16"/>
  <c r="V26" i="16"/>
  <c r="U26" i="16"/>
  <c r="AH25" i="16"/>
  <c r="AI25" i="16" s="1"/>
  <c r="W25" i="16"/>
  <c r="V25" i="16"/>
  <c r="U25" i="16"/>
  <c r="AH24" i="16"/>
  <c r="AI24" i="16" s="1"/>
  <c r="W24" i="16"/>
  <c r="V24" i="16"/>
  <c r="U24" i="16"/>
  <c r="AH23" i="16"/>
  <c r="AI23" i="16" s="1"/>
  <c r="W23" i="16"/>
  <c r="V23" i="16"/>
  <c r="U23" i="16"/>
  <c r="AH22" i="16"/>
  <c r="AI22" i="16" s="1"/>
  <c r="W22" i="16"/>
  <c r="V22" i="16"/>
  <c r="U22" i="16"/>
  <c r="AH21" i="16"/>
  <c r="AI21" i="16" s="1"/>
  <c r="W21" i="16"/>
  <c r="V21" i="16"/>
  <c r="U21" i="16"/>
  <c r="AH20" i="16"/>
  <c r="AI20" i="16" s="1"/>
  <c r="W20" i="16"/>
  <c r="V20" i="16"/>
  <c r="U20" i="16"/>
  <c r="AH19" i="16"/>
  <c r="AI19" i="16" s="1"/>
  <c r="W19" i="16"/>
  <c r="V19" i="16"/>
  <c r="U19" i="16"/>
  <c r="AH18" i="16"/>
  <c r="AI18" i="16" s="1"/>
  <c r="W18" i="16"/>
  <c r="V18" i="16"/>
  <c r="U18" i="16"/>
  <c r="AH17" i="16"/>
  <c r="AI17" i="16" s="1"/>
  <c r="W17" i="16"/>
  <c r="V17" i="16"/>
  <c r="U17" i="16"/>
  <c r="AH16" i="16"/>
  <c r="AI16" i="16" s="1"/>
  <c r="W16" i="16"/>
  <c r="V16" i="16"/>
  <c r="U16" i="16"/>
  <c r="AH15" i="16"/>
  <c r="AI15" i="16" s="1"/>
  <c r="W15" i="16"/>
  <c r="V15" i="16"/>
  <c r="U15" i="16"/>
  <c r="AH14" i="16"/>
  <c r="AI14" i="16" s="1"/>
  <c r="W14" i="16"/>
  <c r="V14" i="16"/>
  <c r="U14" i="16"/>
  <c r="BC7" i="16"/>
  <c r="BB7" i="16"/>
  <c r="AZ7" i="16"/>
  <c r="AY7" i="16"/>
  <c r="BD6" i="16"/>
  <c r="BA6" i="16"/>
  <c r="CP5" i="16"/>
  <c r="CO5" i="16"/>
  <c r="CN5" i="16"/>
  <c r="BC50" i="2" s="1"/>
  <c r="CM5" i="16"/>
  <c r="BB50" i="2" s="1"/>
  <c r="CL5" i="16"/>
  <c r="BA50" i="2" s="1"/>
  <c r="CK5" i="16"/>
  <c r="AZ50" i="2" s="1"/>
  <c r="L50" i="2" s="1"/>
  <c r="CJ5" i="16"/>
  <c r="AY50" i="2" s="1"/>
  <c r="K50" i="2" s="1"/>
  <c r="CI5" i="16"/>
  <c r="AX50" i="2" s="1"/>
  <c r="J50" i="2" s="1"/>
  <c r="CF5" i="16"/>
  <c r="BD5" i="16"/>
  <c r="BC5" i="16"/>
  <c r="BB5" i="16"/>
  <c r="BA5" i="16"/>
  <c r="AZ5" i="16"/>
  <c r="AY5" i="16"/>
  <c r="AR5" i="16" a="1"/>
  <c r="AR5" i="16" s="1"/>
  <c r="AQ5" i="16" a="1"/>
  <c r="AQ5" i="16" s="1"/>
  <c r="AP5" i="16" a="1"/>
  <c r="AP5" i="16" s="1"/>
  <c r="AO5" i="16" a="1"/>
  <c r="AO5" i="16" s="1"/>
  <c r="AN5" i="16" a="1"/>
  <c r="AN5" i="16" s="1"/>
  <c r="AM5" i="16" a="1"/>
  <c r="AM5" i="16" s="1"/>
  <c r="AM6" i="16" s="1"/>
  <c r="AL5" i="16" a="1"/>
  <c r="AL5" i="16" s="1"/>
  <c r="CP4" i="16"/>
  <c r="CO4" i="16"/>
  <c r="CN4" i="16"/>
  <c r="CM4" i="16"/>
  <c r="CL4" i="16"/>
  <c r="AR50" i="2" s="1"/>
  <c r="CK4" i="16"/>
  <c r="AQ50" i="2" s="1"/>
  <c r="CJ4" i="16"/>
  <c r="AP50" i="2" s="1"/>
  <c r="CI4" i="16"/>
  <c r="AO50" i="2" s="1"/>
  <c r="CF4" i="16"/>
  <c r="AR4" i="16" a="1"/>
  <c r="AR4" i="16" s="1"/>
  <c r="AQ4" i="16" a="1"/>
  <c r="AQ4" i="16" s="1"/>
  <c r="AP4" i="16" a="1"/>
  <c r="AP4" i="16" s="1"/>
  <c r="AO4" i="16" a="1"/>
  <c r="AO4" i="16" s="1"/>
  <c r="AN4" i="16" a="1"/>
  <c r="AN4" i="16" s="1"/>
  <c r="AM4" i="16" a="1"/>
  <c r="AM4" i="16" s="1"/>
  <c r="AL4" i="16" a="1"/>
  <c r="AL4" i="16" s="1"/>
  <c r="AK4" i="16" a="1"/>
  <c r="AK4" i="16" s="1"/>
  <c r="AI4" i="16" a="1"/>
  <c r="AI4" i="16" s="1"/>
  <c r="AH4" i="16" a="1"/>
  <c r="AH4" i="16" s="1"/>
  <c r="CP3" i="16"/>
  <c r="CO3" i="16"/>
  <c r="AL50" i="2" s="1"/>
  <c r="CN3" i="16"/>
  <c r="AK50" i="2" s="1"/>
  <c r="CM3" i="16"/>
  <c r="AJ50" i="2" s="1"/>
  <c r="CL3" i="16"/>
  <c r="AI50" i="2" s="1"/>
  <c r="CK3" i="16"/>
  <c r="AH50" i="2" s="1"/>
  <c r="CJ3" i="16"/>
  <c r="CI3" i="16"/>
  <c r="CF3" i="16"/>
  <c r="P41" i="15"/>
  <c r="O41" i="15"/>
  <c r="N41" i="15"/>
  <c r="R41" i="15" s="1"/>
  <c r="P40" i="15"/>
  <c r="O40" i="15"/>
  <c r="N40" i="15"/>
  <c r="R40" i="15" s="1"/>
  <c r="V40" i="15" s="1"/>
  <c r="P39" i="15"/>
  <c r="O39" i="15"/>
  <c r="N39" i="15"/>
  <c r="R39" i="15" s="1"/>
  <c r="P38" i="15"/>
  <c r="O38" i="15"/>
  <c r="N38" i="15"/>
  <c r="R38" i="15" s="1"/>
  <c r="V38" i="15" s="1"/>
  <c r="P37" i="15"/>
  <c r="O37" i="15"/>
  <c r="N37" i="15"/>
  <c r="R37" i="15" s="1"/>
  <c r="P36" i="15"/>
  <c r="O36" i="15"/>
  <c r="N36" i="15"/>
  <c r="R36" i="15" s="1"/>
  <c r="P35" i="15"/>
  <c r="O35" i="15"/>
  <c r="N35" i="15"/>
  <c r="R35" i="15" s="1"/>
  <c r="R34" i="15"/>
  <c r="P34" i="15"/>
  <c r="O34" i="15"/>
  <c r="N34" i="15"/>
  <c r="P33" i="15"/>
  <c r="O33" i="15"/>
  <c r="N33" i="15"/>
  <c r="R33" i="15" s="1"/>
  <c r="P32" i="15"/>
  <c r="O32" i="15"/>
  <c r="N32" i="15"/>
  <c r="R32" i="15" s="1"/>
  <c r="V32" i="15" s="1"/>
  <c r="P31" i="15"/>
  <c r="O31" i="15"/>
  <c r="N31" i="15"/>
  <c r="R31" i="15" s="1"/>
  <c r="P30" i="15"/>
  <c r="O30" i="15"/>
  <c r="N30" i="15"/>
  <c r="R30" i="15" s="1"/>
  <c r="V30" i="15" s="1"/>
  <c r="P29" i="15"/>
  <c r="O29" i="15"/>
  <c r="N29" i="15"/>
  <c r="R29" i="15" s="1"/>
  <c r="P28" i="15"/>
  <c r="O28" i="15"/>
  <c r="N28" i="15"/>
  <c r="R28" i="15" s="1"/>
  <c r="P27" i="15"/>
  <c r="O27" i="15"/>
  <c r="N27" i="15"/>
  <c r="R27" i="15" s="1"/>
  <c r="P26" i="15"/>
  <c r="O26" i="15"/>
  <c r="N26" i="15"/>
  <c r="R26" i="15" s="1"/>
  <c r="P25" i="15"/>
  <c r="O25" i="15"/>
  <c r="N25" i="15"/>
  <c r="R25" i="15" s="1"/>
  <c r="R24" i="15"/>
  <c r="V24" i="15" s="1"/>
  <c r="P24" i="15"/>
  <c r="O24" i="15"/>
  <c r="N24" i="15"/>
  <c r="P23" i="15"/>
  <c r="O23" i="15"/>
  <c r="N23" i="15"/>
  <c r="R23" i="15" s="1"/>
  <c r="R22" i="15"/>
  <c r="V22" i="15" s="1"/>
  <c r="P22" i="15"/>
  <c r="O22" i="15"/>
  <c r="N22" i="15"/>
  <c r="P21" i="15"/>
  <c r="O21" i="15"/>
  <c r="N21" i="15"/>
  <c r="R21" i="15" s="1"/>
  <c r="P20" i="15"/>
  <c r="O20" i="15"/>
  <c r="N20" i="15"/>
  <c r="R20" i="15" s="1"/>
  <c r="P19" i="15"/>
  <c r="O19" i="15"/>
  <c r="N19" i="15"/>
  <c r="R19" i="15" s="1"/>
  <c r="P18" i="15"/>
  <c r="O18" i="15"/>
  <c r="N18" i="15"/>
  <c r="R18" i="15" s="1"/>
  <c r="P17" i="15"/>
  <c r="O17" i="15"/>
  <c r="N17" i="15"/>
  <c r="R17" i="15" s="1"/>
  <c r="P16" i="15"/>
  <c r="O16" i="15"/>
  <c r="N16" i="15"/>
  <c r="R16" i="15" s="1"/>
  <c r="V16" i="15" s="1"/>
  <c r="P15" i="15"/>
  <c r="O15" i="15"/>
  <c r="N15" i="15"/>
  <c r="R15" i="15" s="1"/>
  <c r="P14" i="15"/>
  <c r="O14" i="15"/>
  <c r="N14" i="15"/>
  <c r="R14" i="15" s="1"/>
  <c r="V14" i="15" s="1"/>
  <c r="P13" i="15"/>
  <c r="O13" i="15"/>
  <c r="N13" i="15"/>
  <c r="R13" i="15" s="1"/>
  <c r="R12" i="15"/>
  <c r="P12" i="15"/>
  <c r="O12" i="15"/>
  <c r="N12" i="15"/>
  <c r="AZ5" i="15"/>
  <c r="BE49" i="2" s="1"/>
  <c r="AY5" i="15"/>
  <c r="BD49" i="2" s="1"/>
  <c r="AX5" i="15"/>
  <c r="BC49" i="2" s="1"/>
  <c r="AW5" i="15"/>
  <c r="AV5" i="15"/>
  <c r="BA49" i="2" s="1"/>
  <c r="AU5" i="15"/>
  <c r="AZ49" i="2" s="1"/>
  <c r="L49" i="2" s="1"/>
  <c r="AT5" i="15"/>
  <c r="AY49" i="2" s="1"/>
  <c r="K49" i="2" s="1"/>
  <c r="AP5" i="15"/>
  <c r="AZ4" i="15"/>
  <c r="AV49" i="2" s="1"/>
  <c r="AY4" i="15"/>
  <c r="AU49" i="2" s="1"/>
  <c r="AX4" i="15"/>
  <c r="AW4" i="15"/>
  <c r="AV4" i="15"/>
  <c r="AR49" i="2" s="1"/>
  <c r="AU4" i="15"/>
  <c r="AQ49" i="2" s="1"/>
  <c r="AT4" i="15"/>
  <c r="AP49" i="2" s="1"/>
  <c r="AS4" i="15"/>
  <c r="AO49" i="2" s="1"/>
  <c r="AP4" i="15"/>
  <c r="AZ3" i="15"/>
  <c r="AM49" i="2" s="1"/>
  <c r="AY3" i="15"/>
  <c r="AL49" i="2" s="1"/>
  <c r="AX3" i="15"/>
  <c r="AK49" i="2" s="1"/>
  <c r="AW3" i="15"/>
  <c r="AJ49" i="2" s="1"/>
  <c r="AV3" i="15"/>
  <c r="AI49" i="2" s="1"/>
  <c r="AU3" i="15"/>
  <c r="AH49" i="2" s="1"/>
  <c r="AT3" i="15"/>
  <c r="AG49" i="2" s="1"/>
  <c r="AS3" i="15"/>
  <c r="AF49" i="2" s="1"/>
  <c r="AP3" i="15"/>
  <c r="R105" i="14"/>
  <c r="Q105" i="14"/>
  <c r="P105" i="14"/>
  <c r="O105" i="14"/>
  <c r="N105" i="14"/>
  <c r="M105" i="14"/>
  <c r="J105" i="14"/>
  <c r="R104" i="14"/>
  <c r="Q104" i="14"/>
  <c r="P104" i="14"/>
  <c r="O104" i="14"/>
  <c r="N104" i="14"/>
  <c r="M104" i="14"/>
  <c r="J104" i="14"/>
  <c r="Q103" i="14"/>
  <c r="P103" i="14"/>
  <c r="O103" i="14"/>
  <c r="N103" i="14"/>
  <c r="M103" i="14"/>
  <c r="R103" i="14" s="1"/>
  <c r="J103" i="14"/>
  <c r="Q102" i="14"/>
  <c r="P102" i="14"/>
  <c r="O102" i="14"/>
  <c r="N102" i="14"/>
  <c r="M102" i="14"/>
  <c r="R102" i="14" s="1"/>
  <c r="J102" i="14"/>
  <c r="Q101" i="14"/>
  <c r="P101" i="14"/>
  <c r="O101" i="14"/>
  <c r="N101" i="14"/>
  <c r="M101" i="14"/>
  <c r="R101" i="14" s="1"/>
  <c r="J101" i="14"/>
  <c r="Q100" i="14"/>
  <c r="P100" i="14"/>
  <c r="O100" i="14"/>
  <c r="N100" i="14"/>
  <c r="M100" i="14"/>
  <c r="R100" i="14" s="1"/>
  <c r="J100" i="14"/>
  <c r="R99" i="14"/>
  <c r="Q99" i="14"/>
  <c r="P99" i="14"/>
  <c r="O99" i="14"/>
  <c r="N99" i="14"/>
  <c r="M99" i="14"/>
  <c r="J99" i="14"/>
  <c r="R98" i="14"/>
  <c r="Q98" i="14"/>
  <c r="P98" i="14"/>
  <c r="O98" i="14"/>
  <c r="N98" i="14"/>
  <c r="M98" i="14"/>
  <c r="J98" i="14"/>
  <c r="R97" i="14"/>
  <c r="Q97" i="14"/>
  <c r="P97" i="14"/>
  <c r="O97" i="14"/>
  <c r="N97" i="14"/>
  <c r="M97" i="14"/>
  <c r="J97" i="14"/>
  <c r="R96" i="14"/>
  <c r="Q96" i="14"/>
  <c r="P96" i="14"/>
  <c r="O96" i="14"/>
  <c r="N96" i="14"/>
  <c r="M96" i="14"/>
  <c r="J96" i="14"/>
  <c r="R95" i="14"/>
  <c r="Q95" i="14"/>
  <c r="P95" i="14"/>
  <c r="O95" i="14"/>
  <c r="N95" i="14"/>
  <c r="M95" i="14"/>
  <c r="J95" i="14"/>
  <c r="Q94" i="14"/>
  <c r="P94" i="14"/>
  <c r="O94" i="14"/>
  <c r="N94" i="14"/>
  <c r="M94" i="14"/>
  <c r="R94" i="14" s="1"/>
  <c r="J94" i="14"/>
  <c r="Q93" i="14"/>
  <c r="P93" i="14"/>
  <c r="O93" i="14"/>
  <c r="N93" i="14"/>
  <c r="M93" i="14"/>
  <c r="R93" i="14" s="1"/>
  <c r="J93" i="14"/>
  <c r="Q92" i="14"/>
  <c r="P92" i="14"/>
  <c r="O92" i="14"/>
  <c r="N92" i="14"/>
  <c r="M92" i="14"/>
  <c r="R92" i="14" s="1"/>
  <c r="J92" i="14"/>
  <c r="R91" i="14"/>
  <c r="Q91" i="14"/>
  <c r="P91" i="14"/>
  <c r="O91" i="14"/>
  <c r="N91" i="14"/>
  <c r="M91" i="14"/>
  <c r="J91" i="14"/>
  <c r="R90" i="14"/>
  <c r="Q90" i="14"/>
  <c r="P90" i="14"/>
  <c r="O90" i="14"/>
  <c r="N90" i="14"/>
  <c r="M90" i="14"/>
  <c r="J90" i="14"/>
  <c r="Q89" i="14"/>
  <c r="P89" i="14"/>
  <c r="O89" i="14"/>
  <c r="N89" i="14"/>
  <c r="M89" i="14"/>
  <c r="R89" i="14" s="1"/>
  <c r="J89" i="14"/>
  <c r="Q88" i="14"/>
  <c r="P88" i="14"/>
  <c r="O88" i="14"/>
  <c r="N88" i="14"/>
  <c r="M88" i="14"/>
  <c r="R88" i="14" s="1"/>
  <c r="V88" i="14" s="1"/>
  <c r="J88" i="14"/>
  <c r="Q87" i="14"/>
  <c r="P87" i="14"/>
  <c r="O87" i="14"/>
  <c r="N87" i="14"/>
  <c r="M87" i="14"/>
  <c r="R87" i="14" s="1"/>
  <c r="J87" i="14"/>
  <c r="Q86" i="14"/>
  <c r="P86" i="14"/>
  <c r="O86" i="14"/>
  <c r="N86" i="14"/>
  <c r="M86" i="14"/>
  <c r="R86" i="14" s="1"/>
  <c r="V86" i="14" s="1"/>
  <c r="J86" i="14"/>
  <c r="Q85" i="14"/>
  <c r="P85" i="14"/>
  <c r="O85" i="14"/>
  <c r="N85" i="14"/>
  <c r="M85" i="14"/>
  <c r="R85" i="14" s="1"/>
  <c r="J85" i="14"/>
  <c r="R84" i="14"/>
  <c r="V84" i="14" s="1"/>
  <c r="Q84" i="14"/>
  <c r="P84" i="14"/>
  <c r="O84" i="14"/>
  <c r="N84" i="14"/>
  <c r="M84" i="14"/>
  <c r="J84" i="14"/>
  <c r="Q83" i="14"/>
  <c r="P83" i="14"/>
  <c r="O83" i="14"/>
  <c r="N83" i="14"/>
  <c r="M83" i="14"/>
  <c r="R83" i="14" s="1"/>
  <c r="J83" i="14"/>
  <c r="Q82" i="14"/>
  <c r="P82" i="14"/>
  <c r="O82" i="14"/>
  <c r="N82" i="14"/>
  <c r="M82" i="14"/>
  <c r="R82" i="14" s="1"/>
  <c r="J82" i="14"/>
  <c r="Q81" i="14"/>
  <c r="P81" i="14"/>
  <c r="O81" i="14"/>
  <c r="N81" i="14"/>
  <c r="M81" i="14"/>
  <c r="R81" i="14" s="1"/>
  <c r="J81" i="14"/>
  <c r="Q80" i="14"/>
  <c r="P80" i="14"/>
  <c r="O80" i="14"/>
  <c r="N80" i="14"/>
  <c r="M80" i="14"/>
  <c r="R80" i="14" s="1"/>
  <c r="V80" i="14" s="1"/>
  <c r="J80" i="14"/>
  <c r="R79" i="14"/>
  <c r="Q79" i="14"/>
  <c r="P79" i="14"/>
  <c r="O79" i="14"/>
  <c r="N79" i="14"/>
  <c r="M79" i="14"/>
  <c r="J79" i="14"/>
  <c r="Q78" i="14"/>
  <c r="P78" i="14"/>
  <c r="O78" i="14"/>
  <c r="N78" i="14"/>
  <c r="M78" i="14"/>
  <c r="R78" i="14" s="1"/>
  <c r="V78" i="14" s="1"/>
  <c r="J78" i="14"/>
  <c r="Q77" i="14"/>
  <c r="P77" i="14"/>
  <c r="O77" i="14"/>
  <c r="N77" i="14"/>
  <c r="M77" i="14"/>
  <c r="R77" i="14" s="1"/>
  <c r="V77" i="14" s="1"/>
  <c r="J77" i="14"/>
  <c r="Q76" i="14"/>
  <c r="P76" i="14"/>
  <c r="O76" i="14"/>
  <c r="N76" i="14"/>
  <c r="M76" i="14"/>
  <c r="R76" i="14" s="1"/>
  <c r="V76" i="14" s="1"/>
  <c r="J76" i="14"/>
  <c r="Q73" i="14"/>
  <c r="P73" i="14"/>
  <c r="O73" i="14"/>
  <c r="N73" i="14"/>
  <c r="M73" i="14"/>
  <c r="R73" i="14" s="1"/>
  <c r="J73" i="14"/>
  <c r="R72" i="14"/>
  <c r="Q72" i="14"/>
  <c r="P72" i="14"/>
  <c r="O72" i="14"/>
  <c r="N72" i="14"/>
  <c r="M72" i="14"/>
  <c r="J72" i="14"/>
  <c r="Q71" i="14"/>
  <c r="P71" i="14"/>
  <c r="O71" i="14"/>
  <c r="N71" i="14"/>
  <c r="M71" i="14"/>
  <c r="R71" i="14" s="1"/>
  <c r="V71" i="14" s="1"/>
  <c r="J71" i="14"/>
  <c r="Q70" i="14"/>
  <c r="P70" i="14"/>
  <c r="O70" i="14"/>
  <c r="N70" i="14"/>
  <c r="M70" i="14"/>
  <c r="R70" i="14" s="1"/>
  <c r="V70" i="14" s="1"/>
  <c r="J70" i="14"/>
  <c r="Q69" i="14"/>
  <c r="P69" i="14"/>
  <c r="O69" i="14"/>
  <c r="N69" i="14"/>
  <c r="M69" i="14"/>
  <c r="R69" i="14" s="1"/>
  <c r="J69" i="14"/>
  <c r="Q68" i="14"/>
  <c r="P68" i="14"/>
  <c r="O68" i="14"/>
  <c r="N68" i="14"/>
  <c r="M68" i="14"/>
  <c r="R68" i="14" s="1"/>
  <c r="V68" i="14" s="1"/>
  <c r="J68" i="14"/>
  <c r="Q67" i="14"/>
  <c r="P67" i="14"/>
  <c r="O67" i="14"/>
  <c r="N67" i="14"/>
  <c r="M67" i="14"/>
  <c r="R67" i="14" s="1"/>
  <c r="J67" i="14"/>
  <c r="Q66" i="14"/>
  <c r="P66" i="14"/>
  <c r="O66" i="14"/>
  <c r="N66" i="14"/>
  <c r="M66" i="14"/>
  <c r="R66" i="14" s="1"/>
  <c r="V66" i="14" s="1"/>
  <c r="J66" i="14"/>
  <c r="Q65" i="14"/>
  <c r="P65" i="14"/>
  <c r="O65" i="14"/>
  <c r="N65" i="14"/>
  <c r="M65" i="14"/>
  <c r="R65" i="14" s="1"/>
  <c r="J65" i="14"/>
  <c r="Q64" i="14"/>
  <c r="P64" i="14"/>
  <c r="O64" i="14"/>
  <c r="N64" i="14"/>
  <c r="M64" i="14"/>
  <c r="R64" i="14" s="1"/>
  <c r="J64" i="14"/>
  <c r="R63" i="14"/>
  <c r="V63" i="14" s="1"/>
  <c r="Q63" i="14"/>
  <c r="P63" i="14"/>
  <c r="O63" i="14"/>
  <c r="N63" i="14"/>
  <c r="M63" i="14"/>
  <c r="J63" i="14"/>
  <c r="Q62" i="14"/>
  <c r="P62" i="14"/>
  <c r="O62" i="14"/>
  <c r="N62" i="14"/>
  <c r="M62" i="14"/>
  <c r="R62" i="14" s="1"/>
  <c r="V62" i="14" s="1"/>
  <c r="J62" i="14"/>
  <c r="Q61" i="14"/>
  <c r="P61" i="14"/>
  <c r="O61" i="14"/>
  <c r="N61" i="14"/>
  <c r="M61" i="14"/>
  <c r="R61" i="14" s="1"/>
  <c r="V61" i="14" s="1"/>
  <c r="J61" i="14"/>
  <c r="Q60" i="14"/>
  <c r="P60" i="14"/>
  <c r="O60" i="14"/>
  <c r="N60" i="14"/>
  <c r="M60" i="14"/>
  <c r="R60" i="14" s="1"/>
  <c r="J60" i="14"/>
  <c r="Q59" i="14"/>
  <c r="P59" i="14"/>
  <c r="O59" i="14"/>
  <c r="N59" i="14"/>
  <c r="M59" i="14"/>
  <c r="R59" i="14" s="1"/>
  <c r="V59" i="14" s="1"/>
  <c r="J59" i="14"/>
  <c r="R58" i="14"/>
  <c r="V58" i="14" s="1"/>
  <c r="Q58" i="14"/>
  <c r="P58" i="14"/>
  <c r="O58" i="14"/>
  <c r="N58" i="14"/>
  <c r="M58" i="14"/>
  <c r="J58" i="14"/>
  <c r="R57" i="14"/>
  <c r="Q57" i="14"/>
  <c r="P57" i="14"/>
  <c r="O57" i="14"/>
  <c r="N57" i="14"/>
  <c r="M57" i="14"/>
  <c r="J57" i="14"/>
  <c r="Q56" i="14"/>
  <c r="P56" i="14"/>
  <c r="O56" i="14"/>
  <c r="N56" i="14"/>
  <c r="M56" i="14"/>
  <c r="R56" i="14" s="1"/>
  <c r="J56" i="14"/>
  <c r="Q55" i="14"/>
  <c r="P55" i="14"/>
  <c r="O55" i="14"/>
  <c r="N55" i="14"/>
  <c r="M55" i="14"/>
  <c r="R55" i="14" s="1"/>
  <c r="V55" i="14" s="1"/>
  <c r="J55" i="14"/>
  <c r="Q54" i="14"/>
  <c r="P54" i="14"/>
  <c r="O54" i="14"/>
  <c r="N54" i="14"/>
  <c r="M54" i="14"/>
  <c r="R54" i="14" s="1"/>
  <c r="V54" i="14" s="1"/>
  <c r="J54" i="14"/>
  <c r="Q53" i="14"/>
  <c r="P53" i="14"/>
  <c r="O53" i="14"/>
  <c r="N53" i="14"/>
  <c r="M53" i="14"/>
  <c r="R53" i="14" s="1"/>
  <c r="V53" i="14" s="1"/>
  <c r="J53" i="14"/>
  <c r="Q52" i="14"/>
  <c r="P52" i="14"/>
  <c r="O52" i="14"/>
  <c r="N52" i="14"/>
  <c r="M52" i="14"/>
  <c r="R52" i="14" s="1"/>
  <c r="V52" i="14" s="1"/>
  <c r="J52" i="14"/>
  <c r="Q51" i="14"/>
  <c r="P51" i="14"/>
  <c r="O51" i="14"/>
  <c r="N51" i="14"/>
  <c r="M51" i="14"/>
  <c r="R51" i="14" s="1"/>
  <c r="J51" i="14"/>
  <c r="Q50" i="14"/>
  <c r="P50" i="14"/>
  <c r="O50" i="14"/>
  <c r="N50" i="14"/>
  <c r="M50" i="14"/>
  <c r="R50" i="14" s="1"/>
  <c r="V50" i="14" s="1"/>
  <c r="J50" i="14"/>
  <c r="Q49" i="14"/>
  <c r="P49" i="14"/>
  <c r="O49" i="14"/>
  <c r="N49" i="14"/>
  <c r="M49" i="14"/>
  <c r="R49" i="14" s="1"/>
  <c r="V49" i="14" s="1"/>
  <c r="J49" i="14"/>
  <c r="Q48" i="14"/>
  <c r="P48" i="14"/>
  <c r="O48" i="14"/>
  <c r="N48" i="14"/>
  <c r="M48" i="14"/>
  <c r="R48" i="14" s="1"/>
  <c r="V48" i="14" s="1"/>
  <c r="J48" i="14"/>
  <c r="Q47" i="14"/>
  <c r="P47" i="14"/>
  <c r="O47" i="14"/>
  <c r="N47" i="14"/>
  <c r="M47" i="14"/>
  <c r="R47" i="14" s="1"/>
  <c r="V47" i="14" s="1"/>
  <c r="J47" i="14"/>
  <c r="Q46" i="14"/>
  <c r="P46" i="14"/>
  <c r="O46" i="14"/>
  <c r="N46" i="14"/>
  <c r="M46" i="14"/>
  <c r="R46" i="14" s="1"/>
  <c r="J46" i="14"/>
  <c r="R45" i="14"/>
  <c r="V45" i="14" s="1"/>
  <c r="Q45" i="14"/>
  <c r="P45" i="14"/>
  <c r="O45" i="14"/>
  <c r="N45" i="14"/>
  <c r="M45" i="14"/>
  <c r="J45" i="14"/>
  <c r="Q44" i="14"/>
  <c r="P44" i="14"/>
  <c r="O44" i="14"/>
  <c r="N44" i="14"/>
  <c r="M44" i="14"/>
  <c r="R44" i="14" s="1"/>
  <c r="J44" i="14"/>
  <c r="Q41" i="14"/>
  <c r="P41" i="14"/>
  <c r="O41" i="14"/>
  <c r="N41" i="14"/>
  <c r="M41" i="14"/>
  <c r="R41" i="14" s="1"/>
  <c r="V41" i="14" s="1"/>
  <c r="J41" i="14"/>
  <c r="Q40" i="14"/>
  <c r="P40" i="14"/>
  <c r="O40" i="14"/>
  <c r="N40" i="14"/>
  <c r="M40" i="14"/>
  <c r="R40" i="14" s="1"/>
  <c r="J40" i="14"/>
  <c r="Q39" i="14"/>
  <c r="P39" i="14"/>
  <c r="O39" i="14"/>
  <c r="N39" i="14"/>
  <c r="M39" i="14"/>
  <c r="R39" i="14" s="1"/>
  <c r="V39" i="14" s="1"/>
  <c r="J39" i="14"/>
  <c r="Q38" i="14"/>
  <c r="P38" i="14"/>
  <c r="O38" i="14"/>
  <c r="N38" i="14"/>
  <c r="M38" i="14"/>
  <c r="R38" i="14" s="1"/>
  <c r="J38" i="14"/>
  <c r="Q37" i="14"/>
  <c r="P37" i="14"/>
  <c r="O37" i="14"/>
  <c r="N37" i="14"/>
  <c r="M37" i="14"/>
  <c r="R37" i="14" s="1"/>
  <c r="J37" i="14"/>
  <c r="Q36" i="14"/>
  <c r="P36" i="14"/>
  <c r="O36" i="14"/>
  <c r="N36" i="14"/>
  <c r="M36" i="14"/>
  <c r="R36" i="14" s="1"/>
  <c r="V36" i="14" s="1"/>
  <c r="J36" i="14"/>
  <c r="Q35" i="14"/>
  <c r="P35" i="14"/>
  <c r="O35" i="14"/>
  <c r="N35" i="14"/>
  <c r="M35" i="14"/>
  <c r="R35" i="14" s="1"/>
  <c r="V35" i="14" s="1"/>
  <c r="J35" i="14"/>
  <c r="Q34" i="14"/>
  <c r="P34" i="14"/>
  <c r="O34" i="14"/>
  <c r="N34" i="14"/>
  <c r="M34" i="14"/>
  <c r="R34" i="14" s="1"/>
  <c r="J34" i="14"/>
  <c r="Q33" i="14"/>
  <c r="P33" i="14"/>
  <c r="O33" i="14"/>
  <c r="N33" i="14"/>
  <c r="M33" i="14"/>
  <c r="R33" i="14" s="1"/>
  <c r="J33" i="14"/>
  <c r="Q32" i="14"/>
  <c r="P32" i="14"/>
  <c r="O32" i="14"/>
  <c r="N32" i="14"/>
  <c r="M32" i="14"/>
  <c r="R32" i="14" s="1"/>
  <c r="V32" i="14" s="1"/>
  <c r="J32" i="14"/>
  <c r="R31" i="14"/>
  <c r="V31" i="14" s="1"/>
  <c r="Q31" i="14"/>
  <c r="P31" i="14"/>
  <c r="O31" i="14"/>
  <c r="N31" i="14"/>
  <c r="M31" i="14"/>
  <c r="J31" i="14"/>
  <c r="Q30" i="14"/>
  <c r="P30" i="14"/>
  <c r="O30" i="14"/>
  <c r="N30" i="14"/>
  <c r="M30" i="14"/>
  <c r="R30" i="14" s="1"/>
  <c r="J30" i="14"/>
  <c r="R29" i="14"/>
  <c r="Q29" i="14"/>
  <c r="P29" i="14"/>
  <c r="O29" i="14"/>
  <c r="N29" i="14"/>
  <c r="M29" i="14"/>
  <c r="J29" i="14"/>
  <c r="Q28" i="14"/>
  <c r="P28" i="14"/>
  <c r="O28" i="14"/>
  <c r="N28" i="14"/>
  <c r="M28" i="14"/>
  <c r="R28" i="14" s="1"/>
  <c r="V28" i="14" s="1"/>
  <c r="J28" i="14"/>
  <c r="Q27" i="14"/>
  <c r="P27" i="14"/>
  <c r="O27" i="14"/>
  <c r="N27" i="14"/>
  <c r="M27" i="14"/>
  <c r="R27" i="14" s="1"/>
  <c r="V27" i="14" s="1"/>
  <c r="J27" i="14"/>
  <c r="Q26" i="14"/>
  <c r="P26" i="14"/>
  <c r="O26" i="14"/>
  <c r="N26" i="14"/>
  <c r="M26" i="14"/>
  <c r="R26" i="14" s="1"/>
  <c r="T26" i="14" s="1"/>
  <c r="J26" i="14"/>
  <c r="Q25" i="14"/>
  <c r="P25" i="14"/>
  <c r="O25" i="14"/>
  <c r="N25" i="14"/>
  <c r="M25" i="14"/>
  <c r="R25" i="14" s="1"/>
  <c r="J25" i="14"/>
  <c r="Q24" i="14"/>
  <c r="P24" i="14"/>
  <c r="O24" i="14"/>
  <c r="N24" i="14"/>
  <c r="M24" i="14"/>
  <c r="R24" i="14" s="1"/>
  <c r="J24" i="14"/>
  <c r="Q23" i="14"/>
  <c r="P23" i="14"/>
  <c r="O23" i="14"/>
  <c r="N23" i="14"/>
  <c r="M23" i="14"/>
  <c r="R23" i="14" s="1"/>
  <c r="V23" i="14" s="1"/>
  <c r="J23" i="14"/>
  <c r="Q22" i="14"/>
  <c r="P22" i="14"/>
  <c r="O22" i="14"/>
  <c r="N22" i="14"/>
  <c r="M22" i="14"/>
  <c r="R22" i="14" s="1"/>
  <c r="J22" i="14"/>
  <c r="R21" i="14"/>
  <c r="V21" i="14" s="1"/>
  <c r="Q21" i="14"/>
  <c r="P21" i="14"/>
  <c r="O21" i="14"/>
  <c r="N21" i="14"/>
  <c r="M21" i="14"/>
  <c r="J21" i="14"/>
  <c r="Q20" i="14"/>
  <c r="P20" i="14"/>
  <c r="O20" i="14"/>
  <c r="N20" i="14"/>
  <c r="M20" i="14"/>
  <c r="R20" i="14" s="1"/>
  <c r="J20" i="14"/>
  <c r="R19" i="14"/>
  <c r="V19" i="14" s="1"/>
  <c r="Q19" i="14"/>
  <c r="P19" i="14"/>
  <c r="O19" i="14"/>
  <c r="N19" i="14"/>
  <c r="M19" i="14"/>
  <c r="J19" i="14"/>
  <c r="Q18" i="14"/>
  <c r="P18" i="14"/>
  <c r="O18" i="14"/>
  <c r="N18" i="14"/>
  <c r="M18" i="14"/>
  <c r="R18" i="14" s="1"/>
  <c r="J18" i="14"/>
  <c r="Q17" i="14"/>
  <c r="P17" i="14"/>
  <c r="O17" i="14"/>
  <c r="N17" i="14"/>
  <c r="M17" i="14"/>
  <c r="R17" i="14" s="1"/>
  <c r="V17" i="14" s="1"/>
  <c r="J17" i="14"/>
  <c r="Q16" i="14"/>
  <c r="P16" i="14"/>
  <c r="O16" i="14"/>
  <c r="N16" i="14"/>
  <c r="M16" i="14"/>
  <c r="R16" i="14" s="1"/>
  <c r="V16" i="14" s="1"/>
  <c r="J16" i="14"/>
  <c r="R15" i="14"/>
  <c r="V15" i="14" s="1"/>
  <c r="Q15" i="14"/>
  <c r="P15" i="14"/>
  <c r="O15" i="14"/>
  <c r="N15" i="14"/>
  <c r="M15" i="14"/>
  <c r="J15" i="14"/>
  <c r="R14" i="14"/>
  <c r="Q14" i="14"/>
  <c r="P14" i="14"/>
  <c r="O14" i="14"/>
  <c r="N14" i="14"/>
  <c r="M14" i="14"/>
  <c r="J14" i="14"/>
  <c r="Q13" i="14"/>
  <c r="P13" i="14"/>
  <c r="O13" i="14"/>
  <c r="N13" i="14"/>
  <c r="M13" i="14"/>
  <c r="R13" i="14" s="1"/>
  <c r="J13" i="14"/>
  <c r="Q12" i="14"/>
  <c r="P12" i="14"/>
  <c r="O12" i="14"/>
  <c r="N12" i="14"/>
  <c r="M12" i="14"/>
  <c r="R12" i="14" s="1"/>
  <c r="V12" i="14" s="1"/>
  <c r="J12" i="14"/>
  <c r="AZ5" i="14"/>
  <c r="AY5" i="14"/>
  <c r="AX5" i="14"/>
  <c r="AW5" i="14"/>
  <c r="AV5" i="14"/>
  <c r="AU5" i="14"/>
  <c r="AT5" i="14"/>
  <c r="AS5" i="14"/>
  <c r="AP5" i="14"/>
  <c r="AZ4" i="14"/>
  <c r="AY4" i="14"/>
  <c r="AX4" i="14"/>
  <c r="AW4" i="14"/>
  <c r="AV4" i="14"/>
  <c r="AU4" i="14"/>
  <c r="AT4" i="14"/>
  <c r="AS4" i="14"/>
  <c r="AP4" i="14"/>
  <c r="AZ3" i="14"/>
  <c r="AY3" i="14"/>
  <c r="AX3" i="14"/>
  <c r="AW3" i="14"/>
  <c r="AV3" i="14"/>
  <c r="AU3" i="14"/>
  <c r="AT3" i="14"/>
  <c r="AS3" i="14"/>
  <c r="AP3" i="14"/>
  <c r="N105" i="13"/>
  <c r="M105" i="13"/>
  <c r="L105" i="13"/>
  <c r="P105" i="13" s="1"/>
  <c r="T105" i="13" s="1"/>
  <c r="N104" i="13"/>
  <c r="M104" i="13"/>
  <c r="L104" i="13"/>
  <c r="P104" i="13" s="1"/>
  <c r="T104" i="13" s="1"/>
  <c r="N103" i="13"/>
  <c r="M103" i="13"/>
  <c r="L103" i="13"/>
  <c r="P103" i="13" s="1"/>
  <c r="T103" i="13" s="1"/>
  <c r="N102" i="13"/>
  <c r="M102" i="13"/>
  <c r="L102" i="13"/>
  <c r="P102" i="13" s="1"/>
  <c r="T102" i="13" s="1"/>
  <c r="N101" i="13"/>
  <c r="M101" i="13"/>
  <c r="L101" i="13"/>
  <c r="P101" i="13" s="1"/>
  <c r="T101" i="13" s="1"/>
  <c r="N100" i="13"/>
  <c r="M100" i="13"/>
  <c r="L100" i="13"/>
  <c r="P100" i="13" s="1"/>
  <c r="T100" i="13" s="1"/>
  <c r="N99" i="13"/>
  <c r="M99" i="13"/>
  <c r="L99" i="13"/>
  <c r="P99" i="13" s="1"/>
  <c r="T99" i="13" s="1"/>
  <c r="N98" i="13"/>
  <c r="M98" i="13"/>
  <c r="L98" i="13"/>
  <c r="P98" i="13" s="1"/>
  <c r="N97" i="13"/>
  <c r="M97" i="13"/>
  <c r="L97" i="13"/>
  <c r="P97" i="13" s="1"/>
  <c r="T97" i="13" s="1"/>
  <c r="N96" i="13"/>
  <c r="M96" i="13"/>
  <c r="L96" i="13"/>
  <c r="P96" i="13" s="1"/>
  <c r="T96" i="13" s="1"/>
  <c r="N95" i="13"/>
  <c r="M95" i="13"/>
  <c r="L95" i="13"/>
  <c r="P95" i="13" s="1"/>
  <c r="T95" i="13" s="1"/>
  <c r="N94" i="13"/>
  <c r="M94" i="13"/>
  <c r="L94" i="13"/>
  <c r="P94" i="13" s="1"/>
  <c r="T94" i="13" s="1"/>
  <c r="N93" i="13"/>
  <c r="M93" i="13"/>
  <c r="L93" i="13"/>
  <c r="P93" i="13" s="1"/>
  <c r="T93" i="13" s="1"/>
  <c r="N92" i="13"/>
  <c r="M92" i="13"/>
  <c r="L92" i="13"/>
  <c r="P92" i="13" s="1"/>
  <c r="T92" i="13" s="1"/>
  <c r="N91" i="13"/>
  <c r="M91" i="13"/>
  <c r="L91" i="13"/>
  <c r="P91" i="13" s="1"/>
  <c r="T91" i="13" s="1"/>
  <c r="N90" i="13"/>
  <c r="M90" i="13"/>
  <c r="L90" i="13"/>
  <c r="P90" i="13" s="1"/>
  <c r="N89" i="13"/>
  <c r="M89" i="13"/>
  <c r="L89" i="13"/>
  <c r="P89" i="13" s="1"/>
  <c r="T89" i="13" s="1"/>
  <c r="N88" i="13"/>
  <c r="M88" i="13"/>
  <c r="L88" i="13"/>
  <c r="P88" i="13" s="1"/>
  <c r="T88" i="13" s="1"/>
  <c r="N87" i="13"/>
  <c r="M87" i="13"/>
  <c r="L87" i="13"/>
  <c r="P87" i="13" s="1"/>
  <c r="T87" i="13" s="1"/>
  <c r="N86" i="13"/>
  <c r="M86" i="13"/>
  <c r="L86" i="13"/>
  <c r="P86" i="13" s="1"/>
  <c r="T86" i="13" s="1"/>
  <c r="N85" i="13"/>
  <c r="M85" i="13"/>
  <c r="L85" i="13"/>
  <c r="P85" i="13" s="1"/>
  <c r="T85" i="13" s="1"/>
  <c r="N84" i="13"/>
  <c r="M84" i="13"/>
  <c r="L84" i="13"/>
  <c r="P84" i="13" s="1"/>
  <c r="T84" i="13" s="1"/>
  <c r="N83" i="13"/>
  <c r="M83" i="13"/>
  <c r="L83" i="13"/>
  <c r="P83" i="13" s="1"/>
  <c r="T83" i="13" s="1"/>
  <c r="N82" i="13"/>
  <c r="M82" i="13"/>
  <c r="L82" i="13"/>
  <c r="P82" i="13" s="1"/>
  <c r="N81" i="13"/>
  <c r="M81" i="13"/>
  <c r="L81" i="13"/>
  <c r="P81" i="13" s="1"/>
  <c r="T81" i="13" s="1"/>
  <c r="N80" i="13"/>
  <c r="M80" i="13"/>
  <c r="L80" i="13"/>
  <c r="P80" i="13" s="1"/>
  <c r="T80" i="13" s="1"/>
  <c r="N79" i="13"/>
  <c r="M79" i="13"/>
  <c r="L79" i="13"/>
  <c r="P79" i="13" s="1"/>
  <c r="T79" i="13" s="1"/>
  <c r="N78" i="13"/>
  <c r="M78" i="13"/>
  <c r="L78" i="13"/>
  <c r="P78" i="13" s="1"/>
  <c r="T78" i="13" s="1"/>
  <c r="N77" i="13"/>
  <c r="M77" i="13"/>
  <c r="L77" i="13"/>
  <c r="P77" i="13" s="1"/>
  <c r="T77" i="13" s="1"/>
  <c r="N76" i="13"/>
  <c r="M76" i="13"/>
  <c r="L76" i="13"/>
  <c r="P76" i="13" s="1"/>
  <c r="T76" i="13" s="1"/>
  <c r="N73" i="13"/>
  <c r="M73" i="13"/>
  <c r="L73" i="13"/>
  <c r="P73" i="13" s="1"/>
  <c r="T73" i="13" s="1"/>
  <c r="C73" i="13"/>
  <c r="C105" i="13" s="1"/>
  <c r="N72" i="13"/>
  <c r="M72" i="13"/>
  <c r="L72" i="13"/>
  <c r="P72" i="13" s="1"/>
  <c r="T72" i="13" s="1"/>
  <c r="C72" i="13"/>
  <c r="C104" i="13" s="1"/>
  <c r="N71" i="13"/>
  <c r="M71" i="13"/>
  <c r="L71" i="13"/>
  <c r="P71" i="13" s="1"/>
  <c r="T71" i="13" s="1"/>
  <c r="C71" i="13"/>
  <c r="C103" i="13" s="1"/>
  <c r="N70" i="13"/>
  <c r="M70" i="13"/>
  <c r="L70" i="13"/>
  <c r="P70" i="13" s="1"/>
  <c r="T70" i="13" s="1"/>
  <c r="C70" i="13"/>
  <c r="C102" i="13" s="1"/>
  <c r="N69" i="13"/>
  <c r="M69" i="13"/>
  <c r="L69" i="13"/>
  <c r="P69" i="13" s="1"/>
  <c r="T69" i="13" s="1"/>
  <c r="C69" i="13"/>
  <c r="C101" i="13" s="1"/>
  <c r="N68" i="13"/>
  <c r="M68" i="13"/>
  <c r="L68" i="13"/>
  <c r="P68" i="13" s="1"/>
  <c r="T68" i="13" s="1"/>
  <c r="C68" i="13"/>
  <c r="C100" i="13" s="1"/>
  <c r="N67" i="13"/>
  <c r="M67" i="13"/>
  <c r="L67" i="13"/>
  <c r="P67" i="13" s="1"/>
  <c r="T67" i="13" s="1"/>
  <c r="C67" i="13"/>
  <c r="C99" i="13" s="1"/>
  <c r="N66" i="13"/>
  <c r="M66" i="13"/>
  <c r="L66" i="13"/>
  <c r="P66" i="13" s="1"/>
  <c r="T66" i="13" s="1"/>
  <c r="C66" i="13"/>
  <c r="C98" i="13" s="1"/>
  <c r="N65" i="13"/>
  <c r="M65" i="13"/>
  <c r="L65" i="13"/>
  <c r="P65" i="13" s="1"/>
  <c r="T65" i="13" s="1"/>
  <c r="C65" i="13"/>
  <c r="C97" i="13" s="1"/>
  <c r="N64" i="13"/>
  <c r="M64" i="13"/>
  <c r="L64" i="13"/>
  <c r="P64" i="13" s="1"/>
  <c r="T64" i="13" s="1"/>
  <c r="C64" i="13"/>
  <c r="C96" i="13" s="1"/>
  <c r="N63" i="13"/>
  <c r="M63" i="13"/>
  <c r="L63" i="13"/>
  <c r="P63" i="13" s="1"/>
  <c r="T63" i="13" s="1"/>
  <c r="C63" i="13"/>
  <c r="C95" i="13" s="1"/>
  <c r="N62" i="13"/>
  <c r="M62" i="13"/>
  <c r="L62" i="13"/>
  <c r="P62" i="13" s="1"/>
  <c r="T62" i="13" s="1"/>
  <c r="C62" i="13"/>
  <c r="C94" i="13" s="1"/>
  <c r="N61" i="13"/>
  <c r="M61" i="13"/>
  <c r="L61" i="13"/>
  <c r="P61" i="13" s="1"/>
  <c r="T61" i="13" s="1"/>
  <c r="C61" i="13"/>
  <c r="C93" i="13" s="1"/>
  <c r="N60" i="13"/>
  <c r="M60" i="13"/>
  <c r="L60" i="13"/>
  <c r="P60" i="13" s="1"/>
  <c r="T60" i="13" s="1"/>
  <c r="C60" i="13"/>
  <c r="C92" i="13" s="1"/>
  <c r="N59" i="13"/>
  <c r="M59" i="13"/>
  <c r="L59" i="13"/>
  <c r="P59" i="13" s="1"/>
  <c r="T59" i="13" s="1"/>
  <c r="C59" i="13"/>
  <c r="C91" i="13" s="1"/>
  <c r="N58" i="13"/>
  <c r="M58" i="13"/>
  <c r="L58" i="13"/>
  <c r="P58" i="13" s="1"/>
  <c r="T58" i="13" s="1"/>
  <c r="C58" i="13"/>
  <c r="C90" i="13" s="1"/>
  <c r="N57" i="13"/>
  <c r="M57" i="13"/>
  <c r="L57" i="13"/>
  <c r="P57" i="13" s="1"/>
  <c r="T57" i="13" s="1"/>
  <c r="C57" i="13"/>
  <c r="C89" i="13" s="1"/>
  <c r="N56" i="13"/>
  <c r="M56" i="13"/>
  <c r="L56" i="13"/>
  <c r="P56" i="13" s="1"/>
  <c r="T56" i="13" s="1"/>
  <c r="C56" i="13"/>
  <c r="C88" i="13" s="1"/>
  <c r="N55" i="13"/>
  <c r="M55" i="13"/>
  <c r="L55" i="13"/>
  <c r="P55" i="13" s="1"/>
  <c r="T55" i="13" s="1"/>
  <c r="C55" i="13"/>
  <c r="C87" i="13" s="1"/>
  <c r="N54" i="13"/>
  <c r="M54" i="13"/>
  <c r="L54" i="13"/>
  <c r="P54" i="13" s="1"/>
  <c r="T54" i="13" s="1"/>
  <c r="C54" i="13"/>
  <c r="C86" i="13" s="1"/>
  <c r="N53" i="13"/>
  <c r="M53" i="13"/>
  <c r="L53" i="13"/>
  <c r="P53" i="13" s="1"/>
  <c r="T53" i="13" s="1"/>
  <c r="C53" i="13"/>
  <c r="C85" i="13" s="1"/>
  <c r="N52" i="13"/>
  <c r="M52" i="13"/>
  <c r="L52" i="13"/>
  <c r="P52" i="13" s="1"/>
  <c r="T52" i="13" s="1"/>
  <c r="C52" i="13"/>
  <c r="C84" i="13" s="1"/>
  <c r="N51" i="13"/>
  <c r="M51" i="13"/>
  <c r="L51" i="13"/>
  <c r="P51" i="13" s="1"/>
  <c r="T51" i="13" s="1"/>
  <c r="C51" i="13"/>
  <c r="C83" i="13" s="1"/>
  <c r="N50" i="13"/>
  <c r="M50" i="13"/>
  <c r="L50" i="13"/>
  <c r="P50" i="13" s="1"/>
  <c r="T50" i="13" s="1"/>
  <c r="C50" i="13"/>
  <c r="C82" i="13" s="1"/>
  <c r="N49" i="13"/>
  <c r="M49" i="13"/>
  <c r="L49" i="13"/>
  <c r="P49" i="13" s="1"/>
  <c r="T49" i="13" s="1"/>
  <c r="C49" i="13"/>
  <c r="C81" i="13" s="1"/>
  <c r="N48" i="13"/>
  <c r="M48" i="13"/>
  <c r="L48" i="13"/>
  <c r="P48" i="13" s="1"/>
  <c r="T48" i="13" s="1"/>
  <c r="C48" i="13"/>
  <c r="C80" i="13" s="1"/>
  <c r="N47" i="13"/>
  <c r="M47" i="13"/>
  <c r="L47" i="13"/>
  <c r="P47" i="13" s="1"/>
  <c r="T47" i="13" s="1"/>
  <c r="C47" i="13"/>
  <c r="C79" i="13" s="1"/>
  <c r="N46" i="13"/>
  <c r="M46" i="13"/>
  <c r="L46" i="13"/>
  <c r="P46" i="13" s="1"/>
  <c r="T46" i="13" s="1"/>
  <c r="C46" i="13"/>
  <c r="C78" i="13" s="1"/>
  <c r="N45" i="13"/>
  <c r="M45" i="13"/>
  <c r="L45" i="13"/>
  <c r="P45" i="13" s="1"/>
  <c r="T45" i="13" s="1"/>
  <c r="C45" i="13"/>
  <c r="C77" i="13" s="1"/>
  <c r="N44" i="13"/>
  <c r="M44" i="13"/>
  <c r="L44" i="13"/>
  <c r="P44" i="13" s="1"/>
  <c r="T44" i="13" s="1"/>
  <c r="C44" i="13"/>
  <c r="C76" i="13" s="1"/>
  <c r="N41" i="13"/>
  <c r="M41" i="13"/>
  <c r="L41" i="13"/>
  <c r="P41" i="13" s="1"/>
  <c r="T41" i="13" s="1"/>
  <c r="N40" i="13"/>
  <c r="M40" i="13"/>
  <c r="L40" i="13"/>
  <c r="P40" i="13" s="1"/>
  <c r="T40" i="13" s="1"/>
  <c r="N39" i="13"/>
  <c r="M39" i="13"/>
  <c r="L39" i="13"/>
  <c r="P39" i="13" s="1"/>
  <c r="N38" i="13"/>
  <c r="M38" i="13"/>
  <c r="L38" i="13"/>
  <c r="P38" i="13" s="1"/>
  <c r="N37" i="13"/>
  <c r="M37" i="13"/>
  <c r="L37" i="13"/>
  <c r="P37" i="13" s="1"/>
  <c r="N36" i="13"/>
  <c r="M36" i="13"/>
  <c r="L36" i="13"/>
  <c r="P36" i="13" s="1"/>
  <c r="N35" i="13"/>
  <c r="M35" i="13"/>
  <c r="L35" i="13"/>
  <c r="P35" i="13" s="1"/>
  <c r="T35" i="13" s="1"/>
  <c r="N34" i="13"/>
  <c r="M34" i="13"/>
  <c r="L34" i="13"/>
  <c r="P34" i="13" s="1"/>
  <c r="T34" i="13" s="1"/>
  <c r="N33" i="13"/>
  <c r="M33" i="13"/>
  <c r="L33" i="13"/>
  <c r="P33" i="13" s="1"/>
  <c r="T33" i="13" s="1"/>
  <c r="N32" i="13"/>
  <c r="M32" i="13"/>
  <c r="L32" i="13"/>
  <c r="P32" i="13" s="1"/>
  <c r="T32" i="13" s="1"/>
  <c r="N31" i="13"/>
  <c r="M31" i="13"/>
  <c r="L31" i="13"/>
  <c r="P31" i="13" s="1"/>
  <c r="N30" i="13"/>
  <c r="M30" i="13"/>
  <c r="L30" i="13"/>
  <c r="P30" i="13" s="1"/>
  <c r="N29" i="13"/>
  <c r="M29" i="13"/>
  <c r="L29" i="13"/>
  <c r="P29" i="13" s="1"/>
  <c r="N28" i="13"/>
  <c r="M28" i="13"/>
  <c r="L28" i="13"/>
  <c r="P28" i="13" s="1"/>
  <c r="P27" i="13"/>
  <c r="T27" i="13" s="1"/>
  <c r="N27" i="13"/>
  <c r="M27" i="13"/>
  <c r="L27" i="13"/>
  <c r="N26" i="13"/>
  <c r="M26" i="13"/>
  <c r="L26" i="13"/>
  <c r="P26" i="13" s="1"/>
  <c r="N25" i="13"/>
  <c r="M25" i="13"/>
  <c r="L25" i="13"/>
  <c r="P25" i="13" s="1"/>
  <c r="N24" i="13"/>
  <c r="M24" i="13"/>
  <c r="L24" i="13"/>
  <c r="P24" i="13" s="1"/>
  <c r="T24" i="13" s="1"/>
  <c r="N23" i="13"/>
  <c r="M23" i="13"/>
  <c r="L23" i="13"/>
  <c r="P23" i="13" s="1"/>
  <c r="N22" i="13"/>
  <c r="M22" i="13"/>
  <c r="L22" i="13"/>
  <c r="P22" i="13" s="1"/>
  <c r="N21" i="13"/>
  <c r="M21" i="13"/>
  <c r="L21" i="13"/>
  <c r="P21" i="13" s="1"/>
  <c r="T21" i="13" s="1"/>
  <c r="N20" i="13"/>
  <c r="M20" i="13"/>
  <c r="L20" i="13"/>
  <c r="P20" i="13" s="1"/>
  <c r="P19" i="13"/>
  <c r="T19" i="13" s="1"/>
  <c r="N19" i="13"/>
  <c r="M19" i="13"/>
  <c r="L19" i="13"/>
  <c r="N18" i="13"/>
  <c r="M18" i="13"/>
  <c r="L18" i="13"/>
  <c r="P18" i="13" s="1"/>
  <c r="P17" i="13"/>
  <c r="N17" i="13"/>
  <c r="M17" i="13"/>
  <c r="L17" i="13"/>
  <c r="N16" i="13"/>
  <c r="M16" i="13"/>
  <c r="L16" i="13"/>
  <c r="P16" i="13" s="1"/>
  <c r="T16" i="13" s="1"/>
  <c r="N15" i="13"/>
  <c r="M15" i="13"/>
  <c r="L15" i="13"/>
  <c r="P15" i="13" s="1"/>
  <c r="N14" i="13"/>
  <c r="M14" i="13"/>
  <c r="L14" i="13"/>
  <c r="P14" i="13" s="1"/>
  <c r="N13" i="13"/>
  <c r="M13" i="13"/>
  <c r="L13" i="13"/>
  <c r="P13" i="13" s="1"/>
  <c r="N12" i="13"/>
  <c r="M12" i="13"/>
  <c r="L12" i="13"/>
  <c r="P12" i="13" s="1"/>
  <c r="AY5" i="13"/>
  <c r="AX5" i="13"/>
  <c r="AW5" i="13"/>
  <c r="AV5" i="13"/>
  <c r="AU5" i="13"/>
  <c r="AT5" i="13"/>
  <c r="AS5" i="13"/>
  <c r="AR5" i="13"/>
  <c r="AO5" i="13"/>
  <c r="AY4" i="13"/>
  <c r="AX4" i="13"/>
  <c r="AW4" i="13"/>
  <c r="AV4" i="13"/>
  <c r="AU4" i="13"/>
  <c r="AT4" i="13"/>
  <c r="AS4" i="13"/>
  <c r="AR4" i="13"/>
  <c r="AO4" i="13"/>
  <c r="AY3" i="13"/>
  <c r="AX3" i="13"/>
  <c r="AW3" i="13"/>
  <c r="AV3" i="13"/>
  <c r="AU3" i="13"/>
  <c r="AT3" i="13"/>
  <c r="AS3" i="13"/>
  <c r="AR3" i="13"/>
  <c r="AO3" i="13"/>
  <c r="S105" i="12"/>
  <c r="R105" i="12"/>
  <c r="Q105" i="12"/>
  <c r="P105" i="12"/>
  <c r="O105" i="12"/>
  <c r="N105" i="12"/>
  <c r="T105" i="12" s="1"/>
  <c r="X105" i="12" s="1"/>
  <c r="S104" i="12"/>
  <c r="R104" i="12"/>
  <c r="Q104" i="12"/>
  <c r="P104" i="12"/>
  <c r="O104" i="12"/>
  <c r="N104" i="12"/>
  <c r="T104" i="12" s="1"/>
  <c r="T103" i="12"/>
  <c r="S103" i="12"/>
  <c r="R103" i="12"/>
  <c r="Q103" i="12"/>
  <c r="P103" i="12"/>
  <c r="O103" i="12"/>
  <c r="N103" i="12"/>
  <c r="T102" i="12"/>
  <c r="S102" i="12"/>
  <c r="R102" i="12"/>
  <c r="Q102" i="12"/>
  <c r="P102" i="12"/>
  <c r="O102" i="12"/>
  <c r="N102" i="12"/>
  <c r="S101" i="12"/>
  <c r="R101" i="12"/>
  <c r="Q101" i="12"/>
  <c r="P101" i="12"/>
  <c r="O101" i="12"/>
  <c r="N101" i="12"/>
  <c r="T101" i="12" s="1"/>
  <c r="X101" i="12" s="1"/>
  <c r="S100" i="12"/>
  <c r="R100" i="12"/>
  <c r="Q100" i="12"/>
  <c r="P100" i="12"/>
  <c r="O100" i="12"/>
  <c r="N100" i="12"/>
  <c r="T100" i="12" s="1"/>
  <c r="T99" i="12"/>
  <c r="S99" i="12"/>
  <c r="R99" i="12"/>
  <c r="Q99" i="12"/>
  <c r="P99" i="12"/>
  <c r="O99" i="12"/>
  <c r="N99" i="12"/>
  <c r="T98" i="12"/>
  <c r="S98" i="12"/>
  <c r="R98" i="12"/>
  <c r="Q98" i="12"/>
  <c r="P98" i="12"/>
  <c r="O98" i="12"/>
  <c r="N98" i="12"/>
  <c r="S97" i="12"/>
  <c r="R97" i="12"/>
  <c r="Q97" i="12"/>
  <c r="P97" i="12"/>
  <c r="O97" i="12"/>
  <c r="N97" i="12"/>
  <c r="T97" i="12" s="1"/>
  <c r="X97" i="12" s="1"/>
  <c r="T96" i="12"/>
  <c r="S96" i="12"/>
  <c r="R96" i="12"/>
  <c r="Q96" i="12"/>
  <c r="P96" i="12"/>
  <c r="O96" i="12"/>
  <c r="N96" i="12"/>
  <c r="S95" i="12"/>
  <c r="R95" i="12"/>
  <c r="Q95" i="12"/>
  <c r="P95" i="12"/>
  <c r="O95" i="12"/>
  <c r="N95" i="12"/>
  <c r="T95" i="12" s="1"/>
  <c r="S94" i="12"/>
  <c r="R94" i="12"/>
  <c r="Q94" i="12"/>
  <c r="P94" i="12"/>
  <c r="O94" i="12"/>
  <c r="N94" i="12"/>
  <c r="T94" i="12" s="1"/>
  <c r="S93" i="12"/>
  <c r="R93" i="12"/>
  <c r="Q93" i="12"/>
  <c r="P93" i="12"/>
  <c r="O93" i="12"/>
  <c r="N93" i="12"/>
  <c r="T93" i="12" s="1"/>
  <c r="X93" i="12" s="1"/>
  <c r="T92" i="12"/>
  <c r="S92" i="12"/>
  <c r="R92" i="12"/>
  <c r="Q92" i="12"/>
  <c r="P92" i="12"/>
  <c r="O92" i="12"/>
  <c r="N92" i="12"/>
  <c r="S91" i="12"/>
  <c r="R91" i="12"/>
  <c r="Q91" i="12"/>
  <c r="P91" i="12"/>
  <c r="O91" i="12"/>
  <c r="N91" i="12"/>
  <c r="T91" i="12" s="1"/>
  <c r="S90" i="12"/>
  <c r="R90" i="12"/>
  <c r="Q90" i="12"/>
  <c r="P90" i="12"/>
  <c r="O90" i="12"/>
  <c r="N90" i="12"/>
  <c r="T90" i="12" s="1"/>
  <c r="S89" i="12"/>
  <c r="R89" i="12"/>
  <c r="Q89" i="12"/>
  <c r="P89" i="12"/>
  <c r="O89" i="12"/>
  <c r="N89" i="12"/>
  <c r="T89" i="12" s="1"/>
  <c r="X89" i="12" s="1"/>
  <c r="S88" i="12"/>
  <c r="R88" i="12"/>
  <c r="Q88" i="12"/>
  <c r="P88" i="12"/>
  <c r="O88" i="12"/>
  <c r="N88" i="12"/>
  <c r="T88" i="12" s="1"/>
  <c r="T87" i="12"/>
  <c r="S87" i="12"/>
  <c r="R87" i="12"/>
  <c r="Q87" i="12"/>
  <c r="P87" i="12"/>
  <c r="O87" i="12"/>
  <c r="N87" i="12"/>
  <c r="S86" i="12"/>
  <c r="R86" i="12"/>
  <c r="Q86" i="12"/>
  <c r="P86" i="12"/>
  <c r="O86" i="12"/>
  <c r="N86" i="12"/>
  <c r="T86" i="12" s="1"/>
  <c r="S85" i="12"/>
  <c r="R85" i="12"/>
  <c r="Q85" i="12"/>
  <c r="P85" i="12"/>
  <c r="O85" i="12"/>
  <c r="N85" i="12"/>
  <c r="T85" i="12" s="1"/>
  <c r="X85" i="12" s="1"/>
  <c r="S84" i="12"/>
  <c r="R84" i="12"/>
  <c r="Q84" i="12"/>
  <c r="P84" i="12"/>
  <c r="O84" i="12"/>
  <c r="N84" i="12"/>
  <c r="T84" i="12" s="1"/>
  <c r="S83" i="12"/>
  <c r="R83" i="12"/>
  <c r="Q83" i="12"/>
  <c r="P83" i="12"/>
  <c r="O83" i="12"/>
  <c r="N83" i="12"/>
  <c r="T83" i="12" s="1"/>
  <c r="S82" i="12"/>
  <c r="R82" i="12"/>
  <c r="Q82" i="12"/>
  <c r="P82" i="12"/>
  <c r="O82" i="12"/>
  <c r="N82" i="12"/>
  <c r="T82" i="12" s="1"/>
  <c r="S81" i="12"/>
  <c r="R81" i="12"/>
  <c r="Q81" i="12"/>
  <c r="P81" i="12"/>
  <c r="O81" i="12"/>
  <c r="N81" i="12"/>
  <c r="T81" i="12" s="1"/>
  <c r="X81" i="12" s="1"/>
  <c r="S80" i="12"/>
  <c r="R80" i="12"/>
  <c r="Q80" i="12"/>
  <c r="P80" i="12"/>
  <c r="O80" i="12"/>
  <c r="N80" i="12"/>
  <c r="T80" i="12" s="1"/>
  <c r="S79" i="12"/>
  <c r="R79" i="12"/>
  <c r="Q79" i="12"/>
  <c r="P79" i="12"/>
  <c r="O79" i="12"/>
  <c r="N79" i="12"/>
  <c r="T79" i="12" s="1"/>
  <c r="S78" i="12"/>
  <c r="R78" i="12"/>
  <c r="Q78" i="12"/>
  <c r="P78" i="12"/>
  <c r="O78" i="12"/>
  <c r="N78" i="12"/>
  <c r="T78" i="12" s="1"/>
  <c r="X78" i="12" s="1"/>
  <c r="S77" i="12"/>
  <c r="R77" i="12"/>
  <c r="Q77" i="12"/>
  <c r="P77" i="12"/>
  <c r="O77" i="12"/>
  <c r="N77" i="12"/>
  <c r="T77" i="12" s="1"/>
  <c r="X77" i="12" s="1"/>
  <c r="T76" i="12"/>
  <c r="S76" i="12"/>
  <c r="R76" i="12"/>
  <c r="Q76" i="12"/>
  <c r="P76" i="12"/>
  <c r="O76" i="12"/>
  <c r="N76" i="12"/>
  <c r="S73" i="12"/>
  <c r="R73" i="12"/>
  <c r="Q73" i="12"/>
  <c r="P73" i="12"/>
  <c r="O73" i="12"/>
  <c r="N73" i="12"/>
  <c r="T73" i="12" s="1"/>
  <c r="T72" i="12"/>
  <c r="S72" i="12"/>
  <c r="R72" i="12"/>
  <c r="Q72" i="12"/>
  <c r="P72" i="12"/>
  <c r="O72" i="12"/>
  <c r="N72" i="12"/>
  <c r="S71" i="12"/>
  <c r="R71" i="12"/>
  <c r="Q71" i="12"/>
  <c r="P71" i="12"/>
  <c r="O71" i="12"/>
  <c r="N71" i="12"/>
  <c r="T71" i="12" s="1"/>
  <c r="X71" i="12" s="1"/>
  <c r="S70" i="12"/>
  <c r="R70" i="12"/>
  <c r="Q70" i="12"/>
  <c r="P70" i="12"/>
  <c r="O70" i="12"/>
  <c r="N70" i="12"/>
  <c r="T70" i="12" s="1"/>
  <c r="T69" i="12"/>
  <c r="S69" i="12"/>
  <c r="R69" i="12"/>
  <c r="Q69" i="12"/>
  <c r="P69" i="12"/>
  <c r="O69" i="12"/>
  <c r="N69" i="12"/>
  <c r="T68" i="12"/>
  <c r="S68" i="12"/>
  <c r="R68" i="12"/>
  <c r="Q68" i="12"/>
  <c r="P68" i="12"/>
  <c r="O68" i="12"/>
  <c r="N68" i="12"/>
  <c r="S67" i="12"/>
  <c r="R67" i="12"/>
  <c r="Q67" i="12"/>
  <c r="P67" i="12"/>
  <c r="O67" i="12"/>
  <c r="N67" i="12"/>
  <c r="T67" i="12" s="1"/>
  <c r="X67" i="12" s="1"/>
  <c r="T66" i="12"/>
  <c r="S66" i="12"/>
  <c r="R66" i="12"/>
  <c r="Q66" i="12"/>
  <c r="P66" i="12"/>
  <c r="O66" i="12"/>
  <c r="N66" i="12"/>
  <c r="S65" i="12"/>
  <c r="R65" i="12"/>
  <c r="Q65" i="12"/>
  <c r="P65" i="12"/>
  <c r="O65" i="12"/>
  <c r="N65" i="12"/>
  <c r="T65" i="12" s="1"/>
  <c r="S64" i="12"/>
  <c r="R64" i="12"/>
  <c r="Q64" i="12"/>
  <c r="P64" i="12"/>
  <c r="O64" i="12"/>
  <c r="N64" i="12"/>
  <c r="T64" i="12" s="1"/>
  <c r="S63" i="12"/>
  <c r="R63" i="12"/>
  <c r="Q63" i="12"/>
  <c r="P63" i="12"/>
  <c r="O63" i="12"/>
  <c r="N63" i="12"/>
  <c r="T63" i="12" s="1"/>
  <c r="X63" i="12" s="1"/>
  <c r="T62" i="12"/>
  <c r="S62" i="12"/>
  <c r="R62" i="12"/>
  <c r="Q62" i="12"/>
  <c r="P62" i="12"/>
  <c r="O62" i="12"/>
  <c r="N62" i="12"/>
  <c r="T61" i="12"/>
  <c r="S61" i="12"/>
  <c r="R61" i="12"/>
  <c r="Q61" i="12"/>
  <c r="P61" i="12"/>
  <c r="O61" i="12"/>
  <c r="N61" i="12"/>
  <c r="S60" i="12"/>
  <c r="R60" i="12"/>
  <c r="Q60" i="12"/>
  <c r="P60" i="12"/>
  <c r="O60" i="12"/>
  <c r="N60" i="12"/>
  <c r="T60" i="12" s="1"/>
  <c r="S59" i="12"/>
  <c r="R59" i="12"/>
  <c r="Q59" i="12"/>
  <c r="P59" i="12"/>
  <c r="O59" i="12"/>
  <c r="N59" i="12"/>
  <c r="T59" i="12" s="1"/>
  <c r="X59" i="12" s="1"/>
  <c r="T58" i="12"/>
  <c r="S58" i="12"/>
  <c r="R58" i="12"/>
  <c r="Q58" i="12"/>
  <c r="P58" i="12"/>
  <c r="O58" i="12"/>
  <c r="N58" i="12"/>
  <c r="S57" i="12"/>
  <c r="R57" i="12"/>
  <c r="Q57" i="12"/>
  <c r="P57" i="12"/>
  <c r="O57" i="12"/>
  <c r="N57" i="12"/>
  <c r="T57" i="12" s="1"/>
  <c r="T56" i="12"/>
  <c r="S56" i="12"/>
  <c r="R56" i="12"/>
  <c r="Q56" i="12"/>
  <c r="P56" i="12"/>
  <c r="O56" i="12"/>
  <c r="N56" i="12"/>
  <c r="S55" i="12"/>
  <c r="R55" i="12"/>
  <c r="Q55" i="12"/>
  <c r="P55" i="12"/>
  <c r="O55" i="12"/>
  <c r="N55" i="12"/>
  <c r="T55" i="12" s="1"/>
  <c r="X55" i="12" s="1"/>
  <c r="S54" i="12"/>
  <c r="R54" i="12"/>
  <c r="Q54" i="12"/>
  <c r="P54" i="12"/>
  <c r="O54" i="12"/>
  <c r="N54" i="12"/>
  <c r="T54" i="12" s="1"/>
  <c r="T53" i="12"/>
  <c r="S53" i="12"/>
  <c r="R53" i="12"/>
  <c r="Q53" i="12"/>
  <c r="P53" i="12"/>
  <c r="O53" i="12"/>
  <c r="N53" i="12"/>
  <c r="T52" i="12"/>
  <c r="S52" i="12"/>
  <c r="R52" i="12"/>
  <c r="Q52" i="12"/>
  <c r="P52" i="12"/>
  <c r="O52" i="12"/>
  <c r="N52" i="12"/>
  <c r="S51" i="12"/>
  <c r="R51" i="12"/>
  <c r="Q51" i="12"/>
  <c r="P51" i="12"/>
  <c r="O51" i="12"/>
  <c r="N51" i="12"/>
  <c r="T51" i="12" s="1"/>
  <c r="X51" i="12" s="1"/>
  <c r="T50" i="12"/>
  <c r="S50" i="12"/>
  <c r="R50" i="12"/>
  <c r="Q50" i="12"/>
  <c r="P50" i="12"/>
  <c r="O50" i="12"/>
  <c r="N50" i="12"/>
  <c r="S49" i="12"/>
  <c r="R49" i="12"/>
  <c r="Q49" i="12"/>
  <c r="P49" i="12"/>
  <c r="O49" i="12"/>
  <c r="N49" i="12"/>
  <c r="T49" i="12" s="1"/>
  <c r="S48" i="12"/>
  <c r="R48" i="12"/>
  <c r="Q48" i="12"/>
  <c r="P48" i="12"/>
  <c r="O48" i="12"/>
  <c r="N48" i="12"/>
  <c r="T48" i="12" s="1"/>
  <c r="S47" i="12"/>
  <c r="R47" i="12"/>
  <c r="Q47" i="12"/>
  <c r="P47" i="12"/>
  <c r="O47" i="12"/>
  <c r="N47" i="12"/>
  <c r="T47" i="12" s="1"/>
  <c r="X47" i="12" s="1"/>
  <c r="T46" i="12"/>
  <c r="S46" i="12"/>
  <c r="R46" i="12"/>
  <c r="Q46" i="12"/>
  <c r="P46" i="12"/>
  <c r="O46" i="12"/>
  <c r="N46" i="12"/>
  <c r="T45" i="12"/>
  <c r="S45" i="12"/>
  <c r="R45" i="12"/>
  <c r="Q45" i="12"/>
  <c r="P45" i="12"/>
  <c r="O45" i="12"/>
  <c r="N45" i="12"/>
  <c r="S44" i="12"/>
  <c r="R44" i="12"/>
  <c r="Q44" i="12"/>
  <c r="P44" i="12"/>
  <c r="O44" i="12"/>
  <c r="N44" i="12"/>
  <c r="T44" i="12" s="1"/>
  <c r="X44" i="12" s="1"/>
  <c r="S41" i="12"/>
  <c r="R41" i="12"/>
  <c r="Q41" i="12"/>
  <c r="P41" i="12"/>
  <c r="O41" i="12"/>
  <c r="N41" i="12"/>
  <c r="T41" i="12" s="1"/>
  <c r="S40" i="12"/>
  <c r="R40" i="12"/>
  <c r="Q40" i="12"/>
  <c r="P40" i="12"/>
  <c r="O40" i="12"/>
  <c r="N40" i="12"/>
  <c r="T40" i="12" s="1"/>
  <c r="S39" i="12"/>
  <c r="R39" i="12"/>
  <c r="Q39" i="12"/>
  <c r="P39" i="12"/>
  <c r="O39" i="12"/>
  <c r="N39" i="12"/>
  <c r="T39" i="12" s="1"/>
  <c r="S38" i="12"/>
  <c r="R38" i="12"/>
  <c r="Q38" i="12"/>
  <c r="P38" i="12"/>
  <c r="O38" i="12"/>
  <c r="N38" i="12"/>
  <c r="T38" i="12" s="1"/>
  <c r="X38" i="12" s="1"/>
  <c r="T37" i="12"/>
  <c r="S37" i="12"/>
  <c r="R37" i="12"/>
  <c r="Q37" i="12"/>
  <c r="P37" i="12"/>
  <c r="O37" i="12"/>
  <c r="N37" i="12"/>
  <c r="T36" i="12"/>
  <c r="S36" i="12"/>
  <c r="R36" i="12"/>
  <c r="Q36" i="12"/>
  <c r="P36" i="12"/>
  <c r="O36" i="12"/>
  <c r="N36" i="12"/>
  <c r="S35" i="12"/>
  <c r="R35" i="12"/>
  <c r="Q35" i="12"/>
  <c r="P35" i="12"/>
  <c r="O35" i="12"/>
  <c r="N35" i="12"/>
  <c r="T35" i="12" s="1"/>
  <c r="S34" i="12"/>
  <c r="R34" i="12"/>
  <c r="Q34" i="12"/>
  <c r="P34" i="12"/>
  <c r="O34" i="12"/>
  <c r="N34" i="12"/>
  <c r="T34" i="12" s="1"/>
  <c r="X34" i="12" s="1"/>
  <c r="S33" i="12"/>
  <c r="R33" i="12"/>
  <c r="Q33" i="12"/>
  <c r="P33" i="12"/>
  <c r="O33" i="12"/>
  <c r="N33" i="12"/>
  <c r="T33" i="12" s="1"/>
  <c r="S32" i="12"/>
  <c r="R32" i="12"/>
  <c r="Q32" i="12"/>
  <c r="P32" i="12"/>
  <c r="O32" i="12"/>
  <c r="N32" i="12"/>
  <c r="T32" i="12" s="1"/>
  <c r="S31" i="12"/>
  <c r="R31" i="12"/>
  <c r="Q31" i="12"/>
  <c r="P31" i="12"/>
  <c r="O31" i="12"/>
  <c r="N31" i="12"/>
  <c r="T31" i="12" s="1"/>
  <c r="S30" i="12"/>
  <c r="R30" i="12"/>
  <c r="Q30" i="12"/>
  <c r="P30" i="12"/>
  <c r="O30" i="12"/>
  <c r="N30" i="12"/>
  <c r="T30" i="12" s="1"/>
  <c r="X30" i="12" s="1"/>
  <c r="S29" i="12"/>
  <c r="R29" i="12"/>
  <c r="Q29" i="12"/>
  <c r="P29" i="12"/>
  <c r="O29" i="12"/>
  <c r="N29" i="12"/>
  <c r="T29" i="12" s="1"/>
  <c r="S28" i="12"/>
  <c r="R28" i="12"/>
  <c r="Q28" i="12"/>
  <c r="P28" i="12"/>
  <c r="O28" i="12"/>
  <c r="N28" i="12"/>
  <c r="T28" i="12" s="1"/>
  <c r="S27" i="12"/>
  <c r="R27" i="12"/>
  <c r="Q27" i="12"/>
  <c r="P27" i="12"/>
  <c r="O27" i="12"/>
  <c r="N27" i="12"/>
  <c r="T27" i="12" s="1"/>
  <c r="S26" i="12"/>
  <c r="R26" i="12"/>
  <c r="Q26" i="12"/>
  <c r="P26" i="12"/>
  <c r="O26" i="12"/>
  <c r="N26" i="12"/>
  <c r="T26" i="12" s="1"/>
  <c r="X26" i="12" s="1"/>
  <c r="T25" i="12"/>
  <c r="S25" i="12"/>
  <c r="R25" i="12"/>
  <c r="Q25" i="12"/>
  <c r="P25" i="12"/>
  <c r="O25" i="12"/>
  <c r="N25" i="12"/>
  <c r="T24" i="12"/>
  <c r="S24" i="12"/>
  <c r="R24" i="12"/>
  <c r="Q24" i="12"/>
  <c r="P24" i="12"/>
  <c r="O24" i="12"/>
  <c r="N24" i="12"/>
  <c r="T23" i="12"/>
  <c r="S23" i="12"/>
  <c r="R23" i="12"/>
  <c r="Q23" i="12"/>
  <c r="P23" i="12"/>
  <c r="O23" i="12"/>
  <c r="N23" i="12"/>
  <c r="S22" i="12"/>
  <c r="R22" i="12"/>
  <c r="Q22" i="12"/>
  <c r="P22" i="12"/>
  <c r="O22" i="12"/>
  <c r="N22" i="12"/>
  <c r="T22" i="12" s="1"/>
  <c r="X22" i="12" s="1"/>
  <c r="S21" i="12"/>
  <c r="R21" i="12"/>
  <c r="Q21" i="12"/>
  <c r="P21" i="12"/>
  <c r="O21" i="12"/>
  <c r="N21" i="12"/>
  <c r="T21" i="12" s="1"/>
  <c r="S20" i="12"/>
  <c r="R20" i="12"/>
  <c r="Q20" i="12"/>
  <c r="P20" i="12"/>
  <c r="O20" i="12"/>
  <c r="N20" i="12"/>
  <c r="T20" i="12" s="1"/>
  <c r="S19" i="12"/>
  <c r="R19" i="12"/>
  <c r="Q19" i="12"/>
  <c r="P19" i="12"/>
  <c r="O19" i="12"/>
  <c r="N19" i="12"/>
  <c r="T19" i="12" s="1"/>
  <c r="S18" i="12"/>
  <c r="R18" i="12"/>
  <c r="Q18" i="12"/>
  <c r="P18" i="12"/>
  <c r="O18" i="12"/>
  <c r="N18" i="12"/>
  <c r="T18" i="12" s="1"/>
  <c r="X18" i="12" s="1"/>
  <c r="S17" i="12"/>
  <c r="R17" i="12"/>
  <c r="Q17" i="12"/>
  <c r="P17" i="12"/>
  <c r="O17" i="12"/>
  <c r="N17" i="12"/>
  <c r="T17" i="12" s="1"/>
  <c r="S16" i="12"/>
  <c r="R16" i="12"/>
  <c r="Q16" i="12"/>
  <c r="P16" i="12"/>
  <c r="O16" i="12"/>
  <c r="N16" i="12"/>
  <c r="T16" i="12" s="1"/>
  <c r="S15" i="12"/>
  <c r="R15" i="12"/>
  <c r="Q15" i="12"/>
  <c r="P15" i="12"/>
  <c r="O15" i="12"/>
  <c r="N15" i="12"/>
  <c r="T15" i="12" s="1"/>
  <c r="S14" i="12"/>
  <c r="R14" i="12"/>
  <c r="Q14" i="12"/>
  <c r="P14" i="12"/>
  <c r="O14" i="12"/>
  <c r="N14" i="12"/>
  <c r="T14" i="12" s="1"/>
  <c r="X14" i="12" s="1"/>
  <c r="S13" i="12"/>
  <c r="R13" i="12"/>
  <c r="Q13" i="12"/>
  <c r="P13" i="12"/>
  <c r="O13" i="12"/>
  <c r="N13" i="12"/>
  <c r="T13" i="12" s="1"/>
  <c r="S12" i="12"/>
  <c r="R12" i="12"/>
  <c r="Q12" i="12"/>
  <c r="P12" i="12"/>
  <c r="O12" i="12"/>
  <c r="N12" i="12"/>
  <c r="T12" i="12" s="1"/>
  <c r="BB5" i="12"/>
  <c r="BA5" i="12"/>
  <c r="AZ5" i="12"/>
  <c r="AY5" i="12"/>
  <c r="AX5" i="12"/>
  <c r="AW5" i="12"/>
  <c r="AV5" i="12"/>
  <c r="AU5" i="12"/>
  <c r="AR5" i="12"/>
  <c r="BB4" i="12"/>
  <c r="BA4" i="12"/>
  <c r="AZ4" i="12"/>
  <c r="AY4" i="12"/>
  <c r="AX4" i="12"/>
  <c r="AW4" i="12"/>
  <c r="AV4" i="12"/>
  <c r="AU4" i="12"/>
  <c r="AR4" i="12"/>
  <c r="BB3" i="12"/>
  <c r="BA3" i="12"/>
  <c r="AZ3" i="12"/>
  <c r="AY3" i="12"/>
  <c r="AX3" i="12"/>
  <c r="AW3" i="12"/>
  <c r="AV3" i="12"/>
  <c r="AU3" i="12"/>
  <c r="AR3" i="12"/>
  <c r="P169" i="11"/>
  <c r="O169" i="11"/>
  <c r="N169" i="11"/>
  <c r="R169" i="11" s="1"/>
  <c r="P168" i="11"/>
  <c r="O168" i="11"/>
  <c r="N168" i="11"/>
  <c r="R168" i="11" s="1"/>
  <c r="P167" i="11"/>
  <c r="O167" i="11"/>
  <c r="N167" i="11"/>
  <c r="R167" i="11" s="1"/>
  <c r="P166" i="11"/>
  <c r="O166" i="11"/>
  <c r="N166" i="11"/>
  <c r="R166" i="11" s="1"/>
  <c r="V166" i="11" s="1"/>
  <c r="P165" i="11"/>
  <c r="O165" i="11"/>
  <c r="N165" i="11"/>
  <c r="R165" i="11" s="1"/>
  <c r="V165" i="11" s="1"/>
  <c r="P164" i="11"/>
  <c r="O164" i="11"/>
  <c r="N164" i="11"/>
  <c r="R164" i="11" s="1"/>
  <c r="V164" i="11" s="1"/>
  <c r="P163" i="11"/>
  <c r="O163" i="11"/>
  <c r="N163" i="11"/>
  <c r="R163" i="11" s="1"/>
  <c r="V163" i="11" s="1"/>
  <c r="P162" i="11"/>
  <c r="O162" i="11"/>
  <c r="N162" i="11"/>
  <c r="R162" i="11" s="1"/>
  <c r="P161" i="11"/>
  <c r="O161" i="11"/>
  <c r="N161" i="11"/>
  <c r="R161" i="11" s="1"/>
  <c r="P160" i="11"/>
  <c r="O160" i="11"/>
  <c r="N160" i="11"/>
  <c r="R160" i="11" s="1"/>
  <c r="V160" i="11" s="1"/>
  <c r="P159" i="11"/>
  <c r="O159" i="11"/>
  <c r="N159" i="11"/>
  <c r="R159" i="11" s="1"/>
  <c r="R158" i="11"/>
  <c r="V158" i="11" s="1"/>
  <c r="P158" i="11"/>
  <c r="O158" i="11"/>
  <c r="N158" i="11"/>
  <c r="P157" i="11"/>
  <c r="O157" i="11"/>
  <c r="N157" i="11"/>
  <c r="R157" i="11" s="1"/>
  <c r="P156" i="11"/>
  <c r="O156" i="11"/>
  <c r="N156" i="11"/>
  <c r="R156" i="11" s="1"/>
  <c r="V156" i="11" s="1"/>
  <c r="P155" i="11"/>
  <c r="O155" i="11"/>
  <c r="N155" i="11"/>
  <c r="R155" i="11" s="1"/>
  <c r="P154" i="11"/>
  <c r="O154" i="11"/>
  <c r="N154" i="11"/>
  <c r="R154" i="11" s="1"/>
  <c r="P153" i="11"/>
  <c r="O153" i="11"/>
  <c r="N153" i="11"/>
  <c r="R153" i="11" s="1"/>
  <c r="P152" i="11"/>
  <c r="O152" i="11"/>
  <c r="N152" i="11"/>
  <c r="R152" i="11" s="1"/>
  <c r="P151" i="11"/>
  <c r="O151" i="11"/>
  <c r="N151" i="11"/>
  <c r="R151" i="11" s="1"/>
  <c r="R150" i="11"/>
  <c r="P150" i="11"/>
  <c r="O150" i="11"/>
  <c r="N150" i="11"/>
  <c r="P149" i="11"/>
  <c r="O149" i="11"/>
  <c r="N149" i="11"/>
  <c r="R149" i="11" s="1"/>
  <c r="R148" i="11"/>
  <c r="P148" i="11"/>
  <c r="O148" i="11"/>
  <c r="N148" i="11"/>
  <c r="P147" i="11"/>
  <c r="O147" i="11"/>
  <c r="N147" i="11"/>
  <c r="R147" i="11" s="1"/>
  <c r="V147" i="11" s="1"/>
  <c r="R146" i="11"/>
  <c r="P146" i="11"/>
  <c r="O146" i="11"/>
  <c r="N146" i="11"/>
  <c r="P145" i="11"/>
  <c r="O145" i="11"/>
  <c r="N145" i="11"/>
  <c r="R145" i="11" s="1"/>
  <c r="V145" i="11" s="1"/>
  <c r="P144" i="11"/>
  <c r="O144" i="11"/>
  <c r="N144" i="11"/>
  <c r="R144" i="11" s="1"/>
  <c r="P143" i="11"/>
  <c r="O143" i="11"/>
  <c r="N143" i="11"/>
  <c r="R143" i="11" s="1"/>
  <c r="V143" i="11" s="1"/>
  <c r="P142" i="11"/>
  <c r="O142" i="11"/>
  <c r="N142" i="11"/>
  <c r="R142" i="11" s="1"/>
  <c r="V142" i="11" s="1"/>
  <c r="P141" i="11"/>
  <c r="O141" i="11"/>
  <c r="N141" i="11"/>
  <c r="R141" i="11" s="1"/>
  <c r="P140" i="11"/>
  <c r="O140" i="11"/>
  <c r="N140" i="11"/>
  <c r="R140" i="11" s="1"/>
  <c r="P137" i="11"/>
  <c r="O137" i="11"/>
  <c r="N137" i="11"/>
  <c r="R137" i="11" s="1"/>
  <c r="V137" i="11" s="1"/>
  <c r="P136" i="11"/>
  <c r="O136" i="11"/>
  <c r="N136" i="11"/>
  <c r="R136" i="11" s="1"/>
  <c r="V136" i="11" s="1"/>
  <c r="P135" i="11"/>
  <c r="O135" i="11"/>
  <c r="N135" i="11"/>
  <c r="R135" i="11" s="1"/>
  <c r="P134" i="11"/>
  <c r="O134" i="11"/>
  <c r="N134" i="11"/>
  <c r="R134" i="11" s="1"/>
  <c r="P133" i="11"/>
  <c r="O133" i="11"/>
  <c r="N133" i="11"/>
  <c r="R133" i="11" s="1"/>
  <c r="V133" i="11" s="1"/>
  <c r="P132" i="11"/>
  <c r="O132" i="11"/>
  <c r="N132" i="11"/>
  <c r="R132" i="11" s="1"/>
  <c r="V132" i="11" s="1"/>
  <c r="P131" i="11"/>
  <c r="O131" i="11"/>
  <c r="N131" i="11"/>
  <c r="R131" i="11" s="1"/>
  <c r="P130" i="11"/>
  <c r="O130" i="11"/>
  <c r="N130" i="11"/>
  <c r="R130" i="11" s="1"/>
  <c r="P129" i="11"/>
  <c r="O129" i="11"/>
  <c r="N129" i="11"/>
  <c r="R129" i="11" s="1"/>
  <c r="V129" i="11" s="1"/>
  <c r="P128" i="11"/>
  <c r="O128" i="11"/>
  <c r="N128" i="11"/>
  <c r="R128" i="11" s="1"/>
  <c r="R127" i="11"/>
  <c r="V127" i="11" s="1"/>
  <c r="P127" i="11"/>
  <c r="O127" i="11"/>
  <c r="N127" i="11"/>
  <c r="P126" i="11"/>
  <c r="O126" i="11"/>
  <c r="N126" i="11"/>
  <c r="R126" i="11" s="1"/>
  <c r="P125" i="11"/>
  <c r="O125" i="11"/>
  <c r="N125" i="11"/>
  <c r="R125" i="11" s="1"/>
  <c r="V125" i="11" s="1"/>
  <c r="P124" i="11"/>
  <c r="O124" i="11"/>
  <c r="N124" i="11"/>
  <c r="R124" i="11" s="1"/>
  <c r="P123" i="11"/>
  <c r="O123" i="11"/>
  <c r="N123" i="11"/>
  <c r="R123" i="11" s="1"/>
  <c r="R122" i="11"/>
  <c r="P122" i="11"/>
  <c r="O122" i="11"/>
  <c r="N122" i="11"/>
  <c r="P121" i="11"/>
  <c r="O121" i="11"/>
  <c r="N121" i="11"/>
  <c r="R121" i="11" s="1"/>
  <c r="V121" i="11" s="1"/>
  <c r="P120" i="11"/>
  <c r="O120" i="11"/>
  <c r="N120" i="11"/>
  <c r="R120" i="11" s="1"/>
  <c r="P119" i="11"/>
  <c r="O119" i="11"/>
  <c r="N119" i="11"/>
  <c r="R119" i="11" s="1"/>
  <c r="V119" i="11" s="1"/>
  <c r="P118" i="11"/>
  <c r="O118" i="11"/>
  <c r="N118" i="11"/>
  <c r="R118" i="11" s="1"/>
  <c r="P117" i="11"/>
  <c r="O117" i="11"/>
  <c r="N117" i="11"/>
  <c r="R117" i="11" s="1"/>
  <c r="V117" i="11" s="1"/>
  <c r="R116" i="11"/>
  <c r="P116" i="11"/>
  <c r="O116" i="11"/>
  <c r="N116" i="11"/>
  <c r="P115" i="11"/>
  <c r="O115" i="11"/>
  <c r="N115" i="11"/>
  <c r="R115" i="11" s="1"/>
  <c r="V115" i="11" s="1"/>
  <c r="P114" i="11"/>
  <c r="O114" i="11"/>
  <c r="N114" i="11"/>
  <c r="R114" i="11" s="1"/>
  <c r="P113" i="11"/>
  <c r="O113" i="11"/>
  <c r="N113" i="11"/>
  <c r="R113" i="11" s="1"/>
  <c r="V113" i="11" s="1"/>
  <c r="P112" i="11"/>
  <c r="O112" i="11"/>
  <c r="N112" i="11"/>
  <c r="R112" i="11" s="1"/>
  <c r="V112" i="11" s="1"/>
  <c r="P111" i="11"/>
  <c r="O111" i="11"/>
  <c r="N111" i="11"/>
  <c r="R111" i="11" s="1"/>
  <c r="V111" i="11" s="1"/>
  <c r="P110" i="11"/>
  <c r="O110" i="11"/>
  <c r="N110" i="11"/>
  <c r="R110" i="11" s="1"/>
  <c r="V110" i="11" s="1"/>
  <c r="P109" i="11"/>
  <c r="O109" i="11"/>
  <c r="N109" i="11"/>
  <c r="R109" i="11" s="1"/>
  <c r="P108" i="11"/>
  <c r="O108" i="11"/>
  <c r="N108" i="11"/>
  <c r="R108" i="11" s="1"/>
  <c r="P105" i="11"/>
  <c r="O105" i="11"/>
  <c r="N105" i="11"/>
  <c r="R105" i="11" s="1"/>
  <c r="V105" i="11" s="1"/>
  <c r="P104" i="11"/>
  <c r="O104" i="11"/>
  <c r="N104" i="11"/>
  <c r="R104" i="11" s="1"/>
  <c r="P103" i="11"/>
  <c r="O103" i="11"/>
  <c r="N103" i="11"/>
  <c r="R103" i="11" s="1"/>
  <c r="V103" i="11" s="1"/>
  <c r="P102" i="11"/>
  <c r="O102" i="11"/>
  <c r="N102" i="11"/>
  <c r="R102" i="11" s="1"/>
  <c r="V102" i="11" s="1"/>
  <c r="P101" i="11"/>
  <c r="O101" i="11"/>
  <c r="N101" i="11"/>
  <c r="R101" i="11" s="1"/>
  <c r="V101" i="11" s="1"/>
  <c r="P100" i="11"/>
  <c r="O100" i="11"/>
  <c r="N100" i="11"/>
  <c r="R100" i="11" s="1"/>
  <c r="V100" i="11" s="1"/>
  <c r="P99" i="11"/>
  <c r="O99" i="11"/>
  <c r="N99" i="11"/>
  <c r="R99" i="11" s="1"/>
  <c r="R98" i="11"/>
  <c r="P98" i="11"/>
  <c r="O98" i="11"/>
  <c r="N98" i="11"/>
  <c r="P97" i="11"/>
  <c r="O97" i="11"/>
  <c r="N97" i="11"/>
  <c r="R97" i="11" s="1"/>
  <c r="V97" i="11" s="1"/>
  <c r="P96" i="11"/>
  <c r="O96" i="11"/>
  <c r="N96" i="11"/>
  <c r="R96" i="11" s="1"/>
  <c r="P95" i="11"/>
  <c r="O95" i="11"/>
  <c r="N95" i="11"/>
  <c r="R95" i="11" s="1"/>
  <c r="V95" i="11" s="1"/>
  <c r="P94" i="11"/>
  <c r="O94" i="11"/>
  <c r="N94" i="11"/>
  <c r="R94" i="11" s="1"/>
  <c r="V94" i="11" s="1"/>
  <c r="P93" i="11"/>
  <c r="O93" i="11"/>
  <c r="N93" i="11"/>
  <c r="R93" i="11" s="1"/>
  <c r="V93" i="11" s="1"/>
  <c r="P92" i="11"/>
  <c r="O92" i="11"/>
  <c r="N92" i="11"/>
  <c r="R92" i="11" s="1"/>
  <c r="V92" i="11" s="1"/>
  <c r="P91" i="11"/>
  <c r="O91" i="11"/>
  <c r="N91" i="11"/>
  <c r="R91" i="11" s="1"/>
  <c r="P90" i="11"/>
  <c r="O90" i="11"/>
  <c r="N90" i="11"/>
  <c r="R90" i="11" s="1"/>
  <c r="R89" i="11"/>
  <c r="V89" i="11" s="1"/>
  <c r="P89" i="11"/>
  <c r="O89" i="11"/>
  <c r="N89" i="11"/>
  <c r="P88" i="11"/>
  <c r="O88" i="11"/>
  <c r="N88" i="11"/>
  <c r="R88" i="11" s="1"/>
  <c r="P87" i="11"/>
  <c r="O87" i="11"/>
  <c r="N87" i="11"/>
  <c r="R87" i="11" s="1"/>
  <c r="V87" i="11" s="1"/>
  <c r="P86" i="11"/>
  <c r="O86" i="11"/>
  <c r="N86" i="11"/>
  <c r="R86" i="11" s="1"/>
  <c r="V86" i="11" s="1"/>
  <c r="P85" i="11"/>
  <c r="O85" i="11"/>
  <c r="N85" i="11"/>
  <c r="R85" i="11" s="1"/>
  <c r="V85" i="11" s="1"/>
  <c r="P84" i="11"/>
  <c r="O84" i="11"/>
  <c r="N84" i="11"/>
  <c r="R84" i="11" s="1"/>
  <c r="V84" i="11" s="1"/>
  <c r="P83" i="11"/>
  <c r="O83" i="11"/>
  <c r="N83" i="11"/>
  <c r="R83" i="11" s="1"/>
  <c r="R82" i="11"/>
  <c r="P82" i="11"/>
  <c r="O82" i="11"/>
  <c r="N82" i="11"/>
  <c r="P81" i="11"/>
  <c r="O81" i="11"/>
  <c r="N81" i="11"/>
  <c r="R81" i="11" s="1"/>
  <c r="V81" i="11" s="1"/>
  <c r="P80" i="11"/>
  <c r="O80" i="11"/>
  <c r="N80" i="11"/>
  <c r="R80" i="11" s="1"/>
  <c r="P79" i="11"/>
  <c r="O79" i="11"/>
  <c r="N79" i="11"/>
  <c r="R79" i="11" s="1"/>
  <c r="V79" i="11" s="1"/>
  <c r="P78" i="11"/>
  <c r="O78" i="11"/>
  <c r="N78" i="11"/>
  <c r="R78" i="11" s="1"/>
  <c r="V78" i="11" s="1"/>
  <c r="P77" i="11"/>
  <c r="O77" i="11"/>
  <c r="N77" i="11"/>
  <c r="R77" i="11" s="1"/>
  <c r="V77" i="11" s="1"/>
  <c r="P76" i="11"/>
  <c r="O76" i="11"/>
  <c r="N76" i="11"/>
  <c r="R76" i="11" s="1"/>
  <c r="V76" i="11" s="1"/>
  <c r="P73" i="11"/>
  <c r="O73" i="11"/>
  <c r="N73" i="11"/>
  <c r="R73" i="11" s="1"/>
  <c r="P72" i="11"/>
  <c r="O72" i="11"/>
  <c r="N72" i="11"/>
  <c r="R72" i="11" s="1"/>
  <c r="P71" i="11"/>
  <c r="O71" i="11"/>
  <c r="N71" i="11"/>
  <c r="R71" i="11" s="1"/>
  <c r="V71" i="11" s="1"/>
  <c r="P70" i="11"/>
  <c r="O70" i="11"/>
  <c r="N70" i="11"/>
  <c r="R70" i="11" s="1"/>
  <c r="P69" i="11"/>
  <c r="O69" i="11"/>
  <c r="N69" i="11"/>
  <c r="R69" i="11" s="1"/>
  <c r="V69" i="11" s="1"/>
  <c r="P68" i="11"/>
  <c r="O68" i="11"/>
  <c r="N68" i="11"/>
  <c r="R68" i="11" s="1"/>
  <c r="V68" i="11" s="1"/>
  <c r="P67" i="11"/>
  <c r="O67" i="11"/>
  <c r="N67" i="11"/>
  <c r="R67" i="11" s="1"/>
  <c r="V67" i="11" s="1"/>
  <c r="P66" i="11"/>
  <c r="O66" i="11"/>
  <c r="N66" i="11"/>
  <c r="R66" i="11" s="1"/>
  <c r="R65" i="11"/>
  <c r="V65" i="11" s="1"/>
  <c r="P65" i="11"/>
  <c r="O65" i="11"/>
  <c r="N65" i="11"/>
  <c r="P64" i="11"/>
  <c r="O64" i="11"/>
  <c r="N64" i="11"/>
  <c r="R64" i="11" s="1"/>
  <c r="R63" i="11"/>
  <c r="V63" i="11" s="1"/>
  <c r="P63" i="11"/>
  <c r="O63" i="11"/>
  <c r="N63" i="11"/>
  <c r="P62" i="11"/>
  <c r="O62" i="11"/>
  <c r="N62" i="11"/>
  <c r="R62" i="11" s="1"/>
  <c r="P61" i="11"/>
  <c r="O61" i="11"/>
  <c r="N61" i="11"/>
  <c r="R61" i="11" s="1"/>
  <c r="V61" i="11" s="1"/>
  <c r="P60" i="11"/>
  <c r="O60" i="11"/>
  <c r="N60" i="11"/>
  <c r="R60" i="11" s="1"/>
  <c r="V60" i="11" s="1"/>
  <c r="P59" i="11"/>
  <c r="O59" i="11"/>
  <c r="N59" i="11"/>
  <c r="R59" i="11" s="1"/>
  <c r="V59" i="11" s="1"/>
  <c r="P58" i="11"/>
  <c r="O58" i="11"/>
  <c r="N58" i="11"/>
  <c r="R58" i="11" s="1"/>
  <c r="P57" i="11"/>
  <c r="O57" i="11"/>
  <c r="N57" i="11"/>
  <c r="R57" i="11" s="1"/>
  <c r="V57" i="11" s="1"/>
  <c r="P56" i="11"/>
  <c r="O56" i="11"/>
  <c r="N56" i="11"/>
  <c r="R56" i="11" s="1"/>
  <c r="V56" i="11" s="1"/>
  <c r="R55" i="11"/>
  <c r="V55" i="11" s="1"/>
  <c r="P55" i="11"/>
  <c r="O55" i="11"/>
  <c r="N55" i="11"/>
  <c r="P54" i="11"/>
  <c r="O54" i="11"/>
  <c r="N54" i="11"/>
  <c r="R54" i="11" s="1"/>
  <c r="P53" i="11"/>
  <c r="O53" i="11"/>
  <c r="N53" i="11"/>
  <c r="R53" i="11" s="1"/>
  <c r="V53" i="11" s="1"/>
  <c r="P52" i="11"/>
  <c r="O52" i="11"/>
  <c r="N52" i="11"/>
  <c r="R52" i="11" s="1"/>
  <c r="V52" i="11" s="1"/>
  <c r="P51" i="11"/>
  <c r="O51" i="11"/>
  <c r="N51" i="11"/>
  <c r="R51" i="11" s="1"/>
  <c r="V51" i="11" s="1"/>
  <c r="P50" i="11"/>
  <c r="O50" i="11"/>
  <c r="N50" i="11"/>
  <c r="R50" i="11" s="1"/>
  <c r="P49" i="11"/>
  <c r="O49" i="11"/>
  <c r="N49" i="11"/>
  <c r="R49" i="11" s="1"/>
  <c r="R48" i="11"/>
  <c r="V48" i="11" s="1"/>
  <c r="P48" i="11"/>
  <c r="O48" i="11"/>
  <c r="N48" i="11"/>
  <c r="P47" i="11"/>
  <c r="O47" i="11"/>
  <c r="N47" i="11"/>
  <c r="R47" i="11" s="1"/>
  <c r="V47" i="11" s="1"/>
  <c r="R46" i="11"/>
  <c r="P46" i="11"/>
  <c r="O46" i="11"/>
  <c r="N46" i="11"/>
  <c r="P45" i="11"/>
  <c r="O45" i="11"/>
  <c r="N45" i="11"/>
  <c r="R45" i="11" s="1"/>
  <c r="V45" i="11" s="1"/>
  <c r="P44" i="11"/>
  <c r="O44" i="11"/>
  <c r="N44" i="11"/>
  <c r="R44" i="11" s="1"/>
  <c r="V44" i="11" s="1"/>
  <c r="P41" i="11"/>
  <c r="O41" i="11"/>
  <c r="N41" i="11"/>
  <c r="R41" i="11" s="1"/>
  <c r="V41" i="11" s="1"/>
  <c r="P40" i="11"/>
  <c r="O40" i="11"/>
  <c r="N40" i="11"/>
  <c r="R40" i="11" s="1"/>
  <c r="V40" i="11" s="1"/>
  <c r="R39" i="11"/>
  <c r="P39" i="11"/>
  <c r="O39" i="11"/>
  <c r="N39" i="11"/>
  <c r="P38" i="11"/>
  <c r="O38" i="11"/>
  <c r="N38" i="11"/>
  <c r="R38" i="11" s="1"/>
  <c r="V38" i="11" s="1"/>
  <c r="P37" i="11"/>
  <c r="O37" i="11"/>
  <c r="N37" i="11"/>
  <c r="R37" i="11" s="1"/>
  <c r="V37" i="11" s="1"/>
  <c r="P36" i="11"/>
  <c r="O36" i="11"/>
  <c r="N36" i="11"/>
  <c r="R36" i="11" s="1"/>
  <c r="P35" i="11"/>
  <c r="O35" i="11"/>
  <c r="N35" i="11"/>
  <c r="R35" i="11" s="1"/>
  <c r="V35" i="11" s="1"/>
  <c r="P34" i="11"/>
  <c r="O34" i="11"/>
  <c r="N34" i="11"/>
  <c r="R34" i="11" s="1"/>
  <c r="V34" i="11" s="1"/>
  <c r="P33" i="11"/>
  <c r="O33" i="11"/>
  <c r="N33" i="11"/>
  <c r="R33" i="11" s="1"/>
  <c r="V33" i="11" s="1"/>
  <c r="P32" i="11"/>
  <c r="O32" i="11"/>
  <c r="N32" i="11"/>
  <c r="R32" i="11" s="1"/>
  <c r="V32" i="11" s="1"/>
  <c r="P31" i="11"/>
  <c r="O31" i="11"/>
  <c r="N31" i="11"/>
  <c r="R31" i="11" s="1"/>
  <c r="P30" i="11"/>
  <c r="O30" i="11"/>
  <c r="N30" i="11"/>
  <c r="R30" i="11" s="1"/>
  <c r="P29" i="11"/>
  <c r="O29" i="11"/>
  <c r="N29" i="11"/>
  <c r="R29" i="11" s="1"/>
  <c r="V29" i="11" s="1"/>
  <c r="P28" i="11"/>
  <c r="O28" i="11"/>
  <c r="N28" i="11"/>
  <c r="R28" i="11" s="1"/>
  <c r="P27" i="11"/>
  <c r="O27" i="11"/>
  <c r="N27" i="11"/>
  <c r="R27" i="11" s="1"/>
  <c r="V27" i="11" s="1"/>
  <c r="P26" i="11"/>
  <c r="O26" i="11"/>
  <c r="N26" i="11"/>
  <c r="R26" i="11" s="1"/>
  <c r="V26" i="11" s="1"/>
  <c r="P25" i="11"/>
  <c r="O25" i="11"/>
  <c r="N25" i="11"/>
  <c r="R25" i="11" s="1"/>
  <c r="V25" i="11" s="1"/>
  <c r="P24" i="11"/>
  <c r="O24" i="11"/>
  <c r="N24" i="11"/>
  <c r="R24" i="11" s="1"/>
  <c r="V24" i="11" s="1"/>
  <c r="P23" i="11"/>
  <c r="O23" i="11"/>
  <c r="N23" i="11"/>
  <c r="R23" i="11" s="1"/>
  <c r="V23" i="11" s="1"/>
  <c r="P22" i="11"/>
  <c r="O22" i="11"/>
  <c r="N22" i="11"/>
  <c r="R22" i="11" s="1"/>
  <c r="V22" i="11" s="1"/>
  <c r="P21" i="11"/>
  <c r="O21" i="11"/>
  <c r="N21" i="11"/>
  <c r="R21" i="11" s="1"/>
  <c r="V21" i="11" s="1"/>
  <c r="P20" i="11"/>
  <c r="O20" i="11"/>
  <c r="N20" i="11"/>
  <c r="R20" i="11" s="1"/>
  <c r="P19" i="11"/>
  <c r="O19" i="11"/>
  <c r="N19" i="11"/>
  <c r="R19" i="11" s="1"/>
  <c r="V19" i="11" s="1"/>
  <c r="P18" i="11"/>
  <c r="O18" i="11"/>
  <c r="N18" i="11"/>
  <c r="R18" i="11" s="1"/>
  <c r="V18" i="11" s="1"/>
  <c r="P17" i="11"/>
  <c r="O17" i="11"/>
  <c r="N17" i="11"/>
  <c r="R17" i="11" s="1"/>
  <c r="V17" i="11" s="1"/>
  <c r="P16" i="11"/>
  <c r="O16" i="11"/>
  <c r="N16" i="11"/>
  <c r="R16" i="11" s="1"/>
  <c r="R15" i="11"/>
  <c r="V15" i="11" s="1"/>
  <c r="P15" i="11"/>
  <c r="O15" i="11"/>
  <c r="N15" i="11"/>
  <c r="R14" i="11"/>
  <c r="P14" i="11"/>
  <c r="O14" i="11"/>
  <c r="N14" i="11"/>
  <c r="R13" i="11"/>
  <c r="V13" i="11" s="1"/>
  <c r="P13" i="11"/>
  <c r="O13" i="11"/>
  <c r="N13" i="11"/>
  <c r="R12" i="11"/>
  <c r="P12" i="11"/>
  <c r="O12" i="11"/>
  <c r="N12" i="11"/>
  <c r="AZ5" i="11"/>
  <c r="BE47" i="2" s="1"/>
  <c r="AY5" i="11"/>
  <c r="BD47" i="2" s="1"/>
  <c r="AX5" i="11"/>
  <c r="BC47" i="2" s="1"/>
  <c r="AW5" i="11"/>
  <c r="BB47" i="2" s="1"/>
  <c r="AV5" i="11"/>
  <c r="BA47" i="2" s="1"/>
  <c r="AU5" i="11"/>
  <c r="AZ47" i="2" s="1"/>
  <c r="L47" i="2" s="1"/>
  <c r="AT5" i="11"/>
  <c r="AY47" i="2" s="1"/>
  <c r="K47" i="2" s="1"/>
  <c r="AS5" i="11"/>
  <c r="AX47" i="2" s="1"/>
  <c r="J47" i="2" s="1"/>
  <c r="AP5" i="11"/>
  <c r="AZ4" i="11"/>
  <c r="AV47" i="2" s="1"/>
  <c r="AY4" i="11"/>
  <c r="AU47" i="2" s="1"/>
  <c r="AX4" i="11"/>
  <c r="AT47" i="2" s="1"/>
  <c r="AW4" i="11"/>
  <c r="AS47" i="2" s="1"/>
  <c r="AV4" i="11"/>
  <c r="AR47" i="2" s="1"/>
  <c r="AU4" i="11"/>
  <c r="AQ47" i="2" s="1"/>
  <c r="AT4" i="11"/>
  <c r="AP47" i="2" s="1"/>
  <c r="AS4" i="11"/>
  <c r="AO47" i="2" s="1"/>
  <c r="AP4" i="11"/>
  <c r="AZ3" i="11"/>
  <c r="AM47" i="2" s="1"/>
  <c r="AY3" i="11"/>
  <c r="AL47" i="2" s="1"/>
  <c r="AX3" i="11"/>
  <c r="AK47" i="2" s="1"/>
  <c r="AW3" i="11"/>
  <c r="AJ47" i="2" s="1"/>
  <c r="AV3" i="11"/>
  <c r="AI47" i="2" s="1"/>
  <c r="AU3" i="11"/>
  <c r="AH47" i="2" s="1"/>
  <c r="AT3" i="11"/>
  <c r="AG47" i="2" s="1"/>
  <c r="AS3" i="11"/>
  <c r="AF47" i="2" s="1"/>
  <c r="AP3" i="11"/>
  <c r="R105" i="10"/>
  <c r="Q105" i="10"/>
  <c r="P105" i="10"/>
  <c r="O105" i="10"/>
  <c r="N105" i="10"/>
  <c r="M105" i="10"/>
  <c r="S105" i="10" s="1"/>
  <c r="R104" i="10"/>
  <c r="Q104" i="10"/>
  <c r="P104" i="10"/>
  <c r="O104" i="10"/>
  <c r="N104" i="10"/>
  <c r="M104" i="10"/>
  <c r="S104" i="10" s="1"/>
  <c r="R103" i="10"/>
  <c r="Q103" i="10"/>
  <c r="P103" i="10"/>
  <c r="O103" i="10"/>
  <c r="N103" i="10"/>
  <c r="M103" i="10"/>
  <c r="S103" i="10" s="1"/>
  <c r="R102" i="10"/>
  <c r="Q102" i="10"/>
  <c r="P102" i="10"/>
  <c r="O102" i="10"/>
  <c r="N102" i="10"/>
  <c r="M102" i="10"/>
  <c r="S102" i="10" s="1"/>
  <c r="R101" i="10"/>
  <c r="Q101" i="10"/>
  <c r="P101" i="10"/>
  <c r="O101" i="10"/>
  <c r="N101" i="10"/>
  <c r="M101" i="10"/>
  <c r="S101" i="10" s="1"/>
  <c r="R100" i="10"/>
  <c r="Q100" i="10"/>
  <c r="P100" i="10"/>
  <c r="O100" i="10"/>
  <c r="N100" i="10"/>
  <c r="M100" i="10"/>
  <c r="S100" i="10" s="1"/>
  <c r="R99" i="10"/>
  <c r="Q99" i="10"/>
  <c r="P99" i="10"/>
  <c r="O99" i="10"/>
  <c r="N99" i="10"/>
  <c r="M99" i="10"/>
  <c r="S99" i="10" s="1"/>
  <c r="R98" i="10"/>
  <c r="Q98" i="10"/>
  <c r="P98" i="10"/>
  <c r="O98" i="10"/>
  <c r="N98" i="10"/>
  <c r="M98" i="10"/>
  <c r="S98" i="10" s="1"/>
  <c r="R97" i="10"/>
  <c r="Q97" i="10"/>
  <c r="P97" i="10"/>
  <c r="O97" i="10"/>
  <c r="N97" i="10"/>
  <c r="M97" i="10"/>
  <c r="S97" i="10" s="1"/>
  <c r="R96" i="10"/>
  <c r="Q96" i="10"/>
  <c r="P96" i="10"/>
  <c r="O96" i="10"/>
  <c r="N96" i="10"/>
  <c r="M96" i="10"/>
  <c r="S96" i="10" s="1"/>
  <c r="R95" i="10"/>
  <c r="Q95" i="10"/>
  <c r="P95" i="10"/>
  <c r="O95" i="10"/>
  <c r="N95" i="10"/>
  <c r="M95" i="10"/>
  <c r="S95" i="10" s="1"/>
  <c r="R94" i="10"/>
  <c r="Q94" i="10"/>
  <c r="P94" i="10"/>
  <c r="O94" i="10"/>
  <c r="N94" i="10"/>
  <c r="M94" i="10"/>
  <c r="S94" i="10" s="1"/>
  <c r="R93" i="10"/>
  <c r="Q93" i="10"/>
  <c r="P93" i="10"/>
  <c r="O93" i="10"/>
  <c r="N93" i="10"/>
  <c r="M93" i="10"/>
  <c r="S93" i="10" s="1"/>
  <c r="R92" i="10"/>
  <c r="Q92" i="10"/>
  <c r="P92" i="10"/>
  <c r="O92" i="10"/>
  <c r="N92" i="10"/>
  <c r="M92" i="10"/>
  <c r="S92" i="10" s="1"/>
  <c r="R91" i="10"/>
  <c r="Q91" i="10"/>
  <c r="P91" i="10"/>
  <c r="O91" i="10"/>
  <c r="N91" i="10"/>
  <c r="M91" i="10"/>
  <c r="S91" i="10" s="1"/>
  <c r="S90" i="10"/>
  <c r="R90" i="10"/>
  <c r="Q90" i="10"/>
  <c r="P90" i="10"/>
  <c r="O90" i="10"/>
  <c r="N90" i="10"/>
  <c r="M90" i="10"/>
  <c r="S89" i="10"/>
  <c r="R89" i="10"/>
  <c r="Q89" i="10"/>
  <c r="P89" i="10"/>
  <c r="O89" i="10"/>
  <c r="N89" i="10"/>
  <c r="M89" i="10"/>
  <c r="R88" i="10"/>
  <c r="Q88" i="10"/>
  <c r="P88" i="10"/>
  <c r="O88" i="10"/>
  <c r="N88" i="10"/>
  <c r="M88" i="10"/>
  <c r="S88" i="10" s="1"/>
  <c r="R87" i="10"/>
  <c r="Q87" i="10"/>
  <c r="P87" i="10"/>
  <c r="O87" i="10"/>
  <c r="N87" i="10"/>
  <c r="M87" i="10"/>
  <c r="S87" i="10" s="1"/>
  <c r="R86" i="10"/>
  <c r="Q86" i="10"/>
  <c r="P86" i="10"/>
  <c r="O86" i="10"/>
  <c r="N86" i="10"/>
  <c r="M86" i="10"/>
  <c r="S86" i="10" s="1"/>
  <c r="S85" i="10"/>
  <c r="R85" i="10"/>
  <c r="Q85" i="10"/>
  <c r="P85" i="10"/>
  <c r="O85" i="10"/>
  <c r="N85" i="10"/>
  <c r="M85" i="10"/>
  <c r="R84" i="10"/>
  <c r="Q84" i="10"/>
  <c r="P84" i="10"/>
  <c r="O84" i="10"/>
  <c r="N84" i="10"/>
  <c r="M84" i="10"/>
  <c r="S84" i="10" s="1"/>
  <c r="R83" i="10"/>
  <c r="Q83" i="10"/>
  <c r="P83" i="10"/>
  <c r="O83" i="10"/>
  <c r="N83" i="10"/>
  <c r="M83" i="10"/>
  <c r="S83" i="10" s="1"/>
  <c r="R82" i="10"/>
  <c r="Q82" i="10"/>
  <c r="P82" i="10"/>
  <c r="O82" i="10"/>
  <c r="N82" i="10"/>
  <c r="M82" i="10"/>
  <c r="S82" i="10" s="1"/>
  <c r="R81" i="10"/>
  <c r="Q81" i="10"/>
  <c r="P81" i="10"/>
  <c r="O81" i="10"/>
  <c r="N81" i="10"/>
  <c r="M81" i="10"/>
  <c r="S81" i="10" s="1"/>
  <c r="R80" i="10"/>
  <c r="Q80" i="10"/>
  <c r="P80" i="10"/>
  <c r="O80" i="10"/>
  <c r="N80" i="10"/>
  <c r="M80" i="10"/>
  <c r="S80" i="10" s="1"/>
  <c r="R79" i="10"/>
  <c r="Q79" i="10"/>
  <c r="P79" i="10"/>
  <c r="O79" i="10"/>
  <c r="N79" i="10"/>
  <c r="M79" i="10"/>
  <c r="S79" i="10" s="1"/>
  <c r="R78" i="10"/>
  <c r="Q78" i="10"/>
  <c r="P78" i="10"/>
  <c r="O78" i="10"/>
  <c r="N78" i="10"/>
  <c r="M78" i="10"/>
  <c r="S78" i="10" s="1"/>
  <c r="R77" i="10"/>
  <c r="Q77" i="10"/>
  <c r="P77" i="10"/>
  <c r="O77" i="10"/>
  <c r="N77" i="10"/>
  <c r="M77" i="10"/>
  <c r="S77" i="10" s="1"/>
  <c r="R76" i="10"/>
  <c r="Q76" i="10"/>
  <c r="P76" i="10"/>
  <c r="O76" i="10"/>
  <c r="N76" i="10"/>
  <c r="M76" i="10"/>
  <c r="S76" i="10" s="1"/>
  <c r="R73" i="10"/>
  <c r="Q73" i="10"/>
  <c r="P73" i="10"/>
  <c r="O73" i="10"/>
  <c r="N73" i="10"/>
  <c r="M73" i="10"/>
  <c r="S73" i="10" s="1"/>
  <c r="R72" i="10"/>
  <c r="Q72" i="10"/>
  <c r="P72" i="10"/>
  <c r="O72" i="10"/>
  <c r="N72" i="10"/>
  <c r="M72" i="10"/>
  <c r="S72" i="10" s="1"/>
  <c r="R71" i="10"/>
  <c r="Q71" i="10"/>
  <c r="P71" i="10"/>
  <c r="O71" i="10"/>
  <c r="N71" i="10"/>
  <c r="M71" i="10"/>
  <c r="S71" i="10" s="1"/>
  <c r="R70" i="10"/>
  <c r="Q70" i="10"/>
  <c r="P70" i="10"/>
  <c r="O70" i="10"/>
  <c r="N70" i="10"/>
  <c r="M70" i="10"/>
  <c r="S70" i="10" s="1"/>
  <c r="R69" i="10"/>
  <c r="Q69" i="10"/>
  <c r="P69" i="10"/>
  <c r="O69" i="10"/>
  <c r="N69" i="10"/>
  <c r="M69" i="10"/>
  <c r="S69" i="10" s="1"/>
  <c r="R68" i="10"/>
  <c r="Q68" i="10"/>
  <c r="P68" i="10"/>
  <c r="O68" i="10"/>
  <c r="N68" i="10"/>
  <c r="M68" i="10"/>
  <c r="S68" i="10" s="1"/>
  <c r="R67" i="10"/>
  <c r="Q67" i="10"/>
  <c r="P67" i="10"/>
  <c r="O67" i="10"/>
  <c r="N67" i="10"/>
  <c r="M67" i="10"/>
  <c r="S67" i="10" s="1"/>
  <c r="R66" i="10"/>
  <c r="Q66" i="10"/>
  <c r="P66" i="10"/>
  <c r="O66" i="10"/>
  <c r="N66" i="10"/>
  <c r="M66" i="10"/>
  <c r="S66" i="10" s="1"/>
  <c r="R65" i="10"/>
  <c r="Q65" i="10"/>
  <c r="P65" i="10"/>
  <c r="O65" i="10"/>
  <c r="N65" i="10"/>
  <c r="M65" i="10"/>
  <c r="S65" i="10" s="1"/>
  <c r="R64" i="10"/>
  <c r="Q64" i="10"/>
  <c r="P64" i="10"/>
  <c r="O64" i="10"/>
  <c r="N64" i="10"/>
  <c r="M64" i="10"/>
  <c r="S64" i="10" s="1"/>
  <c r="R63" i="10"/>
  <c r="Q63" i="10"/>
  <c r="P63" i="10"/>
  <c r="O63" i="10"/>
  <c r="N63" i="10"/>
  <c r="M63" i="10"/>
  <c r="S63" i="10" s="1"/>
  <c r="R62" i="10"/>
  <c r="Q62" i="10"/>
  <c r="P62" i="10"/>
  <c r="O62" i="10"/>
  <c r="N62" i="10"/>
  <c r="M62" i="10"/>
  <c r="S62" i="10" s="1"/>
  <c r="R61" i="10"/>
  <c r="Q61" i="10"/>
  <c r="P61" i="10"/>
  <c r="O61" i="10"/>
  <c r="N61" i="10"/>
  <c r="M61" i="10"/>
  <c r="S61" i="10" s="1"/>
  <c r="R60" i="10"/>
  <c r="Q60" i="10"/>
  <c r="P60" i="10"/>
  <c r="O60" i="10"/>
  <c r="N60" i="10"/>
  <c r="M60" i="10"/>
  <c r="S60" i="10" s="1"/>
  <c r="R59" i="10"/>
  <c r="Q59" i="10"/>
  <c r="P59" i="10"/>
  <c r="O59" i="10"/>
  <c r="N59" i="10"/>
  <c r="M59" i="10"/>
  <c r="S59" i="10" s="1"/>
  <c r="R58" i="10"/>
  <c r="Q58" i="10"/>
  <c r="P58" i="10"/>
  <c r="O58" i="10"/>
  <c r="N58" i="10"/>
  <c r="M58" i="10"/>
  <c r="S58" i="10" s="1"/>
  <c r="R57" i="10"/>
  <c r="Q57" i="10"/>
  <c r="P57" i="10"/>
  <c r="O57" i="10"/>
  <c r="N57" i="10"/>
  <c r="M57" i="10"/>
  <c r="S57" i="10" s="1"/>
  <c r="R56" i="10"/>
  <c r="Q56" i="10"/>
  <c r="P56" i="10"/>
  <c r="O56" i="10"/>
  <c r="N56" i="10"/>
  <c r="M56" i="10"/>
  <c r="S56" i="10" s="1"/>
  <c r="R55" i="10"/>
  <c r="Q55" i="10"/>
  <c r="P55" i="10"/>
  <c r="O55" i="10"/>
  <c r="N55" i="10"/>
  <c r="M55" i="10"/>
  <c r="S55" i="10" s="1"/>
  <c r="R54" i="10"/>
  <c r="Q54" i="10"/>
  <c r="P54" i="10"/>
  <c r="O54" i="10"/>
  <c r="N54" i="10"/>
  <c r="M54" i="10"/>
  <c r="S54" i="10" s="1"/>
  <c r="R53" i="10"/>
  <c r="Q53" i="10"/>
  <c r="P53" i="10"/>
  <c r="O53" i="10"/>
  <c r="N53" i="10"/>
  <c r="M53" i="10"/>
  <c r="S53" i="10" s="1"/>
  <c r="R52" i="10"/>
  <c r="Q52" i="10"/>
  <c r="P52" i="10"/>
  <c r="O52" i="10"/>
  <c r="N52" i="10"/>
  <c r="M52" i="10"/>
  <c r="S52" i="10" s="1"/>
  <c r="R51" i="10"/>
  <c r="Q51" i="10"/>
  <c r="P51" i="10"/>
  <c r="O51" i="10"/>
  <c r="N51" i="10"/>
  <c r="M51" i="10"/>
  <c r="S51" i="10" s="1"/>
  <c r="R50" i="10"/>
  <c r="Q50" i="10"/>
  <c r="P50" i="10"/>
  <c r="O50" i="10"/>
  <c r="N50" i="10"/>
  <c r="M50" i="10"/>
  <c r="S50" i="10" s="1"/>
  <c r="R49" i="10"/>
  <c r="Q49" i="10"/>
  <c r="P49" i="10"/>
  <c r="O49" i="10"/>
  <c r="N49" i="10"/>
  <c r="M49" i="10"/>
  <c r="S49" i="10" s="1"/>
  <c r="R48" i="10"/>
  <c r="Q48" i="10"/>
  <c r="P48" i="10"/>
  <c r="O48" i="10"/>
  <c r="N48" i="10"/>
  <c r="M48" i="10"/>
  <c r="S48" i="10" s="1"/>
  <c r="R47" i="10"/>
  <c r="Q47" i="10"/>
  <c r="P47" i="10"/>
  <c r="O47" i="10"/>
  <c r="N47" i="10"/>
  <c r="M47" i="10"/>
  <c r="S47" i="10" s="1"/>
  <c r="R46" i="10"/>
  <c r="Q46" i="10"/>
  <c r="P46" i="10"/>
  <c r="O46" i="10"/>
  <c r="N46" i="10"/>
  <c r="M46" i="10"/>
  <c r="S46" i="10" s="1"/>
  <c r="R45" i="10"/>
  <c r="Q45" i="10"/>
  <c r="P45" i="10"/>
  <c r="O45" i="10"/>
  <c r="N45" i="10"/>
  <c r="M45" i="10"/>
  <c r="S45" i="10" s="1"/>
  <c r="R44" i="10"/>
  <c r="Q44" i="10"/>
  <c r="P44" i="10"/>
  <c r="O44" i="10"/>
  <c r="N44" i="10"/>
  <c r="M44" i="10"/>
  <c r="S44" i="10" s="1"/>
  <c r="R41" i="10"/>
  <c r="Q41" i="10"/>
  <c r="P41" i="10"/>
  <c r="O41" i="10"/>
  <c r="N41" i="10"/>
  <c r="M41" i="10"/>
  <c r="S41" i="10" s="1"/>
  <c r="R40" i="10"/>
  <c r="Q40" i="10"/>
  <c r="P40" i="10"/>
  <c r="O40" i="10"/>
  <c r="N40" i="10"/>
  <c r="M40" i="10"/>
  <c r="S40" i="10" s="1"/>
  <c r="R39" i="10"/>
  <c r="Q39" i="10"/>
  <c r="P39" i="10"/>
  <c r="O39" i="10"/>
  <c r="N39" i="10"/>
  <c r="M39" i="10"/>
  <c r="S39" i="10" s="1"/>
  <c r="S38" i="10"/>
  <c r="R38" i="10"/>
  <c r="Q38" i="10"/>
  <c r="P38" i="10"/>
  <c r="O38" i="10"/>
  <c r="N38" i="10"/>
  <c r="M38" i="10"/>
  <c r="R37" i="10"/>
  <c r="Q37" i="10"/>
  <c r="P37" i="10"/>
  <c r="O37" i="10"/>
  <c r="N37" i="10"/>
  <c r="M37" i="10"/>
  <c r="S37" i="10" s="1"/>
  <c r="R36" i="10"/>
  <c r="Q36" i="10"/>
  <c r="P36" i="10"/>
  <c r="O36" i="10"/>
  <c r="N36" i="10"/>
  <c r="M36" i="10"/>
  <c r="S36" i="10" s="1"/>
  <c r="R35" i="10"/>
  <c r="Q35" i="10"/>
  <c r="P35" i="10"/>
  <c r="O35" i="10"/>
  <c r="N35" i="10"/>
  <c r="M35" i="10"/>
  <c r="S35" i="10" s="1"/>
  <c r="R34" i="10"/>
  <c r="Q34" i="10"/>
  <c r="P34" i="10"/>
  <c r="O34" i="10"/>
  <c r="N34" i="10"/>
  <c r="M34" i="10"/>
  <c r="S34" i="10" s="1"/>
  <c r="R33" i="10"/>
  <c r="Q33" i="10"/>
  <c r="P33" i="10"/>
  <c r="O33" i="10"/>
  <c r="N33" i="10"/>
  <c r="M33" i="10"/>
  <c r="S33" i="10" s="1"/>
  <c r="R32" i="10"/>
  <c r="Q32" i="10"/>
  <c r="P32" i="10"/>
  <c r="O32" i="10"/>
  <c r="N32" i="10"/>
  <c r="M32" i="10"/>
  <c r="S32" i="10" s="1"/>
  <c r="R31" i="10"/>
  <c r="Q31" i="10"/>
  <c r="P31" i="10"/>
  <c r="O31" i="10"/>
  <c r="N31" i="10"/>
  <c r="M31" i="10"/>
  <c r="S31" i="10" s="1"/>
  <c r="R30" i="10"/>
  <c r="Q30" i="10"/>
  <c r="P30" i="10"/>
  <c r="O30" i="10"/>
  <c r="N30" i="10"/>
  <c r="M30" i="10"/>
  <c r="S30" i="10" s="1"/>
  <c r="S29" i="10"/>
  <c r="R29" i="10"/>
  <c r="Q29" i="10"/>
  <c r="P29" i="10"/>
  <c r="O29" i="10"/>
  <c r="N29" i="10"/>
  <c r="M29" i="10"/>
  <c r="R28" i="10"/>
  <c r="Q28" i="10"/>
  <c r="P28" i="10"/>
  <c r="O28" i="10"/>
  <c r="N28" i="10"/>
  <c r="M28" i="10"/>
  <c r="S28" i="10" s="1"/>
  <c r="R27" i="10"/>
  <c r="Q27" i="10"/>
  <c r="P27" i="10"/>
  <c r="O27" i="10"/>
  <c r="N27" i="10"/>
  <c r="M27" i="10"/>
  <c r="S27" i="10" s="1"/>
  <c r="R26" i="10"/>
  <c r="Q26" i="10"/>
  <c r="P26" i="10"/>
  <c r="O26" i="10"/>
  <c r="N26" i="10"/>
  <c r="M26" i="10"/>
  <c r="S26" i="10" s="1"/>
  <c r="R25" i="10"/>
  <c r="Q25" i="10"/>
  <c r="P25" i="10"/>
  <c r="O25" i="10"/>
  <c r="N25" i="10"/>
  <c r="M25" i="10"/>
  <c r="S25" i="10" s="1"/>
  <c r="R24" i="10"/>
  <c r="Q24" i="10"/>
  <c r="P24" i="10"/>
  <c r="O24" i="10"/>
  <c r="N24" i="10"/>
  <c r="M24" i="10"/>
  <c r="S24" i="10" s="1"/>
  <c r="R23" i="10"/>
  <c r="Q23" i="10"/>
  <c r="P23" i="10"/>
  <c r="O23" i="10"/>
  <c r="N23" i="10"/>
  <c r="M23" i="10"/>
  <c r="S23" i="10" s="1"/>
  <c r="R22" i="10"/>
  <c r="Q22" i="10"/>
  <c r="P22" i="10"/>
  <c r="O22" i="10"/>
  <c r="N22" i="10"/>
  <c r="M22" i="10"/>
  <c r="S22" i="10" s="1"/>
  <c r="R21" i="10"/>
  <c r="Q21" i="10"/>
  <c r="P21" i="10"/>
  <c r="O21" i="10"/>
  <c r="N21" i="10"/>
  <c r="M21" i="10"/>
  <c r="S21" i="10" s="1"/>
  <c r="R20" i="10"/>
  <c r="Q20" i="10"/>
  <c r="P20" i="10"/>
  <c r="O20" i="10"/>
  <c r="N20" i="10"/>
  <c r="M20" i="10"/>
  <c r="S20" i="10" s="1"/>
  <c r="R19" i="10"/>
  <c r="Q19" i="10"/>
  <c r="P19" i="10"/>
  <c r="O19" i="10"/>
  <c r="N19" i="10"/>
  <c r="M19" i="10"/>
  <c r="S19" i="10" s="1"/>
  <c r="R18" i="10"/>
  <c r="Q18" i="10"/>
  <c r="P18" i="10"/>
  <c r="O18" i="10"/>
  <c r="N18" i="10"/>
  <c r="M18" i="10"/>
  <c r="S18" i="10" s="1"/>
  <c r="R17" i="10"/>
  <c r="Q17" i="10"/>
  <c r="P17" i="10"/>
  <c r="O17" i="10"/>
  <c r="N17" i="10"/>
  <c r="M17" i="10"/>
  <c r="S17" i="10" s="1"/>
  <c r="R16" i="10"/>
  <c r="Q16" i="10"/>
  <c r="P16" i="10"/>
  <c r="O16" i="10"/>
  <c r="N16" i="10"/>
  <c r="M16" i="10"/>
  <c r="S16" i="10" s="1"/>
  <c r="R15" i="10"/>
  <c r="Q15" i="10"/>
  <c r="P15" i="10"/>
  <c r="O15" i="10"/>
  <c r="N15" i="10"/>
  <c r="M15" i="10"/>
  <c r="S15" i="10" s="1"/>
  <c r="R14" i="10"/>
  <c r="Q14" i="10"/>
  <c r="P14" i="10"/>
  <c r="O14" i="10"/>
  <c r="N14" i="10"/>
  <c r="M14" i="10"/>
  <c r="S14" i="10" s="1"/>
  <c r="R13" i="10"/>
  <c r="Q13" i="10"/>
  <c r="P13" i="10"/>
  <c r="O13" i="10"/>
  <c r="N13" i="10"/>
  <c r="M13" i="10"/>
  <c r="S13" i="10" s="1"/>
  <c r="R12" i="10"/>
  <c r="Q12" i="10"/>
  <c r="P12" i="10"/>
  <c r="O12" i="10"/>
  <c r="N12" i="10"/>
  <c r="M12" i="10"/>
  <c r="S12" i="10" s="1"/>
  <c r="AB9" i="10"/>
  <c r="AA9" i="10"/>
  <c r="BA5" i="10"/>
  <c r="BE46" i="2" s="1"/>
  <c r="AZ5" i="10"/>
  <c r="BD46" i="2" s="1"/>
  <c r="AY5" i="10"/>
  <c r="BC46" i="2" s="1"/>
  <c r="AX5" i="10"/>
  <c r="BB46" i="2" s="1"/>
  <c r="AW5" i="10"/>
  <c r="BA46" i="2" s="1"/>
  <c r="AV5" i="10"/>
  <c r="AZ46" i="2" s="1"/>
  <c r="L46" i="2" s="1"/>
  <c r="AU5" i="10"/>
  <c r="AY46" i="2" s="1"/>
  <c r="K46" i="2" s="1"/>
  <c r="AT5" i="10"/>
  <c r="AX46" i="2" s="1"/>
  <c r="J46" i="2" s="1"/>
  <c r="AQ5" i="10"/>
  <c r="BA4" i="10"/>
  <c r="AV46" i="2" s="1"/>
  <c r="AZ4" i="10"/>
  <c r="AU46" i="2" s="1"/>
  <c r="AY4" i="10"/>
  <c r="AT46" i="2" s="1"/>
  <c r="AX4" i="10"/>
  <c r="AS46" i="2" s="1"/>
  <c r="AW4" i="10"/>
  <c r="AR46" i="2" s="1"/>
  <c r="AV4" i="10"/>
  <c r="AQ46" i="2" s="1"/>
  <c r="AU4" i="10"/>
  <c r="AP46" i="2" s="1"/>
  <c r="AT4" i="10"/>
  <c r="AO46" i="2" s="1"/>
  <c r="AQ4" i="10"/>
  <c r="BA3" i="10"/>
  <c r="AM46" i="2" s="1"/>
  <c r="AZ3" i="10"/>
  <c r="AL46" i="2" s="1"/>
  <c r="AY3" i="10"/>
  <c r="AK46" i="2" s="1"/>
  <c r="AX3" i="10"/>
  <c r="AJ46" i="2" s="1"/>
  <c r="AW3" i="10"/>
  <c r="AI46" i="2" s="1"/>
  <c r="AV3" i="10"/>
  <c r="AH46" i="2" s="1"/>
  <c r="AU3" i="10"/>
  <c r="AG46" i="2" s="1"/>
  <c r="AT3" i="10"/>
  <c r="AF46" i="2" s="1"/>
  <c r="AQ3" i="10"/>
  <c r="S105" i="9"/>
  <c r="R105" i="9"/>
  <c r="Q105" i="9"/>
  <c r="U105" i="9" s="1"/>
  <c r="S104" i="9"/>
  <c r="R104" i="9"/>
  <c r="Q104" i="9"/>
  <c r="U104" i="9" s="1"/>
  <c r="S103" i="9"/>
  <c r="R103" i="9"/>
  <c r="Q103" i="9"/>
  <c r="U103" i="9" s="1"/>
  <c r="Y103" i="9" s="1"/>
  <c r="S102" i="9"/>
  <c r="R102" i="9"/>
  <c r="Q102" i="9"/>
  <c r="U102" i="9" s="1"/>
  <c r="S101" i="9"/>
  <c r="R101" i="9"/>
  <c r="Q101" i="9"/>
  <c r="U101" i="9" s="1"/>
  <c r="Y101" i="9" s="1"/>
  <c r="S100" i="9"/>
  <c r="R100" i="9"/>
  <c r="Q100" i="9"/>
  <c r="U100" i="9" s="1"/>
  <c r="Y100" i="9" s="1"/>
  <c r="S99" i="9"/>
  <c r="R99" i="9"/>
  <c r="Q99" i="9"/>
  <c r="U99" i="9" s="1"/>
  <c r="Y99" i="9" s="1"/>
  <c r="S98" i="9"/>
  <c r="R98" i="9"/>
  <c r="Q98" i="9"/>
  <c r="U98" i="9" s="1"/>
  <c r="Y98" i="9" s="1"/>
  <c r="S97" i="9"/>
  <c r="R97" i="9"/>
  <c r="Q97" i="9"/>
  <c r="U97" i="9" s="1"/>
  <c r="S96" i="9"/>
  <c r="R96" i="9"/>
  <c r="Q96" i="9"/>
  <c r="U96" i="9" s="1"/>
  <c r="S95" i="9"/>
  <c r="R95" i="9"/>
  <c r="Q95" i="9"/>
  <c r="U95" i="9" s="1"/>
  <c r="Y95" i="9" s="1"/>
  <c r="S94" i="9"/>
  <c r="R94" i="9"/>
  <c r="Q94" i="9"/>
  <c r="U94" i="9" s="1"/>
  <c r="S93" i="9"/>
  <c r="R93" i="9"/>
  <c r="Q93" i="9"/>
  <c r="U93" i="9" s="1"/>
  <c r="Y93" i="9" s="1"/>
  <c r="S92" i="9"/>
  <c r="R92" i="9"/>
  <c r="Q92" i="9"/>
  <c r="U92" i="9" s="1"/>
  <c r="Y92" i="9" s="1"/>
  <c r="S91" i="9"/>
  <c r="R91" i="9"/>
  <c r="Q91" i="9"/>
  <c r="U91" i="9" s="1"/>
  <c r="Y91" i="9" s="1"/>
  <c r="S90" i="9"/>
  <c r="R90" i="9"/>
  <c r="Q90" i="9"/>
  <c r="U90" i="9" s="1"/>
  <c r="S89" i="9"/>
  <c r="R89" i="9"/>
  <c r="Q89" i="9"/>
  <c r="U89" i="9" s="1"/>
  <c r="U88" i="9"/>
  <c r="S88" i="9"/>
  <c r="R88" i="9"/>
  <c r="Q88" i="9"/>
  <c r="S87" i="9"/>
  <c r="R87" i="9"/>
  <c r="Q87" i="9"/>
  <c r="U87" i="9" s="1"/>
  <c r="Y87" i="9" s="1"/>
  <c r="U86" i="9"/>
  <c r="S86" i="9"/>
  <c r="R86" i="9"/>
  <c r="Q86" i="9"/>
  <c r="S85" i="9"/>
  <c r="R85" i="9"/>
  <c r="Q85" i="9"/>
  <c r="U85" i="9" s="1"/>
  <c r="Y85" i="9" s="1"/>
  <c r="S84" i="9"/>
  <c r="R84" i="9"/>
  <c r="Q84" i="9"/>
  <c r="U84" i="9" s="1"/>
  <c r="Y84" i="9" s="1"/>
  <c r="S83" i="9"/>
  <c r="R83" i="9"/>
  <c r="Q83" i="9"/>
  <c r="U83" i="9" s="1"/>
  <c r="Y83" i="9" s="1"/>
  <c r="S82" i="9"/>
  <c r="R82" i="9"/>
  <c r="Q82" i="9"/>
  <c r="U82" i="9" s="1"/>
  <c r="U81" i="9"/>
  <c r="S81" i="9"/>
  <c r="R81" i="9"/>
  <c r="Q81" i="9"/>
  <c r="S80" i="9"/>
  <c r="R80" i="9"/>
  <c r="Q80" i="9"/>
  <c r="U80" i="9" s="1"/>
  <c r="U79" i="9"/>
  <c r="Y79" i="9" s="1"/>
  <c r="S79" i="9"/>
  <c r="R79" i="9"/>
  <c r="Q79" i="9"/>
  <c r="S78" i="9"/>
  <c r="R78" i="9"/>
  <c r="Q78" i="9"/>
  <c r="U78" i="9" s="1"/>
  <c r="S77" i="9"/>
  <c r="R77" i="9"/>
  <c r="Q77" i="9"/>
  <c r="U77" i="9" s="1"/>
  <c r="Y77" i="9" s="1"/>
  <c r="S76" i="9"/>
  <c r="R76" i="9"/>
  <c r="Q76" i="9"/>
  <c r="U76" i="9" s="1"/>
  <c r="Y76" i="9" s="1"/>
  <c r="S73" i="9"/>
  <c r="R73" i="9"/>
  <c r="Q73" i="9"/>
  <c r="U73" i="9" s="1"/>
  <c r="Y73" i="9" s="1"/>
  <c r="S72" i="9"/>
  <c r="R72" i="9"/>
  <c r="Q72" i="9"/>
  <c r="U72" i="9" s="1"/>
  <c r="S71" i="9"/>
  <c r="R71" i="9"/>
  <c r="Q71" i="9"/>
  <c r="U71" i="9" s="1"/>
  <c r="S70" i="9"/>
  <c r="R70" i="9"/>
  <c r="Q70" i="9"/>
  <c r="U70" i="9" s="1"/>
  <c r="Y70" i="9" s="1"/>
  <c r="S69" i="9"/>
  <c r="R69" i="9"/>
  <c r="Q69" i="9"/>
  <c r="U69" i="9" s="1"/>
  <c r="Y69" i="9" s="1"/>
  <c r="S68" i="9"/>
  <c r="R68" i="9"/>
  <c r="Q68" i="9"/>
  <c r="U68" i="9" s="1"/>
  <c r="S67" i="9"/>
  <c r="R67" i="9"/>
  <c r="Q67" i="9"/>
  <c r="U67" i="9" s="1"/>
  <c r="Y67" i="9" s="1"/>
  <c r="S66" i="9"/>
  <c r="R66" i="9"/>
  <c r="Q66" i="9"/>
  <c r="U66" i="9" s="1"/>
  <c r="Y66" i="9" s="1"/>
  <c r="S65" i="9"/>
  <c r="R65" i="9"/>
  <c r="Q65" i="9"/>
  <c r="U65" i="9" s="1"/>
  <c r="S64" i="9"/>
  <c r="R64" i="9"/>
  <c r="Q64" i="9"/>
  <c r="U64" i="9" s="1"/>
  <c r="Y64" i="9" s="1"/>
  <c r="S63" i="9"/>
  <c r="R63" i="9"/>
  <c r="Q63" i="9"/>
  <c r="U63" i="9" s="1"/>
  <c r="Y63" i="9" s="1"/>
  <c r="S62" i="9"/>
  <c r="R62" i="9"/>
  <c r="Q62" i="9"/>
  <c r="U62" i="9" s="1"/>
  <c r="S61" i="9"/>
  <c r="R61" i="9"/>
  <c r="Q61" i="9"/>
  <c r="U61" i="9" s="1"/>
  <c r="Y61" i="9" s="1"/>
  <c r="S60" i="9"/>
  <c r="R60" i="9"/>
  <c r="Q60" i="9"/>
  <c r="U60" i="9" s="1"/>
  <c r="S59" i="9"/>
  <c r="R59" i="9"/>
  <c r="Q59" i="9"/>
  <c r="U59" i="9" s="1"/>
  <c r="Y59" i="9" s="1"/>
  <c r="S58" i="9"/>
  <c r="R58" i="9"/>
  <c r="Q58" i="9"/>
  <c r="U58" i="9" s="1"/>
  <c r="Y58" i="9" s="1"/>
  <c r="S57" i="9"/>
  <c r="R57" i="9"/>
  <c r="Q57" i="9"/>
  <c r="U57" i="9" s="1"/>
  <c r="S56" i="9"/>
  <c r="R56" i="9"/>
  <c r="Q56" i="9"/>
  <c r="U56" i="9" s="1"/>
  <c r="S55" i="9"/>
  <c r="R55" i="9"/>
  <c r="Q55" i="9"/>
  <c r="U55" i="9" s="1"/>
  <c r="S54" i="9"/>
  <c r="R54" i="9"/>
  <c r="Q54" i="9"/>
  <c r="U54" i="9" s="1"/>
  <c r="S53" i="9"/>
  <c r="R53" i="9"/>
  <c r="Q53" i="9"/>
  <c r="U53" i="9" s="1"/>
  <c r="Y53" i="9" s="1"/>
  <c r="S52" i="9"/>
  <c r="R52" i="9"/>
  <c r="Q52" i="9"/>
  <c r="U52" i="9" s="1"/>
  <c r="S51" i="9"/>
  <c r="R51" i="9"/>
  <c r="Q51" i="9"/>
  <c r="U51" i="9" s="1"/>
  <c r="Y51" i="9" s="1"/>
  <c r="S50" i="9"/>
  <c r="R50" i="9"/>
  <c r="Q50" i="9"/>
  <c r="U50" i="9" s="1"/>
  <c r="Y50" i="9" s="1"/>
  <c r="S49" i="9"/>
  <c r="R49" i="9"/>
  <c r="Q49" i="9"/>
  <c r="U49" i="9" s="1"/>
  <c r="S48" i="9"/>
  <c r="R48" i="9"/>
  <c r="Q48" i="9"/>
  <c r="U48" i="9" s="1"/>
  <c r="S47" i="9"/>
  <c r="R47" i="9"/>
  <c r="Q47" i="9"/>
  <c r="U47" i="9" s="1"/>
  <c r="S46" i="9"/>
  <c r="R46" i="9"/>
  <c r="Q46" i="9"/>
  <c r="U46" i="9" s="1"/>
  <c r="S45" i="9"/>
  <c r="R45" i="9"/>
  <c r="Q45" i="9"/>
  <c r="U45" i="9" s="1"/>
  <c r="Y45" i="9" s="1"/>
  <c r="U44" i="9"/>
  <c r="S44" i="9"/>
  <c r="R44" i="9"/>
  <c r="Q44" i="9"/>
  <c r="X42" i="9"/>
  <c r="W42" i="9"/>
  <c r="V42" i="9"/>
  <c r="U41" i="9"/>
  <c r="S41" i="9"/>
  <c r="R41" i="9"/>
  <c r="Q41" i="9"/>
  <c r="S40" i="9"/>
  <c r="R40" i="9"/>
  <c r="Q40" i="9"/>
  <c r="U40" i="9" s="1"/>
  <c r="Y40" i="9" s="1"/>
  <c r="U39" i="9"/>
  <c r="S39" i="9"/>
  <c r="R39" i="9"/>
  <c r="Q39" i="9"/>
  <c r="S38" i="9"/>
  <c r="R38" i="9"/>
  <c r="Q38" i="9"/>
  <c r="U38" i="9" s="1"/>
  <c r="Y38" i="9" s="1"/>
  <c r="S37" i="9"/>
  <c r="R37" i="9"/>
  <c r="Q37" i="9"/>
  <c r="U37" i="9" s="1"/>
  <c r="Y37" i="9" s="1"/>
  <c r="S36" i="9"/>
  <c r="R36" i="9"/>
  <c r="Q36" i="9"/>
  <c r="U36" i="9" s="1"/>
  <c r="S35" i="9"/>
  <c r="R35" i="9"/>
  <c r="Q35" i="9"/>
  <c r="U35" i="9" s="1"/>
  <c r="U34" i="9"/>
  <c r="S34" i="9"/>
  <c r="R34" i="9"/>
  <c r="Q34" i="9"/>
  <c r="S33" i="9"/>
  <c r="R33" i="9"/>
  <c r="Q33" i="9"/>
  <c r="U33" i="9" s="1"/>
  <c r="Y33" i="9" s="1"/>
  <c r="S32" i="9"/>
  <c r="R32" i="9"/>
  <c r="Q32" i="9"/>
  <c r="U32" i="9" s="1"/>
  <c r="Y32" i="9" s="1"/>
  <c r="S31" i="9"/>
  <c r="R31" i="9"/>
  <c r="Q31" i="9"/>
  <c r="U31" i="9" s="1"/>
  <c r="Y31" i="9" s="1"/>
  <c r="S30" i="9"/>
  <c r="R30" i="9"/>
  <c r="Q30" i="9"/>
  <c r="U30" i="9" s="1"/>
  <c r="Y30" i="9" s="1"/>
  <c r="S29" i="9"/>
  <c r="R29" i="9"/>
  <c r="Q29" i="9"/>
  <c r="U29" i="9" s="1"/>
  <c r="Y29" i="9" s="1"/>
  <c r="S28" i="9"/>
  <c r="R28" i="9"/>
  <c r="Q28" i="9"/>
  <c r="U28" i="9" s="1"/>
  <c r="Y28" i="9" s="1"/>
  <c r="S27" i="9"/>
  <c r="R27" i="9"/>
  <c r="Q27" i="9"/>
  <c r="U27" i="9" s="1"/>
  <c r="S26" i="9"/>
  <c r="R26" i="9"/>
  <c r="Q26" i="9"/>
  <c r="U26" i="9" s="1"/>
  <c r="S25" i="9"/>
  <c r="R25" i="9"/>
  <c r="Q25" i="9"/>
  <c r="U25" i="9" s="1"/>
  <c r="S24" i="9"/>
  <c r="R24" i="9"/>
  <c r="Q24" i="9"/>
  <c r="U24" i="9" s="1"/>
  <c r="S23" i="9"/>
  <c r="R23" i="9"/>
  <c r="Q23" i="9"/>
  <c r="U23" i="9" s="1"/>
  <c r="Y23" i="9" s="1"/>
  <c r="S22" i="9"/>
  <c r="R22" i="9"/>
  <c r="Q22" i="9"/>
  <c r="U22" i="9" s="1"/>
  <c r="Y22" i="9" s="1"/>
  <c r="S21" i="9"/>
  <c r="R21" i="9"/>
  <c r="Q21" i="9"/>
  <c r="U21" i="9" s="1"/>
  <c r="Y21" i="9" s="1"/>
  <c r="S20" i="9"/>
  <c r="R20" i="9"/>
  <c r="Q20" i="9"/>
  <c r="U20" i="9" s="1"/>
  <c r="S19" i="9"/>
  <c r="R19" i="9"/>
  <c r="Q19" i="9"/>
  <c r="U19" i="9" s="1"/>
  <c r="Y19" i="9" s="1"/>
  <c r="S18" i="9"/>
  <c r="R18" i="9"/>
  <c r="Q18" i="9"/>
  <c r="U18" i="9" s="1"/>
  <c r="S17" i="9"/>
  <c r="R17" i="9"/>
  <c r="Q17" i="9"/>
  <c r="U17" i="9" s="1"/>
  <c r="S16" i="9"/>
  <c r="R16" i="9"/>
  <c r="Q16" i="9"/>
  <c r="U16" i="9" s="1"/>
  <c r="Y16" i="9" s="1"/>
  <c r="S15" i="9"/>
  <c r="R15" i="9"/>
  <c r="Q15" i="9"/>
  <c r="U15" i="9" s="1"/>
  <c r="Y15" i="9" s="1"/>
  <c r="S14" i="9"/>
  <c r="R14" i="9"/>
  <c r="Q14" i="9"/>
  <c r="U14" i="9" s="1"/>
  <c r="Y14" i="9" s="1"/>
  <c r="S13" i="9"/>
  <c r="R13" i="9"/>
  <c r="Q13" i="9"/>
  <c r="U13" i="9" s="1"/>
  <c r="Y13" i="9" s="1"/>
  <c r="S12" i="9"/>
  <c r="R12" i="9"/>
  <c r="Q12" i="9"/>
  <c r="U12" i="9" s="1"/>
  <c r="BC5" i="9"/>
  <c r="BE45" i="2" s="1"/>
  <c r="BB5" i="9"/>
  <c r="BD45" i="2" s="1"/>
  <c r="BA5" i="9"/>
  <c r="BC45" i="2" s="1"/>
  <c r="AZ5" i="9"/>
  <c r="BB45" i="2" s="1"/>
  <c r="AY5" i="9"/>
  <c r="BA45" i="2" s="1"/>
  <c r="AX5" i="9"/>
  <c r="AZ45" i="2" s="1"/>
  <c r="L45" i="2" s="1"/>
  <c r="AW5" i="9"/>
  <c r="AY45" i="2" s="1"/>
  <c r="K45" i="2" s="1"/>
  <c r="AV5" i="9"/>
  <c r="AX45" i="2" s="1"/>
  <c r="J45" i="2" s="1"/>
  <c r="AS5" i="9"/>
  <c r="BC4" i="9"/>
  <c r="AV45" i="2" s="1"/>
  <c r="BB4" i="9"/>
  <c r="AU45" i="2" s="1"/>
  <c r="BA4" i="9"/>
  <c r="AT45" i="2" s="1"/>
  <c r="AZ4" i="9"/>
  <c r="AS45" i="2" s="1"/>
  <c r="AY4" i="9"/>
  <c r="AR45" i="2" s="1"/>
  <c r="AX4" i="9"/>
  <c r="AQ45" i="2" s="1"/>
  <c r="AW4" i="9"/>
  <c r="AP45" i="2" s="1"/>
  <c r="AV4" i="9"/>
  <c r="AO45" i="2" s="1"/>
  <c r="AS4" i="9"/>
  <c r="BC3" i="9"/>
  <c r="AM45" i="2" s="1"/>
  <c r="BB3" i="9"/>
  <c r="AL45" i="2" s="1"/>
  <c r="BA3" i="9"/>
  <c r="AK45" i="2" s="1"/>
  <c r="AZ3" i="9"/>
  <c r="AJ45" i="2" s="1"/>
  <c r="AY3" i="9"/>
  <c r="AI45" i="2" s="1"/>
  <c r="AX3" i="9"/>
  <c r="AH45" i="2" s="1"/>
  <c r="AW3" i="9"/>
  <c r="AG45" i="2" s="1"/>
  <c r="AV3" i="9"/>
  <c r="AF45" i="2" s="1"/>
  <c r="AS3" i="9"/>
  <c r="AM169" i="8"/>
  <c r="AL169" i="8"/>
  <c r="AO169" i="8" s="1"/>
  <c r="S169" i="8" s="1"/>
  <c r="AK169" i="8"/>
  <c r="AN169" i="8" s="1"/>
  <c r="R169" i="8" s="1"/>
  <c r="AI169" i="8"/>
  <c r="AA169" i="8"/>
  <c r="Y169" i="8"/>
  <c r="W169" i="8"/>
  <c r="V169" i="8"/>
  <c r="U169" i="8"/>
  <c r="T169" i="8"/>
  <c r="N169" i="8"/>
  <c r="AM168" i="8"/>
  <c r="AL168" i="8"/>
  <c r="AK168" i="8"/>
  <c r="AI168" i="8"/>
  <c r="AA168" i="8"/>
  <c r="Y168" i="8"/>
  <c r="W168" i="8"/>
  <c r="V168" i="8"/>
  <c r="U168" i="8"/>
  <c r="T168" i="8"/>
  <c r="N168" i="8"/>
  <c r="AM167" i="8"/>
  <c r="AL167" i="8"/>
  <c r="AK167" i="8"/>
  <c r="AI167" i="8"/>
  <c r="AA167" i="8"/>
  <c r="Y167" i="8"/>
  <c r="W167" i="8"/>
  <c r="V167" i="8"/>
  <c r="U167" i="8"/>
  <c r="T167" i="8"/>
  <c r="N167" i="8"/>
  <c r="AM166" i="8"/>
  <c r="AL166" i="8"/>
  <c r="AK166" i="8"/>
  <c r="AI166" i="8"/>
  <c r="AA166" i="8"/>
  <c r="Y166" i="8"/>
  <c r="W166" i="8"/>
  <c r="V166" i="8"/>
  <c r="U166" i="8"/>
  <c r="T166" i="8"/>
  <c r="N166" i="8"/>
  <c r="AM165" i="8"/>
  <c r="AL165" i="8"/>
  <c r="AO165" i="8" s="1"/>
  <c r="S165" i="8" s="1"/>
  <c r="AK165" i="8"/>
  <c r="AN165" i="8" s="1"/>
  <c r="R165" i="8" s="1"/>
  <c r="AI165" i="8"/>
  <c r="AA165" i="8"/>
  <c r="Y165" i="8"/>
  <c r="W165" i="8"/>
  <c r="V165" i="8"/>
  <c r="U165" i="8"/>
  <c r="T165" i="8"/>
  <c r="N165" i="8"/>
  <c r="AM164" i="8"/>
  <c r="AL164" i="8"/>
  <c r="AK164" i="8"/>
  <c r="AI164" i="8"/>
  <c r="AA164" i="8"/>
  <c r="Y164" i="8"/>
  <c r="W164" i="8"/>
  <c r="V164" i="8"/>
  <c r="U164" i="8"/>
  <c r="T164" i="8"/>
  <c r="N164" i="8"/>
  <c r="AM163" i="8"/>
  <c r="AL163" i="8"/>
  <c r="AK163" i="8"/>
  <c r="AN163" i="8" s="1"/>
  <c r="R163" i="8" s="1"/>
  <c r="AI163" i="8"/>
  <c r="AA163" i="8"/>
  <c r="Y163" i="8"/>
  <c r="W163" i="8"/>
  <c r="V163" i="8"/>
  <c r="U163" i="8"/>
  <c r="T163" i="8"/>
  <c r="N163" i="8"/>
  <c r="AM162" i="8"/>
  <c r="AL162" i="8"/>
  <c r="AK162" i="8"/>
  <c r="AI162" i="8"/>
  <c r="AA162" i="8"/>
  <c r="Y162" i="8"/>
  <c r="W162" i="8"/>
  <c r="V162" i="8"/>
  <c r="U162" i="8"/>
  <c r="T162" i="8"/>
  <c r="N162" i="8"/>
  <c r="AM161" i="8"/>
  <c r="AL161" i="8"/>
  <c r="AK161" i="8"/>
  <c r="AI161" i="8"/>
  <c r="AA161" i="8"/>
  <c r="Y161" i="8"/>
  <c r="W161" i="8"/>
  <c r="V161" i="8"/>
  <c r="U161" i="8"/>
  <c r="T161" i="8"/>
  <c r="N161" i="8"/>
  <c r="AM160" i="8"/>
  <c r="AL160" i="8"/>
  <c r="AK160" i="8"/>
  <c r="AI160" i="8"/>
  <c r="AA160" i="8"/>
  <c r="Y160" i="8"/>
  <c r="W160" i="8"/>
  <c r="V160" i="8"/>
  <c r="U160" i="8"/>
  <c r="T160" i="8"/>
  <c r="N160" i="8"/>
  <c r="AM159" i="8"/>
  <c r="AN159" i="8" s="1"/>
  <c r="R159" i="8" s="1"/>
  <c r="AL159" i="8"/>
  <c r="AO159" i="8" s="1"/>
  <c r="S159" i="8" s="1"/>
  <c r="AK159" i="8"/>
  <c r="AI159" i="8"/>
  <c r="AA159" i="8"/>
  <c r="Y159" i="8"/>
  <c r="W159" i="8"/>
  <c r="V159" i="8"/>
  <c r="U159" i="8"/>
  <c r="T159" i="8"/>
  <c r="N159" i="8"/>
  <c r="AM158" i="8"/>
  <c r="AN158" i="8" s="1"/>
  <c r="R158" i="8" s="1"/>
  <c r="AL158" i="8"/>
  <c r="AK158" i="8"/>
  <c r="AI158" i="8"/>
  <c r="AA158" i="8"/>
  <c r="Y158" i="8"/>
  <c r="W158" i="8"/>
  <c r="V158" i="8"/>
  <c r="U158" i="8"/>
  <c r="T158" i="8"/>
  <c r="N158" i="8"/>
  <c r="AM157" i="8"/>
  <c r="AL157" i="8"/>
  <c r="AO157" i="8" s="1"/>
  <c r="S157" i="8" s="1"/>
  <c r="AK157" i="8"/>
  <c r="AN157" i="8" s="1"/>
  <c r="R157" i="8" s="1"/>
  <c r="AI157" i="8"/>
  <c r="AA157" i="8"/>
  <c r="Y157" i="8"/>
  <c r="W157" i="8"/>
  <c r="V157" i="8"/>
  <c r="U157" i="8"/>
  <c r="T157" i="8"/>
  <c r="N157" i="8"/>
  <c r="AO156" i="8"/>
  <c r="S156" i="8" s="1"/>
  <c r="AM156" i="8"/>
  <c r="AL156" i="8"/>
  <c r="AK156" i="8"/>
  <c r="AI156" i="8"/>
  <c r="AA156" i="8"/>
  <c r="Y156" i="8"/>
  <c r="W156" i="8"/>
  <c r="V156" i="8"/>
  <c r="U156" i="8"/>
  <c r="T156" i="8"/>
  <c r="N156" i="8"/>
  <c r="AM155" i="8"/>
  <c r="AL155" i="8"/>
  <c r="AO155" i="8" s="1"/>
  <c r="S155" i="8" s="1"/>
  <c r="AK155" i="8"/>
  <c r="AN155" i="8" s="1"/>
  <c r="R155" i="8" s="1"/>
  <c r="AI155" i="8"/>
  <c r="AA155" i="8"/>
  <c r="Y155" i="8"/>
  <c r="W155" i="8"/>
  <c r="V155" i="8"/>
  <c r="U155" i="8"/>
  <c r="T155" i="8"/>
  <c r="N155" i="8"/>
  <c r="AM154" i="8"/>
  <c r="AL154" i="8"/>
  <c r="AK154" i="8"/>
  <c r="AN154" i="8" s="1"/>
  <c r="R154" i="8" s="1"/>
  <c r="AI154" i="8"/>
  <c r="AA154" i="8"/>
  <c r="Y154" i="8"/>
  <c r="W154" i="8"/>
  <c r="V154" i="8"/>
  <c r="U154" i="8"/>
  <c r="T154" i="8"/>
  <c r="N154" i="8"/>
  <c r="AM153" i="8"/>
  <c r="AL153" i="8"/>
  <c r="AK153" i="8"/>
  <c r="AI153" i="8"/>
  <c r="AA153" i="8"/>
  <c r="Y153" i="8"/>
  <c r="W153" i="8"/>
  <c r="V153" i="8"/>
  <c r="U153" i="8"/>
  <c r="T153" i="8"/>
  <c r="N153" i="8"/>
  <c r="AM152" i="8"/>
  <c r="AL152" i="8"/>
  <c r="AK152" i="8"/>
  <c r="AI152" i="8"/>
  <c r="AA152" i="8"/>
  <c r="Y152" i="8"/>
  <c r="W152" i="8"/>
  <c r="V152" i="8"/>
  <c r="U152" i="8"/>
  <c r="T152" i="8"/>
  <c r="N152" i="8"/>
  <c r="AM151" i="8"/>
  <c r="AN151" i="8" s="1"/>
  <c r="R151" i="8" s="1"/>
  <c r="AL151" i="8"/>
  <c r="AK151" i="8"/>
  <c r="AI151" i="8"/>
  <c r="AA151" i="8"/>
  <c r="Y151" i="8"/>
  <c r="W151" i="8"/>
  <c r="V151" i="8"/>
  <c r="U151" i="8"/>
  <c r="T151" i="8"/>
  <c r="N151" i="8"/>
  <c r="AM150" i="8"/>
  <c r="AL150" i="8"/>
  <c r="AK150" i="8"/>
  <c r="AI150" i="8"/>
  <c r="AA150" i="8"/>
  <c r="Y150" i="8"/>
  <c r="W150" i="8"/>
  <c r="V150" i="8"/>
  <c r="U150" i="8"/>
  <c r="T150" i="8"/>
  <c r="N150" i="8"/>
  <c r="AM149" i="8"/>
  <c r="AL149" i="8"/>
  <c r="AK149" i="8"/>
  <c r="AI149" i="8"/>
  <c r="AA149" i="8"/>
  <c r="Y149" i="8"/>
  <c r="W149" i="8"/>
  <c r="V149" i="8"/>
  <c r="U149" i="8"/>
  <c r="T149" i="8"/>
  <c r="N149" i="8"/>
  <c r="AM148" i="8"/>
  <c r="AL148" i="8"/>
  <c r="AO148" i="8" s="1"/>
  <c r="S148" i="8" s="1"/>
  <c r="AK148" i="8"/>
  <c r="AI148" i="8"/>
  <c r="AA148" i="8"/>
  <c r="Y148" i="8"/>
  <c r="W148" i="8"/>
  <c r="V148" i="8"/>
  <c r="U148" i="8"/>
  <c r="T148" i="8"/>
  <c r="N148" i="8"/>
  <c r="AM147" i="8"/>
  <c r="AL147" i="8"/>
  <c r="AO147" i="8" s="1"/>
  <c r="S147" i="8" s="1"/>
  <c r="AK147" i="8"/>
  <c r="AI147" i="8"/>
  <c r="AA147" i="8"/>
  <c r="Y147" i="8"/>
  <c r="W147" i="8"/>
  <c r="V147" i="8"/>
  <c r="U147" i="8"/>
  <c r="T147" i="8"/>
  <c r="N147" i="8"/>
  <c r="AM146" i="8"/>
  <c r="AL146" i="8"/>
  <c r="AK146" i="8"/>
  <c r="AI146" i="8"/>
  <c r="AA146" i="8"/>
  <c r="Y146" i="8"/>
  <c r="W146" i="8"/>
  <c r="V146" i="8"/>
  <c r="U146" i="8"/>
  <c r="T146" i="8"/>
  <c r="N146" i="8"/>
  <c r="AM145" i="8"/>
  <c r="AL145" i="8"/>
  <c r="AK145" i="8"/>
  <c r="AI145" i="8"/>
  <c r="AA145" i="8"/>
  <c r="Y145" i="8"/>
  <c r="W145" i="8"/>
  <c r="V145" i="8"/>
  <c r="U145" i="8"/>
  <c r="T145" i="8"/>
  <c r="N145" i="8"/>
  <c r="AM144" i="8"/>
  <c r="AL144" i="8"/>
  <c r="AO144" i="8" s="1"/>
  <c r="S144" i="8" s="1"/>
  <c r="AK144" i="8"/>
  <c r="AN144" i="8" s="1"/>
  <c r="R144" i="8" s="1"/>
  <c r="AI144" i="8"/>
  <c r="AA144" i="8"/>
  <c r="Y144" i="8"/>
  <c r="W144" i="8"/>
  <c r="V144" i="8"/>
  <c r="U144" i="8"/>
  <c r="T144" i="8"/>
  <c r="N144" i="8"/>
  <c r="AM143" i="8"/>
  <c r="AL143" i="8"/>
  <c r="AK143" i="8"/>
  <c r="AN143" i="8" s="1"/>
  <c r="R143" i="8" s="1"/>
  <c r="AI143" i="8"/>
  <c r="AA143" i="8"/>
  <c r="Y143" i="8"/>
  <c r="W143" i="8"/>
  <c r="V143" i="8"/>
  <c r="U143" i="8"/>
  <c r="T143" i="8"/>
  <c r="N143" i="8"/>
  <c r="AM142" i="8"/>
  <c r="AN142" i="8" s="1"/>
  <c r="R142" i="8" s="1"/>
  <c r="AL142" i="8"/>
  <c r="AK142" i="8"/>
  <c r="AI142" i="8"/>
  <c r="AA142" i="8"/>
  <c r="Y142" i="8"/>
  <c r="W142" i="8"/>
  <c r="V142" i="8"/>
  <c r="U142" i="8"/>
  <c r="T142" i="8"/>
  <c r="N142" i="8"/>
  <c r="AM141" i="8"/>
  <c r="AL141" i="8"/>
  <c r="AK141" i="8"/>
  <c r="AN141" i="8" s="1"/>
  <c r="R141" i="8" s="1"/>
  <c r="AI141" i="8"/>
  <c r="AA141" i="8"/>
  <c r="Y141" i="8"/>
  <c r="W141" i="8"/>
  <c r="V141" i="8"/>
  <c r="U141" i="8"/>
  <c r="T141" i="8"/>
  <c r="N141" i="8"/>
  <c r="AM140" i="8"/>
  <c r="AL140" i="8"/>
  <c r="AO140" i="8" s="1"/>
  <c r="S140" i="8" s="1"/>
  <c r="AK140" i="8"/>
  <c r="AI140" i="8"/>
  <c r="AA140" i="8"/>
  <c r="Y140" i="8"/>
  <c r="W140" i="8"/>
  <c r="V140" i="8"/>
  <c r="U140" i="8"/>
  <c r="T140" i="8"/>
  <c r="N140" i="8"/>
  <c r="AM137" i="8"/>
  <c r="AL137" i="8"/>
  <c r="AO137" i="8" s="1"/>
  <c r="S137" i="8" s="1"/>
  <c r="AK137" i="8"/>
  <c r="AN137" i="8" s="1"/>
  <c r="R137" i="8" s="1"/>
  <c r="AI137" i="8"/>
  <c r="AA137" i="8"/>
  <c r="Y137" i="8"/>
  <c r="W137" i="8"/>
  <c r="V137" i="8"/>
  <c r="U137" i="8"/>
  <c r="T137" i="8"/>
  <c r="N137" i="8"/>
  <c r="AM136" i="8"/>
  <c r="AL136" i="8"/>
  <c r="AK136" i="8"/>
  <c r="AI136" i="8"/>
  <c r="AA136" i="8"/>
  <c r="Y136" i="8"/>
  <c r="W136" i="8"/>
  <c r="V136" i="8"/>
  <c r="U136" i="8"/>
  <c r="T136" i="8"/>
  <c r="N136" i="8"/>
  <c r="AM135" i="8"/>
  <c r="AL135" i="8"/>
  <c r="AK135" i="8"/>
  <c r="AI135" i="8"/>
  <c r="AA135" i="8"/>
  <c r="Y135" i="8"/>
  <c r="W135" i="8"/>
  <c r="V135" i="8"/>
  <c r="U135" i="8"/>
  <c r="T135" i="8"/>
  <c r="N135" i="8"/>
  <c r="AM134" i="8"/>
  <c r="AL134" i="8"/>
  <c r="AK134" i="8"/>
  <c r="AI134" i="8"/>
  <c r="AA134" i="8"/>
  <c r="Y134" i="8"/>
  <c r="W134" i="8"/>
  <c r="V134" i="8"/>
  <c r="U134" i="8"/>
  <c r="T134" i="8"/>
  <c r="N134" i="8"/>
  <c r="AM133" i="8"/>
  <c r="AL133" i="8"/>
  <c r="AO133" i="8" s="1"/>
  <c r="S133" i="8" s="1"/>
  <c r="AK133" i="8"/>
  <c r="AN133" i="8" s="1"/>
  <c r="R133" i="8" s="1"/>
  <c r="AI133" i="8"/>
  <c r="AA133" i="8"/>
  <c r="Y133" i="8"/>
  <c r="W133" i="8"/>
  <c r="V133" i="8"/>
  <c r="U133" i="8"/>
  <c r="T133" i="8"/>
  <c r="N133" i="8"/>
  <c r="AM132" i="8"/>
  <c r="AL132" i="8"/>
  <c r="AK132" i="8"/>
  <c r="AI132" i="8"/>
  <c r="AA132" i="8"/>
  <c r="Y132" i="8"/>
  <c r="W132" i="8"/>
  <c r="V132" i="8"/>
  <c r="U132" i="8"/>
  <c r="T132" i="8"/>
  <c r="N132" i="8"/>
  <c r="AM131" i="8"/>
  <c r="AL131" i="8"/>
  <c r="AO131" i="8" s="1"/>
  <c r="S131" i="8" s="1"/>
  <c r="AK131" i="8"/>
  <c r="AN131" i="8" s="1"/>
  <c r="R131" i="8" s="1"/>
  <c r="AI131" i="8"/>
  <c r="AA131" i="8"/>
  <c r="Y131" i="8"/>
  <c r="W131" i="8"/>
  <c r="V131" i="8"/>
  <c r="U131" i="8"/>
  <c r="T131" i="8"/>
  <c r="N131" i="8"/>
  <c r="AM130" i="8"/>
  <c r="AO130" i="8" s="1"/>
  <c r="S130" i="8" s="1"/>
  <c r="AL130" i="8"/>
  <c r="AK130" i="8"/>
  <c r="AI130" i="8"/>
  <c r="AA130" i="8"/>
  <c r="Y130" i="8"/>
  <c r="W130" i="8"/>
  <c r="V130" i="8"/>
  <c r="U130" i="8"/>
  <c r="T130" i="8"/>
  <c r="N130" i="8"/>
  <c r="AM129" i="8"/>
  <c r="AL129" i="8"/>
  <c r="AK129" i="8"/>
  <c r="AN129" i="8" s="1"/>
  <c r="R129" i="8" s="1"/>
  <c r="AI129" i="8"/>
  <c r="AA129" i="8"/>
  <c r="Y129" i="8"/>
  <c r="W129" i="8"/>
  <c r="V129" i="8"/>
  <c r="U129" i="8"/>
  <c r="T129" i="8"/>
  <c r="N129" i="8"/>
  <c r="AM128" i="8"/>
  <c r="AL128" i="8"/>
  <c r="AK128" i="8"/>
  <c r="AI128" i="8"/>
  <c r="AA128" i="8"/>
  <c r="Y128" i="8"/>
  <c r="W128" i="8"/>
  <c r="V128" i="8"/>
  <c r="U128" i="8"/>
  <c r="T128" i="8"/>
  <c r="N128" i="8"/>
  <c r="AM127" i="8"/>
  <c r="AL127" i="8"/>
  <c r="AK127" i="8"/>
  <c r="AI127" i="8"/>
  <c r="AA127" i="8"/>
  <c r="Y127" i="8"/>
  <c r="W127" i="8"/>
  <c r="V127" i="8"/>
  <c r="U127" i="8"/>
  <c r="T127" i="8"/>
  <c r="N127" i="8"/>
  <c r="AM126" i="8"/>
  <c r="AL126" i="8"/>
  <c r="AO126" i="8" s="1"/>
  <c r="S126" i="8" s="1"/>
  <c r="AK126" i="8"/>
  <c r="AI126" i="8"/>
  <c r="AA126" i="8"/>
  <c r="Y126" i="8"/>
  <c r="W126" i="8"/>
  <c r="V126" i="8"/>
  <c r="U126" i="8"/>
  <c r="T126" i="8"/>
  <c r="N126" i="8"/>
  <c r="AM125" i="8"/>
  <c r="AL125" i="8"/>
  <c r="AO125" i="8" s="1"/>
  <c r="S125" i="8" s="1"/>
  <c r="AK125" i="8"/>
  <c r="AI125" i="8"/>
  <c r="AA125" i="8"/>
  <c r="Y125" i="8"/>
  <c r="W125" i="8"/>
  <c r="V125" i="8"/>
  <c r="U125" i="8"/>
  <c r="T125" i="8"/>
  <c r="N125" i="8"/>
  <c r="AM124" i="8"/>
  <c r="AO124" i="8" s="1"/>
  <c r="S124" i="8" s="1"/>
  <c r="AL124" i="8"/>
  <c r="AK124" i="8"/>
  <c r="AI124" i="8"/>
  <c r="AA124" i="8"/>
  <c r="Y124" i="8"/>
  <c r="W124" i="8"/>
  <c r="V124" i="8"/>
  <c r="U124" i="8"/>
  <c r="T124" i="8"/>
  <c r="N124" i="8"/>
  <c r="AM123" i="8"/>
  <c r="AL123" i="8"/>
  <c r="AK123" i="8"/>
  <c r="AI123" i="8"/>
  <c r="AA123" i="8"/>
  <c r="Y123" i="8"/>
  <c r="W123" i="8"/>
  <c r="V123" i="8"/>
  <c r="U123" i="8"/>
  <c r="T123" i="8"/>
  <c r="N123" i="8"/>
  <c r="AO122" i="8"/>
  <c r="S122" i="8" s="1"/>
  <c r="AM122" i="8"/>
  <c r="AL122" i="8"/>
  <c r="AK122" i="8"/>
  <c r="AI122" i="8"/>
  <c r="AA122" i="8"/>
  <c r="Y122" i="8"/>
  <c r="W122" i="8"/>
  <c r="V122" i="8"/>
  <c r="U122" i="8"/>
  <c r="T122" i="8"/>
  <c r="N122" i="8"/>
  <c r="AM121" i="8"/>
  <c r="AL121" i="8"/>
  <c r="AK121" i="8"/>
  <c r="AI121" i="8"/>
  <c r="AA121" i="8"/>
  <c r="Y121" i="8"/>
  <c r="W121" i="8"/>
  <c r="V121" i="8"/>
  <c r="U121" i="8"/>
  <c r="T121" i="8"/>
  <c r="N121" i="8"/>
  <c r="AM120" i="8"/>
  <c r="AL120" i="8"/>
  <c r="AK120" i="8"/>
  <c r="AI120" i="8"/>
  <c r="AA120" i="8"/>
  <c r="Y120" i="8"/>
  <c r="W120" i="8"/>
  <c r="V120" i="8"/>
  <c r="U120" i="8"/>
  <c r="T120" i="8"/>
  <c r="N120" i="8"/>
  <c r="AM119" i="8"/>
  <c r="AO119" i="8" s="1"/>
  <c r="S119" i="8" s="1"/>
  <c r="AL119" i="8"/>
  <c r="AK119" i="8"/>
  <c r="AI119" i="8"/>
  <c r="AA119" i="8"/>
  <c r="Y119" i="8"/>
  <c r="W119" i="8"/>
  <c r="V119" i="8"/>
  <c r="U119" i="8"/>
  <c r="T119" i="8"/>
  <c r="N119" i="8"/>
  <c r="AM118" i="8"/>
  <c r="AL118" i="8"/>
  <c r="AO118" i="8" s="1"/>
  <c r="S118" i="8" s="1"/>
  <c r="AK118" i="8"/>
  <c r="AI118" i="8"/>
  <c r="AA118" i="8"/>
  <c r="Y118" i="8"/>
  <c r="W118" i="8"/>
  <c r="V118" i="8"/>
  <c r="U118" i="8"/>
  <c r="T118" i="8"/>
  <c r="N118" i="8"/>
  <c r="AM117" i="8"/>
  <c r="AL117" i="8"/>
  <c r="AK117" i="8"/>
  <c r="AI117" i="8"/>
  <c r="AA117" i="8"/>
  <c r="Y117" i="8"/>
  <c r="W117" i="8"/>
  <c r="V117" i="8"/>
  <c r="U117" i="8"/>
  <c r="T117" i="8"/>
  <c r="N117" i="8"/>
  <c r="AM116" i="8"/>
  <c r="AL116" i="8"/>
  <c r="AO116" i="8" s="1"/>
  <c r="S116" i="8" s="1"/>
  <c r="AK116" i="8"/>
  <c r="AN116" i="8" s="1"/>
  <c r="AI116" i="8"/>
  <c r="AA116" i="8"/>
  <c r="Y116" i="8"/>
  <c r="W116" i="8"/>
  <c r="V116" i="8"/>
  <c r="U116" i="8"/>
  <c r="T116" i="8"/>
  <c r="R116" i="8"/>
  <c r="N116" i="8"/>
  <c r="AM115" i="8"/>
  <c r="AL115" i="8"/>
  <c r="AK115" i="8"/>
  <c r="AI115" i="8"/>
  <c r="AA115" i="8"/>
  <c r="Y115" i="8"/>
  <c r="W115" i="8"/>
  <c r="V115" i="8"/>
  <c r="U115" i="8"/>
  <c r="T115" i="8"/>
  <c r="N115" i="8"/>
  <c r="AM114" i="8"/>
  <c r="AL114" i="8"/>
  <c r="AO114" i="8" s="1"/>
  <c r="S114" i="8" s="1"/>
  <c r="AK114" i="8"/>
  <c r="AI114" i="8"/>
  <c r="AA114" i="8"/>
  <c r="Y114" i="8"/>
  <c r="W114" i="8"/>
  <c r="V114" i="8"/>
  <c r="U114" i="8"/>
  <c r="T114" i="8"/>
  <c r="N114" i="8"/>
  <c r="AM113" i="8"/>
  <c r="AO113" i="8" s="1"/>
  <c r="S113" i="8" s="1"/>
  <c r="AL113" i="8"/>
  <c r="AK113" i="8"/>
  <c r="AI113" i="8"/>
  <c r="AA113" i="8"/>
  <c r="Y113" i="8"/>
  <c r="W113" i="8"/>
  <c r="V113" i="8"/>
  <c r="U113" i="8"/>
  <c r="T113" i="8"/>
  <c r="N113" i="8"/>
  <c r="AM112" i="8"/>
  <c r="AL112" i="8"/>
  <c r="AK112" i="8"/>
  <c r="AI112" i="8"/>
  <c r="AA112" i="8"/>
  <c r="Y112" i="8"/>
  <c r="W112" i="8"/>
  <c r="V112" i="8"/>
  <c r="U112" i="8"/>
  <c r="T112" i="8"/>
  <c r="N112" i="8"/>
  <c r="AM111" i="8"/>
  <c r="AL111" i="8"/>
  <c r="AK111" i="8"/>
  <c r="AI111" i="8"/>
  <c r="AA111" i="8"/>
  <c r="Y111" i="8"/>
  <c r="W111" i="8"/>
  <c r="V111" i="8"/>
  <c r="U111" i="8"/>
  <c r="T111" i="8"/>
  <c r="N111" i="8"/>
  <c r="AM110" i="8"/>
  <c r="AL110" i="8"/>
  <c r="AK110" i="8"/>
  <c r="AI110" i="8"/>
  <c r="AA110" i="8"/>
  <c r="Y110" i="8"/>
  <c r="W110" i="8"/>
  <c r="V110" i="8"/>
  <c r="U110" i="8"/>
  <c r="T110" i="8"/>
  <c r="N110" i="8"/>
  <c r="AM109" i="8"/>
  <c r="AL109" i="8"/>
  <c r="AO109" i="8" s="1"/>
  <c r="S109" i="8" s="1"/>
  <c r="AK109" i="8"/>
  <c r="AN109" i="8" s="1"/>
  <c r="R109" i="8" s="1"/>
  <c r="AI109" i="8"/>
  <c r="AA109" i="8"/>
  <c r="Y109" i="8"/>
  <c r="W109" i="8"/>
  <c r="V109" i="8"/>
  <c r="U109" i="8"/>
  <c r="T109" i="8"/>
  <c r="N109" i="8"/>
  <c r="AM108" i="8"/>
  <c r="AL108" i="8"/>
  <c r="AO108" i="8" s="1"/>
  <c r="S108" i="8" s="1"/>
  <c r="AK108" i="8"/>
  <c r="AI108" i="8"/>
  <c r="AA108" i="8"/>
  <c r="Y108" i="8"/>
  <c r="W108" i="8"/>
  <c r="V108" i="8"/>
  <c r="U108" i="8"/>
  <c r="T108" i="8"/>
  <c r="N108" i="8"/>
  <c r="AM105" i="8"/>
  <c r="AL105" i="8"/>
  <c r="AK105" i="8"/>
  <c r="AI105" i="8"/>
  <c r="AA105" i="8"/>
  <c r="Y105" i="8"/>
  <c r="W105" i="8"/>
  <c r="V105" i="8"/>
  <c r="U105" i="8"/>
  <c r="T105" i="8"/>
  <c r="N105" i="8"/>
  <c r="AM104" i="8"/>
  <c r="AL104" i="8"/>
  <c r="AO104" i="8" s="1"/>
  <c r="AK104" i="8"/>
  <c r="AI104" i="8"/>
  <c r="AA104" i="8"/>
  <c r="Y104" i="8"/>
  <c r="W104" i="8"/>
  <c r="V104" i="8"/>
  <c r="U104" i="8"/>
  <c r="T104" i="8"/>
  <c r="S104" i="8"/>
  <c r="N104" i="8"/>
  <c r="AM103" i="8"/>
  <c r="AO103" i="8" s="1"/>
  <c r="S103" i="8" s="1"/>
  <c r="AL103" i="8"/>
  <c r="AK103" i="8"/>
  <c r="AI103" i="8"/>
  <c r="AA103" i="8"/>
  <c r="Y103" i="8"/>
  <c r="W103" i="8"/>
  <c r="V103" i="8"/>
  <c r="U103" i="8"/>
  <c r="T103" i="8"/>
  <c r="N103" i="8"/>
  <c r="AM102" i="8"/>
  <c r="AL102" i="8"/>
  <c r="AO102" i="8" s="1"/>
  <c r="S102" i="8" s="1"/>
  <c r="AK102" i="8"/>
  <c r="AN102" i="8" s="1"/>
  <c r="R102" i="8" s="1"/>
  <c r="AI102" i="8"/>
  <c r="AA102" i="8"/>
  <c r="Y102" i="8"/>
  <c r="W102" i="8"/>
  <c r="V102" i="8"/>
  <c r="U102" i="8"/>
  <c r="T102" i="8"/>
  <c r="N102" i="8"/>
  <c r="AM101" i="8"/>
  <c r="AL101" i="8"/>
  <c r="AK101" i="8"/>
  <c r="AI101" i="8"/>
  <c r="AA101" i="8"/>
  <c r="Y101" i="8"/>
  <c r="W101" i="8"/>
  <c r="V101" i="8"/>
  <c r="U101" i="8"/>
  <c r="T101" i="8"/>
  <c r="N101" i="8"/>
  <c r="AM100" i="8"/>
  <c r="AL100" i="8"/>
  <c r="AK100" i="8"/>
  <c r="AN100" i="8" s="1"/>
  <c r="R100" i="8" s="1"/>
  <c r="AI100" i="8"/>
  <c r="AA100" i="8"/>
  <c r="Y100" i="8"/>
  <c r="W100" i="8"/>
  <c r="V100" i="8"/>
  <c r="U100" i="8"/>
  <c r="T100" i="8"/>
  <c r="N100" i="8"/>
  <c r="AM99" i="8"/>
  <c r="AL99" i="8"/>
  <c r="AO99" i="8" s="1"/>
  <c r="S99" i="8" s="1"/>
  <c r="AK99" i="8"/>
  <c r="AN99" i="8" s="1"/>
  <c r="AI99" i="8"/>
  <c r="AA99" i="8"/>
  <c r="Y99" i="8"/>
  <c r="W99" i="8"/>
  <c r="V99" i="8"/>
  <c r="U99" i="8"/>
  <c r="T99" i="8"/>
  <c r="R99" i="8"/>
  <c r="Z99" i="8" s="1"/>
  <c r="AE99" i="8" s="1"/>
  <c r="N99" i="8"/>
  <c r="AM98" i="8"/>
  <c r="AL98" i="8"/>
  <c r="AK98" i="8"/>
  <c r="AN98" i="8" s="1"/>
  <c r="R98" i="8" s="1"/>
  <c r="AI98" i="8"/>
  <c r="AA98" i="8"/>
  <c r="Y98" i="8"/>
  <c r="W98" i="8"/>
  <c r="V98" i="8"/>
  <c r="U98" i="8"/>
  <c r="T98" i="8"/>
  <c r="N98" i="8"/>
  <c r="AM97" i="8"/>
  <c r="AL97" i="8"/>
  <c r="AO97" i="8" s="1"/>
  <c r="S97" i="8" s="1"/>
  <c r="AK97" i="8"/>
  <c r="AN97" i="8" s="1"/>
  <c r="R97" i="8" s="1"/>
  <c r="AI97" i="8"/>
  <c r="AA97" i="8"/>
  <c r="Y97" i="8"/>
  <c r="W97" i="8"/>
  <c r="V97" i="8"/>
  <c r="U97" i="8"/>
  <c r="T97" i="8"/>
  <c r="N97" i="8"/>
  <c r="AM96" i="8"/>
  <c r="AL96" i="8"/>
  <c r="AO96" i="8" s="1"/>
  <c r="S96" i="8" s="1"/>
  <c r="AK96" i="8"/>
  <c r="AI96" i="8"/>
  <c r="AA96" i="8"/>
  <c r="Y96" i="8"/>
  <c r="W96" i="8"/>
  <c r="V96" i="8"/>
  <c r="U96" i="8"/>
  <c r="T96" i="8"/>
  <c r="N96" i="8"/>
  <c r="AM95" i="8"/>
  <c r="AL95" i="8"/>
  <c r="AO95" i="8" s="1"/>
  <c r="AK95" i="8"/>
  <c r="AN95" i="8" s="1"/>
  <c r="R95" i="8" s="1"/>
  <c r="AI95" i="8"/>
  <c r="AA95" i="8"/>
  <c r="Y95" i="8"/>
  <c r="W95" i="8"/>
  <c r="V95" i="8"/>
  <c r="U95" i="8"/>
  <c r="T95" i="8"/>
  <c r="S95" i="8"/>
  <c r="N95" i="8"/>
  <c r="AM94" i="8"/>
  <c r="AL94" i="8"/>
  <c r="AK94" i="8"/>
  <c r="AI94" i="8"/>
  <c r="AA94" i="8"/>
  <c r="Y94" i="8"/>
  <c r="W94" i="8"/>
  <c r="V94" i="8"/>
  <c r="U94" i="8"/>
  <c r="T94" i="8"/>
  <c r="N94" i="8"/>
  <c r="AM93" i="8"/>
  <c r="AL93" i="8"/>
  <c r="AK93" i="8"/>
  <c r="AI93" i="8"/>
  <c r="AA93" i="8"/>
  <c r="Y93" i="8"/>
  <c r="W93" i="8"/>
  <c r="V93" i="8"/>
  <c r="U93" i="8"/>
  <c r="T93" i="8"/>
  <c r="N93" i="8"/>
  <c r="AM92" i="8"/>
  <c r="AL92" i="8"/>
  <c r="AK92" i="8"/>
  <c r="AN92" i="8" s="1"/>
  <c r="R92" i="8" s="1"/>
  <c r="AI92" i="8"/>
  <c r="AA92" i="8"/>
  <c r="Y92" i="8"/>
  <c r="W92" i="8"/>
  <c r="V92" i="8"/>
  <c r="U92" i="8"/>
  <c r="T92" i="8"/>
  <c r="N92" i="8"/>
  <c r="AM91" i="8"/>
  <c r="AL91" i="8"/>
  <c r="AO91" i="8" s="1"/>
  <c r="S91" i="8" s="1"/>
  <c r="AK91" i="8"/>
  <c r="AN91" i="8" s="1"/>
  <c r="R91" i="8" s="1"/>
  <c r="AI91" i="8"/>
  <c r="AA91" i="8"/>
  <c r="Y91" i="8"/>
  <c r="W91" i="8"/>
  <c r="V91" i="8"/>
  <c r="U91" i="8"/>
  <c r="T91" i="8"/>
  <c r="N91" i="8"/>
  <c r="AM90" i="8"/>
  <c r="AL90" i="8"/>
  <c r="AO90" i="8" s="1"/>
  <c r="S90" i="8" s="1"/>
  <c r="AK90" i="8"/>
  <c r="AI90" i="8"/>
  <c r="AA90" i="8"/>
  <c r="Y90" i="8"/>
  <c r="W90" i="8"/>
  <c r="V90" i="8"/>
  <c r="U90" i="8"/>
  <c r="T90" i="8"/>
  <c r="N90" i="8"/>
  <c r="AM89" i="8"/>
  <c r="AL89" i="8"/>
  <c r="AO89" i="8" s="1"/>
  <c r="S89" i="8" s="1"/>
  <c r="AK89" i="8"/>
  <c r="AI89" i="8"/>
  <c r="AA89" i="8"/>
  <c r="Y89" i="8"/>
  <c r="W89" i="8"/>
  <c r="V89" i="8"/>
  <c r="U89" i="8"/>
  <c r="T89" i="8"/>
  <c r="N89" i="8"/>
  <c r="AO88" i="8"/>
  <c r="S88" i="8" s="1"/>
  <c r="AM88" i="8"/>
  <c r="AL88" i="8"/>
  <c r="AK88" i="8"/>
  <c r="AI88" i="8"/>
  <c r="AA88" i="8"/>
  <c r="Y88" i="8"/>
  <c r="W88" i="8"/>
  <c r="V88" i="8"/>
  <c r="U88" i="8"/>
  <c r="T88" i="8"/>
  <c r="N88" i="8"/>
  <c r="AM87" i="8"/>
  <c r="AL87" i="8"/>
  <c r="AK87" i="8"/>
  <c r="AN87" i="8" s="1"/>
  <c r="R87" i="8" s="1"/>
  <c r="AI87" i="8"/>
  <c r="AA87" i="8"/>
  <c r="Y87" i="8"/>
  <c r="W87" i="8"/>
  <c r="V87" i="8"/>
  <c r="U87" i="8"/>
  <c r="T87" i="8"/>
  <c r="N87" i="8"/>
  <c r="AM86" i="8"/>
  <c r="AL86" i="8"/>
  <c r="AK86" i="8"/>
  <c r="AI86" i="8"/>
  <c r="AA86" i="8"/>
  <c r="Y86" i="8"/>
  <c r="W86" i="8"/>
  <c r="V86" i="8"/>
  <c r="U86" i="8"/>
  <c r="T86" i="8"/>
  <c r="N86" i="8"/>
  <c r="AM85" i="8"/>
  <c r="AL85" i="8"/>
  <c r="AK85" i="8"/>
  <c r="AI85" i="8"/>
  <c r="AA85" i="8"/>
  <c r="Y85" i="8"/>
  <c r="W85" i="8"/>
  <c r="V85" i="8"/>
  <c r="U85" i="8"/>
  <c r="T85" i="8"/>
  <c r="N85" i="8"/>
  <c r="AM84" i="8"/>
  <c r="AL84" i="8"/>
  <c r="AK84" i="8"/>
  <c r="AI84" i="8"/>
  <c r="AA84" i="8"/>
  <c r="Y84" i="8"/>
  <c r="W84" i="8"/>
  <c r="V84" i="8"/>
  <c r="U84" i="8"/>
  <c r="T84" i="8"/>
  <c r="N84" i="8"/>
  <c r="AM83" i="8"/>
  <c r="AL83" i="8"/>
  <c r="AK83" i="8"/>
  <c r="AI83" i="8"/>
  <c r="AA83" i="8"/>
  <c r="Y83" i="8"/>
  <c r="W83" i="8"/>
  <c r="V83" i="8"/>
  <c r="U83" i="8"/>
  <c r="T83" i="8"/>
  <c r="N83" i="8"/>
  <c r="AM82" i="8"/>
  <c r="AL82" i="8"/>
  <c r="AK82" i="8"/>
  <c r="AI82" i="8"/>
  <c r="AA82" i="8"/>
  <c r="Y82" i="8"/>
  <c r="W82" i="8"/>
  <c r="V82" i="8"/>
  <c r="U82" i="8"/>
  <c r="T82" i="8"/>
  <c r="N82" i="8"/>
  <c r="AM81" i="8"/>
  <c r="AL81" i="8"/>
  <c r="AK81" i="8"/>
  <c r="AI81" i="8"/>
  <c r="AA81" i="8"/>
  <c r="Y81" i="8"/>
  <c r="W81" i="8"/>
  <c r="V81" i="8"/>
  <c r="U81" i="8"/>
  <c r="T81" i="8"/>
  <c r="N81" i="8"/>
  <c r="AM80" i="8"/>
  <c r="AL80" i="8"/>
  <c r="AO80" i="8" s="1"/>
  <c r="S80" i="8" s="1"/>
  <c r="AK80" i="8"/>
  <c r="AI80" i="8"/>
  <c r="AA80" i="8"/>
  <c r="Y80" i="8"/>
  <c r="W80" i="8"/>
  <c r="V80" i="8"/>
  <c r="U80" i="8"/>
  <c r="T80" i="8"/>
  <c r="N80" i="8"/>
  <c r="AM79" i="8"/>
  <c r="AL79" i="8"/>
  <c r="AO79" i="8" s="1"/>
  <c r="S79" i="8" s="1"/>
  <c r="AK79" i="8"/>
  <c r="AI79" i="8"/>
  <c r="AA79" i="8"/>
  <c r="Y79" i="8"/>
  <c r="W79" i="8"/>
  <c r="V79" i="8"/>
  <c r="U79" i="8"/>
  <c r="T79" i="8"/>
  <c r="N79" i="8"/>
  <c r="AM78" i="8"/>
  <c r="AL78" i="8"/>
  <c r="AK78" i="8"/>
  <c r="AI78" i="8"/>
  <c r="AA78" i="8"/>
  <c r="Y78" i="8"/>
  <c r="W78" i="8"/>
  <c r="V78" i="8"/>
  <c r="U78" i="8"/>
  <c r="T78" i="8"/>
  <c r="N78" i="8"/>
  <c r="AM77" i="8"/>
  <c r="AL77" i="8"/>
  <c r="AK77" i="8"/>
  <c r="AI77" i="8"/>
  <c r="AA77" i="8"/>
  <c r="Y77" i="8"/>
  <c r="W77" i="8"/>
  <c r="V77" i="8"/>
  <c r="U77" i="8"/>
  <c r="T77" i="8"/>
  <c r="N77" i="8"/>
  <c r="AM76" i="8"/>
  <c r="AL76" i="8"/>
  <c r="AK76" i="8"/>
  <c r="AI76" i="8"/>
  <c r="AA76" i="8"/>
  <c r="Y76" i="8"/>
  <c r="W76" i="8"/>
  <c r="V76" i="8"/>
  <c r="U76" i="8"/>
  <c r="T76" i="8"/>
  <c r="N76" i="8"/>
  <c r="AM73" i="8"/>
  <c r="AL73" i="8"/>
  <c r="AK73" i="8"/>
  <c r="AN73" i="8" s="1"/>
  <c r="R73" i="8" s="1"/>
  <c r="AI73" i="8"/>
  <c r="AA73" i="8"/>
  <c r="Y73" i="8"/>
  <c r="W73" i="8"/>
  <c r="V73" i="8"/>
  <c r="U73" i="8"/>
  <c r="T73" i="8"/>
  <c r="N73" i="8"/>
  <c r="AM72" i="8"/>
  <c r="AL72" i="8"/>
  <c r="AK72" i="8"/>
  <c r="AI72" i="8"/>
  <c r="AA72" i="8"/>
  <c r="Y72" i="8"/>
  <c r="W72" i="8"/>
  <c r="V72" i="8"/>
  <c r="U72" i="8"/>
  <c r="T72" i="8"/>
  <c r="N72" i="8"/>
  <c r="AM71" i="8"/>
  <c r="AL71" i="8"/>
  <c r="AK71" i="8"/>
  <c r="AI71" i="8"/>
  <c r="AA71" i="8"/>
  <c r="Y71" i="8"/>
  <c r="W71" i="8"/>
  <c r="V71" i="8"/>
  <c r="U71" i="8"/>
  <c r="T71" i="8"/>
  <c r="N71" i="8"/>
  <c r="AM70" i="8"/>
  <c r="AL70" i="8"/>
  <c r="AO70" i="8" s="1"/>
  <c r="S70" i="8" s="1"/>
  <c r="AK70" i="8"/>
  <c r="AI70" i="8"/>
  <c r="AA70" i="8"/>
  <c r="Y70" i="8"/>
  <c r="W70" i="8"/>
  <c r="V70" i="8"/>
  <c r="U70" i="8"/>
  <c r="T70" i="8"/>
  <c r="N70" i="8"/>
  <c r="AM69" i="8"/>
  <c r="AL69" i="8"/>
  <c r="AO69" i="8" s="1"/>
  <c r="S69" i="8" s="1"/>
  <c r="AK69" i="8"/>
  <c r="AN69" i="8" s="1"/>
  <c r="R69" i="8" s="1"/>
  <c r="AI69" i="8"/>
  <c r="AA69" i="8"/>
  <c r="Y69" i="8"/>
  <c r="W69" i="8"/>
  <c r="V69" i="8"/>
  <c r="U69" i="8"/>
  <c r="T69" i="8"/>
  <c r="N69" i="8"/>
  <c r="AM68" i="8"/>
  <c r="AL68" i="8"/>
  <c r="AK68" i="8"/>
  <c r="AI68" i="8"/>
  <c r="AA68" i="8"/>
  <c r="Y68" i="8"/>
  <c r="W68" i="8"/>
  <c r="V68" i="8"/>
  <c r="U68" i="8"/>
  <c r="T68" i="8"/>
  <c r="N68" i="8"/>
  <c r="AM67" i="8"/>
  <c r="AL67" i="8"/>
  <c r="AK67" i="8"/>
  <c r="AI67" i="8"/>
  <c r="AA67" i="8"/>
  <c r="Y67" i="8"/>
  <c r="W67" i="8"/>
  <c r="V67" i="8"/>
  <c r="U67" i="8"/>
  <c r="T67" i="8"/>
  <c r="N67" i="8"/>
  <c r="AM66" i="8"/>
  <c r="AL66" i="8"/>
  <c r="AK66" i="8"/>
  <c r="AI66" i="8"/>
  <c r="AA66" i="8"/>
  <c r="Y66" i="8"/>
  <c r="W66" i="8"/>
  <c r="V66" i="8"/>
  <c r="U66" i="8"/>
  <c r="T66" i="8"/>
  <c r="N66" i="8"/>
  <c r="AM65" i="8"/>
  <c r="AL65" i="8"/>
  <c r="AO65" i="8" s="1"/>
  <c r="S65" i="8" s="1"/>
  <c r="AK65" i="8"/>
  <c r="AI65" i="8"/>
  <c r="AA65" i="8"/>
  <c r="Y65" i="8"/>
  <c r="W65" i="8"/>
  <c r="V65" i="8"/>
  <c r="U65" i="8"/>
  <c r="T65" i="8"/>
  <c r="N65" i="8"/>
  <c r="AO64" i="8"/>
  <c r="S64" i="8" s="1"/>
  <c r="AM64" i="8"/>
  <c r="AL64" i="8"/>
  <c r="AK64" i="8"/>
  <c r="AN64" i="8" s="1"/>
  <c r="R64" i="8" s="1"/>
  <c r="Z64" i="8" s="1"/>
  <c r="AE64" i="8" s="1"/>
  <c r="AI64" i="8"/>
  <c r="AA64" i="8"/>
  <c r="Y64" i="8"/>
  <c r="W64" i="8"/>
  <c r="V64" i="8"/>
  <c r="U64" i="8"/>
  <c r="T64" i="8"/>
  <c r="N64" i="8"/>
  <c r="AM63" i="8"/>
  <c r="AL63" i="8"/>
  <c r="AO63" i="8" s="1"/>
  <c r="S63" i="8" s="1"/>
  <c r="AK63" i="8"/>
  <c r="AN63" i="8" s="1"/>
  <c r="R63" i="8" s="1"/>
  <c r="AI63" i="8"/>
  <c r="AA63" i="8"/>
  <c r="Y63" i="8"/>
  <c r="W63" i="8"/>
  <c r="V63" i="8"/>
  <c r="U63" i="8"/>
  <c r="T63" i="8"/>
  <c r="N63" i="8"/>
  <c r="AM62" i="8"/>
  <c r="AL62" i="8"/>
  <c r="AO62" i="8" s="1"/>
  <c r="S62" i="8" s="1"/>
  <c r="AK62" i="8"/>
  <c r="AI62" i="8"/>
  <c r="AA62" i="8"/>
  <c r="Y62" i="8"/>
  <c r="W62" i="8"/>
  <c r="V62" i="8"/>
  <c r="U62" i="8"/>
  <c r="T62" i="8"/>
  <c r="N62" i="8"/>
  <c r="AM61" i="8"/>
  <c r="AL61" i="8"/>
  <c r="AO61" i="8" s="1"/>
  <c r="S61" i="8" s="1"/>
  <c r="AK61" i="8"/>
  <c r="AI61" i="8"/>
  <c r="AA61" i="8"/>
  <c r="Y61" i="8"/>
  <c r="W61" i="8"/>
  <c r="V61" i="8"/>
  <c r="U61" i="8"/>
  <c r="T61" i="8"/>
  <c r="N61" i="8"/>
  <c r="AM60" i="8"/>
  <c r="AL60" i="8"/>
  <c r="AO60" i="8" s="1"/>
  <c r="S60" i="8" s="1"/>
  <c r="AK60" i="8"/>
  <c r="AI60" i="8"/>
  <c r="AA60" i="8"/>
  <c r="Y60" i="8"/>
  <c r="W60" i="8"/>
  <c r="V60" i="8"/>
  <c r="U60" i="8"/>
  <c r="T60" i="8"/>
  <c r="N60" i="8"/>
  <c r="AM59" i="8"/>
  <c r="AO59" i="8" s="1"/>
  <c r="S59" i="8" s="1"/>
  <c r="AL59" i="8"/>
  <c r="AK59" i="8"/>
  <c r="AI59" i="8"/>
  <c r="AA59" i="8"/>
  <c r="Y59" i="8"/>
  <c r="W59" i="8"/>
  <c r="V59" i="8"/>
  <c r="U59" i="8"/>
  <c r="T59" i="8"/>
  <c r="N59" i="8"/>
  <c r="AM58" i="8"/>
  <c r="AL58" i="8"/>
  <c r="AO58" i="8" s="1"/>
  <c r="S58" i="8" s="1"/>
  <c r="AK58" i="8"/>
  <c r="AN58" i="8" s="1"/>
  <c r="R58" i="8" s="1"/>
  <c r="AI58" i="8"/>
  <c r="AA58" i="8"/>
  <c r="Y58" i="8"/>
  <c r="W58" i="8"/>
  <c r="V58" i="8"/>
  <c r="U58" i="8"/>
  <c r="T58" i="8"/>
  <c r="N58" i="8"/>
  <c r="AN57" i="8"/>
  <c r="R57" i="8" s="1"/>
  <c r="AM57" i="8"/>
  <c r="AL57" i="8"/>
  <c r="AK57" i="8"/>
  <c r="AI57" i="8"/>
  <c r="AA57" i="8"/>
  <c r="Y57" i="8"/>
  <c r="W57" i="8"/>
  <c r="V57" i="8"/>
  <c r="U57" i="8"/>
  <c r="T57" i="8"/>
  <c r="N57" i="8"/>
  <c r="AM56" i="8"/>
  <c r="AL56" i="8"/>
  <c r="AO56" i="8" s="1"/>
  <c r="AK56" i="8"/>
  <c r="AN56" i="8" s="1"/>
  <c r="AI56" i="8"/>
  <c r="AA56" i="8"/>
  <c r="Y56" i="8"/>
  <c r="W56" i="8"/>
  <c r="V56" i="8"/>
  <c r="U56" i="8"/>
  <c r="T56" i="8"/>
  <c r="S56" i="8"/>
  <c r="R56" i="8"/>
  <c r="N56" i="8"/>
  <c r="AM55" i="8"/>
  <c r="AL55" i="8"/>
  <c r="AK55" i="8"/>
  <c r="AI55" i="8"/>
  <c r="AA55" i="8"/>
  <c r="Y55" i="8"/>
  <c r="W55" i="8"/>
  <c r="V55" i="8"/>
  <c r="U55" i="8"/>
  <c r="T55" i="8"/>
  <c r="N55" i="8"/>
  <c r="AM54" i="8"/>
  <c r="AL54" i="8"/>
  <c r="AO54" i="8" s="1"/>
  <c r="S54" i="8" s="1"/>
  <c r="AK54" i="8"/>
  <c r="AI54" i="8"/>
  <c r="AA54" i="8"/>
  <c r="Y54" i="8"/>
  <c r="W54" i="8"/>
  <c r="V54" i="8"/>
  <c r="U54" i="8"/>
  <c r="T54" i="8"/>
  <c r="N54" i="8"/>
  <c r="AM53" i="8"/>
  <c r="AL53" i="8"/>
  <c r="AK53" i="8"/>
  <c r="AI53" i="8"/>
  <c r="AA53" i="8"/>
  <c r="Y53" i="8"/>
  <c r="W53" i="8"/>
  <c r="V53" i="8"/>
  <c r="U53" i="8"/>
  <c r="T53" i="8"/>
  <c r="N53" i="8"/>
  <c r="AM52" i="8"/>
  <c r="AL52" i="8"/>
  <c r="AK52" i="8"/>
  <c r="AI52" i="8"/>
  <c r="AA52" i="8"/>
  <c r="Y52" i="8"/>
  <c r="W52" i="8"/>
  <c r="V52" i="8"/>
  <c r="U52" i="8"/>
  <c r="T52" i="8"/>
  <c r="N52" i="8"/>
  <c r="AM51" i="8"/>
  <c r="AL51" i="8"/>
  <c r="AK51" i="8"/>
  <c r="AI51" i="8"/>
  <c r="AA51" i="8"/>
  <c r="Y51" i="8"/>
  <c r="W51" i="8"/>
  <c r="V51" i="8"/>
  <c r="U51" i="8"/>
  <c r="T51" i="8"/>
  <c r="N51" i="8"/>
  <c r="AM50" i="8"/>
  <c r="AL50" i="8"/>
  <c r="AK50" i="8"/>
  <c r="AI50" i="8"/>
  <c r="AA50" i="8"/>
  <c r="Y50" i="8"/>
  <c r="W50" i="8"/>
  <c r="V50" i="8"/>
  <c r="U50" i="8"/>
  <c r="T50" i="8"/>
  <c r="N50" i="8"/>
  <c r="AM49" i="8"/>
  <c r="AL49" i="8"/>
  <c r="AK49" i="8"/>
  <c r="AN49" i="8" s="1"/>
  <c r="R49" i="8" s="1"/>
  <c r="AI49" i="8"/>
  <c r="AA49" i="8"/>
  <c r="Y49" i="8"/>
  <c r="W49" i="8"/>
  <c r="V49" i="8"/>
  <c r="U49" i="8"/>
  <c r="T49" i="8"/>
  <c r="N49" i="8"/>
  <c r="AM48" i="8"/>
  <c r="AL48" i="8"/>
  <c r="AK48" i="8"/>
  <c r="AI48" i="8"/>
  <c r="AA48" i="8"/>
  <c r="Y48" i="8"/>
  <c r="W48" i="8"/>
  <c r="V48" i="8"/>
  <c r="U48" i="8"/>
  <c r="T48" i="8"/>
  <c r="N48" i="8"/>
  <c r="AM47" i="8"/>
  <c r="AL47" i="8"/>
  <c r="AK47" i="8"/>
  <c r="AI47" i="8"/>
  <c r="AA47" i="8"/>
  <c r="Y47" i="8"/>
  <c r="W47" i="8"/>
  <c r="V47" i="8"/>
  <c r="U47" i="8"/>
  <c r="T47" i="8"/>
  <c r="N47" i="8"/>
  <c r="AM46" i="8"/>
  <c r="AL46" i="8"/>
  <c r="AO46" i="8" s="1"/>
  <c r="S46" i="8" s="1"/>
  <c r="AK46" i="8"/>
  <c r="AI46" i="8"/>
  <c r="AA46" i="8"/>
  <c r="Y46" i="8"/>
  <c r="W46" i="8"/>
  <c r="V46" i="8"/>
  <c r="U46" i="8"/>
  <c r="T46" i="8"/>
  <c r="N46" i="8"/>
  <c r="AO45" i="8"/>
  <c r="S45" i="8" s="1"/>
  <c r="AM45" i="8"/>
  <c r="AL45" i="8"/>
  <c r="AK45" i="8"/>
  <c r="AN45" i="8" s="1"/>
  <c r="R45" i="8" s="1"/>
  <c r="AI45" i="8"/>
  <c r="AA45" i="8"/>
  <c r="Y45" i="8"/>
  <c r="W45" i="8"/>
  <c r="V45" i="8"/>
  <c r="U45" i="8"/>
  <c r="T45" i="8"/>
  <c r="N45" i="8"/>
  <c r="AM44" i="8"/>
  <c r="AL44" i="8"/>
  <c r="AK44" i="8"/>
  <c r="AI44" i="8"/>
  <c r="AA44" i="8"/>
  <c r="Y44" i="8"/>
  <c r="W44" i="8"/>
  <c r="V44" i="8"/>
  <c r="U44" i="8"/>
  <c r="T44" i="8"/>
  <c r="N44" i="8"/>
  <c r="AM41" i="8"/>
  <c r="AL41" i="8"/>
  <c r="AK41" i="8"/>
  <c r="AI41" i="8"/>
  <c r="AA41" i="8"/>
  <c r="Y41" i="8"/>
  <c r="W41" i="8"/>
  <c r="V41" i="8"/>
  <c r="U41" i="8"/>
  <c r="T41" i="8"/>
  <c r="N41" i="8"/>
  <c r="AM40" i="8"/>
  <c r="AL40" i="8"/>
  <c r="AK40" i="8"/>
  <c r="AI40" i="8"/>
  <c r="AA40" i="8"/>
  <c r="Y40" i="8"/>
  <c r="W40" i="8"/>
  <c r="V40" i="8"/>
  <c r="U40" i="8"/>
  <c r="T40" i="8"/>
  <c r="N40" i="8"/>
  <c r="AM39" i="8"/>
  <c r="AL39" i="8"/>
  <c r="AO39" i="8" s="1"/>
  <c r="S39" i="8" s="1"/>
  <c r="AK39" i="8"/>
  <c r="AN39" i="8" s="1"/>
  <c r="R39" i="8" s="1"/>
  <c r="AI39" i="8"/>
  <c r="AA39" i="8"/>
  <c r="Y39" i="8"/>
  <c r="W39" i="8"/>
  <c r="V39" i="8"/>
  <c r="U39" i="8"/>
  <c r="T39" i="8"/>
  <c r="N39" i="8"/>
  <c r="AM38" i="8"/>
  <c r="AL38" i="8"/>
  <c r="AK38" i="8"/>
  <c r="AI38" i="8"/>
  <c r="AA38" i="8"/>
  <c r="Y38" i="8"/>
  <c r="W38" i="8"/>
  <c r="V38" i="8"/>
  <c r="U38" i="8"/>
  <c r="T38" i="8"/>
  <c r="N38" i="8"/>
  <c r="AM37" i="8"/>
  <c r="AL37" i="8"/>
  <c r="AK37" i="8"/>
  <c r="AI37" i="8"/>
  <c r="AA37" i="8"/>
  <c r="Y37" i="8"/>
  <c r="W37" i="8"/>
  <c r="V37" i="8"/>
  <c r="U37" i="8"/>
  <c r="T37" i="8"/>
  <c r="N37" i="8"/>
  <c r="AM36" i="8"/>
  <c r="AL36" i="8"/>
  <c r="AK36" i="8"/>
  <c r="AI36" i="8"/>
  <c r="AA36" i="8"/>
  <c r="Y36" i="8"/>
  <c r="W36" i="8"/>
  <c r="V36" i="8"/>
  <c r="U36" i="8"/>
  <c r="T36" i="8"/>
  <c r="N36" i="8"/>
  <c r="AM35" i="8"/>
  <c r="AL35" i="8"/>
  <c r="AO35" i="8" s="1"/>
  <c r="S35" i="8" s="1"/>
  <c r="AK35" i="8"/>
  <c r="AI35" i="8"/>
  <c r="AA35" i="8"/>
  <c r="Y35" i="8"/>
  <c r="W35" i="8"/>
  <c r="V35" i="8"/>
  <c r="U35" i="8"/>
  <c r="T35" i="8"/>
  <c r="N35" i="8"/>
  <c r="AM34" i="8"/>
  <c r="AL34" i="8"/>
  <c r="AO34" i="8" s="1"/>
  <c r="S34" i="8" s="1"/>
  <c r="AK34" i="8"/>
  <c r="AN34" i="8" s="1"/>
  <c r="R34" i="8" s="1"/>
  <c r="AI34" i="8"/>
  <c r="AA34" i="8"/>
  <c r="Y34" i="8"/>
  <c r="W34" i="8"/>
  <c r="V34" i="8"/>
  <c r="U34" i="8"/>
  <c r="T34" i="8"/>
  <c r="N34" i="8"/>
  <c r="AM33" i="8"/>
  <c r="AO33" i="8" s="1"/>
  <c r="S33" i="8" s="1"/>
  <c r="AL33" i="8"/>
  <c r="AK33" i="8"/>
  <c r="AI33" i="8"/>
  <c r="AA33" i="8"/>
  <c r="Y33" i="8"/>
  <c r="W33" i="8"/>
  <c r="V33" i="8"/>
  <c r="U33" i="8"/>
  <c r="T33" i="8"/>
  <c r="N33" i="8"/>
  <c r="AM32" i="8"/>
  <c r="AL32" i="8"/>
  <c r="AK32" i="8"/>
  <c r="AI32" i="8"/>
  <c r="AA32" i="8"/>
  <c r="Y32" i="8"/>
  <c r="W32" i="8"/>
  <c r="V32" i="8"/>
  <c r="U32" i="8"/>
  <c r="T32" i="8"/>
  <c r="N32" i="8"/>
  <c r="AM31" i="8"/>
  <c r="AL31" i="8"/>
  <c r="AK31" i="8"/>
  <c r="AI31" i="8"/>
  <c r="AA31" i="8"/>
  <c r="Y31" i="8"/>
  <c r="W31" i="8"/>
  <c r="V31" i="8"/>
  <c r="U31" i="8"/>
  <c r="T31" i="8"/>
  <c r="N31" i="8"/>
  <c r="AM30" i="8"/>
  <c r="AL30" i="8"/>
  <c r="AO30" i="8" s="1"/>
  <c r="AK30" i="8"/>
  <c r="AN30" i="8" s="1"/>
  <c r="R30" i="8" s="1"/>
  <c r="AI30" i="8"/>
  <c r="AA30" i="8"/>
  <c r="Y30" i="8"/>
  <c r="W30" i="8"/>
  <c r="V30" i="8"/>
  <c r="U30" i="8"/>
  <c r="T30" i="8"/>
  <c r="S30" i="8"/>
  <c r="N30" i="8"/>
  <c r="AM29" i="8"/>
  <c r="AL29" i="8"/>
  <c r="AK29" i="8"/>
  <c r="AI29" i="8"/>
  <c r="AA29" i="8"/>
  <c r="Y29" i="8"/>
  <c r="W29" i="8"/>
  <c r="V29" i="8"/>
  <c r="U29" i="8"/>
  <c r="T29" i="8"/>
  <c r="N29" i="8"/>
  <c r="AM28" i="8"/>
  <c r="AL28" i="8"/>
  <c r="AK28" i="8"/>
  <c r="AI28" i="8"/>
  <c r="AA28" i="8"/>
  <c r="Y28" i="8"/>
  <c r="W28" i="8"/>
  <c r="V28" i="8"/>
  <c r="U28" i="8"/>
  <c r="T28" i="8"/>
  <c r="N28" i="8"/>
  <c r="AM27" i="8"/>
  <c r="AL27" i="8"/>
  <c r="AK27" i="8"/>
  <c r="AI27" i="8"/>
  <c r="AA27" i="8"/>
  <c r="Y27" i="8"/>
  <c r="W27" i="8"/>
  <c r="V27" i="8"/>
  <c r="U27" i="8"/>
  <c r="T27" i="8"/>
  <c r="N27" i="8"/>
  <c r="AM26" i="8"/>
  <c r="AL26" i="8"/>
  <c r="AO26" i="8" s="1"/>
  <c r="S26" i="8" s="1"/>
  <c r="AK26" i="8"/>
  <c r="AN26" i="8" s="1"/>
  <c r="R26" i="8" s="1"/>
  <c r="AI26" i="8"/>
  <c r="AA26" i="8"/>
  <c r="Y26" i="8"/>
  <c r="W26" i="8"/>
  <c r="V26" i="8"/>
  <c r="U26" i="8"/>
  <c r="T26" i="8"/>
  <c r="N26" i="8"/>
  <c r="AM25" i="8"/>
  <c r="AL25" i="8"/>
  <c r="AK25" i="8"/>
  <c r="AI25" i="8"/>
  <c r="AA25" i="8"/>
  <c r="Y25" i="8"/>
  <c r="W25" i="8"/>
  <c r="V25" i="8"/>
  <c r="U25" i="8"/>
  <c r="T25" i="8"/>
  <c r="N25" i="8"/>
  <c r="AM24" i="8"/>
  <c r="AL24" i="8"/>
  <c r="AK24" i="8"/>
  <c r="AI24" i="8"/>
  <c r="AA24" i="8"/>
  <c r="Y24" i="8"/>
  <c r="W24" i="8"/>
  <c r="V24" i="8"/>
  <c r="U24" i="8"/>
  <c r="T24" i="8"/>
  <c r="N24" i="8"/>
  <c r="AM23" i="8"/>
  <c r="AL23" i="8"/>
  <c r="AO23" i="8" s="1"/>
  <c r="S23" i="8" s="1"/>
  <c r="AK23" i="8"/>
  <c r="AI23" i="8"/>
  <c r="AA23" i="8"/>
  <c r="Y23" i="8"/>
  <c r="W23" i="8"/>
  <c r="V23" i="8"/>
  <c r="U23" i="8"/>
  <c r="T23" i="8"/>
  <c r="N23" i="8"/>
  <c r="AM22" i="8"/>
  <c r="AO22" i="8" s="1"/>
  <c r="S22" i="8" s="1"/>
  <c r="AL22" i="8"/>
  <c r="AK22" i="8"/>
  <c r="AI22" i="8"/>
  <c r="AA22" i="8"/>
  <c r="Y22" i="8"/>
  <c r="W22" i="8"/>
  <c r="V22" i="8"/>
  <c r="U22" i="8"/>
  <c r="T22" i="8"/>
  <c r="N22" i="8"/>
  <c r="AM21" i="8"/>
  <c r="AL21" i="8"/>
  <c r="AO21" i="8" s="1"/>
  <c r="S21" i="8" s="1"/>
  <c r="AK21" i="8"/>
  <c r="AI21" i="8"/>
  <c r="AA21" i="8"/>
  <c r="Y21" i="8"/>
  <c r="W21" i="8"/>
  <c r="V21" i="8"/>
  <c r="U21" i="8"/>
  <c r="T21" i="8"/>
  <c r="N21" i="8"/>
  <c r="AM20" i="8"/>
  <c r="AL20" i="8"/>
  <c r="AK20" i="8"/>
  <c r="AI20" i="8"/>
  <c r="AA20" i="8"/>
  <c r="Y20" i="8"/>
  <c r="W20" i="8"/>
  <c r="V20" i="8"/>
  <c r="U20" i="8"/>
  <c r="T20" i="8"/>
  <c r="N20" i="8"/>
  <c r="AM19" i="8"/>
  <c r="AL19" i="8"/>
  <c r="AO19" i="8" s="1"/>
  <c r="AK19" i="8"/>
  <c r="AN19" i="8" s="1"/>
  <c r="R19" i="8" s="1"/>
  <c r="AI19" i="8"/>
  <c r="AA19" i="8"/>
  <c r="Y19" i="8"/>
  <c r="W19" i="8"/>
  <c r="V19" i="8"/>
  <c r="U19" i="8"/>
  <c r="T19" i="8"/>
  <c r="S19" i="8"/>
  <c r="N19" i="8"/>
  <c r="AM18" i="8"/>
  <c r="AL18" i="8"/>
  <c r="AK18" i="8"/>
  <c r="AI18" i="8"/>
  <c r="AA18" i="8"/>
  <c r="Y18" i="8"/>
  <c r="W18" i="8"/>
  <c r="V18" i="8"/>
  <c r="U18" i="8"/>
  <c r="T18" i="8"/>
  <c r="N18" i="8"/>
  <c r="AM17" i="8"/>
  <c r="AL17" i="8"/>
  <c r="AK17" i="8"/>
  <c r="AN17" i="8" s="1"/>
  <c r="R17" i="8" s="1"/>
  <c r="AI17" i="8"/>
  <c r="AA17" i="8"/>
  <c r="Y17" i="8"/>
  <c r="W17" i="8"/>
  <c r="V17" i="8"/>
  <c r="U17" i="8"/>
  <c r="T17" i="8"/>
  <c r="N17" i="8"/>
  <c r="AM16" i="8"/>
  <c r="AN16" i="8" s="1"/>
  <c r="R16" i="8" s="1"/>
  <c r="AL16" i="8"/>
  <c r="AK16" i="8"/>
  <c r="AI16" i="8"/>
  <c r="AA16" i="8"/>
  <c r="Y16" i="8"/>
  <c r="W16" i="8"/>
  <c r="V16" i="8"/>
  <c r="U16" i="8"/>
  <c r="T16" i="8"/>
  <c r="N16" i="8"/>
  <c r="AM15" i="8"/>
  <c r="AL15" i="8"/>
  <c r="AK15" i="8"/>
  <c r="AI15" i="8"/>
  <c r="AA15" i="8"/>
  <c r="Y15" i="8"/>
  <c r="W15" i="8"/>
  <c r="V15" i="8"/>
  <c r="U15" i="8"/>
  <c r="T15" i="8"/>
  <c r="N15" i="8"/>
  <c r="AM14" i="8"/>
  <c r="AL14" i="8"/>
  <c r="AO14" i="8" s="1"/>
  <c r="S14" i="8" s="1"/>
  <c r="AK14" i="8"/>
  <c r="AI14" i="8"/>
  <c r="AA14" i="8"/>
  <c r="Y14" i="8"/>
  <c r="W14" i="8"/>
  <c r="V14" i="8"/>
  <c r="U14" i="8"/>
  <c r="T14" i="8"/>
  <c r="N14" i="8"/>
  <c r="AM13" i="8"/>
  <c r="AL13" i="8"/>
  <c r="AK13" i="8"/>
  <c r="AI13" i="8"/>
  <c r="AA13" i="8"/>
  <c r="Y13" i="8"/>
  <c r="W13" i="8"/>
  <c r="V13" i="8"/>
  <c r="U13" i="8"/>
  <c r="T13" i="8"/>
  <c r="N13" i="8"/>
  <c r="AA12" i="8"/>
  <c r="Y12" i="8"/>
  <c r="W12" i="8"/>
  <c r="V12" i="8"/>
  <c r="U12" i="8"/>
  <c r="T12" i="8"/>
  <c r="N12" i="8"/>
  <c r="BC7" i="8"/>
  <c r="BB7" i="8"/>
  <c r="BT5" i="8"/>
  <c r="BE44" i="2" s="1"/>
  <c r="BS5" i="8"/>
  <c r="BD44" i="2" s="1"/>
  <c r="BR5" i="8"/>
  <c r="BC44" i="2" s="1"/>
  <c r="BQ5" i="8"/>
  <c r="BB44" i="2" s="1"/>
  <c r="BP5" i="8"/>
  <c r="BA44" i="2" s="1"/>
  <c r="BO5" i="8"/>
  <c r="AZ44" i="2" s="1"/>
  <c r="L44" i="2" s="1"/>
  <c r="BN5" i="8"/>
  <c r="AY44" i="2" s="1"/>
  <c r="K44" i="2" s="1"/>
  <c r="BM5" i="8"/>
  <c r="AX44" i="2" s="1"/>
  <c r="J44" i="2" s="1"/>
  <c r="BJ5" i="8"/>
  <c r="BG5" i="8"/>
  <c r="BT4" i="8"/>
  <c r="AV44" i="2" s="1"/>
  <c r="BS4" i="8"/>
  <c r="AU44" i="2" s="1"/>
  <c r="BR4" i="8"/>
  <c r="AT44" i="2" s="1"/>
  <c r="BQ4" i="8"/>
  <c r="AS44" i="2" s="1"/>
  <c r="BP4" i="8"/>
  <c r="AR44" i="2" s="1"/>
  <c r="BO4" i="8"/>
  <c r="AQ44" i="2" s="1"/>
  <c r="BN4" i="8"/>
  <c r="AP44" i="2" s="1"/>
  <c r="BM4" i="8"/>
  <c r="AO44" i="2" s="1"/>
  <c r="BG4" i="8"/>
  <c r="BT3" i="8"/>
  <c r="AM44" i="2" s="1"/>
  <c r="BS3" i="8"/>
  <c r="AL44" i="2" s="1"/>
  <c r="BR3" i="8"/>
  <c r="AK44" i="2" s="1"/>
  <c r="BQ3" i="8"/>
  <c r="AJ44" i="2" s="1"/>
  <c r="BP3" i="8"/>
  <c r="AI44" i="2" s="1"/>
  <c r="BO3" i="8"/>
  <c r="AH44" i="2" s="1"/>
  <c r="BN3" i="8"/>
  <c r="AG44" i="2" s="1"/>
  <c r="BM3" i="8"/>
  <c r="AF44" i="2" s="1"/>
  <c r="BG3" i="8"/>
  <c r="BD3" i="8"/>
  <c r="BA3" i="8"/>
  <c r="Q41" i="7"/>
  <c r="P41" i="7"/>
  <c r="O41" i="7"/>
  <c r="N41" i="7"/>
  <c r="S41" i="7" s="1"/>
  <c r="W41" i="7" s="1"/>
  <c r="Q40" i="7"/>
  <c r="P40" i="7"/>
  <c r="O40" i="7"/>
  <c r="N40" i="7"/>
  <c r="S40" i="7" s="1"/>
  <c r="Q39" i="7"/>
  <c r="P39" i="7"/>
  <c r="O39" i="7"/>
  <c r="N39" i="7"/>
  <c r="S39" i="7" s="1"/>
  <c r="W39" i="7" s="1"/>
  <c r="Q38" i="7"/>
  <c r="P38" i="7"/>
  <c r="O38" i="7"/>
  <c r="N38" i="7"/>
  <c r="S38" i="7" s="1"/>
  <c r="W38" i="7" s="1"/>
  <c r="Q37" i="7"/>
  <c r="P37" i="7"/>
  <c r="O37" i="7"/>
  <c r="N37" i="7"/>
  <c r="S37" i="7" s="1"/>
  <c r="Q36" i="7"/>
  <c r="P36" i="7"/>
  <c r="O36" i="7"/>
  <c r="N36" i="7"/>
  <c r="S36" i="7" s="1"/>
  <c r="Q35" i="7"/>
  <c r="P35" i="7"/>
  <c r="O35" i="7"/>
  <c r="N35" i="7"/>
  <c r="S35" i="7" s="1"/>
  <c r="Q34" i="7"/>
  <c r="P34" i="7"/>
  <c r="O34" i="7"/>
  <c r="N34" i="7"/>
  <c r="S34" i="7" s="1"/>
  <c r="Q33" i="7"/>
  <c r="P33" i="7"/>
  <c r="O33" i="7"/>
  <c r="N33" i="7"/>
  <c r="S33" i="7" s="1"/>
  <c r="W33" i="7" s="1"/>
  <c r="Q32" i="7"/>
  <c r="P32" i="7"/>
  <c r="O32" i="7"/>
  <c r="N32" i="7"/>
  <c r="S32" i="7" s="1"/>
  <c r="Q31" i="7"/>
  <c r="P31" i="7"/>
  <c r="O31" i="7"/>
  <c r="N31" i="7"/>
  <c r="S31" i="7" s="1"/>
  <c r="W31" i="7" s="1"/>
  <c r="Q30" i="7"/>
  <c r="P30" i="7"/>
  <c r="O30" i="7"/>
  <c r="N30" i="7"/>
  <c r="S30" i="7" s="1"/>
  <c r="W30" i="7" s="1"/>
  <c r="Q29" i="7"/>
  <c r="P29" i="7"/>
  <c r="O29" i="7"/>
  <c r="N29" i="7"/>
  <c r="S29" i="7" s="1"/>
  <c r="Q28" i="7"/>
  <c r="P28" i="7"/>
  <c r="O28" i="7"/>
  <c r="N28" i="7"/>
  <c r="S28" i="7" s="1"/>
  <c r="Q27" i="7"/>
  <c r="P27" i="7"/>
  <c r="O27" i="7"/>
  <c r="N27" i="7"/>
  <c r="S27" i="7" s="1"/>
  <c r="Q26" i="7"/>
  <c r="P26" i="7"/>
  <c r="O26" i="7"/>
  <c r="N26" i="7"/>
  <c r="S26" i="7" s="1"/>
  <c r="Q25" i="7"/>
  <c r="P25" i="7"/>
  <c r="O25" i="7"/>
  <c r="N25" i="7"/>
  <c r="S25" i="7" s="1"/>
  <c r="W25" i="7" s="1"/>
  <c r="Q24" i="7"/>
  <c r="P24" i="7"/>
  <c r="O24" i="7"/>
  <c r="N24" i="7"/>
  <c r="S24" i="7" s="1"/>
  <c r="Q23" i="7"/>
  <c r="P23" i="7"/>
  <c r="O23" i="7"/>
  <c r="N23" i="7"/>
  <c r="S23" i="7" s="1"/>
  <c r="W23" i="7" s="1"/>
  <c r="Q22" i="7"/>
  <c r="P22" i="7"/>
  <c r="O22" i="7"/>
  <c r="N22" i="7"/>
  <c r="S22" i="7" s="1"/>
  <c r="W22" i="7" s="1"/>
  <c r="Q21" i="7"/>
  <c r="P21" i="7"/>
  <c r="O21" i="7"/>
  <c r="N21" i="7"/>
  <c r="S21" i="7" s="1"/>
  <c r="Q20" i="7"/>
  <c r="P20" i="7"/>
  <c r="O20" i="7"/>
  <c r="N20" i="7"/>
  <c r="S20" i="7" s="1"/>
  <c r="Q19" i="7"/>
  <c r="P19" i="7"/>
  <c r="O19" i="7"/>
  <c r="N19" i="7"/>
  <c r="S19" i="7" s="1"/>
  <c r="Q18" i="7"/>
  <c r="P18" i="7"/>
  <c r="O18" i="7"/>
  <c r="N18" i="7"/>
  <c r="S18" i="7" s="1"/>
  <c r="Q17" i="7"/>
  <c r="P17" i="7"/>
  <c r="O17" i="7"/>
  <c r="N17" i="7"/>
  <c r="S17" i="7" s="1"/>
  <c r="W17" i="7" s="1"/>
  <c r="Q16" i="7"/>
  <c r="P16" i="7"/>
  <c r="O16" i="7"/>
  <c r="N16" i="7"/>
  <c r="S16" i="7" s="1"/>
  <c r="Q15" i="7"/>
  <c r="P15" i="7"/>
  <c r="O15" i="7"/>
  <c r="N15" i="7"/>
  <c r="S15" i="7" s="1"/>
  <c r="W15" i="7" s="1"/>
  <c r="Q14" i="7"/>
  <c r="P14" i="7"/>
  <c r="O14" i="7"/>
  <c r="N14" i="7"/>
  <c r="S14" i="7" s="1"/>
  <c r="W14" i="7" s="1"/>
  <c r="Q13" i="7"/>
  <c r="P13" i="7"/>
  <c r="O13" i="7"/>
  <c r="N13" i="7"/>
  <c r="S13" i="7" s="1"/>
  <c r="Q12" i="7"/>
  <c r="P12" i="7"/>
  <c r="O12" i="7"/>
  <c r="N12" i="7"/>
  <c r="S12" i="7" s="1"/>
  <c r="BA5" i="7"/>
  <c r="BE43" i="2" s="1"/>
  <c r="AZ5" i="7"/>
  <c r="BD43" i="2" s="1"/>
  <c r="AY5" i="7"/>
  <c r="BC43" i="2" s="1"/>
  <c r="AX5" i="7"/>
  <c r="BB43" i="2" s="1"/>
  <c r="AW5" i="7"/>
  <c r="BA43" i="2" s="1"/>
  <c r="AV5" i="7"/>
  <c r="AZ43" i="2" s="1"/>
  <c r="L43" i="2" s="1"/>
  <c r="AU5" i="7"/>
  <c r="AY43" i="2" s="1"/>
  <c r="K43" i="2" s="1"/>
  <c r="AT5" i="7"/>
  <c r="AX43" i="2" s="1"/>
  <c r="J43" i="2" s="1"/>
  <c r="AQ5" i="7"/>
  <c r="BA4" i="7"/>
  <c r="AV43" i="2" s="1"/>
  <c r="AZ4" i="7"/>
  <c r="AU43" i="2" s="1"/>
  <c r="AY4" i="7"/>
  <c r="AT43" i="2" s="1"/>
  <c r="AX4" i="7"/>
  <c r="AS43" i="2" s="1"/>
  <c r="AW4" i="7"/>
  <c r="AR43" i="2" s="1"/>
  <c r="AV4" i="7"/>
  <c r="AQ43" i="2" s="1"/>
  <c r="AU4" i="7"/>
  <c r="AP43" i="2" s="1"/>
  <c r="AT4" i="7"/>
  <c r="AO43" i="2" s="1"/>
  <c r="AQ4" i="7"/>
  <c r="BA3" i="7"/>
  <c r="AM43" i="2" s="1"/>
  <c r="AZ3" i="7"/>
  <c r="AL43" i="2" s="1"/>
  <c r="AY3" i="7"/>
  <c r="AK43" i="2" s="1"/>
  <c r="AX3" i="7"/>
  <c r="AJ43" i="2" s="1"/>
  <c r="AW3" i="7"/>
  <c r="AI43" i="2" s="1"/>
  <c r="AV3" i="7"/>
  <c r="AH43" i="2" s="1"/>
  <c r="AU3" i="7"/>
  <c r="AG43" i="2" s="1"/>
  <c r="AT3" i="7"/>
  <c r="AF43" i="2" s="1"/>
  <c r="AQ3" i="7"/>
  <c r="P41" i="6"/>
  <c r="O41" i="6"/>
  <c r="N41" i="6"/>
  <c r="M41" i="6"/>
  <c r="R41" i="6" s="1"/>
  <c r="V41" i="6" s="1"/>
  <c r="P40" i="6"/>
  <c r="O40" i="6"/>
  <c r="N40" i="6"/>
  <c r="M40" i="6"/>
  <c r="R40" i="6" s="1"/>
  <c r="V40" i="6" s="1"/>
  <c r="P39" i="6"/>
  <c r="O39" i="6"/>
  <c r="N39" i="6"/>
  <c r="M39" i="6"/>
  <c r="R39" i="6" s="1"/>
  <c r="V39" i="6" s="1"/>
  <c r="P38" i="6"/>
  <c r="O38" i="6"/>
  <c r="N38" i="6"/>
  <c r="M38" i="6"/>
  <c r="R38" i="6" s="1"/>
  <c r="V38" i="6" s="1"/>
  <c r="P37" i="6"/>
  <c r="O37" i="6"/>
  <c r="N37" i="6"/>
  <c r="M37" i="6"/>
  <c r="R37" i="6" s="1"/>
  <c r="V37" i="6" s="1"/>
  <c r="P36" i="6"/>
  <c r="O36" i="6"/>
  <c r="N36" i="6"/>
  <c r="M36" i="6"/>
  <c r="R36" i="6" s="1"/>
  <c r="V36" i="6" s="1"/>
  <c r="P35" i="6"/>
  <c r="O35" i="6"/>
  <c r="N35" i="6"/>
  <c r="M35" i="6"/>
  <c r="R35" i="6" s="1"/>
  <c r="V35" i="6" s="1"/>
  <c r="P34" i="6"/>
  <c r="O34" i="6"/>
  <c r="N34" i="6"/>
  <c r="M34" i="6"/>
  <c r="R34" i="6" s="1"/>
  <c r="V34" i="6" s="1"/>
  <c r="P33" i="6"/>
  <c r="O33" i="6"/>
  <c r="N33" i="6"/>
  <c r="M33" i="6"/>
  <c r="R33" i="6" s="1"/>
  <c r="V33" i="6" s="1"/>
  <c r="P32" i="6"/>
  <c r="O32" i="6"/>
  <c r="N32" i="6"/>
  <c r="M32" i="6"/>
  <c r="R32" i="6" s="1"/>
  <c r="V32" i="6" s="1"/>
  <c r="P31" i="6"/>
  <c r="O31" i="6"/>
  <c r="N31" i="6"/>
  <c r="M31" i="6"/>
  <c r="R31" i="6" s="1"/>
  <c r="V31" i="6" s="1"/>
  <c r="P30" i="6"/>
  <c r="O30" i="6"/>
  <c r="N30" i="6"/>
  <c r="M30" i="6"/>
  <c r="R30" i="6" s="1"/>
  <c r="V30" i="6" s="1"/>
  <c r="P29" i="6"/>
  <c r="O29" i="6"/>
  <c r="N29" i="6"/>
  <c r="M29" i="6"/>
  <c r="R29" i="6" s="1"/>
  <c r="V29" i="6" s="1"/>
  <c r="P28" i="6"/>
  <c r="O28" i="6"/>
  <c r="N28" i="6"/>
  <c r="M28" i="6"/>
  <c r="R28" i="6" s="1"/>
  <c r="V28" i="6" s="1"/>
  <c r="P27" i="6"/>
  <c r="O27" i="6"/>
  <c r="N27" i="6"/>
  <c r="M27" i="6"/>
  <c r="R27" i="6" s="1"/>
  <c r="V27" i="6" s="1"/>
  <c r="P26" i="6"/>
  <c r="O26" i="6"/>
  <c r="N26" i="6"/>
  <c r="M26" i="6"/>
  <c r="R26" i="6" s="1"/>
  <c r="V26" i="6" s="1"/>
  <c r="P25" i="6"/>
  <c r="O25" i="6"/>
  <c r="N25" i="6"/>
  <c r="M25" i="6"/>
  <c r="R25" i="6" s="1"/>
  <c r="V25" i="6" s="1"/>
  <c r="P24" i="6"/>
  <c r="O24" i="6"/>
  <c r="N24" i="6"/>
  <c r="M24" i="6"/>
  <c r="R24" i="6" s="1"/>
  <c r="V24" i="6" s="1"/>
  <c r="P23" i="6"/>
  <c r="O23" i="6"/>
  <c r="N23" i="6"/>
  <c r="M23" i="6"/>
  <c r="R23" i="6" s="1"/>
  <c r="V23" i="6" s="1"/>
  <c r="P22" i="6"/>
  <c r="O22" i="6"/>
  <c r="N22" i="6"/>
  <c r="M22" i="6"/>
  <c r="R22" i="6" s="1"/>
  <c r="V22" i="6" s="1"/>
  <c r="P21" i="6"/>
  <c r="O21" i="6"/>
  <c r="N21" i="6"/>
  <c r="M21" i="6"/>
  <c r="R21" i="6" s="1"/>
  <c r="V21" i="6" s="1"/>
  <c r="P20" i="6"/>
  <c r="O20" i="6"/>
  <c r="N20" i="6"/>
  <c r="M20" i="6"/>
  <c r="R20" i="6" s="1"/>
  <c r="V20" i="6" s="1"/>
  <c r="P19" i="6"/>
  <c r="O19" i="6"/>
  <c r="N19" i="6"/>
  <c r="M19" i="6"/>
  <c r="R19" i="6" s="1"/>
  <c r="V19" i="6" s="1"/>
  <c r="P18" i="6"/>
  <c r="O18" i="6"/>
  <c r="N18" i="6"/>
  <c r="M18" i="6"/>
  <c r="R18" i="6" s="1"/>
  <c r="V18" i="6" s="1"/>
  <c r="P17" i="6"/>
  <c r="O17" i="6"/>
  <c r="N17" i="6"/>
  <c r="M17" i="6"/>
  <c r="R17" i="6" s="1"/>
  <c r="V17" i="6" s="1"/>
  <c r="P16" i="6"/>
  <c r="O16" i="6"/>
  <c r="N16" i="6"/>
  <c r="M16" i="6"/>
  <c r="R16" i="6" s="1"/>
  <c r="V16" i="6" s="1"/>
  <c r="P15" i="6"/>
  <c r="O15" i="6"/>
  <c r="N15" i="6"/>
  <c r="M15" i="6"/>
  <c r="R15" i="6" s="1"/>
  <c r="V15" i="6" s="1"/>
  <c r="P14" i="6"/>
  <c r="O14" i="6"/>
  <c r="N14" i="6"/>
  <c r="M14" i="6"/>
  <c r="R14" i="6" s="1"/>
  <c r="V14" i="6" s="1"/>
  <c r="P13" i="6"/>
  <c r="O13" i="6"/>
  <c r="N13" i="6"/>
  <c r="M13" i="6"/>
  <c r="R13" i="6" s="1"/>
  <c r="V13" i="6" s="1"/>
  <c r="P12" i="6"/>
  <c r="O12" i="6"/>
  <c r="N12" i="6"/>
  <c r="M12" i="6"/>
  <c r="R12" i="6" s="1"/>
  <c r="AZ5" i="6"/>
  <c r="BE42" i="2" s="1"/>
  <c r="AY5" i="6"/>
  <c r="BD42" i="2" s="1"/>
  <c r="AX5" i="6"/>
  <c r="BC42" i="2" s="1"/>
  <c r="AW5" i="6"/>
  <c r="BB42" i="2" s="1"/>
  <c r="AV5" i="6"/>
  <c r="BA42" i="2" s="1"/>
  <c r="M42" i="2" s="1"/>
  <c r="AU5" i="6"/>
  <c r="AZ42" i="2" s="1"/>
  <c r="L42" i="2" s="1"/>
  <c r="AT5" i="6"/>
  <c r="AY42" i="2" s="1"/>
  <c r="K42" i="2" s="1"/>
  <c r="AS5" i="6"/>
  <c r="AX42" i="2" s="1"/>
  <c r="J42" i="2" s="1"/>
  <c r="AP5" i="6"/>
  <c r="AZ4" i="6"/>
  <c r="AV42" i="2" s="1"/>
  <c r="AY4" i="6"/>
  <c r="AU42" i="2" s="1"/>
  <c r="AX4" i="6"/>
  <c r="AT42" i="2" s="1"/>
  <c r="AW4" i="6"/>
  <c r="AS42" i="2" s="1"/>
  <c r="AV4" i="6"/>
  <c r="AR42" i="2" s="1"/>
  <c r="AU4" i="6"/>
  <c r="AQ42" i="2" s="1"/>
  <c r="AT4" i="6"/>
  <c r="AP42" i="2" s="1"/>
  <c r="AS4" i="6"/>
  <c r="AO42" i="2" s="1"/>
  <c r="AP4" i="6"/>
  <c r="AZ3" i="6"/>
  <c r="AM42" i="2" s="1"/>
  <c r="AY3" i="6"/>
  <c r="AL42" i="2" s="1"/>
  <c r="AX3" i="6"/>
  <c r="AK42" i="2" s="1"/>
  <c r="AW3" i="6"/>
  <c r="AJ42" i="2" s="1"/>
  <c r="AV3" i="6"/>
  <c r="AI42" i="2" s="1"/>
  <c r="AU3" i="6"/>
  <c r="AH42" i="2" s="1"/>
  <c r="AT3" i="6"/>
  <c r="AG42" i="2" s="1"/>
  <c r="AS3" i="6"/>
  <c r="AF42" i="2" s="1"/>
  <c r="AP3" i="6"/>
  <c r="U42" i="5"/>
  <c r="T42" i="5"/>
  <c r="S42" i="5"/>
  <c r="W42" i="5" s="1"/>
  <c r="AA42" i="5" s="1"/>
  <c r="M42" i="5"/>
  <c r="U41" i="5"/>
  <c r="T41" i="5"/>
  <c r="S41" i="5"/>
  <c r="W41" i="5" s="1"/>
  <c r="M41" i="5"/>
  <c r="U40" i="5"/>
  <c r="T40" i="5"/>
  <c r="S40" i="5"/>
  <c r="W40" i="5" s="1"/>
  <c r="AA40" i="5" s="1"/>
  <c r="M40" i="5"/>
  <c r="U39" i="5"/>
  <c r="T39" i="5"/>
  <c r="S39" i="5"/>
  <c r="W39" i="5" s="1"/>
  <c r="AA39" i="5" s="1"/>
  <c r="M39" i="5"/>
  <c r="U38" i="5"/>
  <c r="T38" i="5"/>
  <c r="S38" i="5"/>
  <c r="W38" i="5" s="1"/>
  <c r="AA38" i="5" s="1"/>
  <c r="M38" i="5"/>
  <c r="U37" i="5"/>
  <c r="T37" i="5"/>
  <c r="S37" i="5"/>
  <c r="W37" i="5" s="1"/>
  <c r="AA37" i="5" s="1"/>
  <c r="M37" i="5"/>
  <c r="U36" i="5"/>
  <c r="T36" i="5"/>
  <c r="S36" i="5"/>
  <c r="W36" i="5" s="1"/>
  <c r="AA36" i="5" s="1"/>
  <c r="M36" i="5"/>
  <c r="U35" i="5"/>
  <c r="T35" i="5"/>
  <c r="S35" i="5"/>
  <c r="W35" i="5" s="1"/>
  <c r="AA35" i="5" s="1"/>
  <c r="M35" i="5"/>
  <c r="U34" i="5"/>
  <c r="T34" i="5"/>
  <c r="S34" i="5"/>
  <c r="W34" i="5" s="1"/>
  <c r="AA34" i="5" s="1"/>
  <c r="M34" i="5"/>
  <c r="U33" i="5"/>
  <c r="T33" i="5"/>
  <c r="S33" i="5"/>
  <c r="W33" i="5" s="1"/>
  <c r="AA33" i="5" s="1"/>
  <c r="M33" i="5"/>
  <c r="U32" i="5"/>
  <c r="T32" i="5"/>
  <c r="S32" i="5"/>
  <c r="W32" i="5" s="1"/>
  <c r="AA32" i="5" s="1"/>
  <c r="M32" i="5"/>
  <c r="U31" i="5"/>
  <c r="T31" i="5"/>
  <c r="S31" i="5"/>
  <c r="W31" i="5" s="1"/>
  <c r="AA31" i="5" s="1"/>
  <c r="M31" i="5"/>
  <c r="U30" i="5"/>
  <c r="T30" i="5"/>
  <c r="S30" i="5"/>
  <c r="W30" i="5" s="1"/>
  <c r="AA30" i="5" s="1"/>
  <c r="M30" i="5"/>
  <c r="U29" i="5"/>
  <c r="T29" i="5"/>
  <c r="S29" i="5"/>
  <c r="W29" i="5" s="1"/>
  <c r="AA29" i="5" s="1"/>
  <c r="M29" i="5"/>
  <c r="U28" i="5"/>
  <c r="T28" i="5"/>
  <c r="S28" i="5"/>
  <c r="W28" i="5" s="1"/>
  <c r="AA28" i="5" s="1"/>
  <c r="M28" i="5"/>
  <c r="U27" i="5"/>
  <c r="T27" i="5"/>
  <c r="S27" i="5"/>
  <c r="W27" i="5" s="1"/>
  <c r="AA27" i="5" s="1"/>
  <c r="M27" i="5"/>
  <c r="U26" i="5"/>
  <c r="T26" i="5"/>
  <c r="S26" i="5"/>
  <c r="W26" i="5" s="1"/>
  <c r="AA26" i="5" s="1"/>
  <c r="M26" i="5"/>
  <c r="U25" i="5"/>
  <c r="T25" i="5"/>
  <c r="S25" i="5"/>
  <c r="W25" i="5" s="1"/>
  <c r="AA25" i="5" s="1"/>
  <c r="M25" i="5"/>
  <c r="U24" i="5"/>
  <c r="T24" i="5"/>
  <c r="S24" i="5"/>
  <c r="W24" i="5" s="1"/>
  <c r="AA24" i="5" s="1"/>
  <c r="M24" i="5"/>
  <c r="U23" i="5"/>
  <c r="T23" i="5"/>
  <c r="S23" i="5"/>
  <c r="W23" i="5" s="1"/>
  <c r="AA23" i="5" s="1"/>
  <c r="M23" i="5"/>
  <c r="U22" i="5"/>
  <c r="T22" i="5"/>
  <c r="S22" i="5"/>
  <c r="W22" i="5" s="1"/>
  <c r="AA22" i="5" s="1"/>
  <c r="M22" i="5"/>
  <c r="U21" i="5"/>
  <c r="T21" i="5"/>
  <c r="S21" i="5"/>
  <c r="W21" i="5" s="1"/>
  <c r="AA21" i="5" s="1"/>
  <c r="M21" i="5"/>
  <c r="U20" i="5"/>
  <c r="T20" i="5"/>
  <c r="S20" i="5"/>
  <c r="W20" i="5" s="1"/>
  <c r="AA20" i="5" s="1"/>
  <c r="M20" i="5"/>
  <c r="U19" i="5"/>
  <c r="T19" i="5"/>
  <c r="S19" i="5"/>
  <c r="W19" i="5" s="1"/>
  <c r="AA19" i="5" s="1"/>
  <c r="M19" i="5"/>
  <c r="U18" i="5"/>
  <c r="T18" i="5"/>
  <c r="S18" i="5"/>
  <c r="W18" i="5" s="1"/>
  <c r="AA18" i="5" s="1"/>
  <c r="M18" i="5"/>
  <c r="U17" i="5"/>
  <c r="T17" i="5"/>
  <c r="S17" i="5"/>
  <c r="W17" i="5" s="1"/>
  <c r="AA17" i="5" s="1"/>
  <c r="M17" i="5"/>
  <c r="U16" i="5"/>
  <c r="T16" i="5"/>
  <c r="S16" i="5"/>
  <c r="W16" i="5" s="1"/>
  <c r="AA16" i="5" s="1"/>
  <c r="M16" i="5"/>
  <c r="U15" i="5"/>
  <c r="T15" i="5"/>
  <c r="S15" i="5"/>
  <c r="W15" i="5" s="1"/>
  <c r="AA15" i="5" s="1"/>
  <c r="M15" i="5"/>
  <c r="U14" i="5"/>
  <c r="T14" i="5"/>
  <c r="S14" i="5"/>
  <c r="W14" i="5" s="1"/>
  <c r="AA14" i="5" s="1"/>
  <c r="M14" i="5"/>
  <c r="AD13" i="5"/>
  <c r="U13" i="5"/>
  <c r="T13" i="5"/>
  <c r="S13" i="5"/>
  <c r="W13" i="5" s="1"/>
  <c r="M13" i="5"/>
  <c r="BE5" i="5"/>
  <c r="BE41" i="2" s="1"/>
  <c r="BD5" i="5"/>
  <c r="BD41" i="2" s="1"/>
  <c r="BC5" i="5"/>
  <c r="BC41" i="2" s="1"/>
  <c r="BB5" i="5"/>
  <c r="BB41" i="2" s="1"/>
  <c r="BA5" i="5"/>
  <c r="BA41" i="2" s="1"/>
  <c r="AZ5" i="5"/>
  <c r="AZ41" i="2" s="1"/>
  <c r="L41" i="2" s="1"/>
  <c r="AY5" i="5"/>
  <c r="AY41" i="2" s="1"/>
  <c r="K41" i="2" s="1"/>
  <c r="AX41" i="2"/>
  <c r="J41" i="2" s="1"/>
  <c r="AU5" i="5"/>
  <c r="BE4" i="5"/>
  <c r="AV41" i="2" s="1"/>
  <c r="BD4" i="5"/>
  <c r="AU41" i="2" s="1"/>
  <c r="BC4" i="5"/>
  <c r="AT41" i="2" s="1"/>
  <c r="BB4" i="5"/>
  <c r="AS41" i="2" s="1"/>
  <c r="BA4" i="5"/>
  <c r="AR41" i="2" s="1"/>
  <c r="AZ4" i="5"/>
  <c r="AQ41" i="2" s="1"/>
  <c r="AY4" i="5"/>
  <c r="AP41" i="2" s="1"/>
  <c r="AX4" i="5"/>
  <c r="AO41" i="2" s="1"/>
  <c r="AU4" i="5"/>
  <c r="BE3" i="5"/>
  <c r="AM41" i="2" s="1"/>
  <c r="BD3" i="5"/>
  <c r="AL41" i="2" s="1"/>
  <c r="BC3" i="5"/>
  <c r="AK41" i="2" s="1"/>
  <c r="BB3" i="5"/>
  <c r="AJ41" i="2" s="1"/>
  <c r="BA3" i="5"/>
  <c r="AI41" i="2" s="1"/>
  <c r="AZ3" i="5"/>
  <c r="AH41" i="2" s="1"/>
  <c r="AY3" i="5"/>
  <c r="AG41" i="2" s="1"/>
  <c r="AX3" i="5"/>
  <c r="AF41" i="2" s="1"/>
  <c r="AU3" i="5"/>
  <c r="AB42" i="4"/>
  <c r="Z42" i="4"/>
  <c r="X42" i="4"/>
  <c r="W42" i="4"/>
  <c r="V42" i="4"/>
  <c r="U42" i="4"/>
  <c r="R42" i="4"/>
  <c r="T42" i="4" s="1"/>
  <c r="Q42" i="4"/>
  <c r="S42" i="4" s="1"/>
  <c r="AB41" i="4"/>
  <c r="Z41" i="4"/>
  <c r="X41" i="4"/>
  <c r="W41" i="4"/>
  <c r="V41" i="4"/>
  <c r="U41" i="4"/>
  <c r="R41" i="4"/>
  <c r="T41" i="4" s="1"/>
  <c r="Q41" i="4"/>
  <c r="S41" i="4" s="1"/>
  <c r="AB40" i="4"/>
  <c r="Z40" i="4"/>
  <c r="X40" i="4"/>
  <c r="W40" i="4"/>
  <c r="V40" i="4"/>
  <c r="U40" i="4"/>
  <c r="R40" i="4"/>
  <c r="T40" i="4" s="1"/>
  <c r="Q40" i="4"/>
  <c r="S40" i="4" s="1"/>
  <c r="AB39" i="4"/>
  <c r="Z39" i="4"/>
  <c r="X39" i="4"/>
  <c r="W39" i="4"/>
  <c r="V39" i="4"/>
  <c r="U39" i="4"/>
  <c r="R39" i="4"/>
  <c r="T39" i="4" s="1"/>
  <c r="Q39" i="4"/>
  <c r="S39" i="4" s="1"/>
  <c r="AB38" i="4"/>
  <c r="Z38" i="4"/>
  <c r="X38" i="4"/>
  <c r="W38" i="4"/>
  <c r="V38" i="4"/>
  <c r="U38" i="4"/>
  <c r="R38" i="4"/>
  <c r="T38" i="4" s="1"/>
  <c r="Q38" i="4"/>
  <c r="S38" i="4" s="1"/>
  <c r="AB37" i="4"/>
  <c r="Z37" i="4"/>
  <c r="X37" i="4"/>
  <c r="W37" i="4"/>
  <c r="V37" i="4"/>
  <c r="U37" i="4"/>
  <c r="R37" i="4"/>
  <c r="T37" i="4" s="1"/>
  <c r="Q37" i="4"/>
  <c r="S37" i="4" s="1"/>
  <c r="AB36" i="4"/>
  <c r="Z36" i="4"/>
  <c r="X36" i="4"/>
  <c r="W36" i="4"/>
  <c r="V36" i="4"/>
  <c r="U36" i="4"/>
  <c r="R36" i="4"/>
  <c r="T36" i="4" s="1"/>
  <c r="Q36" i="4"/>
  <c r="S36" i="4" s="1"/>
  <c r="AB35" i="4"/>
  <c r="Z35" i="4"/>
  <c r="X35" i="4"/>
  <c r="W35" i="4"/>
  <c r="V35" i="4"/>
  <c r="U35" i="4"/>
  <c r="R35" i="4"/>
  <c r="T35" i="4" s="1"/>
  <c r="Q35" i="4"/>
  <c r="S35" i="4" s="1"/>
  <c r="AB34" i="4"/>
  <c r="Z34" i="4"/>
  <c r="X34" i="4"/>
  <c r="W34" i="4"/>
  <c r="V34" i="4"/>
  <c r="U34" i="4"/>
  <c r="R34" i="4"/>
  <c r="T34" i="4" s="1"/>
  <c r="Q34" i="4"/>
  <c r="S34" i="4" s="1"/>
  <c r="AB33" i="4"/>
  <c r="Z33" i="4"/>
  <c r="X33" i="4"/>
  <c r="W33" i="4"/>
  <c r="V33" i="4"/>
  <c r="U33" i="4"/>
  <c r="R33" i="4"/>
  <c r="T33" i="4" s="1"/>
  <c r="Q33" i="4"/>
  <c r="S33" i="4" s="1"/>
  <c r="AB32" i="4"/>
  <c r="Z32" i="4"/>
  <c r="X32" i="4"/>
  <c r="W32" i="4"/>
  <c r="V32" i="4"/>
  <c r="U32" i="4"/>
  <c r="R32" i="4"/>
  <c r="T32" i="4" s="1"/>
  <c r="Q32" i="4"/>
  <c r="S32" i="4" s="1"/>
  <c r="AB31" i="4"/>
  <c r="Z31" i="4"/>
  <c r="X31" i="4"/>
  <c r="W31" i="4"/>
  <c r="V31" i="4"/>
  <c r="U31" i="4"/>
  <c r="R31" i="4"/>
  <c r="T31" i="4" s="1"/>
  <c r="Q31" i="4"/>
  <c r="S31" i="4" s="1"/>
  <c r="AB30" i="4"/>
  <c r="Z30" i="4"/>
  <c r="X30" i="4"/>
  <c r="W30" i="4"/>
  <c r="V30" i="4"/>
  <c r="U30" i="4"/>
  <c r="R30" i="4"/>
  <c r="T30" i="4" s="1"/>
  <c r="Q30" i="4"/>
  <c r="S30" i="4" s="1"/>
  <c r="AB29" i="4"/>
  <c r="Z29" i="4"/>
  <c r="X29" i="4"/>
  <c r="W29" i="4"/>
  <c r="V29" i="4"/>
  <c r="U29" i="4"/>
  <c r="R29" i="4"/>
  <c r="T29" i="4" s="1"/>
  <c r="Q29" i="4"/>
  <c r="S29" i="4" s="1"/>
  <c r="AB28" i="4"/>
  <c r="Z28" i="4"/>
  <c r="X28" i="4"/>
  <c r="W28" i="4"/>
  <c r="V28" i="4"/>
  <c r="U28" i="4"/>
  <c r="R28" i="4"/>
  <c r="T28" i="4" s="1"/>
  <c r="Q28" i="4"/>
  <c r="S28" i="4" s="1"/>
  <c r="AB27" i="4"/>
  <c r="Z27" i="4"/>
  <c r="X27" i="4"/>
  <c r="W27" i="4"/>
  <c r="V27" i="4"/>
  <c r="U27" i="4"/>
  <c r="R27" i="4"/>
  <c r="T27" i="4" s="1"/>
  <c r="Q27" i="4"/>
  <c r="S27" i="4" s="1"/>
  <c r="AB26" i="4"/>
  <c r="Z26" i="4"/>
  <c r="X26" i="4"/>
  <c r="W26" i="4"/>
  <c r="V26" i="4"/>
  <c r="U26" i="4"/>
  <c r="R26" i="4"/>
  <c r="T26" i="4" s="1"/>
  <c r="Q26" i="4"/>
  <c r="S26" i="4" s="1"/>
  <c r="AB25" i="4"/>
  <c r="Z25" i="4"/>
  <c r="X25" i="4"/>
  <c r="W25" i="4"/>
  <c r="V25" i="4"/>
  <c r="U25" i="4"/>
  <c r="R25" i="4"/>
  <c r="T25" i="4" s="1"/>
  <c r="Q25" i="4"/>
  <c r="S25" i="4" s="1"/>
  <c r="AB24" i="4"/>
  <c r="Z24" i="4"/>
  <c r="X24" i="4"/>
  <c r="W24" i="4"/>
  <c r="V24" i="4"/>
  <c r="U24" i="4"/>
  <c r="R24" i="4"/>
  <c r="T24" i="4" s="1"/>
  <c r="Q24" i="4"/>
  <c r="S24" i="4" s="1"/>
  <c r="AB23" i="4"/>
  <c r="Z23" i="4"/>
  <c r="X23" i="4"/>
  <c r="W23" i="4"/>
  <c r="V23" i="4"/>
  <c r="U23" i="4"/>
  <c r="R23" i="4"/>
  <c r="T23" i="4" s="1"/>
  <c r="Q23" i="4"/>
  <c r="S23" i="4" s="1"/>
  <c r="AB22" i="4"/>
  <c r="Z22" i="4"/>
  <c r="X22" i="4"/>
  <c r="W22" i="4"/>
  <c r="V22" i="4"/>
  <c r="U22" i="4"/>
  <c r="R22" i="4"/>
  <c r="T22" i="4" s="1"/>
  <c r="Q22" i="4"/>
  <c r="S22" i="4" s="1"/>
  <c r="AB21" i="4"/>
  <c r="Z21" i="4"/>
  <c r="X21" i="4"/>
  <c r="W21" i="4"/>
  <c r="V21" i="4"/>
  <c r="U21" i="4"/>
  <c r="R21" i="4"/>
  <c r="T21" i="4" s="1"/>
  <c r="Q21" i="4"/>
  <c r="S21" i="4" s="1"/>
  <c r="AB20" i="4"/>
  <c r="Z20" i="4"/>
  <c r="X20" i="4"/>
  <c r="W20" i="4"/>
  <c r="V20" i="4"/>
  <c r="U20" i="4"/>
  <c r="R20" i="4"/>
  <c r="T20" i="4" s="1"/>
  <c r="Q20" i="4"/>
  <c r="S20" i="4" s="1"/>
  <c r="AB19" i="4"/>
  <c r="Z19" i="4"/>
  <c r="X19" i="4"/>
  <c r="W19" i="4"/>
  <c r="V19" i="4"/>
  <c r="U19" i="4"/>
  <c r="R19" i="4"/>
  <c r="T19" i="4" s="1"/>
  <c r="Q19" i="4"/>
  <c r="S19" i="4" s="1"/>
  <c r="AB18" i="4"/>
  <c r="Z18" i="4"/>
  <c r="X18" i="4"/>
  <c r="W18" i="4"/>
  <c r="V18" i="4"/>
  <c r="U18" i="4"/>
  <c r="R18" i="4"/>
  <c r="T18" i="4" s="1"/>
  <c r="Q18" i="4"/>
  <c r="S18" i="4" s="1"/>
  <c r="AB17" i="4"/>
  <c r="Z17" i="4"/>
  <c r="X17" i="4"/>
  <c r="W17" i="4"/>
  <c r="V17" i="4"/>
  <c r="U17" i="4"/>
  <c r="R17" i="4"/>
  <c r="T17" i="4" s="1"/>
  <c r="Q17" i="4"/>
  <c r="S17" i="4" s="1"/>
  <c r="AB16" i="4"/>
  <c r="Z16" i="4"/>
  <c r="X16" i="4"/>
  <c r="W16" i="4"/>
  <c r="V16" i="4"/>
  <c r="U16" i="4"/>
  <c r="R16" i="4"/>
  <c r="T16" i="4" s="1"/>
  <c r="Q16" i="4"/>
  <c r="S16" i="4" s="1"/>
  <c r="AB15" i="4"/>
  <c r="Z15" i="4"/>
  <c r="X15" i="4"/>
  <c r="W15" i="4"/>
  <c r="V15" i="4"/>
  <c r="U15" i="4"/>
  <c r="R15" i="4"/>
  <c r="T15" i="4" s="1"/>
  <c r="Q15" i="4"/>
  <c r="S15" i="4" s="1"/>
  <c r="AB14" i="4"/>
  <c r="Z14" i="4"/>
  <c r="X14" i="4"/>
  <c r="W14" i="4"/>
  <c r="V14" i="4"/>
  <c r="U14" i="4"/>
  <c r="R14" i="4"/>
  <c r="T14" i="4" s="1"/>
  <c r="Q14" i="4"/>
  <c r="S14" i="4" s="1"/>
  <c r="AB13" i="4"/>
  <c r="Z13" i="4"/>
  <c r="X13" i="4"/>
  <c r="R13" i="4"/>
  <c r="T13" i="4" s="1"/>
  <c r="Q13" i="4"/>
  <c r="S13" i="4" s="1"/>
  <c r="BE10" i="4"/>
  <c r="BE9" i="4"/>
  <c r="BE8" i="4"/>
  <c r="BE7" i="4"/>
  <c r="CE6" i="4"/>
  <c r="BE40" i="2" s="1"/>
  <c r="CD6" i="4"/>
  <c r="BD40" i="2" s="1"/>
  <c r="CC6" i="4"/>
  <c r="BC40" i="2" s="1"/>
  <c r="CB6" i="4"/>
  <c r="BB40" i="2" s="1"/>
  <c r="CA6" i="4"/>
  <c r="BA40" i="2" s="1"/>
  <c r="BZ6" i="4"/>
  <c r="AZ40" i="2" s="1"/>
  <c r="L40" i="2" s="1"/>
  <c r="BY6" i="4"/>
  <c r="AY40" i="2" s="1"/>
  <c r="K40" i="2" s="1"/>
  <c r="BT6" i="4"/>
  <c r="BS6" i="4"/>
  <c r="BR6" i="4"/>
  <c r="BQ6" i="4"/>
  <c r="BN6" i="4"/>
  <c r="BG6" i="4"/>
  <c r="BJ6" i="4" s="1"/>
  <c r="BE6" i="4"/>
  <c r="CE5" i="4"/>
  <c r="AV40" i="2" s="1"/>
  <c r="CD5" i="4"/>
  <c r="AU40" i="2" s="1"/>
  <c r="CC5" i="4"/>
  <c r="AT40" i="2" s="1"/>
  <c r="CB5" i="4"/>
  <c r="AS40" i="2" s="1"/>
  <c r="CA5" i="4"/>
  <c r="AR40" i="2" s="1"/>
  <c r="BZ5" i="4"/>
  <c r="AQ40" i="2" s="1"/>
  <c r="BY5" i="4"/>
  <c r="AP40" i="2" s="1"/>
  <c r="BT5" i="4"/>
  <c r="BN5" i="4"/>
  <c r="BG5" i="4"/>
  <c r="BJ5" i="4" s="1"/>
  <c r="BE5" i="4"/>
  <c r="BA5" i="4"/>
  <c r="AZ5" i="4"/>
  <c r="CE4" i="4"/>
  <c r="CD4" i="4"/>
  <c r="CC4" i="4"/>
  <c r="CB4" i="4"/>
  <c r="CA4" i="4"/>
  <c r="BZ4" i="4"/>
  <c r="BY4" i="4"/>
  <c r="BT4" i="4"/>
  <c r="BN4" i="4"/>
  <c r="BE4" i="4"/>
  <c r="AA199" i="3"/>
  <c r="W199" i="3"/>
  <c r="I199" i="3"/>
  <c r="AA198" i="3"/>
  <c r="W198" i="3"/>
  <c r="I198" i="3"/>
  <c r="AA197" i="3"/>
  <c r="W197" i="3"/>
  <c r="I197" i="3"/>
  <c r="AA196" i="3"/>
  <c r="W196" i="3"/>
  <c r="I196" i="3"/>
  <c r="AA195" i="3"/>
  <c r="W195" i="3"/>
  <c r="I195" i="3"/>
  <c r="AA194" i="3"/>
  <c r="W194" i="3"/>
  <c r="I194" i="3"/>
  <c r="AA193" i="3"/>
  <c r="W193" i="3"/>
  <c r="I193" i="3"/>
  <c r="AA192" i="3"/>
  <c r="W192" i="3"/>
  <c r="I192" i="3"/>
  <c r="AA191" i="3"/>
  <c r="W191" i="3"/>
  <c r="I191" i="3"/>
  <c r="AA190" i="3"/>
  <c r="W190" i="3"/>
  <c r="I190" i="3"/>
  <c r="AA189" i="3"/>
  <c r="W189" i="3"/>
  <c r="I189" i="3"/>
  <c r="AA188" i="3"/>
  <c r="W188" i="3"/>
  <c r="I188" i="3"/>
  <c r="AA187" i="3"/>
  <c r="W187" i="3"/>
  <c r="I187" i="3"/>
  <c r="AA186" i="3"/>
  <c r="W186" i="3"/>
  <c r="I186" i="3"/>
  <c r="AA185" i="3"/>
  <c r="W185" i="3"/>
  <c r="I185" i="3"/>
  <c r="AA184" i="3"/>
  <c r="W184" i="3"/>
  <c r="I184" i="3"/>
  <c r="AA183" i="3"/>
  <c r="W183" i="3"/>
  <c r="I183" i="3"/>
  <c r="AA182" i="3"/>
  <c r="W182" i="3"/>
  <c r="I182" i="3"/>
  <c r="AA181" i="3"/>
  <c r="W181" i="3"/>
  <c r="I181" i="3"/>
  <c r="AA180" i="3"/>
  <c r="W180" i="3"/>
  <c r="I180" i="3"/>
  <c r="AA179" i="3"/>
  <c r="W179" i="3"/>
  <c r="I179" i="3"/>
  <c r="AA178" i="3"/>
  <c r="W178" i="3"/>
  <c r="I178" i="3"/>
  <c r="AA177" i="3"/>
  <c r="W177" i="3"/>
  <c r="I177" i="3"/>
  <c r="AA176" i="3"/>
  <c r="W176" i="3"/>
  <c r="I176" i="3"/>
  <c r="AA175" i="3"/>
  <c r="W175" i="3"/>
  <c r="I175" i="3"/>
  <c r="AA174" i="3"/>
  <c r="W174" i="3"/>
  <c r="I174" i="3"/>
  <c r="AA173" i="3"/>
  <c r="W173" i="3"/>
  <c r="I173" i="3"/>
  <c r="AA172" i="3"/>
  <c r="W172" i="3"/>
  <c r="I172" i="3"/>
  <c r="AA171" i="3"/>
  <c r="W171" i="3"/>
  <c r="I171" i="3"/>
  <c r="AA170" i="3"/>
  <c r="W170" i="3"/>
  <c r="I170" i="3"/>
  <c r="AA167" i="3"/>
  <c r="W167" i="3"/>
  <c r="I167" i="3"/>
  <c r="AA166" i="3"/>
  <c r="W166" i="3"/>
  <c r="I166" i="3"/>
  <c r="AA165" i="3"/>
  <c r="W165" i="3"/>
  <c r="I165" i="3"/>
  <c r="AA164" i="3"/>
  <c r="W164" i="3"/>
  <c r="I164" i="3"/>
  <c r="AA163" i="3"/>
  <c r="W163" i="3"/>
  <c r="I163" i="3"/>
  <c r="AA162" i="3"/>
  <c r="W162" i="3"/>
  <c r="I162" i="3"/>
  <c r="AA161" i="3"/>
  <c r="W161" i="3"/>
  <c r="I161" i="3"/>
  <c r="AA160" i="3"/>
  <c r="W160" i="3"/>
  <c r="I160" i="3"/>
  <c r="AA159" i="3"/>
  <c r="W159" i="3"/>
  <c r="I159" i="3"/>
  <c r="AA158" i="3"/>
  <c r="W158" i="3"/>
  <c r="I158" i="3"/>
  <c r="AA157" i="3"/>
  <c r="W157" i="3"/>
  <c r="I157" i="3"/>
  <c r="AA156" i="3"/>
  <c r="W156" i="3"/>
  <c r="I156" i="3"/>
  <c r="AA155" i="3"/>
  <c r="W155" i="3"/>
  <c r="I155" i="3"/>
  <c r="AA154" i="3"/>
  <c r="W154" i="3"/>
  <c r="I154" i="3"/>
  <c r="AA153" i="3"/>
  <c r="W153" i="3"/>
  <c r="I153" i="3"/>
  <c r="AA152" i="3"/>
  <c r="W152" i="3"/>
  <c r="I152" i="3"/>
  <c r="AA151" i="3"/>
  <c r="W151" i="3"/>
  <c r="I151" i="3"/>
  <c r="AA150" i="3"/>
  <c r="W150" i="3"/>
  <c r="I150" i="3"/>
  <c r="AA149" i="3"/>
  <c r="W149" i="3"/>
  <c r="I149" i="3"/>
  <c r="AA148" i="3"/>
  <c r="W148" i="3"/>
  <c r="I148" i="3"/>
  <c r="AA147" i="3"/>
  <c r="W147" i="3"/>
  <c r="I147" i="3"/>
  <c r="AA146" i="3"/>
  <c r="W146" i="3"/>
  <c r="I146" i="3"/>
  <c r="AA145" i="3"/>
  <c r="W145" i="3"/>
  <c r="I145" i="3"/>
  <c r="AA144" i="3"/>
  <c r="W144" i="3"/>
  <c r="I144" i="3"/>
  <c r="AA143" i="3"/>
  <c r="W143" i="3"/>
  <c r="I143" i="3"/>
  <c r="AA142" i="3"/>
  <c r="W142" i="3"/>
  <c r="I142" i="3"/>
  <c r="AA141" i="3"/>
  <c r="W141" i="3"/>
  <c r="I141" i="3"/>
  <c r="AA140" i="3"/>
  <c r="W140" i="3"/>
  <c r="I140" i="3"/>
  <c r="AA139" i="3"/>
  <c r="W139" i="3"/>
  <c r="I139" i="3"/>
  <c r="AA138" i="3"/>
  <c r="W138" i="3"/>
  <c r="I138" i="3"/>
  <c r="AA135" i="3"/>
  <c r="W135" i="3"/>
  <c r="I135" i="3"/>
  <c r="AA134" i="3"/>
  <c r="W134" i="3"/>
  <c r="I134" i="3"/>
  <c r="AA133" i="3"/>
  <c r="W133" i="3"/>
  <c r="I133" i="3"/>
  <c r="AA132" i="3"/>
  <c r="W132" i="3"/>
  <c r="I132" i="3"/>
  <c r="AA131" i="3"/>
  <c r="W131" i="3"/>
  <c r="I131" i="3"/>
  <c r="AA130" i="3"/>
  <c r="W130" i="3"/>
  <c r="I130" i="3"/>
  <c r="AA129" i="3"/>
  <c r="W129" i="3"/>
  <c r="I129" i="3"/>
  <c r="AA128" i="3"/>
  <c r="W128" i="3"/>
  <c r="I128" i="3"/>
  <c r="AA127" i="3"/>
  <c r="W127" i="3"/>
  <c r="I127" i="3"/>
  <c r="AA126" i="3"/>
  <c r="W126" i="3"/>
  <c r="I126" i="3"/>
  <c r="AA125" i="3"/>
  <c r="W125" i="3"/>
  <c r="I125" i="3"/>
  <c r="AA124" i="3"/>
  <c r="W124" i="3"/>
  <c r="I124" i="3"/>
  <c r="AA123" i="3"/>
  <c r="W123" i="3"/>
  <c r="I123" i="3"/>
  <c r="AA122" i="3"/>
  <c r="W122" i="3"/>
  <c r="I122" i="3"/>
  <c r="AA121" i="3"/>
  <c r="W121" i="3"/>
  <c r="I121" i="3"/>
  <c r="AA120" i="3"/>
  <c r="W120" i="3"/>
  <c r="I120" i="3"/>
  <c r="AA119" i="3"/>
  <c r="W119" i="3"/>
  <c r="I119" i="3"/>
  <c r="AA118" i="3"/>
  <c r="W118" i="3"/>
  <c r="I118" i="3"/>
  <c r="AA117" i="3"/>
  <c r="W117" i="3"/>
  <c r="I117" i="3"/>
  <c r="AA116" i="3"/>
  <c r="W116" i="3"/>
  <c r="I116" i="3"/>
  <c r="AA115" i="3"/>
  <c r="W115" i="3"/>
  <c r="I115" i="3"/>
  <c r="AA114" i="3"/>
  <c r="W114" i="3"/>
  <c r="I114" i="3"/>
  <c r="AA113" i="3"/>
  <c r="W113" i="3"/>
  <c r="I113" i="3"/>
  <c r="AA112" i="3"/>
  <c r="W112" i="3"/>
  <c r="I112" i="3"/>
  <c r="AA111" i="3"/>
  <c r="W111" i="3"/>
  <c r="I111" i="3"/>
  <c r="AA110" i="3"/>
  <c r="W110" i="3"/>
  <c r="I110" i="3"/>
  <c r="AA109" i="3"/>
  <c r="W109" i="3"/>
  <c r="I109" i="3"/>
  <c r="AA108" i="3"/>
  <c r="W108" i="3"/>
  <c r="I108" i="3"/>
  <c r="AA107" i="3"/>
  <c r="W107" i="3"/>
  <c r="I107" i="3"/>
  <c r="AA106" i="3"/>
  <c r="W106" i="3"/>
  <c r="I106" i="3"/>
  <c r="AA103" i="3"/>
  <c r="W103" i="3"/>
  <c r="I103" i="3"/>
  <c r="AA102" i="3"/>
  <c r="W102" i="3"/>
  <c r="I102" i="3"/>
  <c r="AA101" i="3"/>
  <c r="W101" i="3"/>
  <c r="I101" i="3"/>
  <c r="AA100" i="3"/>
  <c r="W100" i="3"/>
  <c r="I100" i="3"/>
  <c r="AA99" i="3"/>
  <c r="W99" i="3"/>
  <c r="I99" i="3"/>
  <c r="AA98" i="3"/>
  <c r="W98" i="3"/>
  <c r="I98" i="3"/>
  <c r="AA97" i="3"/>
  <c r="W97" i="3"/>
  <c r="I97" i="3"/>
  <c r="AA96" i="3"/>
  <c r="W96" i="3"/>
  <c r="I96" i="3"/>
  <c r="AA95" i="3"/>
  <c r="W95" i="3"/>
  <c r="I95" i="3"/>
  <c r="AA94" i="3"/>
  <c r="W94" i="3"/>
  <c r="I94" i="3"/>
  <c r="AA93" i="3"/>
  <c r="W93" i="3"/>
  <c r="I93" i="3"/>
  <c r="AA92" i="3"/>
  <c r="W92" i="3"/>
  <c r="I92" i="3"/>
  <c r="AA91" i="3"/>
  <c r="W91" i="3"/>
  <c r="I91" i="3"/>
  <c r="AA90" i="3"/>
  <c r="W90" i="3"/>
  <c r="I90" i="3"/>
  <c r="AA89" i="3"/>
  <c r="W89" i="3"/>
  <c r="I89" i="3"/>
  <c r="AA88" i="3"/>
  <c r="W88" i="3"/>
  <c r="I88" i="3"/>
  <c r="AA87" i="3"/>
  <c r="W87" i="3"/>
  <c r="I87" i="3"/>
  <c r="AA86" i="3"/>
  <c r="W86" i="3"/>
  <c r="I86" i="3"/>
  <c r="AA85" i="3"/>
  <c r="W85" i="3"/>
  <c r="I85" i="3"/>
  <c r="AA84" i="3"/>
  <c r="W84" i="3"/>
  <c r="I84" i="3"/>
  <c r="AA83" i="3"/>
  <c r="W83" i="3"/>
  <c r="I83" i="3"/>
  <c r="AA82" i="3"/>
  <c r="W82" i="3"/>
  <c r="I82" i="3"/>
  <c r="AA81" i="3"/>
  <c r="W81" i="3"/>
  <c r="I81" i="3"/>
  <c r="AA80" i="3"/>
  <c r="W80" i="3"/>
  <c r="I80" i="3"/>
  <c r="AA79" i="3"/>
  <c r="W79" i="3"/>
  <c r="I79" i="3"/>
  <c r="AA78" i="3"/>
  <c r="W78" i="3"/>
  <c r="I78" i="3"/>
  <c r="AA77" i="3"/>
  <c r="W77" i="3"/>
  <c r="I77" i="3"/>
  <c r="AA76" i="3"/>
  <c r="W76" i="3"/>
  <c r="I76" i="3"/>
  <c r="AA75" i="3"/>
  <c r="W75" i="3"/>
  <c r="I75" i="3"/>
  <c r="AA74" i="3"/>
  <c r="W74" i="3"/>
  <c r="I74" i="3"/>
  <c r="AA71" i="3"/>
  <c r="W71" i="3"/>
  <c r="I71" i="3"/>
  <c r="AA70" i="3"/>
  <c r="W70" i="3"/>
  <c r="I70" i="3"/>
  <c r="AA69" i="3"/>
  <c r="W69" i="3"/>
  <c r="I69" i="3"/>
  <c r="AA68" i="3"/>
  <c r="W68" i="3"/>
  <c r="I68" i="3"/>
  <c r="AA67" i="3"/>
  <c r="W67" i="3"/>
  <c r="I67" i="3"/>
  <c r="AA66" i="3"/>
  <c r="W66" i="3"/>
  <c r="I66" i="3"/>
  <c r="AA65" i="3"/>
  <c r="W65" i="3"/>
  <c r="I65" i="3"/>
  <c r="AA64" i="3"/>
  <c r="W64" i="3"/>
  <c r="I64" i="3"/>
  <c r="AA63" i="3"/>
  <c r="W63" i="3"/>
  <c r="I63" i="3"/>
  <c r="AA62" i="3"/>
  <c r="W62" i="3"/>
  <c r="I62" i="3"/>
  <c r="AA61" i="3"/>
  <c r="W61" i="3"/>
  <c r="I61" i="3"/>
  <c r="AA60" i="3"/>
  <c r="W60" i="3"/>
  <c r="I60" i="3"/>
  <c r="AA59" i="3"/>
  <c r="W59" i="3"/>
  <c r="I59" i="3"/>
  <c r="AA58" i="3"/>
  <c r="W58" i="3"/>
  <c r="I58" i="3"/>
  <c r="AA57" i="3"/>
  <c r="W57" i="3"/>
  <c r="I57" i="3"/>
  <c r="AA56" i="3"/>
  <c r="W56" i="3"/>
  <c r="I56" i="3"/>
  <c r="AA55" i="3"/>
  <c r="W55" i="3"/>
  <c r="I55" i="3"/>
  <c r="AA54" i="3"/>
  <c r="W54" i="3"/>
  <c r="I54" i="3"/>
  <c r="AA53" i="3"/>
  <c r="W53" i="3"/>
  <c r="I53" i="3"/>
  <c r="AA52" i="3"/>
  <c r="W52" i="3"/>
  <c r="I52" i="3"/>
  <c r="AA51" i="3"/>
  <c r="W51" i="3"/>
  <c r="I51" i="3"/>
  <c r="AA50" i="3"/>
  <c r="W50" i="3"/>
  <c r="I50" i="3"/>
  <c r="AA49" i="3"/>
  <c r="W49" i="3"/>
  <c r="I49" i="3"/>
  <c r="AA48" i="3"/>
  <c r="W48" i="3"/>
  <c r="I48" i="3"/>
  <c r="AA47" i="3"/>
  <c r="W47" i="3"/>
  <c r="I47" i="3"/>
  <c r="AA46" i="3"/>
  <c r="W46" i="3"/>
  <c r="I46" i="3"/>
  <c r="AA45" i="3"/>
  <c r="W45" i="3"/>
  <c r="I45" i="3"/>
  <c r="AA44" i="3"/>
  <c r="W44" i="3"/>
  <c r="I44" i="3"/>
  <c r="AA43" i="3"/>
  <c r="W43" i="3"/>
  <c r="I43" i="3"/>
  <c r="AA42" i="3"/>
  <c r="W42" i="3"/>
  <c r="I42" i="3"/>
  <c r="AA39" i="3"/>
  <c r="W39" i="3"/>
  <c r="I39" i="3"/>
  <c r="AA38" i="3"/>
  <c r="W38" i="3"/>
  <c r="I38" i="3"/>
  <c r="AA37" i="3"/>
  <c r="W37" i="3"/>
  <c r="I37" i="3"/>
  <c r="AA36" i="3"/>
  <c r="W36" i="3"/>
  <c r="I36" i="3"/>
  <c r="AA35" i="3"/>
  <c r="W35" i="3"/>
  <c r="I35" i="3"/>
  <c r="AA34" i="3"/>
  <c r="W34" i="3"/>
  <c r="I34" i="3"/>
  <c r="AA33" i="3"/>
  <c r="W33" i="3"/>
  <c r="I33" i="3"/>
  <c r="AA32" i="3"/>
  <c r="W32" i="3"/>
  <c r="I32" i="3"/>
  <c r="AA31" i="3"/>
  <c r="W31" i="3"/>
  <c r="I31" i="3"/>
  <c r="AA30" i="3"/>
  <c r="W30" i="3"/>
  <c r="I30" i="3"/>
  <c r="AA29" i="3"/>
  <c r="W29" i="3"/>
  <c r="I29" i="3"/>
  <c r="AA28" i="3"/>
  <c r="W28" i="3"/>
  <c r="I28" i="3"/>
  <c r="AA27" i="3"/>
  <c r="W27" i="3"/>
  <c r="I27" i="3"/>
  <c r="AA26" i="3"/>
  <c r="W26" i="3"/>
  <c r="I26" i="3"/>
  <c r="AA25" i="3"/>
  <c r="W25" i="3"/>
  <c r="I25" i="3"/>
  <c r="AA24" i="3"/>
  <c r="W24" i="3"/>
  <c r="I24" i="3"/>
  <c r="AA23" i="3"/>
  <c r="W23" i="3"/>
  <c r="I23" i="3"/>
  <c r="AA22" i="3"/>
  <c r="W22" i="3"/>
  <c r="I22" i="3"/>
  <c r="AA21" i="3"/>
  <c r="W21" i="3"/>
  <c r="I21" i="3"/>
  <c r="AA20" i="3"/>
  <c r="W20" i="3"/>
  <c r="I20" i="3"/>
  <c r="AA19" i="3"/>
  <c r="W19" i="3"/>
  <c r="I19" i="3"/>
  <c r="AA18" i="3"/>
  <c r="W18" i="3"/>
  <c r="I18" i="3"/>
  <c r="AA17" i="3"/>
  <c r="W17" i="3"/>
  <c r="I17" i="3"/>
  <c r="AA16" i="3"/>
  <c r="W16" i="3"/>
  <c r="I16" i="3"/>
  <c r="AS18" i="3"/>
  <c r="AA15" i="3"/>
  <c r="W15" i="3"/>
  <c r="I15" i="3"/>
  <c r="AA14" i="3"/>
  <c r="W14" i="3"/>
  <c r="I14" i="3"/>
  <c r="AA13" i="3"/>
  <c r="W13" i="3"/>
  <c r="I13" i="3"/>
  <c r="AA12" i="3"/>
  <c r="W12" i="3"/>
  <c r="I12" i="3"/>
  <c r="AA11" i="3"/>
  <c r="W11" i="3"/>
  <c r="I11" i="3"/>
  <c r="I10" i="3"/>
  <c r="AI107" i="2"/>
  <c r="AD102" i="2"/>
  <c r="AD101" i="2"/>
  <c r="AC101" i="2"/>
  <c r="AG100" i="2"/>
  <c r="AF100" i="2"/>
  <c r="AE100" i="2"/>
  <c r="AD100" i="2"/>
  <c r="AC100" i="2"/>
  <c r="AG99" i="2"/>
  <c r="AF99" i="2"/>
  <c r="BR4" i="4" s="1"/>
  <c r="AD94" i="2"/>
  <c r="AC94" i="2"/>
  <c r="BK89" i="2"/>
  <c r="BI89" i="2"/>
  <c r="BR88" i="2"/>
  <c r="BQ88" i="2"/>
  <c r="BP88" i="2"/>
  <c r="BK88" i="2"/>
  <c r="BI88" i="2"/>
  <c r="H88" i="2"/>
  <c r="BR87" i="2"/>
  <c r="BQ87" i="2"/>
  <c r="BP87" i="2"/>
  <c r="BK87" i="2"/>
  <c r="BI87" i="2"/>
  <c r="BR86" i="2"/>
  <c r="BQ86" i="2"/>
  <c r="BP86" i="2"/>
  <c r="BK86" i="2"/>
  <c r="BI86" i="2"/>
  <c r="BK85" i="2"/>
  <c r="BI85" i="2"/>
  <c r="J85" i="2"/>
  <c r="BR84" i="2"/>
  <c r="BQ84" i="2"/>
  <c r="BP84" i="2"/>
  <c r="BK84" i="2"/>
  <c r="BI84" i="2"/>
  <c r="BR83" i="2"/>
  <c r="BQ83" i="2"/>
  <c r="BP83" i="2"/>
  <c r="BK83" i="2"/>
  <c r="BI83" i="2"/>
  <c r="BR82" i="2"/>
  <c r="BQ82" i="2"/>
  <c r="BP82" i="2"/>
  <c r="BK82" i="2"/>
  <c r="BI82" i="2"/>
  <c r="BR81" i="2"/>
  <c r="BQ81" i="2"/>
  <c r="BP81" i="2"/>
  <c r="BK81" i="2"/>
  <c r="BI81" i="2"/>
  <c r="BR80" i="2"/>
  <c r="BQ80" i="2"/>
  <c r="BP80" i="2"/>
  <c r="BK80" i="2"/>
  <c r="BI80" i="2"/>
  <c r="BR79" i="2"/>
  <c r="BQ79" i="2"/>
  <c r="BP79" i="2"/>
  <c r="BK79" i="2"/>
  <c r="BI79" i="2"/>
  <c r="BR78" i="2"/>
  <c r="BQ78" i="2"/>
  <c r="BP78" i="2"/>
  <c r="BK78" i="2"/>
  <c r="BI78" i="2"/>
  <c r="BR77" i="2"/>
  <c r="BQ77" i="2"/>
  <c r="BP77" i="2"/>
  <c r="BK77" i="2"/>
  <c r="BI77" i="2"/>
  <c r="BR76" i="2"/>
  <c r="BQ76" i="2"/>
  <c r="BP76" i="2"/>
  <c r="BK76" i="2"/>
  <c r="BI76" i="2"/>
  <c r="BR75" i="2"/>
  <c r="BQ75" i="2"/>
  <c r="BP75" i="2"/>
  <c r="BK75" i="2"/>
  <c r="BI75" i="2"/>
  <c r="BR74" i="2"/>
  <c r="BQ74" i="2"/>
  <c r="BP74" i="2"/>
  <c r="BK74" i="2"/>
  <c r="BI74" i="2"/>
  <c r="BR73" i="2"/>
  <c r="BQ73" i="2"/>
  <c r="BP73" i="2"/>
  <c r="BK73" i="2"/>
  <c r="BI73" i="2"/>
  <c r="BR72" i="2"/>
  <c r="BQ72" i="2"/>
  <c r="BP72" i="2"/>
  <c r="BK72" i="2"/>
  <c r="BI72" i="2"/>
  <c r="BR71" i="2"/>
  <c r="BQ71" i="2"/>
  <c r="BP71" i="2"/>
  <c r="BK71" i="2"/>
  <c r="BI71" i="2"/>
  <c r="BR70" i="2"/>
  <c r="BQ70" i="2"/>
  <c r="BP70" i="2"/>
  <c r="BK70" i="2"/>
  <c r="BI70" i="2"/>
  <c r="BR69" i="2"/>
  <c r="BQ69" i="2"/>
  <c r="BP69" i="2"/>
  <c r="BK69" i="2"/>
  <c r="BI69" i="2"/>
  <c r="S69" i="2"/>
  <c r="BV68" i="2"/>
  <c r="BR68" i="2"/>
  <c r="BQ68" i="2"/>
  <c r="BP68" i="2"/>
  <c r="BK68" i="2"/>
  <c r="BI68" i="2"/>
  <c r="BF68" i="2"/>
  <c r="BF69" i="2" s="1"/>
  <c r="BV69" i="2" s="1"/>
  <c r="Z68" i="2"/>
  <c r="Z69" i="2" s="1"/>
  <c r="Z70" i="2" s="1"/>
  <c r="Z71" i="2" s="1"/>
  <c r="Z72" i="2" s="1"/>
  <c r="Z73" i="2" s="1"/>
  <c r="Z74" i="2" s="1"/>
  <c r="Z75" i="2" s="1"/>
  <c r="Z76" i="2" s="1"/>
  <c r="Z77" i="2" s="1"/>
  <c r="Z78" i="2" s="1"/>
  <c r="Z79" i="2" s="1"/>
  <c r="Z80" i="2" s="1"/>
  <c r="Z81" i="2" s="1"/>
  <c r="Z82" i="2" s="1"/>
  <c r="Z83" i="2" s="1"/>
  <c r="Z84" i="2" s="1"/>
  <c r="Z85" i="2" s="1"/>
  <c r="Z86" i="2" s="1"/>
  <c r="Z87" i="2" s="1"/>
  <c r="Z88" i="2" s="1"/>
  <c r="Z89" i="2" s="1"/>
  <c r="S68" i="2"/>
  <c r="D68" i="2"/>
  <c r="BV67" i="2"/>
  <c r="BR67" i="2"/>
  <c r="BP67" i="2"/>
  <c r="BS67" i="2" s="1"/>
  <c r="BT67" i="2" s="1"/>
  <c r="R67" i="2" s="1"/>
  <c r="BK67" i="2"/>
  <c r="BI67" i="2"/>
  <c r="AH67" i="2"/>
  <c r="AG67" i="2"/>
  <c r="AF67" i="2"/>
  <c r="AE67" i="2"/>
  <c r="AC67" i="2"/>
  <c r="AB67" i="2"/>
  <c r="S67" i="2"/>
  <c r="BY61" i="2"/>
  <c r="BZ61" i="2" s="1"/>
  <c r="CA61" i="2" s="1"/>
  <c r="CB61" i="2" s="1"/>
  <c r="CC61" i="2" s="1"/>
  <c r="BC60" i="2"/>
  <c r="AV60" i="2"/>
  <c r="AU60" i="2"/>
  <c r="AM60" i="2"/>
  <c r="AI60" i="2"/>
  <c r="BE58" i="2"/>
  <c r="BC58" i="2"/>
  <c r="AV58" i="2"/>
  <c r="AH58" i="2"/>
  <c r="AG58" i="2"/>
  <c r="AF58" i="2"/>
  <c r="BE57" i="2"/>
  <c r="AO57" i="2"/>
  <c r="AL57" i="2"/>
  <c r="AH57" i="2"/>
  <c r="AG57" i="2"/>
  <c r="BE56" i="2"/>
  <c r="BB56" i="2"/>
  <c r="BA56" i="2"/>
  <c r="M56" i="2" s="1"/>
  <c r="AO56" i="2"/>
  <c r="AH56" i="2"/>
  <c r="AG56" i="2"/>
  <c r="AF56" i="2"/>
  <c r="BA55" i="2"/>
  <c r="AZ55" i="2"/>
  <c r="L55" i="2" s="1"/>
  <c r="AY55" i="2"/>
  <c r="K55" i="2" s="1"/>
  <c r="AR55" i="2"/>
  <c r="AQ55" i="2"/>
  <c r="AJ55" i="2"/>
  <c r="AM53" i="2"/>
  <c r="AL53" i="2"/>
  <c r="AK53" i="2"/>
  <c r="BC52" i="2"/>
  <c r="AY52" i="2"/>
  <c r="K52" i="2" s="1"/>
  <c r="AX52" i="2"/>
  <c r="J52" i="2" s="1"/>
  <c r="AV52" i="2"/>
  <c r="AU52" i="2"/>
  <c r="AT52" i="2"/>
  <c r="AP52" i="2"/>
  <c r="AH52" i="2"/>
  <c r="AU51" i="2"/>
  <c r="AR51" i="2"/>
  <c r="AF51" i="2"/>
  <c r="BE50" i="2"/>
  <c r="BD50" i="2"/>
  <c r="AV50" i="2"/>
  <c r="AU50" i="2"/>
  <c r="AT50" i="2"/>
  <c r="AS50" i="2"/>
  <c r="AM50" i="2"/>
  <c r="AG50" i="2"/>
  <c r="AF50" i="2"/>
  <c r="BB49" i="2"/>
  <c r="AX49" i="2"/>
  <c r="J49" i="2" s="1"/>
  <c r="AT49" i="2"/>
  <c r="AS49" i="2"/>
  <c r="S32" i="2"/>
  <c r="AE31" i="2"/>
  <c r="AD31" i="2"/>
  <c r="AC31" i="2"/>
  <c r="AB31" i="2"/>
  <c r="AA31" i="2"/>
  <c r="Z31" i="2"/>
  <c r="Y31" i="2"/>
  <c r="X31" i="2"/>
  <c r="X30" i="2"/>
  <c r="X29" i="2"/>
  <c r="X28" i="2"/>
  <c r="X27" i="2"/>
  <c r="X26" i="2"/>
  <c r="X25" i="2"/>
  <c r="X24" i="2"/>
  <c r="I88" i="2" l="1"/>
  <c r="AM48" i="2"/>
  <c r="N42" i="2"/>
  <c r="U54" i="11"/>
  <c r="V54" i="11"/>
  <c r="S135" i="11"/>
  <c r="V135" i="11"/>
  <c r="U152" i="11"/>
  <c r="V152" i="11"/>
  <c r="T19" i="15"/>
  <c r="V19" i="15"/>
  <c r="X78" i="9"/>
  <c r="Y78" i="9"/>
  <c r="U25" i="14"/>
  <c r="V25" i="14"/>
  <c r="W21" i="20"/>
  <c r="Z21" i="20"/>
  <c r="U16" i="11"/>
  <c r="V16" i="11"/>
  <c r="U39" i="11"/>
  <c r="V39" i="11"/>
  <c r="U49" i="11"/>
  <c r="V49" i="11"/>
  <c r="U140" i="11"/>
  <c r="V140" i="11"/>
  <c r="U20" i="14"/>
  <c r="V20" i="14"/>
  <c r="U44" i="14"/>
  <c r="V44" i="14"/>
  <c r="W13" i="20"/>
  <c r="Z13" i="20"/>
  <c r="X23" i="20"/>
  <c r="Z23" i="20"/>
  <c r="U56" i="14"/>
  <c r="V56" i="14"/>
  <c r="U72" i="14"/>
  <c r="V72" i="14"/>
  <c r="U85" i="14"/>
  <c r="V85" i="14"/>
  <c r="U89" i="14"/>
  <c r="V89" i="14"/>
  <c r="T94" i="14"/>
  <c r="V94" i="14"/>
  <c r="X20" i="20"/>
  <c r="Z20" i="20"/>
  <c r="V41" i="9"/>
  <c r="Y41" i="9"/>
  <c r="U30" i="11"/>
  <c r="V30" i="11"/>
  <c r="U80" i="11"/>
  <c r="V80" i="11"/>
  <c r="T123" i="11"/>
  <c r="V123" i="11"/>
  <c r="S12" i="13"/>
  <c r="T12" i="13"/>
  <c r="S69" i="14"/>
  <c r="V69" i="14"/>
  <c r="T35" i="15"/>
  <c r="V35" i="15"/>
  <c r="T29" i="7"/>
  <c r="W29" i="7"/>
  <c r="V56" i="9"/>
  <c r="Y56" i="9"/>
  <c r="U14" i="11"/>
  <c r="V14" i="11"/>
  <c r="U88" i="11"/>
  <c r="V88" i="11"/>
  <c r="U141" i="11"/>
  <c r="V141" i="11"/>
  <c r="S150" i="11"/>
  <c r="V150" i="11"/>
  <c r="Q38" i="13"/>
  <c r="T38" i="13"/>
  <c r="T51" i="14"/>
  <c r="V51" i="14"/>
  <c r="U60" i="14"/>
  <c r="V60" i="14"/>
  <c r="U12" i="6"/>
  <c r="V12" i="6"/>
  <c r="V35" i="9"/>
  <c r="Y35" i="9"/>
  <c r="X81" i="9"/>
  <c r="Y81" i="9"/>
  <c r="X86" i="9"/>
  <c r="Y86" i="9"/>
  <c r="X89" i="9"/>
  <c r="Y89" i="9"/>
  <c r="X97" i="9"/>
  <c r="Y97" i="9"/>
  <c r="X105" i="9"/>
  <c r="Y105" i="9"/>
  <c r="U20" i="11"/>
  <c r="V20" i="11"/>
  <c r="U28" i="11"/>
  <c r="V28" i="11"/>
  <c r="U36" i="11"/>
  <c r="V36" i="11"/>
  <c r="U58" i="11"/>
  <c r="V58" i="11"/>
  <c r="U83" i="11"/>
  <c r="V83" i="11"/>
  <c r="U96" i="11"/>
  <c r="V96" i="11"/>
  <c r="U134" i="11"/>
  <c r="V134" i="11"/>
  <c r="U144" i="11"/>
  <c r="V144" i="11"/>
  <c r="U148" i="11"/>
  <c r="V148" i="11"/>
  <c r="T151" i="11"/>
  <c r="V151" i="11"/>
  <c r="R17" i="13"/>
  <c r="T17" i="13"/>
  <c r="S20" i="13"/>
  <c r="T20" i="13"/>
  <c r="U40" i="14"/>
  <c r="V40" i="14"/>
  <c r="S57" i="14"/>
  <c r="V57" i="14"/>
  <c r="U64" i="14"/>
  <c r="V64" i="14"/>
  <c r="S83" i="14"/>
  <c r="V83" i="14"/>
  <c r="T90" i="14"/>
  <c r="V90" i="14"/>
  <c r="T95" i="14"/>
  <c r="V95" i="14"/>
  <c r="T103" i="14"/>
  <c r="V103" i="14"/>
  <c r="T12" i="15"/>
  <c r="V12" i="15"/>
  <c r="T18" i="15"/>
  <c r="V18" i="15"/>
  <c r="T23" i="15"/>
  <c r="V23" i="15"/>
  <c r="T28" i="15"/>
  <c r="V28" i="15"/>
  <c r="T41" i="15"/>
  <c r="V41" i="15"/>
  <c r="X32" i="20"/>
  <c r="Z32" i="20"/>
  <c r="X52" i="9"/>
  <c r="Y52" i="9"/>
  <c r="X60" i="9"/>
  <c r="Y60" i="9"/>
  <c r="X68" i="9"/>
  <c r="Y68" i="9"/>
  <c r="X90" i="9"/>
  <c r="Y90" i="9"/>
  <c r="U30" i="14"/>
  <c r="V30" i="14"/>
  <c r="T104" i="14"/>
  <c r="V104" i="14"/>
  <c r="T29" i="15"/>
  <c r="V29" i="15"/>
  <c r="X36" i="20"/>
  <c r="Z36" i="20"/>
  <c r="V71" i="9"/>
  <c r="Y71" i="9"/>
  <c r="U62" i="11"/>
  <c r="V62" i="11"/>
  <c r="U72" i="11"/>
  <c r="V72" i="11"/>
  <c r="T120" i="11"/>
  <c r="V120" i="11"/>
  <c r="S155" i="11"/>
  <c r="V155" i="11"/>
  <c r="Q14" i="13"/>
  <c r="T14" i="13"/>
  <c r="U81" i="14"/>
  <c r="V81" i="14"/>
  <c r="T37" i="15"/>
  <c r="V37" i="15"/>
  <c r="W25" i="20"/>
  <c r="Z25" i="20"/>
  <c r="X96" i="9"/>
  <c r="Y96" i="9"/>
  <c r="S82" i="13"/>
  <c r="T82" i="13"/>
  <c r="S90" i="13"/>
  <c r="T90" i="13"/>
  <c r="S98" i="13"/>
  <c r="T98" i="13"/>
  <c r="U24" i="14"/>
  <c r="V24" i="14"/>
  <c r="T98" i="14"/>
  <c r="V98" i="14"/>
  <c r="T17" i="15"/>
  <c r="V17" i="15"/>
  <c r="T27" i="15"/>
  <c r="V27" i="15"/>
  <c r="T34" i="15"/>
  <c r="V34" i="15"/>
  <c r="U70" i="11"/>
  <c r="V70" i="11"/>
  <c r="U118" i="11"/>
  <c r="V118" i="11"/>
  <c r="S65" i="14"/>
  <c r="V65" i="14"/>
  <c r="T100" i="14"/>
  <c r="V100" i="14"/>
  <c r="Y14" i="20"/>
  <c r="Z14" i="20"/>
  <c r="T13" i="7"/>
  <c r="W13" i="7"/>
  <c r="T19" i="7"/>
  <c r="W19" i="7"/>
  <c r="T37" i="7"/>
  <c r="W37" i="7"/>
  <c r="V34" i="9"/>
  <c r="Y34" i="9"/>
  <c r="U12" i="11"/>
  <c r="V12" i="11"/>
  <c r="U73" i="11"/>
  <c r="V73" i="11"/>
  <c r="U126" i="11"/>
  <c r="V126" i="11"/>
  <c r="R15" i="13"/>
  <c r="T15" i="13"/>
  <c r="Q30" i="13"/>
  <c r="T30" i="13"/>
  <c r="U13" i="14"/>
  <c r="V13" i="14"/>
  <c r="T93" i="14"/>
  <c r="V93" i="14"/>
  <c r="T15" i="15"/>
  <c r="V15" i="15"/>
  <c r="T25" i="15"/>
  <c r="V25" i="15"/>
  <c r="X19" i="20"/>
  <c r="Z19" i="20"/>
  <c r="Y38" i="20"/>
  <c r="Z38" i="20"/>
  <c r="X17" i="9"/>
  <c r="Y17" i="9"/>
  <c r="X25" i="9"/>
  <c r="Y25" i="9"/>
  <c r="V46" i="9"/>
  <c r="Y46" i="9"/>
  <c r="V54" i="9"/>
  <c r="Y54" i="9"/>
  <c r="V62" i="9"/>
  <c r="Y62" i="9"/>
  <c r="X82" i="9"/>
  <c r="Y82" i="9"/>
  <c r="U31" i="11"/>
  <c r="V31" i="11"/>
  <c r="U91" i="11"/>
  <c r="V91" i="11"/>
  <c r="U98" i="11"/>
  <c r="V98" i="11"/>
  <c r="U104" i="11"/>
  <c r="V104" i="11"/>
  <c r="U114" i="11"/>
  <c r="V114" i="11"/>
  <c r="S124" i="11"/>
  <c r="V124" i="11"/>
  <c r="U146" i="11"/>
  <c r="V146" i="11"/>
  <c r="S149" i="11"/>
  <c r="V149" i="11"/>
  <c r="U154" i="11"/>
  <c r="V154" i="11"/>
  <c r="T159" i="11"/>
  <c r="V159" i="11"/>
  <c r="T167" i="11"/>
  <c r="V167" i="11"/>
  <c r="S13" i="13"/>
  <c r="T13" i="13"/>
  <c r="S18" i="13"/>
  <c r="T18" i="13"/>
  <c r="R23" i="13"/>
  <c r="T23" i="13"/>
  <c r="S28" i="13"/>
  <c r="T28" i="13"/>
  <c r="S36" i="13"/>
  <c r="T36" i="13"/>
  <c r="U22" i="14"/>
  <c r="V22" i="14"/>
  <c r="U26" i="14"/>
  <c r="V26" i="14"/>
  <c r="U29" i="14"/>
  <c r="V29" i="14"/>
  <c r="U46" i="14"/>
  <c r="V46" i="14"/>
  <c r="S87" i="14"/>
  <c r="V87" i="14"/>
  <c r="T92" i="14"/>
  <c r="V92" i="14"/>
  <c r="T13" i="15"/>
  <c r="V13" i="15"/>
  <c r="T21" i="15"/>
  <c r="V21" i="15"/>
  <c r="T31" i="15"/>
  <c r="V31" i="15"/>
  <c r="T36" i="15"/>
  <c r="V36" i="15"/>
  <c r="X35" i="20"/>
  <c r="Z35" i="20"/>
  <c r="W37" i="20"/>
  <c r="Z37" i="20"/>
  <c r="T12" i="7"/>
  <c r="V12" i="7"/>
  <c r="W12" i="7"/>
  <c r="U12" i="7"/>
  <c r="T16" i="7"/>
  <c r="W16" i="7"/>
  <c r="T18" i="7"/>
  <c r="W18" i="7"/>
  <c r="T20" i="7"/>
  <c r="W20" i="7"/>
  <c r="T24" i="7"/>
  <c r="W24" i="7"/>
  <c r="T26" i="7"/>
  <c r="W26" i="7"/>
  <c r="T28" i="7"/>
  <c r="W28" i="7"/>
  <c r="T32" i="7"/>
  <c r="W32" i="7"/>
  <c r="T34" i="7"/>
  <c r="W34" i="7"/>
  <c r="T36" i="7"/>
  <c r="W36" i="7"/>
  <c r="T40" i="7"/>
  <c r="W40" i="7"/>
  <c r="X36" i="9"/>
  <c r="Y36" i="9"/>
  <c r="U64" i="11"/>
  <c r="V64" i="11"/>
  <c r="W33" i="20"/>
  <c r="Z33" i="20"/>
  <c r="W18" i="9"/>
  <c r="Y18" i="9"/>
  <c r="V26" i="9"/>
  <c r="Y26" i="9"/>
  <c r="X47" i="9"/>
  <c r="Y47" i="9"/>
  <c r="V55" i="9"/>
  <c r="Y55" i="9"/>
  <c r="U46" i="11"/>
  <c r="V46" i="11"/>
  <c r="U130" i="11"/>
  <c r="V130" i="11"/>
  <c r="U168" i="11"/>
  <c r="V168" i="11"/>
  <c r="S29" i="13"/>
  <c r="T29" i="13"/>
  <c r="R37" i="13"/>
  <c r="T37" i="13"/>
  <c r="U34" i="14"/>
  <c r="V34" i="14"/>
  <c r="U38" i="14"/>
  <c r="V38" i="14"/>
  <c r="S79" i="14"/>
  <c r="V79" i="14"/>
  <c r="T99" i="14"/>
  <c r="V99" i="14"/>
  <c r="T101" i="14"/>
  <c r="V101" i="14"/>
  <c r="X44" i="9"/>
  <c r="Y44" i="9"/>
  <c r="X104" i="9"/>
  <c r="Y104" i="9"/>
  <c r="U122" i="11"/>
  <c r="V122" i="11"/>
  <c r="V24" i="9"/>
  <c r="Y24" i="9"/>
  <c r="U90" i="11"/>
  <c r="V90" i="11"/>
  <c r="U128" i="11"/>
  <c r="V128" i="11"/>
  <c r="S153" i="11"/>
  <c r="V153" i="11"/>
  <c r="Q22" i="13"/>
  <c r="T22" i="13"/>
  <c r="U33" i="14"/>
  <c r="V33" i="14"/>
  <c r="U37" i="14"/>
  <c r="V37" i="14"/>
  <c r="T97" i="14"/>
  <c r="V97" i="14"/>
  <c r="T20" i="15"/>
  <c r="V20" i="15"/>
  <c r="T21" i="7"/>
  <c r="W21" i="7"/>
  <c r="T27" i="7"/>
  <c r="W27" i="7"/>
  <c r="T35" i="7"/>
  <c r="W35" i="7"/>
  <c r="V27" i="9"/>
  <c r="Y27" i="9"/>
  <c r="X39" i="9"/>
  <c r="Y39" i="9"/>
  <c r="V48" i="9"/>
  <c r="Y48" i="9"/>
  <c r="X72" i="9"/>
  <c r="Y72" i="9"/>
  <c r="X88" i="9"/>
  <c r="Y88" i="9"/>
  <c r="X94" i="9"/>
  <c r="Y94" i="9"/>
  <c r="X102" i="9"/>
  <c r="Y102" i="9"/>
  <c r="U50" i="11"/>
  <c r="V50" i="11"/>
  <c r="U82" i="11"/>
  <c r="V82" i="11"/>
  <c r="U108" i="11"/>
  <c r="V108" i="11"/>
  <c r="U131" i="11"/>
  <c r="V131" i="11"/>
  <c r="S161" i="11"/>
  <c r="V161" i="11"/>
  <c r="S169" i="11"/>
  <c r="V169" i="11"/>
  <c r="R25" i="13"/>
  <c r="T25" i="13"/>
  <c r="U18" i="14"/>
  <c r="V18" i="14"/>
  <c r="S73" i="14"/>
  <c r="V73" i="14"/>
  <c r="T91" i="14"/>
  <c r="V91" i="14"/>
  <c r="T96" i="14"/>
  <c r="V96" i="14"/>
  <c r="T33" i="15"/>
  <c r="V33" i="15"/>
  <c r="X12" i="9"/>
  <c r="Y12" i="9"/>
  <c r="X20" i="9"/>
  <c r="Y20" i="9"/>
  <c r="X49" i="9"/>
  <c r="Y49" i="9"/>
  <c r="X57" i="9"/>
  <c r="Y57" i="9"/>
  <c r="X65" i="9"/>
  <c r="Y65" i="9"/>
  <c r="X80" i="9"/>
  <c r="Y80" i="9"/>
  <c r="U66" i="11"/>
  <c r="V66" i="11"/>
  <c r="U99" i="11"/>
  <c r="V99" i="11"/>
  <c r="U109" i="11"/>
  <c r="V109" i="11"/>
  <c r="S116" i="11"/>
  <c r="V116" i="11"/>
  <c r="U157" i="11"/>
  <c r="V157" i="11"/>
  <c r="T162" i="11"/>
  <c r="V162" i="11"/>
  <c r="S26" i="13"/>
  <c r="T26" i="13"/>
  <c r="R31" i="13"/>
  <c r="T31" i="13"/>
  <c r="R39" i="13"/>
  <c r="T39" i="13"/>
  <c r="U14" i="14"/>
  <c r="V14" i="14"/>
  <c r="T67" i="14"/>
  <c r="V67" i="14"/>
  <c r="T82" i="14"/>
  <c r="V82" i="14"/>
  <c r="T102" i="14"/>
  <c r="V102" i="14"/>
  <c r="T105" i="14"/>
  <c r="V105" i="14"/>
  <c r="T26" i="15"/>
  <c r="V26" i="15"/>
  <c r="T39" i="15"/>
  <c r="V39" i="15"/>
  <c r="X31" i="20"/>
  <c r="Z31" i="20"/>
  <c r="Y34" i="20"/>
  <c r="Z34" i="20"/>
  <c r="X39" i="20"/>
  <c r="Z39" i="20"/>
  <c r="U24" i="12"/>
  <c r="X24" i="12"/>
  <c r="W39" i="12"/>
  <c r="X39" i="12"/>
  <c r="W82" i="12"/>
  <c r="X82" i="12"/>
  <c r="W86" i="12"/>
  <c r="X86" i="12"/>
  <c r="V95" i="12"/>
  <c r="X95" i="12"/>
  <c r="V99" i="12"/>
  <c r="X99" i="12"/>
  <c r="U12" i="12"/>
  <c r="X12" i="12"/>
  <c r="U16" i="12"/>
  <c r="X16" i="12"/>
  <c r="W23" i="12"/>
  <c r="X23" i="12"/>
  <c r="V37" i="12"/>
  <c r="X37" i="12"/>
  <c r="W60" i="12"/>
  <c r="X60" i="12"/>
  <c r="V65" i="12"/>
  <c r="X65" i="12"/>
  <c r="V69" i="12"/>
  <c r="X69" i="12"/>
  <c r="W76" i="12"/>
  <c r="X76" i="12"/>
  <c r="W90" i="12"/>
  <c r="X90" i="12"/>
  <c r="W98" i="12"/>
  <c r="X98" i="12"/>
  <c r="W100" i="12"/>
  <c r="X100" i="12"/>
  <c r="V29" i="12"/>
  <c r="X29" i="12"/>
  <c r="V33" i="12"/>
  <c r="X33" i="12"/>
  <c r="U36" i="12"/>
  <c r="X36" i="12"/>
  <c r="V49" i="12"/>
  <c r="X49" i="12"/>
  <c r="V53" i="12"/>
  <c r="X53" i="12"/>
  <c r="W58" i="12"/>
  <c r="X58" i="12"/>
  <c r="W68" i="12"/>
  <c r="X68" i="12"/>
  <c r="W70" i="12"/>
  <c r="X70" i="12"/>
  <c r="W94" i="12"/>
  <c r="X94" i="12"/>
  <c r="V103" i="12"/>
  <c r="X103" i="12"/>
  <c r="W15" i="12"/>
  <c r="X15" i="12"/>
  <c r="W19" i="12"/>
  <c r="X19" i="12"/>
  <c r="W52" i="12"/>
  <c r="X52" i="12"/>
  <c r="W54" i="12"/>
  <c r="X54" i="12"/>
  <c r="W64" i="12"/>
  <c r="X64" i="12"/>
  <c r="W92" i="12"/>
  <c r="X92" i="12"/>
  <c r="W102" i="12"/>
  <c r="X102" i="12"/>
  <c r="W104" i="12"/>
  <c r="X104" i="12"/>
  <c r="V21" i="12"/>
  <c r="X21" i="12"/>
  <c r="W12" i="10"/>
  <c r="V12" i="10"/>
  <c r="U28" i="12"/>
  <c r="X28" i="12"/>
  <c r="U32" i="12"/>
  <c r="X32" i="12"/>
  <c r="V41" i="12"/>
  <c r="X41" i="12"/>
  <c r="W48" i="12"/>
  <c r="X48" i="12"/>
  <c r="W62" i="12"/>
  <c r="X62" i="12"/>
  <c r="W72" i="12"/>
  <c r="X72" i="12"/>
  <c r="W80" i="12"/>
  <c r="X80" i="12"/>
  <c r="W84" i="12"/>
  <c r="X84" i="12"/>
  <c r="V87" i="12"/>
  <c r="X87" i="12"/>
  <c r="W96" i="12"/>
  <c r="X96" i="12"/>
  <c r="V17" i="12"/>
  <c r="X17" i="12"/>
  <c r="W46" i="12"/>
  <c r="X46" i="12"/>
  <c r="W56" i="12"/>
  <c r="X56" i="12"/>
  <c r="V61" i="12"/>
  <c r="X61" i="12"/>
  <c r="W66" i="12"/>
  <c r="X66" i="12"/>
  <c r="V73" i="12"/>
  <c r="X73" i="12"/>
  <c r="W88" i="12"/>
  <c r="X88" i="12"/>
  <c r="V13" i="12"/>
  <c r="X13" i="12"/>
  <c r="V25" i="12"/>
  <c r="X25" i="12"/>
  <c r="V91" i="12"/>
  <c r="X91" i="12"/>
  <c r="U20" i="12"/>
  <c r="X20" i="12"/>
  <c r="W27" i="12"/>
  <c r="X27" i="12"/>
  <c r="W31" i="12"/>
  <c r="X31" i="12"/>
  <c r="W35" i="12"/>
  <c r="X35" i="12"/>
  <c r="U40" i="12"/>
  <c r="X40" i="12"/>
  <c r="W45" i="12"/>
  <c r="X45" i="12"/>
  <c r="W50" i="12"/>
  <c r="X50" i="12"/>
  <c r="V57" i="12"/>
  <c r="X57" i="12"/>
  <c r="V79" i="12"/>
  <c r="X79" i="12"/>
  <c r="V83" i="12"/>
  <c r="X83" i="12"/>
  <c r="W22" i="10"/>
  <c r="W13" i="10"/>
  <c r="W18" i="10"/>
  <c r="W35" i="10"/>
  <c r="W38" i="10"/>
  <c r="W88" i="10"/>
  <c r="W93" i="10"/>
  <c r="W97" i="10"/>
  <c r="W49" i="10"/>
  <c r="W53" i="10"/>
  <c r="W61" i="10"/>
  <c r="W65" i="10"/>
  <c r="W79" i="10"/>
  <c r="W21" i="10"/>
  <c r="W34" i="10"/>
  <c r="W92" i="10"/>
  <c r="W104" i="10"/>
  <c r="W25" i="10"/>
  <c r="W44" i="10"/>
  <c r="W52" i="10"/>
  <c r="W60" i="10"/>
  <c r="W82" i="10"/>
  <c r="W89" i="10"/>
  <c r="W103" i="10"/>
  <c r="W24" i="10"/>
  <c r="W28" i="10"/>
  <c r="W41" i="10"/>
  <c r="W47" i="10"/>
  <c r="W51" i="10"/>
  <c r="W55" i="10"/>
  <c r="W59" i="10"/>
  <c r="W63" i="10"/>
  <c r="W67" i="10"/>
  <c r="W71" i="10"/>
  <c r="W77" i="10"/>
  <c r="W81" i="10"/>
  <c r="W31" i="10"/>
  <c r="W29" i="10"/>
  <c r="W83" i="10"/>
  <c r="W20" i="10"/>
  <c r="W99" i="10"/>
  <c r="W15" i="10"/>
  <c r="W19" i="10"/>
  <c r="W32" i="10"/>
  <c r="W36" i="10"/>
  <c r="W94" i="10"/>
  <c r="W98" i="10"/>
  <c r="W102" i="10"/>
  <c r="W14" i="10"/>
  <c r="W101" i="10"/>
  <c r="W105" i="10"/>
  <c r="W26" i="10"/>
  <c r="W39" i="10"/>
  <c r="W45" i="10"/>
  <c r="W57" i="10"/>
  <c r="W69" i="10"/>
  <c r="W73" i="10"/>
  <c r="W17" i="10"/>
  <c r="W30" i="10"/>
  <c r="W87" i="10"/>
  <c r="W96" i="10"/>
  <c r="W100" i="10"/>
  <c r="W48" i="10"/>
  <c r="W56" i="10"/>
  <c r="W64" i="10"/>
  <c r="W68" i="10"/>
  <c r="W72" i="10"/>
  <c r="W78" i="10"/>
  <c r="W85" i="10"/>
  <c r="W90" i="10"/>
  <c r="W16" i="10"/>
  <c r="W33" i="10"/>
  <c r="W37" i="10"/>
  <c r="W86" i="10"/>
  <c r="W91" i="10"/>
  <c r="W95" i="10"/>
  <c r="W23" i="10"/>
  <c r="W27" i="10"/>
  <c r="W40" i="10"/>
  <c r="W46" i="10"/>
  <c r="W50" i="10"/>
  <c r="W54" i="10"/>
  <c r="W58" i="10"/>
  <c r="W62" i="10"/>
  <c r="W66" i="10"/>
  <c r="W70" i="10"/>
  <c r="W76" i="10"/>
  <c r="W80" i="10"/>
  <c r="W84" i="10"/>
  <c r="M60" i="2"/>
  <c r="S37" i="24"/>
  <c r="S22" i="24"/>
  <c r="M58" i="2"/>
  <c r="S16" i="24"/>
  <c r="S36" i="24"/>
  <c r="U36" i="24" s="1"/>
  <c r="S15" i="24"/>
  <c r="V15" i="24" s="1"/>
  <c r="M57" i="2"/>
  <c r="R35" i="23"/>
  <c r="Q35" i="23"/>
  <c r="W26" i="22"/>
  <c r="V26" i="22"/>
  <c r="U26" i="22"/>
  <c r="U31" i="22"/>
  <c r="W31" i="22"/>
  <c r="M55" i="2"/>
  <c r="S52" i="19"/>
  <c r="AI6" i="19"/>
  <c r="S144" i="19"/>
  <c r="S91" i="19"/>
  <c r="AE6" i="19"/>
  <c r="S18" i="19"/>
  <c r="V18" i="19" s="1"/>
  <c r="AD6" i="19"/>
  <c r="AA4" i="19"/>
  <c r="S149" i="19" s="1"/>
  <c r="M52" i="2"/>
  <c r="R14" i="17"/>
  <c r="M51" i="2"/>
  <c r="R36" i="17"/>
  <c r="P41" i="17"/>
  <c r="Q41" i="17"/>
  <c r="M50" i="2"/>
  <c r="AI48" i="2"/>
  <c r="V30" i="10"/>
  <c r="U25" i="10"/>
  <c r="V86" i="10"/>
  <c r="U89" i="10"/>
  <c r="V16" i="10"/>
  <c r="U77" i="10"/>
  <c r="U81" i="10"/>
  <c r="V44" i="10"/>
  <c r="V98" i="10"/>
  <c r="V22" i="10"/>
  <c r="V48" i="10"/>
  <c r="V66" i="10"/>
  <c r="V80" i="10"/>
  <c r="V84" i="10"/>
  <c r="V52" i="10"/>
  <c r="V56" i="10"/>
  <c r="U59" i="10"/>
  <c r="U101" i="10"/>
  <c r="U17" i="10"/>
  <c r="U21" i="10"/>
  <c r="V26" i="10"/>
  <c r="U29" i="10"/>
  <c r="V38" i="10"/>
  <c r="V50" i="10"/>
  <c r="V72" i="10"/>
  <c r="V90" i="10"/>
  <c r="U37" i="10"/>
  <c r="V14" i="10"/>
  <c r="V18" i="10"/>
  <c r="V32" i="10"/>
  <c r="U105" i="10"/>
  <c r="V68" i="10"/>
  <c r="V78" i="10"/>
  <c r="V82" i="10"/>
  <c r="U85" i="10"/>
  <c r="U63" i="10"/>
  <c r="V102" i="10"/>
  <c r="V34" i="10"/>
  <c r="U67" i="10"/>
  <c r="U71" i="10"/>
  <c r="U47" i="10"/>
  <c r="V62" i="10"/>
  <c r="V94" i="10"/>
  <c r="V28" i="10"/>
  <c r="U33" i="10"/>
  <c r="U51" i="10"/>
  <c r="V60" i="10"/>
  <c r="U13" i="10"/>
  <c r="U41" i="10"/>
  <c r="V64" i="10"/>
  <c r="U93" i="10"/>
  <c r="U97" i="10"/>
  <c r="V46" i="10"/>
  <c r="U55" i="10"/>
  <c r="V96" i="10"/>
  <c r="V100" i="10"/>
  <c r="Z63" i="8"/>
  <c r="AE63" i="8" s="1"/>
  <c r="Z39" i="8"/>
  <c r="AE39" i="8" s="1"/>
  <c r="AO67" i="8"/>
  <c r="S67" i="8" s="1"/>
  <c r="AN140" i="8"/>
  <c r="R140" i="8" s="1"/>
  <c r="Z49" i="8"/>
  <c r="AD49" i="8" s="1"/>
  <c r="AO82" i="8"/>
  <c r="S82" i="8" s="1"/>
  <c r="AO150" i="8"/>
  <c r="S150" i="8" s="1"/>
  <c r="AO53" i="8"/>
  <c r="S53" i="8" s="1"/>
  <c r="Z95" i="8"/>
  <c r="AE95" i="8" s="1"/>
  <c r="R12" i="8"/>
  <c r="AN22" i="8"/>
  <c r="R22" i="8" s="1"/>
  <c r="AO17" i="8"/>
  <c r="S17" i="8" s="1"/>
  <c r="AO27" i="8"/>
  <c r="S27" i="8" s="1"/>
  <c r="AN35" i="8"/>
  <c r="R35" i="8" s="1"/>
  <c r="Z35" i="8" s="1"/>
  <c r="AE35" i="8" s="1"/>
  <c r="AO37" i="8"/>
  <c r="S37" i="8" s="1"/>
  <c r="AN40" i="8"/>
  <c r="R40" i="8" s="1"/>
  <c r="Z40" i="8" s="1"/>
  <c r="AO49" i="8"/>
  <c r="S49" i="8" s="1"/>
  <c r="AN71" i="8"/>
  <c r="R71" i="8" s="1"/>
  <c r="Z71" i="8" s="1"/>
  <c r="AO73" i="8"/>
  <c r="S73" i="8" s="1"/>
  <c r="AN80" i="8"/>
  <c r="R80" i="8" s="1"/>
  <c r="AN83" i="8"/>
  <c r="R83" i="8" s="1"/>
  <c r="Z83" i="8" s="1"/>
  <c r="AN90" i="8"/>
  <c r="R90" i="8" s="1"/>
  <c r="Z90" i="8" s="1"/>
  <c r="AE90" i="8" s="1"/>
  <c r="AO100" i="8"/>
  <c r="S100" i="8" s="1"/>
  <c r="Z100" i="8" s="1"/>
  <c r="AE100" i="8" s="1"/>
  <c r="AO105" i="8"/>
  <c r="S105" i="8" s="1"/>
  <c r="AO121" i="8"/>
  <c r="S121" i="8" s="1"/>
  <c r="AO129" i="8"/>
  <c r="S129" i="8" s="1"/>
  <c r="Z129" i="8" s="1"/>
  <c r="AN134" i="8"/>
  <c r="R134" i="8" s="1"/>
  <c r="AO141" i="8"/>
  <c r="S141" i="8" s="1"/>
  <c r="AO153" i="8"/>
  <c r="S153" i="8" s="1"/>
  <c r="AN166" i="8"/>
  <c r="R166" i="8" s="1"/>
  <c r="AN168" i="8"/>
  <c r="R168" i="8" s="1"/>
  <c r="AO40" i="8"/>
  <c r="S40" i="8" s="1"/>
  <c r="AO71" i="8"/>
  <c r="S71" i="8" s="1"/>
  <c r="AO83" i="8"/>
  <c r="S83" i="8" s="1"/>
  <c r="AN88" i="8"/>
  <c r="R88" i="8" s="1"/>
  <c r="Z91" i="8"/>
  <c r="AE91" i="8" s="1"/>
  <c r="AO134" i="8"/>
  <c r="S134" i="8" s="1"/>
  <c r="Z144" i="8"/>
  <c r="AE144" i="8" s="1"/>
  <c r="AO151" i="8"/>
  <c r="S151" i="8" s="1"/>
  <c r="Z151" i="8" s="1"/>
  <c r="AE151" i="8" s="1"/>
  <c r="AN38" i="8"/>
  <c r="R38" i="8" s="1"/>
  <c r="AN50" i="8"/>
  <c r="R50" i="8" s="1"/>
  <c r="AN76" i="8"/>
  <c r="R76" i="8" s="1"/>
  <c r="AN81" i="8"/>
  <c r="R81" i="8" s="1"/>
  <c r="AN117" i="8"/>
  <c r="R117" i="8" s="1"/>
  <c r="AN149" i="8"/>
  <c r="R149" i="8" s="1"/>
  <c r="Z149" i="8" s="1"/>
  <c r="AN164" i="8"/>
  <c r="R164" i="8" s="1"/>
  <c r="Z164" i="8" s="1"/>
  <c r="AO84" i="8"/>
  <c r="S84" i="8" s="1"/>
  <c r="Z159" i="8"/>
  <c r="Z109" i="8"/>
  <c r="AE109" i="8" s="1"/>
  <c r="AN23" i="8"/>
  <c r="R23" i="8" s="1"/>
  <c r="Z23" i="8" s="1"/>
  <c r="AE23" i="8" s="1"/>
  <c r="AO50" i="8"/>
  <c r="S50" i="8" s="1"/>
  <c r="AN60" i="8"/>
  <c r="R60" i="8" s="1"/>
  <c r="AO76" i="8"/>
  <c r="S76" i="8" s="1"/>
  <c r="AN79" i="8"/>
  <c r="R79" i="8" s="1"/>
  <c r="Z79" i="8" s="1"/>
  <c r="AO81" i="8"/>
  <c r="S81" i="8" s="1"/>
  <c r="Z81" i="8" s="1"/>
  <c r="AN89" i="8"/>
  <c r="R89" i="8" s="1"/>
  <c r="Z89" i="8" s="1"/>
  <c r="AE89" i="8" s="1"/>
  <c r="AO94" i="8"/>
  <c r="S94" i="8" s="1"/>
  <c r="AN108" i="8"/>
  <c r="R108" i="8" s="1"/>
  <c r="AO117" i="8"/>
  <c r="S117" i="8" s="1"/>
  <c r="AN120" i="8"/>
  <c r="R120" i="8" s="1"/>
  <c r="AO127" i="8"/>
  <c r="S127" i="8" s="1"/>
  <c r="AO142" i="8"/>
  <c r="S142" i="8" s="1"/>
  <c r="AN147" i="8"/>
  <c r="R147" i="8" s="1"/>
  <c r="AO149" i="8"/>
  <c r="S149" i="8" s="1"/>
  <c r="AO161" i="8"/>
  <c r="S161" i="8" s="1"/>
  <c r="AO164" i="8"/>
  <c r="S164" i="8" s="1"/>
  <c r="M43" i="2"/>
  <c r="N43" i="2" s="1"/>
  <c r="M45" i="2"/>
  <c r="N45" i="2" s="1"/>
  <c r="M46" i="2"/>
  <c r="T73" i="14"/>
  <c r="M59" i="2"/>
  <c r="N59" i="2" s="1"/>
  <c r="AC106" i="2"/>
  <c r="AN3" i="20" s="1"/>
  <c r="AD106" i="2"/>
  <c r="M41" i="2"/>
  <c r="N41" i="2" s="1"/>
  <c r="M47" i="2"/>
  <c r="N47" i="2" s="1"/>
  <c r="M40" i="2"/>
  <c r="BS40" i="2"/>
  <c r="T25" i="14"/>
  <c r="M54" i="2"/>
  <c r="M49" i="2"/>
  <c r="M44" i="2"/>
  <c r="AX48" i="2"/>
  <c r="J48" i="2" s="1"/>
  <c r="BJ87" i="2"/>
  <c r="AU48" i="2"/>
  <c r="AU61" i="2" s="1"/>
  <c r="BC48" i="2"/>
  <c r="BC61" i="2" s="1"/>
  <c r="BQ41" i="2"/>
  <c r="BR40" i="2"/>
  <c r="AF48" i="2"/>
  <c r="AV48" i="2"/>
  <c r="AV61" i="2" s="1"/>
  <c r="BD48" i="2"/>
  <c r="BD61" i="2" s="1"/>
  <c r="Y13" i="5"/>
  <c r="AA13" i="5"/>
  <c r="Z13" i="5"/>
  <c r="AA41" i="5"/>
  <c r="Z41" i="5"/>
  <c r="I85" i="2"/>
  <c r="I86" i="2"/>
  <c r="N88" i="2"/>
  <c r="I87" i="2"/>
  <c r="N86" i="2"/>
  <c r="N85" i="2"/>
  <c r="N87" i="2"/>
  <c r="N89" i="2"/>
  <c r="AK40" i="2"/>
  <c r="AH40" i="2"/>
  <c r="AL40" i="2"/>
  <c r="AI40" i="2"/>
  <c r="AM40" i="2"/>
  <c r="AM61" i="2" s="1"/>
  <c r="AJ40" i="2"/>
  <c r="AG40" i="2"/>
  <c r="BJ88" i="2"/>
  <c r="BA48" i="2"/>
  <c r="BA61" i="2" s="1"/>
  <c r="BB48" i="2"/>
  <c r="BB61" i="2" s="1"/>
  <c r="BJ85" i="2"/>
  <c r="W48" i="9"/>
  <c r="W55" i="9"/>
  <c r="S123" i="11"/>
  <c r="AK48" i="2"/>
  <c r="AL48" i="2"/>
  <c r="BJ74" i="2"/>
  <c r="BL74" i="2" s="1"/>
  <c r="P74" i="2" s="1"/>
  <c r="BJ82" i="2"/>
  <c r="BL82" i="2" s="1"/>
  <c r="P82" i="2" s="1"/>
  <c r="X55" i="9"/>
  <c r="U123" i="11"/>
  <c r="BR52" i="2"/>
  <c r="BQ55" i="2"/>
  <c r="BQ52" i="2"/>
  <c r="S85" i="14"/>
  <c r="AJ48" i="2"/>
  <c r="AR48" i="2"/>
  <c r="AR61" i="2" s="1"/>
  <c r="AZ48" i="2"/>
  <c r="L48" i="2" s="1"/>
  <c r="L61" i="2" s="1"/>
  <c r="U79" i="12"/>
  <c r="S89" i="14"/>
  <c r="BR60" i="2"/>
  <c r="AS48" i="2"/>
  <c r="AS61" i="2" s="1"/>
  <c r="U83" i="12"/>
  <c r="T135" i="11"/>
  <c r="U13" i="15"/>
  <c r="BS52" i="2"/>
  <c r="BR55" i="2"/>
  <c r="BS55" i="2"/>
  <c r="AA39" i="4"/>
  <c r="T83" i="14"/>
  <c r="T89" i="14"/>
  <c r="U73" i="14"/>
  <c r="T152" i="11"/>
  <c r="S159" i="11"/>
  <c r="R13" i="13"/>
  <c r="AT48" i="2"/>
  <c r="AT61" i="2" s="1"/>
  <c r="U82" i="12"/>
  <c r="S31" i="11"/>
  <c r="T31" i="11"/>
  <c r="U21" i="15"/>
  <c r="AA22" i="4"/>
  <c r="AD22" i="4" s="1"/>
  <c r="AA25" i="4"/>
  <c r="AE25" i="4" s="1"/>
  <c r="AA36" i="4"/>
  <c r="AE36" i="4" s="1"/>
  <c r="AA26" i="4"/>
  <c r="AA24" i="4"/>
  <c r="AA38" i="4"/>
  <c r="AA17" i="4"/>
  <c r="AA21" i="4"/>
  <c r="AA30" i="4"/>
  <c r="AD30" i="4" s="1"/>
  <c r="AA31" i="4"/>
  <c r="AF31" i="4" s="1"/>
  <c r="W20" i="20"/>
  <c r="AA32" i="4"/>
  <c r="AA33" i="4"/>
  <c r="Y19" i="20"/>
  <c r="AC107" i="2"/>
  <c r="AM4" i="26" s="1"/>
  <c r="AD107" i="2"/>
  <c r="BI4" i="8" s="1"/>
  <c r="AD109" i="2"/>
  <c r="AW56" i="2"/>
  <c r="BJ79" i="2"/>
  <c r="BL79" i="2" s="1"/>
  <c r="P79" i="2" s="1"/>
  <c r="T136" i="11"/>
  <c r="S136" i="11"/>
  <c r="U32" i="24"/>
  <c r="V32" i="24"/>
  <c r="T32" i="24"/>
  <c r="Q13" i="26"/>
  <c r="S13" i="26"/>
  <c r="R13" i="26"/>
  <c r="BJ76" i="2"/>
  <c r="BL76" i="2" s="1"/>
  <c r="P76" i="2" s="1"/>
  <c r="U115" i="11"/>
  <c r="T115" i="11"/>
  <c r="X27" i="20"/>
  <c r="W27" i="20"/>
  <c r="R17" i="21"/>
  <c r="T17" i="21"/>
  <c r="S17" i="21"/>
  <c r="AA16" i="4"/>
  <c r="AO25" i="8"/>
  <c r="S25" i="8" s="1"/>
  <c r="AO72" i="8"/>
  <c r="S72" i="8" s="1"/>
  <c r="AN72" i="8"/>
  <c r="R72" i="8" s="1"/>
  <c r="X15" i="20"/>
  <c r="Y15" i="20"/>
  <c r="W26" i="20"/>
  <c r="X26" i="20"/>
  <c r="AW53" i="2"/>
  <c r="AA18" i="4"/>
  <c r="AC18" i="4" s="1"/>
  <c r="W78" i="12"/>
  <c r="U78" i="12"/>
  <c r="BR58" i="2"/>
  <c r="Z17" i="8"/>
  <c r="Z142" i="8"/>
  <c r="U22" i="11"/>
  <c r="S22" i="11"/>
  <c r="U56" i="11"/>
  <c r="S56" i="11"/>
  <c r="Q12" i="17"/>
  <c r="R12" i="17"/>
  <c r="R17" i="17"/>
  <c r="Q17" i="17"/>
  <c r="P17" i="17"/>
  <c r="BR53" i="2"/>
  <c r="R33" i="21"/>
  <c r="T33" i="21"/>
  <c r="S33" i="21"/>
  <c r="U12" i="22"/>
  <c r="W12" i="22"/>
  <c r="V12" i="22"/>
  <c r="U38" i="11"/>
  <c r="S38" i="11"/>
  <c r="Z56" i="8"/>
  <c r="Z116" i="8"/>
  <c r="AA14" i="4"/>
  <c r="AO51" i="8"/>
  <c r="S51" i="8" s="1"/>
  <c r="S119" i="11"/>
  <c r="U119" i="11"/>
  <c r="Q30" i="17"/>
  <c r="R30" i="17"/>
  <c r="Y32" i="2"/>
  <c r="U13" i="4" s="1"/>
  <c r="W13" i="4" s="1"/>
  <c r="AA13" i="4" s="1"/>
  <c r="AW50" i="2"/>
  <c r="AN132" i="8"/>
  <c r="R132" i="8" s="1"/>
  <c r="AO132" i="8"/>
  <c r="S132" i="8" s="1"/>
  <c r="U57" i="14"/>
  <c r="R25" i="17"/>
  <c r="Q25" i="17"/>
  <c r="P25" i="17"/>
  <c r="Q40" i="23"/>
  <c r="R40" i="23"/>
  <c r="X70" i="9"/>
  <c r="V70" i="9"/>
  <c r="BR51" i="2"/>
  <c r="BQ57" i="2"/>
  <c r="N51" i="2"/>
  <c r="AD108" i="2"/>
  <c r="AN5" i="26" s="1"/>
  <c r="AA23" i="4"/>
  <c r="AA34" i="4"/>
  <c r="AN15" i="8"/>
  <c r="R15" i="8" s="1"/>
  <c r="AO31" i="8"/>
  <c r="S31" i="8" s="1"/>
  <c r="AO38" i="8"/>
  <c r="S38" i="8" s="1"/>
  <c r="AO57" i="8"/>
  <c r="S57" i="8" s="1"/>
  <c r="Z57" i="8" s="1"/>
  <c r="AE57" i="8" s="1"/>
  <c r="AN82" i="8"/>
  <c r="R82" i="8" s="1"/>
  <c r="Z82" i="8" s="1"/>
  <c r="AC82" i="8" s="1"/>
  <c r="AO87" i="8"/>
  <c r="S87" i="8" s="1"/>
  <c r="Z87" i="8" s="1"/>
  <c r="AE87" i="8" s="1"/>
  <c r="Z140" i="8"/>
  <c r="AO152" i="8"/>
  <c r="S152" i="8" s="1"/>
  <c r="W63" i="9"/>
  <c r="X63" i="9"/>
  <c r="U48" i="11"/>
  <c r="S48" i="11"/>
  <c r="U21" i="14"/>
  <c r="S21" i="14"/>
  <c r="T21" i="14"/>
  <c r="V23" i="22"/>
  <c r="U23" i="22"/>
  <c r="BS50" i="2"/>
  <c r="Q32" i="23"/>
  <c r="R32" i="23"/>
  <c r="P32" i="23"/>
  <c r="AN150" i="8"/>
  <c r="R150" i="8" s="1"/>
  <c r="V39" i="22"/>
  <c r="U39" i="22"/>
  <c r="W39" i="22"/>
  <c r="Z30" i="8"/>
  <c r="AO111" i="8"/>
  <c r="S111" i="8" s="1"/>
  <c r="V15" i="22"/>
  <c r="W15" i="22"/>
  <c r="U15" i="22"/>
  <c r="U57" i="11"/>
  <c r="S57" i="11"/>
  <c r="U41" i="14"/>
  <c r="S41" i="14"/>
  <c r="T41" i="14"/>
  <c r="P22" i="23"/>
  <c r="Q22" i="23"/>
  <c r="U36" i="22"/>
  <c r="W36" i="22"/>
  <c r="BR57" i="2"/>
  <c r="BQ51" i="2"/>
  <c r="AC109" i="2"/>
  <c r="AO15" i="8"/>
  <c r="S15" i="8" s="1"/>
  <c r="Z34" i="8"/>
  <c r="AC34" i="8" s="1"/>
  <c r="Z60" i="8"/>
  <c r="Z155" i="8"/>
  <c r="Z157" i="8"/>
  <c r="V19" i="9"/>
  <c r="W19" i="9"/>
  <c r="X19" i="9"/>
  <c r="W23" i="22"/>
  <c r="U28" i="22"/>
  <c r="W28" i="22"/>
  <c r="V28" i="22"/>
  <c r="R31" i="23"/>
  <c r="P31" i="23"/>
  <c r="U20" i="22"/>
  <c r="W20" i="22"/>
  <c r="S23" i="24"/>
  <c r="BJ72" i="2"/>
  <c r="BL72" i="2" s="1"/>
  <c r="P72" i="2" s="1"/>
  <c r="AO13" i="8"/>
  <c r="S13" i="8" s="1"/>
  <c r="Z137" i="8"/>
  <c r="Q28" i="17"/>
  <c r="R28" i="17"/>
  <c r="V20" i="22"/>
  <c r="AW51" i="2"/>
  <c r="BJ78" i="2"/>
  <c r="BJ84" i="2"/>
  <c r="BL84" i="2" s="1"/>
  <c r="P84" i="2" s="1"/>
  <c r="AA27" i="4"/>
  <c r="S132" i="11"/>
  <c r="T132" i="11"/>
  <c r="AH6" i="19"/>
  <c r="X16" i="20"/>
  <c r="W16" i="20"/>
  <c r="U22" i="24"/>
  <c r="T22" i="24"/>
  <c r="U23" i="11"/>
  <c r="T23" i="11"/>
  <c r="S53" i="14"/>
  <c r="U53" i="14"/>
  <c r="AF6" i="19"/>
  <c r="BJ73" i="2"/>
  <c r="BL73" i="2" s="1"/>
  <c r="P73" i="2" s="1"/>
  <c r="Z26" i="8"/>
  <c r="AO85" i="8"/>
  <c r="S85" i="8" s="1"/>
  <c r="Z141" i="8"/>
  <c r="AD141" i="8" s="1"/>
  <c r="Z169" i="8"/>
  <c r="S23" i="11"/>
  <c r="Q16" i="23"/>
  <c r="P16" i="23"/>
  <c r="P38" i="23"/>
  <c r="Q38" i="23"/>
  <c r="BR50" i="2"/>
  <c r="AN57" i="2"/>
  <c r="AA40" i="4"/>
  <c r="AN54" i="8"/>
  <c r="R54" i="8" s="1"/>
  <c r="Z54" i="8" s="1"/>
  <c r="AE54" i="8" s="1"/>
  <c r="AO66" i="8"/>
  <c r="S66" i="8" s="1"/>
  <c r="Z66" i="8" s="1"/>
  <c r="AE66" i="8" s="1"/>
  <c r="AN55" i="2"/>
  <c r="BJ75" i="2"/>
  <c r="BL75" i="2" s="1"/>
  <c r="P75" i="2" s="1"/>
  <c r="AA20" i="4"/>
  <c r="AN124" i="8"/>
  <c r="R124" i="8" s="1"/>
  <c r="Z124" i="8" s="1"/>
  <c r="S127" i="11"/>
  <c r="T127" i="11"/>
  <c r="R33" i="17"/>
  <c r="P33" i="17"/>
  <c r="W34" i="22"/>
  <c r="U34" i="22"/>
  <c r="V12" i="24"/>
  <c r="T12" i="24"/>
  <c r="S19" i="24"/>
  <c r="T19" i="24" s="1"/>
  <c r="S25" i="24"/>
  <c r="U25" i="24" s="1"/>
  <c r="V36" i="24"/>
  <c r="T38" i="24"/>
  <c r="AO101" i="8"/>
  <c r="S101" i="8" s="1"/>
  <c r="Z108" i="8"/>
  <c r="U17" i="14"/>
  <c r="S17" i="14"/>
  <c r="X24" i="20"/>
  <c r="Y24" i="20"/>
  <c r="U16" i="24"/>
  <c r="V16" i="24"/>
  <c r="T16" i="24"/>
  <c r="V28" i="24"/>
  <c r="T28" i="24"/>
  <c r="U40" i="24"/>
  <c r="V40" i="24"/>
  <c r="T40" i="24"/>
  <c r="AN51" i="2"/>
  <c r="BJ81" i="2"/>
  <c r="BL81" i="2" s="1"/>
  <c r="P81" i="2" s="1"/>
  <c r="AA41" i="4"/>
  <c r="Z102" i="8"/>
  <c r="U48" i="14"/>
  <c r="T48" i="14"/>
  <c r="AW55" i="2"/>
  <c r="Z50" i="8"/>
  <c r="X35" i="9"/>
  <c r="S49" i="11"/>
  <c r="AW52" i="2"/>
  <c r="BR56" i="2"/>
  <c r="BS60" i="2"/>
  <c r="AA28" i="4"/>
  <c r="AF28" i="4" s="1"/>
  <c r="AA29" i="4"/>
  <c r="AA35" i="4"/>
  <c r="AE35" i="4" s="1"/>
  <c r="AA42" i="4"/>
  <c r="AC42" i="4" s="1"/>
  <c r="AO24" i="8"/>
  <c r="S24" i="8" s="1"/>
  <c r="AN29" i="8"/>
  <c r="R29" i="8" s="1"/>
  <c r="AN48" i="8"/>
  <c r="R48" i="8" s="1"/>
  <c r="AO77" i="8"/>
  <c r="S77" i="8" s="1"/>
  <c r="AN84" i="8"/>
  <c r="R84" i="8" s="1"/>
  <c r="Z84" i="8" s="1"/>
  <c r="AE84" i="8" s="1"/>
  <c r="AO92" i="8"/>
  <c r="S92" i="8" s="1"/>
  <c r="AN96" i="8"/>
  <c r="R96" i="8" s="1"/>
  <c r="AO98" i="8"/>
  <c r="S98" i="8" s="1"/>
  <c r="Z98" i="8" s="1"/>
  <c r="AE98" i="8" s="1"/>
  <c r="AN104" i="8"/>
  <c r="R104" i="8" s="1"/>
  <c r="Z104" i="8" s="1"/>
  <c r="AN115" i="8"/>
  <c r="R115" i="8" s="1"/>
  <c r="AN121" i="8"/>
  <c r="R121" i="8" s="1"/>
  <c r="Z121" i="8" s="1"/>
  <c r="AN123" i="8"/>
  <c r="R123" i="8" s="1"/>
  <c r="Z133" i="8"/>
  <c r="AO135" i="8"/>
  <c r="S135" i="8" s="1"/>
  <c r="AN160" i="8"/>
  <c r="R160" i="8" s="1"/>
  <c r="AN162" i="8"/>
  <c r="R162" i="8" s="1"/>
  <c r="V81" i="9"/>
  <c r="T15" i="11"/>
  <c r="U15" i="11"/>
  <c r="U127" i="11"/>
  <c r="S145" i="11"/>
  <c r="T145" i="11"/>
  <c r="R26" i="13"/>
  <c r="U47" i="14"/>
  <c r="T47" i="14"/>
  <c r="U69" i="14"/>
  <c r="Q33" i="17"/>
  <c r="P35" i="17"/>
  <c r="V34" i="22"/>
  <c r="BJ77" i="2"/>
  <c r="BL77" i="2" s="1"/>
  <c r="P77" i="2" s="1"/>
  <c r="BJ80" i="2"/>
  <c r="BL80" i="2" s="1"/>
  <c r="P80" i="2" s="1"/>
  <c r="BJ83" i="2"/>
  <c r="BL83" i="2" s="1"/>
  <c r="P83" i="2" s="1"/>
  <c r="AA15" i="4"/>
  <c r="AA37" i="4"/>
  <c r="AD37" i="4" s="1"/>
  <c r="S12" i="8"/>
  <c r="Z12" i="8" s="1"/>
  <c r="AE12" i="8" s="1"/>
  <c r="AN21" i="8"/>
  <c r="R21" i="8" s="1"/>
  <c r="Z21" i="8" s="1"/>
  <c r="AE21" i="8" s="1"/>
  <c r="AN27" i="8"/>
  <c r="R27" i="8" s="1"/>
  <c r="Z27" i="8" s="1"/>
  <c r="AE27" i="8" s="1"/>
  <c r="AO29" i="8"/>
  <c r="S29" i="8" s="1"/>
  <c r="AN31" i="8"/>
  <c r="R31" i="8" s="1"/>
  <c r="AN46" i="8"/>
  <c r="R46" i="8" s="1"/>
  <c r="AO48" i="8"/>
  <c r="S48" i="8" s="1"/>
  <c r="AN65" i="8"/>
  <c r="R65" i="8" s="1"/>
  <c r="Z65" i="8" s="1"/>
  <c r="AN113" i="8"/>
  <c r="R113" i="8" s="1"/>
  <c r="Z113" i="8" s="1"/>
  <c r="AE113" i="8" s="1"/>
  <c r="AO115" i="8"/>
  <c r="S115" i="8" s="1"/>
  <c r="AO123" i="8"/>
  <c r="S123" i="8" s="1"/>
  <c r="AN125" i="8"/>
  <c r="R125" i="8" s="1"/>
  <c r="Z125" i="8" s="1"/>
  <c r="AD125" i="8" s="1"/>
  <c r="AN148" i="8"/>
  <c r="R148" i="8" s="1"/>
  <c r="AN152" i="8"/>
  <c r="R152" i="8" s="1"/>
  <c r="Z152" i="8" s="1"/>
  <c r="AN156" i="8"/>
  <c r="R156" i="8" s="1"/>
  <c r="Z156" i="8" s="1"/>
  <c r="AE156" i="8" s="1"/>
  <c r="AO158" i="8"/>
  <c r="S158" i="8" s="1"/>
  <c r="Z158" i="8" s="1"/>
  <c r="AE158" i="8" s="1"/>
  <c r="AO160" i="8"/>
  <c r="S160" i="8" s="1"/>
  <c r="AN167" i="8"/>
  <c r="R167" i="8" s="1"/>
  <c r="T128" i="11"/>
  <c r="S128" i="11"/>
  <c r="S19" i="13"/>
  <c r="R19" i="13"/>
  <c r="R36" i="13"/>
  <c r="Q36" i="13"/>
  <c r="S38" i="13"/>
  <c r="S33" i="14"/>
  <c r="Q35" i="17"/>
  <c r="Q38" i="17"/>
  <c r="R38" i="17"/>
  <c r="W18" i="22"/>
  <c r="U18" i="22"/>
  <c r="P19" i="23"/>
  <c r="R19" i="23"/>
  <c r="Q19" i="23"/>
  <c r="R19" i="17"/>
  <c r="P19" i="17"/>
  <c r="AJ6" i="19"/>
  <c r="S35" i="19"/>
  <c r="S69" i="19"/>
  <c r="V69" i="19" s="1"/>
  <c r="U24" i="24"/>
  <c r="V24" i="24"/>
  <c r="AN14" i="8"/>
  <c r="R14" i="8" s="1"/>
  <c r="Z14" i="8" s="1"/>
  <c r="AN18" i="8"/>
  <c r="R18" i="8" s="1"/>
  <c r="AN32" i="8"/>
  <c r="R32" i="8" s="1"/>
  <c r="AN47" i="8"/>
  <c r="R47" i="8" s="1"/>
  <c r="AN53" i="8"/>
  <c r="R53" i="8" s="1"/>
  <c r="AN55" i="8"/>
  <c r="R55" i="8" s="1"/>
  <c r="AN62" i="8"/>
  <c r="R62" i="8" s="1"/>
  <c r="Z62" i="8" s="1"/>
  <c r="AN78" i="8"/>
  <c r="R78" i="8" s="1"/>
  <c r="AO93" i="8"/>
  <c r="S93" i="8" s="1"/>
  <c r="AN103" i="8"/>
  <c r="R103" i="8" s="1"/>
  <c r="Z103" i="8" s="1"/>
  <c r="AN110" i="8"/>
  <c r="R110" i="8" s="1"/>
  <c r="AN114" i="8"/>
  <c r="R114" i="8" s="1"/>
  <c r="AN136" i="8"/>
  <c r="R136" i="8" s="1"/>
  <c r="U65" i="11"/>
  <c r="S65" i="11"/>
  <c r="S158" i="11"/>
  <c r="T158" i="11"/>
  <c r="S21" i="13"/>
  <c r="Q21" i="13"/>
  <c r="S27" i="13"/>
  <c r="R27" i="13"/>
  <c r="Q19" i="17"/>
  <c r="Q22" i="17"/>
  <c r="R22" i="17"/>
  <c r="AK6" i="19"/>
  <c r="S30" i="19"/>
  <c r="S64" i="19"/>
  <c r="S124" i="19"/>
  <c r="R25" i="21"/>
  <c r="S25" i="21"/>
  <c r="R41" i="21"/>
  <c r="S41" i="21"/>
  <c r="P15" i="23"/>
  <c r="R24" i="23"/>
  <c r="S21" i="24"/>
  <c r="V21" i="24" s="1"/>
  <c r="AA19" i="4"/>
  <c r="AO16" i="8"/>
  <c r="S16" i="8" s="1"/>
  <c r="AN24" i="8"/>
  <c r="R24" i="8" s="1"/>
  <c r="AO32" i="8"/>
  <c r="S32" i="8" s="1"/>
  <c r="AN37" i="8"/>
  <c r="R37" i="8" s="1"/>
  <c r="Z37" i="8" s="1"/>
  <c r="AE37" i="8" s="1"/>
  <c r="AO47" i="8"/>
  <c r="S47" i="8" s="1"/>
  <c r="AO55" i="8"/>
  <c r="S55" i="8" s="1"/>
  <c r="AN61" i="8"/>
  <c r="R61" i="8" s="1"/>
  <c r="Z61" i="8" s="1"/>
  <c r="AN66" i="8"/>
  <c r="R66" i="8" s="1"/>
  <c r="AN70" i="8"/>
  <c r="R70" i="8" s="1"/>
  <c r="Z70" i="8" s="1"/>
  <c r="AE70" i="8" s="1"/>
  <c r="AN94" i="8"/>
  <c r="R94" i="8" s="1"/>
  <c r="Z94" i="8" s="1"/>
  <c r="AN105" i="8"/>
  <c r="R105" i="8" s="1"/>
  <c r="AO110" i="8"/>
  <c r="S110" i="8" s="1"/>
  <c r="AN118" i="8"/>
  <c r="R118" i="8" s="1"/>
  <c r="Z118" i="8" s="1"/>
  <c r="AN122" i="8"/>
  <c r="R122" i="8" s="1"/>
  <c r="AN126" i="8"/>
  <c r="R126" i="8" s="1"/>
  <c r="Z126" i="8" s="1"/>
  <c r="AN130" i="8"/>
  <c r="R130" i="8" s="1"/>
  <c r="AO136" i="8"/>
  <c r="S136" i="8" s="1"/>
  <c r="AO143" i="8"/>
  <c r="S143" i="8" s="1"/>
  <c r="Z143" i="8" s="1"/>
  <c r="AO145" i="8"/>
  <c r="S145" i="8" s="1"/>
  <c r="AO168" i="8"/>
  <c r="S168" i="8" s="1"/>
  <c r="Z168" i="8" s="1"/>
  <c r="AE168" i="8" s="1"/>
  <c r="V89" i="9"/>
  <c r="AG48" i="2"/>
  <c r="AO48" i="2"/>
  <c r="S20" i="24"/>
  <c r="W71" i="27"/>
  <c r="X75" i="27" s="1"/>
  <c r="AI5" i="16"/>
  <c r="Y17" i="16" s="1"/>
  <c r="S14" i="26"/>
  <c r="V63" i="27"/>
  <c r="W63" i="27" s="1"/>
  <c r="S18" i="24"/>
  <c r="U18" i="24" s="1"/>
  <c r="V85" i="10"/>
  <c r="T86" i="10"/>
  <c r="V97" i="10"/>
  <c r="T98" i="10"/>
  <c r="T48" i="10"/>
  <c r="BE48" i="2"/>
  <c r="BE61" i="2" s="1"/>
  <c r="BS58" i="2"/>
  <c r="BF60" i="2"/>
  <c r="BF53" i="2"/>
  <c r="BF51" i="2"/>
  <c r="BF50" i="2"/>
  <c r="BS51" i="2"/>
  <c r="S53" i="2"/>
  <c r="S55" i="2"/>
  <c r="BS56" i="2"/>
  <c r="S50" i="2"/>
  <c r="BF55" i="2"/>
  <c r="BS57" i="2"/>
  <c r="S52" i="2"/>
  <c r="BF57" i="2"/>
  <c r="BF52" i="2"/>
  <c r="BS53" i="2"/>
  <c r="S56" i="2"/>
  <c r="BQ59" i="2"/>
  <c r="BR59" i="2"/>
  <c r="N60" i="2"/>
  <c r="BQ60" i="2"/>
  <c r="AN50" i="2"/>
  <c r="AN56" i="2"/>
  <c r="AN52" i="2"/>
  <c r="BQ53" i="2"/>
  <c r="BQ50" i="2"/>
  <c r="AN58" i="2"/>
  <c r="BQ56" i="2"/>
  <c r="BR44" i="2"/>
  <c r="AN53" i="2"/>
  <c r="V59" i="10"/>
  <c r="T39" i="11"/>
  <c r="T148" i="11"/>
  <c r="U29" i="15"/>
  <c r="Y27" i="20"/>
  <c r="BS45" i="2"/>
  <c r="S47" i="2"/>
  <c r="W34" i="9"/>
  <c r="BR41" i="2"/>
  <c r="BR43" i="2"/>
  <c r="S43" i="2"/>
  <c r="V18" i="9"/>
  <c r="W26" i="9"/>
  <c r="X48" i="9"/>
  <c r="T101" i="10"/>
  <c r="S30" i="11"/>
  <c r="S120" i="11"/>
  <c r="U135" i="11"/>
  <c r="S141" i="11"/>
  <c r="U158" i="11"/>
  <c r="T17" i="14"/>
  <c r="T18" i="14"/>
  <c r="S29" i="14"/>
  <c r="T38" i="14"/>
  <c r="U83" i="14"/>
  <c r="T85" i="14"/>
  <c r="X18" i="9"/>
  <c r="V101" i="10"/>
  <c r="T141" i="11"/>
  <c r="S157" i="11"/>
  <c r="Q39" i="13"/>
  <c r="T29" i="14"/>
  <c r="S56" i="14"/>
  <c r="Y16" i="20"/>
  <c r="Y39" i="20"/>
  <c r="S41" i="2"/>
  <c r="W35" i="9"/>
  <c r="V63" i="9"/>
  <c r="W71" i="9"/>
  <c r="V88" i="9"/>
  <c r="S115" i="11"/>
  <c r="T119" i="11"/>
  <c r="T124" i="11"/>
  <c r="S134" i="11"/>
  <c r="T157" i="11"/>
  <c r="Q13" i="13"/>
  <c r="S39" i="13"/>
  <c r="T14" i="14"/>
  <c r="S25" i="14"/>
  <c r="S47" i="14"/>
  <c r="T56" i="14"/>
  <c r="T57" i="14"/>
  <c r="U37" i="15"/>
  <c r="X27" i="9"/>
  <c r="V80" i="9"/>
  <c r="T59" i="10"/>
  <c r="T71" i="10"/>
  <c r="S39" i="11"/>
  <c r="T49" i="11"/>
  <c r="S64" i="11"/>
  <c r="S148" i="11"/>
  <c r="S152" i="11"/>
  <c r="T161" i="11"/>
  <c r="AH48" i="2"/>
  <c r="AP48" i="2"/>
  <c r="AN41" i="2"/>
  <c r="BQ46" i="2"/>
  <c r="X26" i="9"/>
  <c r="X34" i="9"/>
  <c r="V47" i="9"/>
  <c r="X71" i="9"/>
  <c r="W81" i="9"/>
  <c r="W89" i="9"/>
  <c r="V97" i="9"/>
  <c r="V105" i="9"/>
  <c r="BR46" i="2"/>
  <c r="V17" i="10"/>
  <c r="T18" i="10"/>
  <c r="V29" i="10"/>
  <c r="T30" i="10"/>
  <c r="T47" i="10"/>
  <c r="T55" i="10"/>
  <c r="S14" i="11"/>
  <c r="T57" i="11"/>
  <c r="T65" i="11"/>
  <c r="S73" i="11"/>
  <c r="S83" i="11"/>
  <c r="S91" i="11"/>
  <c r="S99" i="11"/>
  <c r="S109" i="11"/>
  <c r="U120" i="11"/>
  <c r="S131" i="11"/>
  <c r="U132" i="11"/>
  <c r="U145" i="11"/>
  <c r="U159" i="11"/>
  <c r="U161" i="11"/>
  <c r="S167" i="11"/>
  <c r="T169" i="11"/>
  <c r="R21" i="13"/>
  <c r="S13" i="14"/>
  <c r="T33" i="14"/>
  <c r="T34" i="14"/>
  <c r="S81" i="14"/>
  <c r="W31" i="20"/>
  <c r="W35" i="20"/>
  <c r="S45" i="2"/>
  <c r="AW41" i="2"/>
  <c r="BR42" i="2"/>
  <c r="BQ47" i="2"/>
  <c r="BS47" i="2"/>
  <c r="BQ49" i="2"/>
  <c r="BR49" i="2"/>
  <c r="BS49" i="2"/>
  <c r="W47" i="9"/>
  <c r="W56" i="9"/>
  <c r="W97" i="9"/>
  <c r="W105" i="9"/>
  <c r="V47" i="10"/>
  <c r="V55" i="10"/>
  <c r="T73" i="11"/>
  <c r="T83" i="11"/>
  <c r="T91" i="11"/>
  <c r="T99" i="11"/>
  <c r="T109" i="11"/>
  <c r="T131" i="11"/>
  <c r="U167" i="11"/>
  <c r="U169" i="11"/>
  <c r="Q29" i="13"/>
  <c r="T13" i="14"/>
  <c r="T81" i="14"/>
  <c r="W23" i="20"/>
  <c r="Y31" i="20"/>
  <c r="W32" i="20"/>
  <c r="Y35" i="20"/>
  <c r="W36" i="20"/>
  <c r="S49" i="2"/>
  <c r="BF41" i="2"/>
  <c r="BQ42" i="2"/>
  <c r="BS42" i="2"/>
  <c r="BR47" i="2"/>
  <c r="N49" i="2"/>
  <c r="BQ54" i="2"/>
  <c r="BR54" i="2"/>
  <c r="BS54" i="2"/>
  <c r="S144" i="11"/>
  <c r="U48" i="12"/>
  <c r="U49" i="12"/>
  <c r="R18" i="13"/>
  <c r="R29" i="13"/>
  <c r="S37" i="13"/>
  <c r="T30" i="14"/>
  <c r="S60" i="14"/>
  <c r="S17" i="15"/>
  <c r="U19" i="15"/>
  <c r="S25" i="15"/>
  <c r="U27" i="15"/>
  <c r="S33" i="15"/>
  <c r="U35" i="15"/>
  <c r="S41" i="15"/>
  <c r="W15" i="20"/>
  <c r="W19" i="20"/>
  <c r="Y23" i="20"/>
  <c r="W24" i="20"/>
  <c r="Y32" i="20"/>
  <c r="Y36" i="20"/>
  <c r="W39" i="20"/>
  <c r="AW43" i="2"/>
  <c r="V96" i="9"/>
  <c r="V104" i="9"/>
  <c r="V41" i="10"/>
  <c r="T44" i="10"/>
  <c r="S72" i="11"/>
  <c r="S82" i="11"/>
  <c r="S90" i="11"/>
  <c r="S98" i="11"/>
  <c r="S108" i="11"/>
  <c r="U124" i="11"/>
  <c r="U136" i="11"/>
  <c r="BQ45" i="2"/>
  <c r="AN43" i="2"/>
  <c r="BS41" i="2"/>
  <c r="AN45" i="2"/>
  <c r="AW45" i="2"/>
  <c r="BF45" i="2"/>
  <c r="BS72" i="2"/>
  <c r="BT72" i="2" s="1"/>
  <c r="R72" i="2" s="1"/>
  <c r="BS76" i="2"/>
  <c r="BT76" i="2" s="1"/>
  <c r="R76" i="2" s="1"/>
  <c r="BS79" i="2"/>
  <c r="BT79" i="2" s="1"/>
  <c r="R79" i="2" s="1"/>
  <c r="BR45" i="2"/>
  <c r="BF43" i="2"/>
  <c r="V33" i="10"/>
  <c r="T34" i="10"/>
  <c r="T60" i="10"/>
  <c r="T102" i="10"/>
  <c r="S15" i="11"/>
  <c r="T116" i="11"/>
  <c r="U162" i="11"/>
  <c r="T22" i="14"/>
  <c r="S37" i="14"/>
  <c r="T44" i="14"/>
  <c r="S64" i="14"/>
  <c r="S72" i="14"/>
  <c r="AN42" i="2"/>
  <c r="AW42" i="2"/>
  <c r="BF42" i="2"/>
  <c r="BQ43" i="2"/>
  <c r="BS43" i="2"/>
  <c r="AN47" i="2"/>
  <c r="AW47" i="2"/>
  <c r="BF47" i="2"/>
  <c r="AN49" i="2"/>
  <c r="AW49" i="2"/>
  <c r="BF49" i="2"/>
  <c r="U116" i="11"/>
  <c r="AQ48" i="2"/>
  <c r="AY48" i="2"/>
  <c r="K48" i="2" s="1"/>
  <c r="K61" i="2" s="1"/>
  <c r="T37" i="14"/>
  <c r="T64" i="14"/>
  <c r="T72" i="14"/>
  <c r="AW46" i="2"/>
  <c r="BQ44" i="2"/>
  <c r="BF44" i="2"/>
  <c r="BF46" i="2"/>
  <c r="U72" i="12"/>
  <c r="U73" i="12"/>
  <c r="U98" i="12"/>
  <c r="U87" i="12"/>
  <c r="AN44" i="2"/>
  <c r="BS68" i="2"/>
  <c r="BT68" i="2" s="1"/>
  <c r="R68" i="2" s="1"/>
  <c r="AN46" i="2"/>
  <c r="BS75" i="2"/>
  <c r="BT75" i="2" s="1"/>
  <c r="R75" i="2" s="1"/>
  <c r="BS78" i="2"/>
  <c r="BT78" i="2" s="1"/>
  <c r="R78" i="2" s="1"/>
  <c r="BS81" i="2"/>
  <c r="BT81" i="2" s="1"/>
  <c r="R81" i="2" s="1"/>
  <c r="BS84" i="2"/>
  <c r="BT84" i="2" s="1"/>
  <c r="R84" i="2" s="1"/>
  <c r="T21" i="10"/>
  <c r="V51" i="10"/>
  <c r="T52" i="10"/>
  <c r="V63" i="10"/>
  <c r="T64" i="10"/>
  <c r="V77" i="10"/>
  <c r="T78" i="10"/>
  <c r="T89" i="10"/>
  <c r="U60" i="12"/>
  <c r="U61" i="12"/>
  <c r="U94" i="12"/>
  <c r="U95" i="12"/>
  <c r="T13" i="10"/>
  <c r="U65" i="12"/>
  <c r="V13" i="10"/>
  <c r="W41" i="12"/>
  <c r="U52" i="12"/>
  <c r="AW44" i="2"/>
  <c r="T63" i="10"/>
  <c r="V21" i="10"/>
  <c r="T22" i="10"/>
  <c r="T33" i="10"/>
  <c r="V89" i="10"/>
  <c r="T90" i="10"/>
  <c r="U99" i="12"/>
  <c r="T14" i="10"/>
  <c r="V25" i="10"/>
  <c r="T26" i="10"/>
  <c r="T37" i="10"/>
  <c r="V67" i="10"/>
  <c r="T68" i="10"/>
  <c r="V81" i="10"/>
  <c r="T82" i="10"/>
  <c r="V93" i="10"/>
  <c r="T94" i="10"/>
  <c r="T105" i="10"/>
  <c r="U53" i="12"/>
  <c r="V37" i="10"/>
  <c r="T38" i="10"/>
  <c r="T51" i="10"/>
  <c r="T77" i="10"/>
  <c r="V105" i="10"/>
  <c r="BS44" i="2"/>
  <c r="BS74" i="2"/>
  <c r="BT74" i="2" s="1"/>
  <c r="R74" i="2" s="1"/>
  <c r="BS77" i="2"/>
  <c r="BT77" i="2" s="1"/>
  <c r="R77" i="2" s="1"/>
  <c r="W13" i="12"/>
  <c r="W21" i="12"/>
  <c r="W29" i="12"/>
  <c r="W37" i="12"/>
  <c r="U68" i="12"/>
  <c r="U69" i="12"/>
  <c r="U102" i="12"/>
  <c r="U103" i="12"/>
  <c r="BS73" i="2"/>
  <c r="BT73" i="2" s="1"/>
  <c r="R73" i="2" s="1"/>
  <c r="T25" i="10"/>
  <c r="T56" i="10"/>
  <c r="T67" i="10"/>
  <c r="T81" i="10"/>
  <c r="T93" i="10"/>
  <c r="U64" i="12"/>
  <c r="BS82" i="2"/>
  <c r="BT82" i="2" s="1"/>
  <c r="R82" i="2" s="1"/>
  <c r="W17" i="12"/>
  <c r="W25" i="12"/>
  <c r="W33" i="12"/>
  <c r="U86" i="12"/>
  <c r="BS46" i="2"/>
  <c r="BS80" i="2"/>
  <c r="BT80" i="2" s="1"/>
  <c r="R80" i="2" s="1"/>
  <c r="BS83" i="2"/>
  <c r="BT83" i="2" s="1"/>
  <c r="R83" i="2" s="1"/>
  <c r="T17" i="10"/>
  <c r="T29" i="10"/>
  <c r="T41" i="10"/>
  <c r="V71" i="10"/>
  <c r="T72" i="10"/>
  <c r="T85" i="10"/>
  <c r="T97" i="10"/>
  <c r="U56" i="12"/>
  <c r="U57" i="12"/>
  <c r="U90" i="12"/>
  <c r="U91" i="12"/>
  <c r="AP68" i="2"/>
  <c r="AM67" i="2"/>
  <c r="AJ68" i="2"/>
  <c r="AQ14" i="3"/>
  <c r="AQ24" i="3"/>
  <c r="AQ32" i="3"/>
  <c r="AQ40" i="3"/>
  <c r="AQ50" i="3"/>
  <c r="AQ58" i="3"/>
  <c r="AQ66" i="3"/>
  <c r="AQ74" i="3"/>
  <c r="AQ84" i="3"/>
  <c r="AQ92" i="3"/>
  <c r="AQ100" i="3"/>
  <c r="AQ110" i="3"/>
  <c r="AQ118" i="3"/>
  <c r="AQ126" i="3"/>
  <c r="AQ134" i="3"/>
  <c r="AQ144" i="3"/>
  <c r="AQ152" i="3"/>
  <c r="AQ160" i="3"/>
  <c r="AQ168" i="3"/>
  <c r="AQ178" i="3"/>
  <c r="AQ186" i="3"/>
  <c r="AQ194" i="3"/>
  <c r="AY68" i="2"/>
  <c r="AQ39" i="3"/>
  <c r="AQ65" i="3"/>
  <c r="AQ125" i="3"/>
  <c r="AQ133" i="3"/>
  <c r="AU67" i="2"/>
  <c r="AX68" i="2"/>
  <c r="AQ22" i="3"/>
  <c r="AQ30" i="3"/>
  <c r="AQ38" i="3"/>
  <c r="AQ48" i="3"/>
  <c r="AQ56" i="3"/>
  <c r="AQ64" i="3"/>
  <c r="AQ72" i="3"/>
  <c r="AQ82" i="3"/>
  <c r="AQ90" i="3"/>
  <c r="AQ98" i="3"/>
  <c r="AQ106" i="3"/>
  <c r="AQ116" i="3"/>
  <c r="AQ124" i="3"/>
  <c r="AQ132" i="3"/>
  <c r="AQ142" i="3"/>
  <c r="AQ150" i="3"/>
  <c r="AQ158" i="3"/>
  <c r="AQ200" i="3"/>
  <c r="AQ13" i="3"/>
  <c r="AQ201" i="3"/>
  <c r="AW67" i="2"/>
  <c r="AZ68" i="2"/>
  <c r="AQ21" i="3"/>
  <c r="AQ29" i="3"/>
  <c r="AQ37" i="3"/>
  <c r="AQ47" i="3"/>
  <c r="AQ55" i="3"/>
  <c r="AQ63" i="3"/>
  <c r="AQ71" i="3"/>
  <c r="AQ81" i="3"/>
  <c r="AQ89" i="3"/>
  <c r="AQ97" i="3"/>
  <c r="AQ105" i="3"/>
  <c r="AQ115" i="3"/>
  <c r="AQ123" i="3"/>
  <c r="AQ131" i="3"/>
  <c r="AQ141" i="3"/>
  <c r="AQ149" i="3"/>
  <c r="AQ157" i="3"/>
  <c r="AQ143" i="3"/>
  <c r="AQ151" i="3"/>
  <c r="AQ18" i="3"/>
  <c r="AQ20" i="3"/>
  <c r="AQ28" i="3"/>
  <c r="AQ36" i="3"/>
  <c r="AQ46" i="3"/>
  <c r="AQ54" i="3"/>
  <c r="AQ62" i="3"/>
  <c r="AQ70" i="3"/>
  <c r="AQ80" i="3"/>
  <c r="AQ88" i="3"/>
  <c r="AQ96" i="3"/>
  <c r="AQ104" i="3"/>
  <c r="AQ114" i="3"/>
  <c r="AQ122" i="3"/>
  <c r="AQ130" i="3"/>
  <c r="AQ138" i="3"/>
  <c r="AQ148" i="3"/>
  <c r="AQ156" i="3"/>
  <c r="AO67" i="2"/>
  <c r="AQ83" i="3"/>
  <c r="AQ159" i="3"/>
  <c r="AQ193" i="3"/>
  <c r="AB68" i="2"/>
  <c r="H68" i="2" s="1"/>
  <c r="AQ19" i="3"/>
  <c r="AQ27" i="3"/>
  <c r="AQ35" i="3"/>
  <c r="AQ45" i="3"/>
  <c r="AQ53" i="3"/>
  <c r="AQ61" i="3"/>
  <c r="AQ69" i="3"/>
  <c r="AQ79" i="3"/>
  <c r="AQ87" i="3"/>
  <c r="AQ95" i="3"/>
  <c r="AQ103" i="3"/>
  <c r="AQ113" i="3"/>
  <c r="AQ121" i="3"/>
  <c r="AQ129" i="3"/>
  <c r="AQ137" i="3"/>
  <c r="AQ147" i="3"/>
  <c r="AQ155" i="3"/>
  <c r="AQ163" i="3"/>
  <c r="AQ173" i="3"/>
  <c r="AQ181" i="3"/>
  <c r="AQ189" i="3"/>
  <c r="AQ197" i="3"/>
  <c r="AQ202" i="3"/>
  <c r="AQ23" i="3"/>
  <c r="AQ31" i="3"/>
  <c r="AI67" i="2"/>
  <c r="AH68" i="2"/>
  <c r="M68" i="2" s="1"/>
  <c r="AQ26" i="3"/>
  <c r="AQ34" i="3"/>
  <c r="AQ42" i="3"/>
  <c r="AQ52" i="3"/>
  <c r="AQ60" i="3"/>
  <c r="AQ68" i="3"/>
  <c r="AQ78" i="3"/>
  <c r="AQ86" i="3"/>
  <c r="AQ94" i="3"/>
  <c r="AQ102" i="3"/>
  <c r="AQ112" i="3"/>
  <c r="AQ120" i="3"/>
  <c r="AQ128" i="3"/>
  <c r="AQ136" i="3"/>
  <c r="AQ146" i="3"/>
  <c r="AQ154" i="3"/>
  <c r="AR68" i="2"/>
  <c r="AQ49" i="3"/>
  <c r="AQ57" i="3"/>
  <c r="AQ73" i="3"/>
  <c r="AQ91" i="3"/>
  <c r="AQ99" i="3"/>
  <c r="AQ109" i="3"/>
  <c r="AQ117" i="3"/>
  <c r="AL67" i="2"/>
  <c r="AQ25" i="3"/>
  <c r="AQ33" i="3"/>
  <c r="AQ41" i="3"/>
  <c r="AQ51" i="3"/>
  <c r="AQ59" i="3"/>
  <c r="AQ67" i="3"/>
  <c r="AQ77" i="3"/>
  <c r="AQ85" i="3"/>
  <c r="AQ93" i="3"/>
  <c r="AQ101" i="3"/>
  <c r="AQ111" i="3"/>
  <c r="AQ119" i="3"/>
  <c r="AQ127" i="3"/>
  <c r="AQ135" i="3"/>
  <c r="AQ145" i="3"/>
  <c r="AQ153" i="3"/>
  <c r="N53" i="2"/>
  <c r="N50" i="2"/>
  <c r="N55" i="2"/>
  <c r="N52" i="2"/>
  <c r="AA32" i="2"/>
  <c r="S57" i="2"/>
  <c r="N58" i="2"/>
  <c r="AW58" i="2"/>
  <c r="Q61" i="2"/>
  <c r="V23" i="7"/>
  <c r="U23" i="7"/>
  <c r="T23" i="7"/>
  <c r="AB32" i="2"/>
  <c r="BF56" i="2"/>
  <c r="BF58" i="2"/>
  <c r="BQ58" i="2"/>
  <c r="AN59" i="2"/>
  <c r="AW59" i="2"/>
  <c r="AO3" i="26"/>
  <c r="AP3" i="20"/>
  <c r="BJ3" i="8"/>
  <c r="BQ4" i="4"/>
  <c r="AD32" i="2"/>
  <c r="BF59" i="2"/>
  <c r="AQ17" i="3"/>
  <c r="V31" i="7"/>
  <c r="U31" i="7"/>
  <c r="T31" i="7"/>
  <c r="AC32" i="2"/>
  <c r="AE32" i="2"/>
  <c r="P12" i="20" s="1"/>
  <c r="Q12" i="20" s="1"/>
  <c r="U12" i="20" s="1"/>
  <c r="N57" i="2"/>
  <c r="AW57" i="2"/>
  <c r="S58" i="2"/>
  <c r="BS59" i="2"/>
  <c r="AN60" i="2"/>
  <c r="AW60" i="2"/>
  <c r="BJ86" i="2"/>
  <c r="BJ89" i="2"/>
  <c r="AR3" i="20"/>
  <c r="BS4" i="4"/>
  <c r="BH85" i="2"/>
  <c r="O85" i="2" s="1"/>
  <c r="BH86" i="2"/>
  <c r="O86" i="2" s="1"/>
  <c r="BH87" i="2"/>
  <c r="O87" i="2" s="1"/>
  <c r="BH88" i="2"/>
  <c r="O88" i="2" s="1"/>
  <c r="AQ16" i="3"/>
  <c r="AQ15" i="3"/>
  <c r="V15" i="7"/>
  <c r="U15" i="7"/>
  <c r="T15" i="7"/>
  <c r="AV67" i="2"/>
  <c r="AN67" i="2"/>
  <c r="AT67" i="2"/>
  <c r="BA67" i="2"/>
  <c r="AS67" i="2"/>
  <c r="AK67" i="2"/>
  <c r="AZ67" i="2"/>
  <c r="AR67" i="2"/>
  <c r="AJ67" i="2"/>
  <c r="AY67" i="2"/>
  <c r="AQ67" i="2"/>
  <c r="AX67" i="2"/>
  <c r="AP67" i="2"/>
  <c r="Z14" i="5"/>
  <c r="Y14" i="5"/>
  <c r="X14" i="5"/>
  <c r="Z16" i="5"/>
  <c r="Y16" i="5"/>
  <c r="X16" i="5"/>
  <c r="Z18" i="5"/>
  <c r="Y18" i="5"/>
  <c r="X18" i="5"/>
  <c r="Z20" i="5"/>
  <c r="Y20" i="5"/>
  <c r="X20" i="5"/>
  <c r="Z22" i="5"/>
  <c r="Y22" i="5"/>
  <c r="X22" i="5"/>
  <c r="Z24" i="5"/>
  <c r="Y24" i="5"/>
  <c r="X24" i="5"/>
  <c r="Z26" i="5"/>
  <c r="Y26" i="5"/>
  <c r="X26" i="5"/>
  <c r="Z28" i="5"/>
  <c r="Y28" i="5"/>
  <c r="X28" i="5"/>
  <c r="Z30" i="5"/>
  <c r="Y30" i="5"/>
  <c r="X30" i="5"/>
  <c r="Z32" i="5"/>
  <c r="Y32" i="5"/>
  <c r="X32" i="5"/>
  <c r="Z34" i="5"/>
  <c r="Y34" i="5"/>
  <c r="X34" i="5"/>
  <c r="Z36" i="5"/>
  <c r="Y36" i="5"/>
  <c r="X36" i="5"/>
  <c r="Z38" i="5"/>
  <c r="Y38" i="5"/>
  <c r="X38" i="5"/>
  <c r="Z40" i="5"/>
  <c r="Y40" i="5"/>
  <c r="X40" i="5"/>
  <c r="Z42" i="5"/>
  <c r="Y42" i="5"/>
  <c r="X42" i="5"/>
  <c r="V39" i="7"/>
  <c r="U39" i="7"/>
  <c r="T39" i="7"/>
  <c r="BJ67" i="2"/>
  <c r="BJ68" i="2"/>
  <c r="BJ69" i="2"/>
  <c r="BJ71" i="2"/>
  <c r="BJ70" i="2"/>
  <c r="BF70" i="2"/>
  <c r="AO9" i="20"/>
  <c r="BC3" i="8"/>
  <c r="AC68" i="2"/>
  <c r="AK68" i="2"/>
  <c r="AS68" i="2"/>
  <c r="BA68" i="2"/>
  <c r="D69" i="2"/>
  <c r="AH69" i="2" s="1"/>
  <c r="AQ167" i="3"/>
  <c r="AQ177" i="3"/>
  <c r="AQ185" i="3"/>
  <c r="V20" i="7"/>
  <c r="U20" i="7"/>
  <c r="V28" i="7"/>
  <c r="U28" i="7"/>
  <c r="V36" i="7"/>
  <c r="U36" i="7"/>
  <c r="AC23" i="8"/>
  <c r="AB23" i="8"/>
  <c r="AD68" i="2"/>
  <c r="AL68" i="2"/>
  <c r="AT68" i="2"/>
  <c r="AM3" i="26"/>
  <c r="BO4" i="4"/>
  <c r="AQ166" i="3"/>
  <c r="AQ176" i="3"/>
  <c r="AQ184" i="3"/>
  <c r="AQ192" i="3"/>
  <c r="S13" i="6"/>
  <c r="U13" i="6"/>
  <c r="T13" i="6"/>
  <c r="S15" i="6"/>
  <c r="U15" i="6"/>
  <c r="T15" i="6"/>
  <c r="S17" i="6"/>
  <c r="U17" i="6"/>
  <c r="T17" i="6"/>
  <c r="S19" i="6"/>
  <c r="U19" i="6"/>
  <c r="T19" i="6"/>
  <c r="S21" i="6"/>
  <c r="U21" i="6"/>
  <c r="T21" i="6"/>
  <c r="S23" i="6"/>
  <c r="U23" i="6"/>
  <c r="T23" i="6"/>
  <c r="S25" i="6"/>
  <c r="U25" i="6"/>
  <c r="T25" i="6"/>
  <c r="S27" i="6"/>
  <c r="U27" i="6"/>
  <c r="T27" i="6"/>
  <c r="S29" i="6"/>
  <c r="U29" i="6"/>
  <c r="T29" i="6"/>
  <c r="S31" i="6"/>
  <c r="U31" i="6"/>
  <c r="T31" i="6"/>
  <c r="S33" i="6"/>
  <c r="U33" i="6"/>
  <c r="T33" i="6"/>
  <c r="S35" i="6"/>
  <c r="U35" i="6"/>
  <c r="T35" i="6"/>
  <c r="S37" i="6"/>
  <c r="U37" i="6"/>
  <c r="T37" i="6"/>
  <c r="S39" i="6"/>
  <c r="U39" i="6"/>
  <c r="T39" i="6"/>
  <c r="S41" i="6"/>
  <c r="U41" i="6"/>
  <c r="T41" i="6"/>
  <c r="V17" i="7"/>
  <c r="U17" i="7"/>
  <c r="V25" i="7"/>
  <c r="U25" i="7"/>
  <c r="V33" i="7"/>
  <c r="U33" i="7"/>
  <c r="V41" i="7"/>
  <c r="U41" i="7"/>
  <c r="BH3" i="8"/>
  <c r="AD99" i="8"/>
  <c r="AC99" i="8"/>
  <c r="AB99" i="8"/>
  <c r="U57" i="10"/>
  <c r="T57" i="10"/>
  <c r="V57" i="10"/>
  <c r="T34" i="11"/>
  <c r="S34" i="11"/>
  <c r="U34" i="11"/>
  <c r="W55" i="12"/>
  <c r="V55" i="12"/>
  <c r="U55" i="12"/>
  <c r="W89" i="12"/>
  <c r="V89" i="12"/>
  <c r="U89" i="12"/>
  <c r="S24" i="13"/>
  <c r="Q24" i="13"/>
  <c r="R24" i="13"/>
  <c r="R78" i="13"/>
  <c r="Q78" i="13"/>
  <c r="S78" i="13"/>
  <c r="R85" i="13"/>
  <c r="Q85" i="13"/>
  <c r="S85" i="13"/>
  <c r="R92" i="13"/>
  <c r="Q92" i="13"/>
  <c r="S92" i="13"/>
  <c r="R97" i="13"/>
  <c r="Q97" i="13"/>
  <c r="S97" i="13"/>
  <c r="R99" i="13"/>
  <c r="Q99" i="13"/>
  <c r="S99" i="13"/>
  <c r="AE68" i="2"/>
  <c r="J68" i="2" s="1"/>
  <c r="AM68" i="2"/>
  <c r="AU68" i="2"/>
  <c r="AO4" i="26"/>
  <c r="AP4" i="20"/>
  <c r="BQ5" i="4"/>
  <c r="BJ4" i="8"/>
  <c r="AQ165" i="3"/>
  <c r="AQ175" i="3"/>
  <c r="AQ183" i="3"/>
  <c r="AQ191" i="3"/>
  <c r="AQ199" i="3"/>
  <c r="V14" i="7"/>
  <c r="U14" i="7"/>
  <c r="V22" i="7"/>
  <c r="U22" i="7"/>
  <c r="V30" i="7"/>
  <c r="U30" i="7"/>
  <c r="V38" i="7"/>
  <c r="U38" i="7"/>
  <c r="AD39" i="8"/>
  <c r="AC39" i="8"/>
  <c r="AB39" i="8"/>
  <c r="AF68" i="2"/>
  <c r="K68" i="2" s="1"/>
  <c r="AN68" i="2"/>
  <c r="AV68" i="2"/>
  <c r="BS70" i="2"/>
  <c r="BT70" i="2" s="1"/>
  <c r="R70" i="2" s="1"/>
  <c r="BS71" i="2"/>
  <c r="BT71" i="2" s="1"/>
  <c r="R71" i="2" s="1"/>
  <c r="AP4" i="26"/>
  <c r="AQ4" i="20"/>
  <c r="BR5" i="4"/>
  <c r="AQ164" i="3"/>
  <c r="AQ174" i="3"/>
  <c r="AQ182" i="3"/>
  <c r="AQ190" i="3"/>
  <c r="AQ198" i="3"/>
  <c r="Z15" i="5"/>
  <c r="Y15" i="5"/>
  <c r="X15" i="5"/>
  <c r="Z17" i="5"/>
  <c r="Y17" i="5"/>
  <c r="X17" i="5"/>
  <c r="Z19" i="5"/>
  <c r="Y19" i="5"/>
  <c r="X19" i="5"/>
  <c r="Z21" i="5"/>
  <c r="Y21" i="5"/>
  <c r="X21" i="5"/>
  <c r="Z23" i="5"/>
  <c r="Y23" i="5"/>
  <c r="X23" i="5"/>
  <c r="Z25" i="5"/>
  <c r="Y25" i="5"/>
  <c r="X25" i="5"/>
  <c r="Z27" i="5"/>
  <c r="Y27" i="5"/>
  <c r="X27" i="5"/>
  <c r="Z29" i="5"/>
  <c r="Y29" i="5"/>
  <c r="X29" i="5"/>
  <c r="Z31" i="5"/>
  <c r="Y31" i="5"/>
  <c r="X31" i="5"/>
  <c r="Z33" i="5"/>
  <c r="Y33" i="5"/>
  <c r="X33" i="5"/>
  <c r="Z35" i="5"/>
  <c r="Y35" i="5"/>
  <c r="X35" i="5"/>
  <c r="Z37" i="5"/>
  <c r="Y37" i="5"/>
  <c r="X37" i="5"/>
  <c r="Z39" i="5"/>
  <c r="Y39" i="5"/>
  <c r="X39" i="5"/>
  <c r="Y41" i="5"/>
  <c r="X41" i="5"/>
  <c r="V19" i="7"/>
  <c r="U19" i="7"/>
  <c r="V27" i="7"/>
  <c r="U27" i="7"/>
  <c r="V35" i="7"/>
  <c r="U35" i="7"/>
  <c r="AD95" i="8"/>
  <c r="AG68" i="2"/>
  <c r="L68" i="2" s="1"/>
  <c r="AO68" i="2"/>
  <c r="AW68" i="2"/>
  <c r="BS69" i="2"/>
  <c r="BT69" i="2" s="1"/>
  <c r="R69" i="2" s="1"/>
  <c r="AR4" i="20"/>
  <c r="BS5" i="4"/>
  <c r="AN4" i="26"/>
  <c r="BP5" i="4"/>
  <c r="X13" i="5"/>
  <c r="V16" i="7"/>
  <c r="U16" i="7"/>
  <c r="V24" i="7"/>
  <c r="U24" i="7"/>
  <c r="V32" i="7"/>
  <c r="U32" i="7"/>
  <c r="V40" i="7"/>
  <c r="U40" i="7"/>
  <c r="Z16" i="8"/>
  <c r="AE16" i="8" s="1"/>
  <c r="AN20" i="8"/>
  <c r="R20" i="8" s="1"/>
  <c r="AO20" i="8"/>
  <c r="S20" i="8" s="1"/>
  <c r="AQ162" i="3"/>
  <c r="AQ170" i="3"/>
  <c r="AQ180" i="3"/>
  <c r="AQ188" i="3"/>
  <c r="AQ196" i="3"/>
  <c r="S12" i="6"/>
  <c r="T12" i="6"/>
  <c r="S14" i="6"/>
  <c r="U14" i="6"/>
  <c r="T14" i="6"/>
  <c r="S16" i="6"/>
  <c r="U16" i="6"/>
  <c r="T16" i="6"/>
  <c r="S18" i="6"/>
  <c r="U18" i="6"/>
  <c r="T18" i="6"/>
  <c r="S20" i="6"/>
  <c r="U20" i="6"/>
  <c r="T20" i="6"/>
  <c r="S22" i="6"/>
  <c r="U22" i="6"/>
  <c r="T22" i="6"/>
  <c r="S24" i="6"/>
  <c r="U24" i="6"/>
  <c r="T24" i="6"/>
  <c r="S26" i="6"/>
  <c r="U26" i="6"/>
  <c r="T26" i="6"/>
  <c r="S28" i="6"/>
  <c r="U28" i="6"/>
  <c r="T28" i="6"/>
  <c r="S30" i="6"/>
  <c r="U30" i="6"/>
  <c r="T30" i="6"/>
  <c r="S32" i="6"/>
  <c r="U32" i="6"/>
  <c r="T32" i="6"/>
  <c r="S34" i="6"/>
  <c r="U34" i="6"/>
  <c r="T34" i="6"/>
  <c r="S36" i="6"/>
  <c r="U36" i="6"/>
  <c r="T36" i="6"/>
  <c r="S38" i="6"/>
  <c r="U38" i="6"/>
  <c r="T38" i="6"/>
  <c r="S40" i="6"/>
  <c r="U40" i="6"/>
  <c r="T40" i="6"/>
  <c r="V13" i="7"/>
  <c r="U13" i="7"/>
  <c r="T17" i="7"/>
  <c r="V21" i="7"/>
  <c r="U21" i="7"/>
  <c r="T25" i="7"/>
  <c r="V29" i="7"/>
  <c r="U29" i="7"/>
  <c r="T33" i="7"/>
  <c r="V37" i="7"/>
  <c r="U37" i="7"/>
  <c r="T41" i="7"/>
  <c r="AN13" i="8"/>
  <c r="R13" i="8" s="1"/>
  <c r="Z22" i="8"/>
  <c r="AE22" i="8" s="1"/>
  <c r="AN28" i="8"/>
  <c r="R28" i="8" s="1"/>
  <c r="AO28" i="8"/>
  <c r="S28" i="8" s="1"/>
  <c r="AI68" i="2"/>
  <c r="AQ68" i="2"/>
  <c r="AN9" i="20"/>
  <c r="BB3" i="8"/>
  <c r="AP3" i="26"/>
  <c r="AQ3" i="20"/>
  <c r="AC108" i="2"/>
  <c r="AQ161" i="3"/>
  <c r="AQ169" i="3"/>
  <c r="AQ179" i="3"/>
  <c r="AQ187" i="3"/>
  <c r="AQ195" i="3"/>
  <c r="T14" i="7"/>
  <c r="V18" i="7"/>
  <c r="U18" i="7"/>
  <c r="T22" i="7"/>
  <c r="V26" i="7"/>
  <c r="U26" i="7"/>
  <c r="T30" i="7"/>
  <c r="V34" i="7"/>
  <c r="U34" i="7"/>
  <c r="T38" i="7"/>
  <c r="AN36" i="8"/>
  <c r="R36" i="8" s="1"/>
  <c r="AO36" i="8"/>
  <c r="S36" i="8" s="1"/>
  <c r="AN44" i="8"/>
  <c r="R44" i="8" s="1"/>
  <c r="AN52" i="8"/>
  <c r="R52" i="8" s="1"/>
  <c r="AC64" i="8"/>
  <c r="AB64" i="8"/>
  <c r="AD64" i="8"/>
  <c r="Z69" i="8"/>
  <c r="AE69" i="8" s="1"/>
  <c r="AN86" i="8"/>
  <c r="R86" i="8" s="1"/>
  <c r="Z114" i="8"/>
  <c r="AE114" i="8" s="1"/>
  <c r="AN128" i="8"/>
  <c r="R128" i="8" s="1"/>
  <c r="Z147" i="8"/>
  <c r="AE147" i="8" s="1"/>
  <c r="Z148" i="8"/>
  <c r="AE148" i="8" s="1"/>
  <c r="V83" i="9"/>
  <c r="X83" i="9"/>
  <c r="W83" i="9"/>
  <c r="X87" i="9"/>
  <c r="W87" i="9"/>
  <c r="V87" i="9"/>
  <c r="U73" i="10"/>
  <c r="T73" i="10"/>
  <c r="V73" i="10"/>
  <c r="S59" i="11"/>
  <c r="U59" i="11"/>
  <c r="T59" i="11"/>
  <c r="U63" i="11"/>
  <c r="T63" i="11"/>
  <c r="S63" i="11"/>
  <c r="Z19" i="8"/>
  <c r="AE19" i="8" s="1"/>
  <c r="AN25" i="8"/>
  <c r="R25" i="8" s="1"/>
  <c r="Z25" i="8" s="1"/>
  <c r="AE25" i="8" s="1"/>
  <c r="AN33" i="8"/>
  <c r="R33" i="8" s="1"/>
  <c r="Z33" i="8" s="1"/>
  <c r="AE33" i="8" s="1"/>
  <c r="AO44" i="8"/>
  <c r="S44" i="8" s="1"/>
  <c r="AO52" i="8"/>
  <c r="S52" i="8" s="1"/>
  <c r="AO86" i="8"/>
  <c r="S86" i="8" s="1"/>
  <c r="AO128" i="8"/>
  <c r="S128" i="8" s="1"/>
  <c r="AO162" i="8"/>
  <c r="S162" i="8" s="1"/>
  <c r="Z162" i="8" s="1"/>
  <c r="AE162" i="8" s="1"/>
  <c r="U70" i="10"/>
  <c r="T70" i="10"/>
  <c r="V70" i="10"/>
  <c r="AO18" i="8"/>
  <c r="S18" i="8" s="1"/>
  <c r="Z18" i="8" s="1"/>
  <c r="AE18" i="8" s="1"/>
  <c r="AO78" i="8"/>
  <c r="S78" i="8" s="1"/>
  <c r="AO120" i="8"/>
  <c r="S120" i="8" s="1"/>
  <c r="Z120" i="8" s="1"/>
  <c r="AE120" i="8" s="1"/>
  <c r="AO154" i="8"/>
  <c r="S154" i="8" s="1"/>
  <c r="Z154" i="8" s="1"/>
  <c r="AE154" i="8" s="1"/>
  <c r="Z165" i="8"/>
  <c r="AE165" i="8" s="1"/>
  <c r="W21" i="9"/>
  <c r="V21" i="9"/>
  <c r="X21" i="9"/>
  <c r="V64" i="9"/>
  <c r="X64" i="9"/>
  <c r="W64" i="9"/>
  <c r="U54" i="10"/>
  <c r="T54" i="10"/>
  <c r="V54" i="10"/>
  <c r="AN68" i="8"/>
  <c r="R68" i="8" s="1"/>
  <c r="Z88" i="8"/>
  <c r="AE88" i="8" s="1"/>
  <c r="Z96" i="8"/>
  <c r="AE96" i="8" s="1"/>
  <c r="AN112" i="8"/>
  <c r="R112" i="8" s="1"/>
  <c r="Z130" i="8"/>
  <c r="AE130" i="8" s="1"/>
  <c r="AC144" i="8"/>
  <c r="AN146" i="8"/>
  <c r="R146" i="8" s="1"/>
  <c r="W37" i="9"/>
  <c r="V37" i="9"/>
  <c r="X37" i="9"/>
  <c r="X53" i="9"/>
  <c r="W53" i="9"/>
  <c r="V53" i="9"/>
  <c r="U39" i="10"/>
  <c r="T39" i="10"/>
  <c r="V39" i="10"/>
  <c r="T24" i="11"/>
  <c r="S24" i="11"/>
  <c r="U24" i="11"/>
  <c r="T102" i="11"/>
  <c r="S102" i="11"/>
  <c r="U102" i="11"/>
  <c r="Z45" i="8"/>
  <c r="AE45" i="8" s="1"/>
  <c r="Z46" i="8"/>
  <c r="AE46" i="8" s="1"/>
  <c r="AO68" i="8"/>
  <c r="S68" i="8" s="1"/>
  <c r="AO112" i="8"/>
  <c r="S112" i="8" s="1"/>
  <c r="AO146" i="8"/>
  <c r="S146" i="8" s="1"/>
  <c r="U36" i="10"/>
  <c r="T36" i="10"/>
  <c r="V36" i="10"/>
  <c r="U104" i="10"/>
  <c r="T104" i="10"/>
  <c r="V104" i="10"/>
  <c r="AO41" i="8"/>
  <c r="S41" i="8" s="1"/>
  <c r="AN41" i="8"/>
  <c r="R41" i="8" s="1"/>
  <c r="Z55" i="8"/>
  <c r="AE55" i="8" s="1"/>
  <c r="Z58" i="8"/>
  <c r="AE58" i="8" s="1"/>
  <c r="Z73" i="8"/>
  <c r="AE73" i="8" s="1"/>
  <c r="Z80" i="8"/>
  <c r="AE80" i="8" s="1"/>
  <c r="Z92" i="8"/>
  <c r="AE92" i="8" s="1"/>
  <c r="Z97" i="8"/>
  <c r="AE97" i="8" s="1"/>
  <c r="Z117" i="8"/>
  <c r="AE117" i="8" s="1"/>
  <c r="Z122" i="8"/>
  <c r="AE122" i="8" s="1"/>
  <c r="Z131" i="8"/>
  <c r="AE131" i="8" s="1"/>
  <c r="Z134" i="8"/>
  <c r="AE134" i="8" s="1"/>
  <c r="X30" i="9"/>
  <c r="W30" i="9"/>
  <c r="V30" i="9"/>
  <c r="U23" i="10"/>
  <c r="T23" i="10"/>
  <c r="V23" i="10"/>
  <c r="U91" i="10"/>
  <c r="T91" i="10"/>
  <c r="V91" i="10"/>
  <c r="T92" i="11"/>
  <c r="S92" i="11"/>
  <c r="U92" i="11"/>
  <c r="X16" i="9"/>
  <c r="W16" i="9"/>
  <c r="V16" i="9"/>
  <c r="X101" i="9"/>
  <c r="W101" i="9"/>
  <c r="V101" i="9"/>
  <c r="U20" i="10"/>
  <c r="T20" i="10"/>
  <c r="V20" i="10"/>
  <c r="U88" i="10"/>
  <c r="T88" i="10"/>
  <c r="V88" i="10"/>
  <c r="U79" i="11"/>
  <c r="T79" i="11"/>
  <c r="S79" i="11"/>
  <c r="AN51" i="8"/>
  <c r="R51" i="8" s="1"/>
  <c r="Z51" i="8" s="1"/>
  <c r="AE51" i="8" s="1"/>
  <c r="AN59" i="8"/>
  <c r="R59" i="8" s="1"/>
  <c r="Z59" i="8" s="1"/>
  <c r="AE59" i="8" s="1"/>
  <c r="AN67" i="8"/>
  <c r="R67" i="8" s="1"/>
  <c r="Z67" i="8" s="1"/>
  <c r="AE67" i="8" s="1"/>
  <c r="AN77" i="8"/>
  <c r="R77" i="8" s="1"/>
  <c r="AN85" i="8"/>
  <c r="R85" i="8" s="1"/>
  <c r="Z85" i="8" s="1"/>
  <c r="AE85" i="8" s="1"/>
  <c r="AN93" i="8"/>
  <c r="R93" i="8" s="1"/>
  <c r="AN101" i="8"/>
  <c r="R101" i="8" s="1"/>
  <c r="Z101" i="8" s="1"/>
  <c r="AE101" i="8" s="1"/>
  <c r="AN111" i="8"/>
  <c r="R111" i="8" s="1"/>
  <c r="Z111" i="8" s="1"/>
  <c r="AE111" i="8" s="1"/>
  <c r="AN119" i="8"/>
  <c r="R119" i="8" s="1"/>
  <c r="Z119" i="8" s="1"/>
  <c r="AE119" i="8" s="1"/>
  <c r="AN127" i="8"/>
  <c r="R127" i="8" s="1"/>
  <c r="Z127" i="8" s="1"/>
  <c r="AE127" i="8" s="1"/>
  <c r="AN135" i="8"/>
  <c r="R135" i="8" s="1"/>
  <c r="Z135" i="8" s="1"/>
  <c r="AE135" i="8" s="1"/>
  <c r="AN145" i="8"/>
  <c r="R145" i="8" s="1"/>
  <c r="AN153" i="8"/>
  <c r="R153" i="8" s="1"/>
  <c r="AN161" i="8"/>
  <c r="R161" i="8" s="1"/>
  <c r="Z161" i="8" s="1"/>
  <c r="AE161" i="8" s="1"/>
  <c r="X14" i="9"/>
  <c r="W14" i="9"/>
  <c r="V14" i="9"/>
  <c r="V17" i="9"/>
  <c r="X31" i="9"/>
  <c r="W31" i="9"/>
  <c r="V31" i="9"/>
  <c r="X33" i="9"/>
  <c r="W33" i="9"/>
  <c r="X51" i="9"/>
  <c r="W51" i="9"/>
  <c r="V51" i="9"/>
  <c r="W58" i="9"/>
  <c r="V58" i="9"/>
  <c r="X58" i="9"/>
  <c r="X69" i="9"/>
  <c r="W69" i="9"/>
  <c r="V69" i="9"/>
  <c r="X85" i="9"/>
  <c r="W85" i="9"/>
  <c r="V85" i="9"/>
  <c r="W98" i="9"/>
  <c r="V98" i="9"/>
  <c r="U24" i="10"/>
  <c r="T24" i="10"/>
  <c r="U27" i="10"/>
  <c r="T27" i="10"/>
  <c r="V27" i="10"/>
  <c r="U40" i="10"/>
  <c r="T40" i="10"/>
  <c r="U45" i="10"/>
  <c r="T45" i="10"/>
  <c r="V45" i="10"/>
  <c r="U58" i="10"/>
  <c r="T58" i="10"/>
  <c r="U61" i="10"/>
  <c r="T61" i="10"/>
  <c r="V61" i="10"/>
  <c r="U76" i="10"/>
  <c r="T76" i="10"/>
  <c r="U79" i="10"/>
  <c r="T79" i="10"/>
  <c r="V79" i="10"/>
  <c r="U92" i="10"/>
  <c r="T92" i="10"/>
  <c r="U95" i="10"/>
  <c r="T95" i="10"/>
  <c r="V95" i="10"/>
  <c r="T18" i="11"/>
  <c r="S18" i="11"/>
  <c r="U18" i="11"/>
  <c r="S41" i="11"/>
  <c r="U41" i="11"/>
  <c r="T41" i="11"/>
  <c r="U47" i="11"/>
  <c r="T47" i="11"/>
  <c r="S47" i="11"/>
  <c r="U61" i="11"/>
  <c r="T61" i="11"/>
  <c r="S61" i="11"/>
  <c r="T76" i="11"/>
  <c r="S76" i="11"/>
  <c r="T86" i="11"/>
  <c r="S86" i="11"/>
  <c r="U86" i="11"/>
  <c r="S111" i="11"/>
  <c r="U111" i="11"/>
  <c r="T111" i="11"/>
  <c r="U129" i="11"/>
  <c r="T129" i="11"/>
  <c r="S129" i="11"/>
  <c r="U156" i="11"/>
  <c r="T156" i="11"/>
  <c r="S156" i="11"/>
  <c r="U165" i="11"/>
  <c r="T165" i="11"/>
  <c r="S165" i="11"/>
  <c r="AO163" i="8"/>
  <c r="S163" i="8" s="1"/>
  <c r="Z163" i="8" s="1"/>
  <c r="AE163" i="8" s="1"/>
  <c r="V12" i="9"/>
  <c r="W12" i="9"/>
  <c r="W17" i="9"/>
  <c r="W27" i="9"/>
  <c r="V33" i="9"/>
  <c r="V49" i="9"/>
  <c r="W49" i="9"/>
  <c r="X62" i="9"/>
  <c r="W62" i="9"/>
  <c r="V73" i="9"/>
  <c r="X73" i="9"/>
  <c r="W73" i="9"/>
  <c r="X79" i="9"/>
  <c r="W79" i="9"/>
  <c r="V79" i="9"/>
  <c r="X93" i="9"/>
  <c r="W93" i="9"/>
  <c r="V93" i="9"/>
  <c r="T16" i="11"/>
  <c r="S16" i="11"/>
  <c r="T26" i="11"/>
  <c r="S26" i="11"/>
  <c r="U26" i="11"/>
  <c r="S51" i="11"/>
  <c r="U51" i="11"/>
  <c r="T51" i="11"/>
  <c r="U55" i="11"/>
  <c r="T55" i="11"/>
  <c r="S55" i="11"/>
  <c r="U69" i="11"/>
  <c r="T69" i="11"/>
  <c r="S69" i="11"/>
  <c r="T84" i="11"/>
  <c r="S84" i="11"/>
  <c r="T94" i="11"/>
  <c r="S94" i="11"/>
  <c r="U94" i="11"/>
  <c r="T117" i="11"/>
  <c r="S117" i="11"/>
  <c r="U117" i="11"/>
  <c r="AO166" i="8"/>
  <c r="S166" i="8" s="1"/>
  <c r="X23" i="9"/>
  <c r="W23" i="9"/>
  <c r="V23" i="9"/>
  <c r="V28" i="9"/>
  <c r="W28" i="9"/>
  <c r="X41" i="9"/>
  <c r="W41" i="9"/>
  <c r="X46" i="9"/>
  <c r="W46" i="9"/>
  <c r="X56" i="9"/>
  <c r="X59" i="9"/>
  <c r="W59" i="9"/>
  <c r="V59" i="9"/>
  <c r="W66" i="9"/>
  <c r="V66" i="9"/>
  <c r="X66" i="9"/>
  <c r="V91" i="9"/>
  <c r="X91" i="9"/>
  <c r="W91" i="9"/>
  <c r="X95" i="9"/>
  <c r="W95" i="9"/>
  <c r="V95" i="9"/>
  <c r="X98" i="9"/>
  <c r="U19" i="11"/>
  <c r="T19" i="11"/>
  <c r="S19" i="11"/>
  <c r="T32" i="11"/>
  <c r="S32" i="11"/>
  <c r="T44" i="11"/>
  <c r="S44" i="11"/>
  <c r="U44" i="11"/>
  <c r="S67" i="11"/>
  <c r="U67" i="11"/>
  <c r="T67" i="11"/>
  <c r="U71" i="11"/>
  <c r="T71" i="11"/>
  <c r="S71" i="11"/>
  <c r="U76" i="11"/>
  <c r="U87" i="11"/>
  <c r="T87" i="11"/>
  <c r="S87" i="11"/>
  <c r="T100" i="11"/>
  <c r="S100" i="11"/>
  <c r="T112" i="11"/>
  <c r="S112" i="11"/>
  <c r="U112" i="11"/>
  <c r="U121" i="11"/>
  <c r="T121" i="11"/>
  <c r="S121" i="11"/>
  <c r="T133" i="11"/>
  <c r="S133" i="11"/>
  <c r="U133" i="11"/>
  <c r="S142" i="11"/>
  <c r="T142" i="11"/>
  <c r="X32" i="9"/>
  <c r="W32" i="9"/>
  <c r="V32" i="9"/>
  <c r="V57" i="9"/>
  <c r="W57" i="9"/>
  <c r="W76" i="9"/>
  <c r="V76" i="9"/>
  <c r="X76" i="9"/>
  <c r="V99" i="9"/>
  <c r="X99" i="9"/>
  <c r="W99" i="9"/>
  <c r="X103" i="9"/>
  <c r="W103" i="9"/>
  <c r="V103" i="9"/>
  <c r="U16" i="10"/>
  <c r="T16" i="10"/>
  <c r="U19" i="10"/>
  <c r="T19" i="10"/>
  <c r="V19" i="10"/>
  <c r="U32" i="10"/>
  <c r="T32" i="10"/>
  <c r="U35" i="10"/>
  <c r="T35" i="10"/>
  <c r="V35" i="10"/>
  <c r="U50" i="10"/>
  <c r="T50" i="10"/>
  <c r="U53" i="10"/>
  <c r="T53" i="10"/>
  <c r="V53" i="10"/>
  <c r="U66" i="10"/>
  <c r="T66" i="10"/>
  <c r="U69" i="10"/>
  <c r="T69" i="10"/>
  <c r="V69" i="10"/>
  <c r="U84" i="10"/>
  <c r="T84" i="10"/>
  <c r="U87" i="10"/>
  <c r="T87" i="10"/>
  <c r="V87" i="10"/>
  <c r="U100" i="10"/>
  <c r="T100" i="10"/>
  <c r="U103" i="10"/>
  <c r="T103" i="10"/>
  <c r="V103" i="10"/>
  <c r="U13" i="11"/>
  <c r="T13" i="11"/>
  <c r="S13" i="11"/>
  <c r="U27" i="11"/>
  <c r="T27" i="11"/>
  <c r="S27" i="11"/>
  <c r="T40" i="11"/>
  <c r="S40" i="11"/>
  <c r="T52" i="11"/>
  <c r="S52" i="11"/>
  <c r="U52" i="11"/>
  <c r="S77" i="11"/>
  <c r="U77" i="11"/>
  <c r="T77" i="11"/>
  <c r="U81" i="11"/>
  <c r="T81" i="11"/>
  <c r="S81" i="11"/>
  <c r="U84" i="11"/>
  <c r="U95" i="11"/>
  <c r="T95" i="11"/>
  <c r="S95" i="11"/>
  <c r="T110" i="11"/>
  <c r="S110" i="11"/>
  <c r="U160" i="11"/>
  <c r="T160" i="11"/>
  <c r="S160" i="11"/>
  <c r="AO167" i="8"/>
  <c r="S167" i="8" s="1"/>
  <c r="Z167" i="8" s="1"/>
  <c r="AE167" i="8" s="1"/>
  <c r="W13" i="9"/>
  <c r="V13" i="9"/>
  <c r="X13" i="9"/>
  <c r="X22" i="9"/>
  <c r="W22" i="9"/>
  <c r="V22" i="9"/>
  <c r="V25" i="9"/>
  <c r="X38" i="9"/>
  <c r="W38" i="9"/>
  <c r="V38" i="9"/>
  <c r="W50" i="9"/>
  <c r="V50" i="9"/>
  <c r="X50" i="9"/>
  <c r="X61" i="9"/>
  <c r="W61" i="9"/>
  <c r="V61" i="9"/>
  <c r="W72" i="9"/>
  <c r="V72" i="9"/>
  <c r="W84" i="9"/>
  <c r="V84" i="9"/>
  <c r="X84" i="9"/>
  <c r="S17" i="11"/>
  <c r="U17" i="11"/>
  <c r="T17" i="11"/>
  <c r="U21" i="11"/>
  <c r="T21" i="11"/>
  <c r="S21" i="11"/>
  <c r="U35" i="11"/>
  <c r="T35" i="11"/>
  <c r="S35" i="11"/>
  <c r="T50" i="11"/>
  <c r="S50" i="11"/>
  <c r="T60" i="11"/>
  <c r="S60" i="11"/>
  <c r="U60" i="11"/>
  <c r="S85" i="11"/>
  <c r="U85" i="11"/>
  <c r="T85" i="11"/>
  <c r="U89" i="11"/>
  <c r="T89" i="11"/>
  <c r="S89" i="11"/>
  <c r="U103" i="11"/>
  <c r="T103" i="11"/>
  <c r="S103" i="11"/>
  <c r="U164" i="11"/>
  <c r="T164" i="11"/>
  <c r="S164" i="11"/>
  <c r="X15" i="9"/>
  <c r="W15" i="9"/>
  <c r="V15" i="9"/>
  <c r="V20" i="9"/>
  <c r="W20" i="9"/>
  <c r="W25" i="9"/>
  <c r="X28" i="9"/>
  <c r="V36" i="9"/>
  <c r="W36" i="9"/>
  <c r="X54" i="9"/>
  <c r="W54" i="9"/>
  <c r="X67" i="9"/>
  <c r="W67" i="9"/>
  <c r="V67" i="9"/>
  <c r="W82" i="9"/>
  <c r="V82" i="9"/>
  <c r="W92" i="9"/>
  <c r="V92" i="9"/>
  <c r="X92" i="9"/>
  <c r="U12" i="10"/>
  <c r="T12" i="10"/>
  <c r="U15" i="10"/>
  <c r="T15" i="10"/>
  <c r="V15" i="10"/>
  <c r="V24" i="10"/>
  <c r="U28" i="10"/>
  <c r="T28" i="10"/>
  <c r="U31" i="10"/>
  <c r="T31" i="10"/>
  <c r="V31" i="10"/>
  <c r="V40" i="10"/>
  <c r="U46" i="10"/>
  <c r="T46" i="10"/>
  <c r="U49" i="10"/>
  <c r="T49" i="10"/>
  <c r="V49" i="10"/>
  <c r="V58" i="10"/>
  <c r="U62" i="10"/>
  <c r="T62" i="10"/>
  <c r="U65" i="10"/>
  <c r="T65" i="10"/>
  <c r="V65" i="10"/>
  <c r="V76" i="10"/>
  <c r="U80" i="10"/>
  <c r="T80" i="10"/>
  <c r="U83" i="10"/>
  <c r="T83" i="10"/>
  <c r="V83" i="10"/>
  <c r="V92" i="10"/>
  <c r="U96" i="10"/>
  <c r="T96" i="10"/>
  <c r="U99" i="10"/>
  <c r="T99" i="10"/>
  <c r="V99" i="10"/>
  <c r="S25" i="11"/>
  <c r="U25" i="11"/>
  <c r="T25" i="11"/>
  <c r="U29" i="11"/>
  <c r="T29" i="11"/>
  <c r="S29" i="11"/>
  <c r="U32" i="11"/>
  <c r="U45" i="11"/>
  <c r="T45" i="11"/>
  <c r="S45" i="11"/>
  <c r="T58" i="11"/>
  <c r="S58" i="11"/>
  <c r="T68" i="11"/>
  <c r="S68" i="11"/>
  <c r="U68" i="11"/>
  <c r="S93" i="11"/>
  <c r="U93" i="11"/>
  <c r="T93" i="11"/>
  <c r="U97" i="11"/>
  <c r="T97" i="11"/>
  <c r="S97" i="11"/>
  <c r="U100" i="11"/>
  <c r="U113" i="11"/>
  <c r="T113" i="11"/>
  <c r="S113" i="11"/>
  <c r="T125" i="11"/>
  <c r="S125" i="11"/>
  <c r="U125" i="11"/>
  <c r="U137" i="11"/>
  <c r="T137" i="11"/>
  <c r="S137" i="11"/>
  <c r="U142" i="11"/>
  <c r="S166" i="11"/>
  <c r="U166" i="11"/>
  <c r="T166" i="11"/>
  <c r="X24" i="9"/>
  <c r="W24" i="9"/>
  <c r="W29" i="9"/>
  <c r="V29" i="9"/>
  <c r="X29" i="9"/>
  <c r="X40" i="9"/>
  <c r="W40" i="9"/>
  <c r="V40" i="9"/>
  <c r="X45" i="9"/>
  <c r="W45" i="9"/>
  <c r="V45" i="9"/>
  <c r="V65" i="9"/>
  <c r="W65" i="9"/>
  <c r="X77" i="9"/>
  <c r="W77" i="9"/>
  <c r="V77" i="9"/>
  <c r="W90" i="9"/>
  <c r="V90" i="9"/>
  <c r="W100" i="9"/>
  <c r="V100" i="9"/>
  <c r="X100" i="9"/>
  <c r="S33" i="11"/>
  <c r="U33" i="11"/>
  <c r="T33" i="11"/>
  <c r="U37" i="11"/>
  <c r="T37" i="11"/>
  <c r="S37" i="11"/>
  <c r="U40" i="11"/>
  <c r="U53" i="11"/>
  <c r="T53" i="11"/>
  <c r="S53" i="11"/>
  <c r="T66" i="11"/>
  <c r="S66" i="11"/>
  <c r="T78" i="11"/>
  <c r="S78" i="11"/>
  <c r="U78" i="11"/>
  <c r="S101" i="11"/>
  <c r="U101" i="11"/>
  <c r="T101" i="11"/>
  <c r="U105" i="11"/>
  <c r="T105" i="11"/>
  <c r="S105" i="11"/>
  <c r="U110" i="11"/>
  <c r="T143" i="11"/>
  <c r="S143" i="11"/>
  <c r="U143" i="11"/>
  <c r="T149" i="11"/>
  <c r="U155" i="11"/>
  <c r="T155" i="11"/>
  <c r="W47" i="12"/>
  <c r="V47" i="12"/>
  <c r="U47" i="12"/>
  <c r="W81" i="12"/>
  <c r="V81" i="12"/>
  <c r="U81" i="12"/>
  <c r="S16" i="13"/>
  <c r="Q16" i="13"/>
  <c r="R16" i="13"/>
  <c r="R87" i="13"/>
  <c r="Q87" i="13"/>
  <c r="S87" i="13"/>
  <c r="R94" i="13"/>
  <c r="Q94" i="13"/>
  <c r="S94" i="13"/>
  <c r="R101" i="13"/>
  <c r="Q101" i="13"/>
  <c r="S101" i="13"/>
  <c r="U149" i="11"/>
  <c r="W67" i="12"/>
  <c r="V67" i="12"/>
  <c r="U67" i="12"/>
  <c r="W101" i="12"/>
  <c r="V101" i="12"/>
  <c r="U101" i="12"/>
  <c r="R41" i="13"/>
  <c r="Q41" i="13"/>
  <c r="S41" i="13"/>
  <c r="R45" i="13"/>
  <c r="Q45" i="13"/>
  <c r="S45" i="13"/>
  <c r="R47" i="13"/>
  <c r="Q47" i="13"/>
  <c r="S47" i="13"/>
  <c r="R49" i="13"/>
  <c r="Q49" i="13"/>
  <c r="S49" i="13"/>
  <c r="R51" i="13"/>
  <c r="Q51" i="13"/>
  <c r="S51" i="13"/>
  <c r="R53" i="13"/>
  <c r="Q53" i="13"/>
  <c r="S53" i="13"/>
  <c r="R55" i="13"/>
  <c r="Q55" i="13"/>
  <c r="S55" i="13"/>
  <c r="R57" i="13"/>
  <c r="Q57" i="13"/>
  <c r="S57" i="13"/>
  <c r="R59" i="13"/>
  <c r="Q59" i="13"/>
  <c r="S59" i="13"/>
  <c r="R61" i="13"/>
  <c r="Q61" i="13"/>
  <c r="S61" i="13"/>
  <c r="R63" i="13"/>
  <c r="Q63" i="13"/>
  <c r="S63" i="13"/>
  <c r="R65" i="13"/>
  <c r="Q65" i="13"/>
  <c r="S65" i="13"/>
  <c r="R67" i="13"/>
  <c r="Q67" i="13"/>
  <c r="S67" i="13"/>
  <c r="R69" i="13"/>
  <c r="Q69" i="13"/>
  <c r="S69" i="13"/>
  <c r="R71" i="13"/>
  <c r="Q71" i="13"/>
  <c r="S71" i="13"/>
  <c r="R73" i="13"/>
  <c r="Q73" i="13"/>
  <c r="S73" i="13"/>
  <c r="W70" i="9"/>
  <c r="W80" i="9"/>
  <c r="W88" i="9"/>
  <c r="W96" i="9"/>
  <c r="W104" i="9"/>
  <c r="T14" i="11"/>
  <c r="T22" i="11"/>
  <c r="T30" i="11"/>
  <c r="T38" i="11"/>
  <c r="T48" i="11"/>
  <c r="T56" i="11"/>
  <c r="T64" i="11"/>
  <c r="T72" i="11"/>
  <c r="T82" i="11"/>
  <c r="T90" i="11"/>
  <c r="T98" i="11"/>
  <c r="T108" i="11"/>
  <c r="T154" i="11"/>
  <c r="S154" i="11"/>
  <c r="W18" i="12"/>
  <c r="V18" i="12"/>
  <c r="U18" i="12"/>
  <c r="W26" i="12"/>
  <c r="V26" i="12"/>
  <c r="U26" i="12"/>
  <c r="W34" i="12"/>
  <c r="V34" i="12"/>
  <c r="U34" i="12"/>
  <c r="W44" i="12"/>
  <c r="V44" i="12"/>
  <c r="U44" i="12"/>
  <c r="W77" i="12"/>
  <c r="V77" i="12"/>
  <c r="U77" i="12"/>
  <c r="R95" i="13"/>
  <c r="Q95" i="13"/>
  <c r="S95" i="13"/>
  <c r="R102" i="13"/>
  <c r="Q102" i="13"/>
  <c r="S102" i="13"/>
  <c r="T16" i="14"/>
  <c r="S16" i="14"/>
  <c r="U16" i="14"/>
  <c r="V39" i="9"/>
  <c r="V44" i="9"/>
  <c r="V52" i="9"/>
  <c r="V60" i="9"/>
  <c r="V68" i="9"/>
  <c r="V78" i="9"/>
  <c r="V86" i="9"/>
  <c r="V94" i="9"/>
  <c r="V102" i="9"/>
  <c r="S12" i="11"/>
  <c r="S20" i="11"/>
  <c r="S28" i="11"/>
  <c r="S36" i="11"/>
  <c r="S46" i="11"/>
  <c r="S54" i="11"/>
  <c r="S62" i="11"/>
  <c r="S70" i="11"/>
  <c r="S80" i="11"/>
  <c r="S88" i="11"/>
  <c r="S96" i="11"/>
  <c r="S104" i="11"/>
  <c r="S114" i="11"/>
  <c r="S118" i="11"/>
  <c r="S122" i="11"/>
  <c r="S126" i="11"/>
  <c r="S130" i="11"/>
  <c r="S140" i="11"/>
  <c r="U147" i="11"/>
  <c r="T147" i="11"/>
  <c r="S151" i="11"/>
  <c r="U163" i="11"/>
  <c r="T163" i="11"/>
  <c r="S163" i="11"/>
  <c r="W63" i="12"/>
  <c r="V63" i="12"/>
  <c r="U63" i="12"/>
  <c r="W97" i="12"/>
  <c r="V97" i="12"/>
  <c r="U97" i="12"/>
  <c r="R76" i="13"/>
  <c r="Q76" i="13"/>
  <c r="S76" i="13"/>
  <c r="R81" i="13"/>
  <c r="Q81" i="13"/>
  <c r="S81" i="13"/>
  <c r="R83" i="13"/>
  <c r="Q83" i="13"/>
  <c r="S83" i="13"/>
  <c r="W39" i="9"/>
  <c r="W44" i="9"/>
  <c r="W52" i="9"/>
  <c r="W60" i="9"/>
  <c r="W68" i="9"/>
  <c r="W78" i="9"/>
  <c r="W86" i="9"/>
  <c r="W94" i="9"/>
  <c r="W102" i="9"/>
  <c r="U14" i="10"/>
  <c r="U18" i="10"/>
  <c r="U22" i="10"/>
  <c r="U26" i="10"/>
  <c r="U30" i="10"/>
  <c r="U34" i="10"/>
  <c r="U38" i="10"/>
  <c r="U44" i="10"/>
  <c r="U48" i="10"/>
  <c r="U52" i="10"/>
  <c r="U56" i="10"/>
  <c r="U60" i="10"/>
  <c r="U64" i="10"/>
  <c r="U68" i="10"/>
  <c r="U72" i="10"/>
  <c r="U78" i="10"/>
  <c r="U82" i="10"/>
  <c r="U86" i="10"/>
  <c r="U90" i="10"/>
  <c r="U94" i="10"/>
  <c r="U98" i="10"/>
  <c r="U102" i="10"/>
  <c r="T12" i="11"/>
  <c r="T20" i="11"/>
  <c r="T28" i="11"/>
  <c r="T36" i="11"/>
  <c r="T46" i="11"/>
  <c r="T54" i="11"/>
  <c r="T62" i="11"/>
  <c r="T70" i="11"/>
  <c r="T80" i="11"/>
  <c r="T88" i="11"/>
  <c r="T96" i="11"/>
  <c r="T104" i="11"/>
  <c r="T114" i="11"/>
  <c r="T118" i="11"/>
  <c r="T122" i="11"/>
  <c r="T126" i="11"/>
  <c r="T130" i="11"/>
  <c r="T134" i="11"/>
  <c r="T140" i="11"/>
  <c r="T144" i="11"/>
  <c r="S147" i="11"/>
  <c r="U151" i="11"/>
  <c r="W51" i="12"/>
  <c r="V51" i="12"/>
  <c r="U51" i="12"/>
  <c r="W85" i="12"/>
  <c r="V85" i="12"/>
  <c r="U85" i="12"/>
  <c r="R44" i="13"/>
  <c r="Q44" i="13"/>
  <c r="S44" i="13"/>
  <c r="R46" i="13"/>
  <c r="Q46" i="13"/>
  <c r="S46" i="13"/>
  <c r="R48" i="13"/>
  <c r="Q48" i="13"/>
  <c r="S48" i="13"/>
  <c r="R50" i="13"/>
  <c r="Q50" i="13"/>
  <c r="S50" i="13"/>
  <c r="R52" i="13"/>
  <c r="Q52" i="13"/>
  <c r="S52" i="13"/>
  <c r="R54" i="13"/>
  <c r="Q54" i="13"/>
  <c r="S54" i="13"/>
  <c r="R56" i="13"/>
  <c r="Q56" i="13"/>
  <c r="S56" i="13"/>
  <c r="R58" i="13"/>
  <c r="Q58" i="13"/>
  <c r="S58" i="13"/>
  <c r="R60" i="13"/>
  <c r="Q60" i="13"/>
  <c r="S60" i="13"/>
  <c r="R62" i="13"/>
  <c r="Q62" i="13"/>
  <c r="S62" i="13"/>
  <c r="R64" i="13"/>
  <c r="Q64" i="13"/>
  <c r="S64" i="13"/>
  <c r="R66" i="13"/>
  <c r="Q66" i="13"/>
  <c r="S66" i="13"/>
  <c r="R68" i="13"/>
  <c r="Q68" i="13"/>
  <c r="S68" i="13"/>
  <c r="R70" i="13"/>
  <c r="Q70" i="13"/>
  <c r="S70" i="13"/>
  <c r="R72" i="13"/>
  <c r="Q72" i="13"/>
  <c r="S72" i="13"/>
  <c r="R79" i="13"/>
  <c r="Q79" i="13"/>
  <c r="S79" i="13"/>
  <c r="R86" i="13"/>
  <c r="Q86" i="13"/>
  <c r="S86" i="13"/>
  <c r="R93" i="13"/>
  <c r="Q93" i="13"/>
  <c r="S93" i="13"/>
  <c r="R100" i="13"/>
  <c r="Q100" i="13"/>
  <c r="S100" i="13"/>
  <c r="R105" i="13"/>
  <c r="Q105" i="13"/>
  <c r="S105" i="13"/>
  <c r="T150" i="11"/>
  <c r="T153" i="11"/>
  <c r="S168" i="11"/>
  <c r="W71" i="12"/>
  <c r="V71" i="12"/>
  <c r="U71" i="12"/>
  <c r="W105" i="12"/>
  <c r="V105" i="12"/>
  <c r="U105" i="12"/>
  <c r="S35" i="13"/>
  <c r="R35" i="13"/>
  <c r="Q35" i="13"/>
  <c r="R103" i="13"/>
  <c r="Q103" i="13"/>
  <c r="S103" i="13"/>
  <c r="T146" i="11"/>
  <c r="S146" i="11"/>
  <c r="U150" i="11"/>
  <c r="U153" i="11"/>
  <c r="T168" i="11"/>
  <c r="W14" i="12"/>
  <c r="V14" i="12"/>
  <c r="U14" i="12"/>
  <c r="W22" i="12"/>
  <c r="V22" i="12"/>
  <c r="U22" i="12"/>
  <c r="W30" i="12"/>
  <c r="V30" i="12"/>
  <c r="U30" i="12"/>
  <c r="W38" i="12"/>
  <c r="V38" i="12"/>
  <c r="U38" i="12"/>
  <c r="W59" i="12"/>
  <c r="V59" i="12"/>
  <c r="U59" i="12"/>
  <c r="W93" i="12"/>
  <c r="V93" i="12"/>
  <c r="U93" i="12"/>
  <c r="R33" i="13"/>
  <c r="Q33" i="13"/>
  <c r="S33" i="13"/>
  <c r="R77" i="13"/>
  <c r="Q77" i="13"/>
  <c r="S77" i="13"/>
  <c r="R84" i="13"/>
  <c r="Q84" i="13"/>
  <c r="S84" i="13"/>
  <c r="R89" i="13"/>
  <c r="Q89" i="13"/>
  <c r="S89" i="13"/>
  <c r="R91" i="13"/>
  <c r="Q91" i="13"/>
  <c r="S91" i="13"/>
  <c r="V12" i="12"/>
  <c r="V16" i="12"/>
  <c r="V20" i="12"/>
  <c r="V24" i="12"/>
  <c r="V28" i="12"/>
  <c r="V32" i="12"/>
  <c r="V36" i="12"/>
  <c r="V40" i="12"/>
  <c r="U46" i="12"/>
  <c r="W49" i="12"/>
  <c r="U50" i="12"/>
  <c r="W53" i="12"/>
  <c r="U54" i="12"/>
  <c r="W57" i="12"/>
  <c r="U58" i="12"/>
  <c r="W61" i="12"/>
  <c r="U62" i="12"/>
  <c r="W65" i="12"/>
  <c r="U66" i="12"/>
  <c r="W69" i="12"/>
  <c r="U70" i="12"/>
  <c r="W73" i="12"/>
  <c r="U76" i="12"/>
  <c r="W79" i="12"/>
  <c r="U80" i="12"/>
  <c r="W83" i="12"/>
  <c r="U84" i="12"/>
  <c r="W87" i="12"/>
  <c r="U88" i="12"/>
  <c r="W91" i="12"/>
  <c r="U92" i="12"/>
  <c r="W95" i="12"/>
  <c r="U96" i="12"/>
  <c r="W99" i="12"/>
  <c r="U100" i="12"/>
  <c r="W103" i="12"/>
  <c r="U104" i="12"/>
  <c r="S32" i="13"/>
  <c r="Q32" i="13"/>
  <c r="R80" i="13"/>
  <c r="Q80" i="13"/>
  <c r="R88" i="13"/>
  <c r="Q88" i="13"/>
  <c r="R96" i="13"/>
  <c r="Q96" i="13"/>
  <c r="R104" i="13"/>
  <c r="Q104" i="13"/>
  <c r="T12" i="14"/>
  <c r="S12" i="14"/>
  <c r="T27" i="14"/>
  <c r="S27" i="14"/>
  <c r="U27" i="14"/>
  <c r="T36" i="14"/>
  <c r="S36" i="14"/>
  <c r="S66" i="14"/>
  <c r="U66" i="14"/>
  <c r="T66" i="14"/>
  <c r="S162" i="11"/>
  <c r="W12" i="12"/>
  <c r="U13" i="12"/>
  <c r="W16" i="12"/>
  <c r="U17" i="12"/>
  <c r="W20" i="12"/>
  <c r="U21" i="12"/>
  <c r="W24" i="12"/>
  <c r="U25" i="12"/>
  <c r="W28" i="12"/>
  <c r="U29" i="12"/>
  <c r="W32" i="12"/>
  <c r="U33" i="12"/>
  <c r="W36" i="12"/>
  <c r="U37" i="12"/>
  <c r="W40" i="12"/>
  <c r="U41" i="12"/>
  <c r="V46" i="12"/>
  <c r="V50" i="12"/>
  <c r="V54" i="12"/>
  <c r="V58" i="12"/>
  <c r="V62" i="12"/>
  <c r="V66" i="12"/>
  <c r="V70" i="12"/>
  <c r="V76" i="12"/>
  <c r="V80" i="12"/>
  <c r="V84" i="12"/>
  <c r="V88" i="12"/>
  <c r="V92" i="12"/>
  <c r="V96" i="12"/>
  <c r="V100" i="12"/>
  <c r="V104" i="12"/>
  <c r="R14" i="13"/>
  <c r="Q17" i="13"/>
  <c r="R22" i="13"/>
  <c r="Q25" i="13"/>
  <c r="R30" i="13"/>
  <c r="S80" i="13"/>
  <c r="S88" i="13"/>
  <c r="S96" i="13"/>
  <c r="S104" i="13"/>
  <c r="U12" i="14"/>
  <c r="S15" i="14"/>
  <c r="U15" i="14"/>
  <c r="T23" i="14"/>
  <c r="S23" i="14"/>
  <c r="U23" i="14"/>
  <c r="T32" i="14"/>
  <c r="S32" i="14"/>
  <c r="U54" i="14"/>
  <c r="T54" i="14"/>
  <c r="S54" i="14"/>
  <c r="U77" i="14"/>
  <c r="T77" i="14"/>
  <c r="S77" i="14"/>
  <c r="S14" i="13"/>
  <c r="S17" i="13"/>
  <c r="S22" i="13"/>
  <c r="S25" i="13"/>
  <c r="S30" i="13"/>
  <c r="R82" i="13"/>
  <c r="Q82" i="13"/>
  <c r="R90" i="13"/>
  <c r="Q90" i="13"/>
  <c r="R98" i="13"/>
  <c r="Q98" i="13"/>
  <c r="T15" i="14"/>
  <c r="T19" i="14"/>
  <c r="S19" i="14"/>
  <c r="U19" i="14"/>
  <c r="T28" i="14"/>
  <c r="S28" i="14"/>
  <c r="U62" i="14"/>
  <c r="S62" i="14"/>
  <c r="U68" i="14"/>
  <c r="T68" i="14"/>
  <c r="S68" i="14"/>
  <c r="S71" i="14"/>
  <c r="U71" i="14"/>
  <c r="T71" i="14"/>
  <c r="U84" i="14"/>
  <c r="T84" i="14"/>
  <c r="S84" i="14"/>
  <c r="R32" i="13"/>
  <c r="T24" i="14"/>
  <c r="S24" i="14"/>
  <c r="S49" i="14"/>
  <c r="U49" i="14"/>
  <c r="T49" i="14"/>
  <c r="U51" i="14"/>
  <c r="S51" i="14"/>
  <c r="S88" i="14"/>
  <c r="U88" i="14"/>
  <c r="T88" i="14"/>
  <c r="Q12" i="13"/>
  <c r="Q20" i="13"/>
  <c r="Q28" i="13"/>
  <c r="S34" i="13"/>
  <c r="R34" i="13"/>
  <c r="S40" i="13"/>
  <c r="Q40" i="13"/>
  <c r="T20" i="14"/>
  <c r="S20" i="14"/>
  <c r="T45" i="14"/>
  <c r="S45" i="14"/>
  <c r="U45" i="14"/>
  <c r="U58" i="14"/>
  <c r="T58" i="14"/>
  <c r="S58" i="14"/>
  <c r="S61" i="14"/>
  <c r="U61" i="14"/>
  <c r="T61" i="14"/>
  <c r="U70" i="14"/>
  <c r="T70" i="14"/>
  <c r="S70" i="14"/>
  <c r="U15" i="12"/>
  <c r="U19" i="12"/>
  <c r="U23" i="12"/>
  <c r="U27" i="12"/>
  <c r="U31" i="12"/>
  <c r="U35" i="12"/>
  <c r="U39" i="12"/>
  <c r="U45" i="12"/>
  <c r="V48" i="12"/>
  <c r="V52" i="12"/>
  <c r="V56" i="12"/>
  <c r="V60" i="12"/>
  <c r="V64" i="12"/>
  <c r="V68" i="12"/>
  <c r="V72" i="12"/>
  <c r="V78" i="12"/>
  <c r="V82" i="12"/>
  <c r="V86" i="12"/>
  <c r="V90" i="12"/>
  <c r="V94" i="12"/>
  <c r="V98" i="12"/>
  <c r="V102" i="12"/>
  <c r="R12" i="13"/>
  <c r="Q19" i="13"/>
  <c r="R20" i="13"/>
  <c r="Q27" i="13"/>
  <c r="R28" i="13"/>
  <c r="Q34" i="13"/>
  <c r="R38" i="13"/>
  <c r="U36" i="14"/>
  <c r="T39" i="14"/>
  <c r="S39" i="14"/>
  <c r="U39" i="14"/>
  <c r="S50" i="14"/>
  <c r="U50" i="14"/>
  <c r="T50" i="14"/>
  <c r="S80" i="14"/>
  <c r="U80" i="14"/>
  <c r="T80" i="14"/>
  <c r="V15" i="12"/>
  <c r="V19" i="12"/>
  <c r="V23" i="12"/>
  <c r="V27" i="12"/>
  <c r="V31" i="12"/>
  <c r="V35" i="12"/>
  <c r="V39" i="12"/>
  <c r="V45" i="12"/>
  <c r="Q15" i="13"/>
  <c r="Q23" i="13"/>
  <c r="Q31" i="13"/>
  <c r="Q37" i="13"/>
  <c r="U32" i="14"/>
  <c r="T35" i="14"/>
  <c r="S35" i="14"/>
  <c r="U35" i="14"/>
  <c r="T46" i="14"/>
  <c r="S46" i="14"/>
  <c r="U59" i="14"/>
  <c r="T59" i="14"/>
  <c r="S59" i="14"/>
  <c r="U63" i="14"/>
  <c r="T63" i="14"/>
  <c r="S63" i="14"/>
  <c r="U67" i="14"/>
  <c r="S67" i="14"/>
  <c r="S15" i="13"/>
  <c r="Q18" i="13"/>
  <c r="S23" i="13"/>
  <c r="Q26" i="13"/>
  <c r="S31" i="13"/>
  <c r="R40" i="13"/>
  <c r="U28" i="14"/>
  <c r="T31" i="14"/>
  <c r="S31" i="14"/>
  <c r="U31" i="14"/>
  <c r="T40" i="14"/>
  <c r="S40" i="14"/>
  <c r="U52" i="14"/>
  <c r="T52" i="14"/>
  <c r="S52" i="14"/>
  <c r="S55" i="14"/>
  <c r="U55" i="14"/>
  <c r="T55" i="14"/>
  <c r="T62" i="14"/>
  <c r="U76" i="14"/>
  <c r="T76" i="14"/>
  <c r="S76" i="14"/>
  <c r="T60" i="14"/>
  <c r="S15" i="15"/>
  <c r="S23" i="15"/>
  <c r="S31" i="15"/>
  <c r="S39" i="15"/>
  <c r="AK6" i="16"/>
  <c r="S82" i="14"/>
  <c r="U82" i="14"/>
  <c r="S90" i="14"/>
  <c r="U90" i="14"/>
  <c r="U91" i="14"/>
  <c r="S91" i="14"/>
  <c r="U92" i="14"/>
  <c r="S92" i="14"/>
  <c r="U93" i="14"/>
  <c r="S93" i="14"/>
  <c r="S94" i="14"/>
  <c r="U94" i="14"/>
  <c r="U95" i="14"/>
  <c r="S95" i="14"/>
  <c r="U96" i="14"/>
  <c r="S96" i="14"/>
  <c r="U97" i="14"/>
  <c r="S97" i="14"/>
  <c r="S98" i="14"/>
  <c r="U98" i="14"/>
  <c r="U99" i="14"/>
  <c r="S99" i="14"/>
  <c r="U100" i="14"/>
  <c r="S100" i="14"/>
  <c r="U101" i="14"/>
  <c r="S101" i="14"/>
  <c r="S102" i="14"/>
  <c r="U102" i="14"/>
  <c r="U103" i="14"/>
  <c r="S103" i="14"/>
  <c r="U104" i="14"/>
  <c r="S104" i="14"/>
  <c r="U105" i="14"/>
  <c r="S105" i="14"/>
  <c r="S12" i="15"/>
  <c r="U12" i="15"/>
  <c r="U15" i="15"/>
  <c r="S20" i="15"/>
  <c r="U20" i="15"/>
  <c r="U23" i="15"/>
  <c r="S28" i="15"/>
  <c r="U28" i="15"/>
  <c r="U31" i="15"/>
  <c r="S36" i="15"/>
  <c r="U36" i="15"/>
  <c r="U39" i="15"/>
  <c r="AL6" i="16"/>
  <c r="Y36" i="16"/>
  <c r="Y51" i="16"/>
  <c r="U14" i="15"/>
  <c r="S14" i="15"/>
  <c r="U17" i="15"/>
  <c r="U22" i="15"/>
  <c r="S22" i="15"/>
  <c r="U25" i="15"/>
  <c r="U30" i="15"/>
  <c r="S30" i="15"/>
  <c r="U33" i="15"/>
  <c r="U38" i="15"/>
  <c r="S38" i="15"/>
  <c r="U41" i="15"/>
  <c r="AN6" i="16"/>
  <c r="S14" i="14"/>
  <c r="S18" i="14"/>
  <c r="S22" i="14"/>
  <c r="S26" i="14"/>
  <c r="S30" i="14"/>
  <c r="S34" i="14"/>
  <c r="S38" i="14"/>
  <c r="S44" i="14"/>
  <c r="S48" i="14"/>
  <c r="T53" i="14"/>
  <c r="T69" i="14"/>
  <c r="T14" i="15"/>
  <c r="S19" i="15"/>
  <c r="T22" i="15"/>
  <c r="S27" i="15"/>
  <c r="T30" i="15"/>
  <c r="S35" i="15"/>
  <c r="T38" i="15"/>
  <c r="AO6" i="16"/>
  <c r="Y19" i="16"/>
  <c r="S78" i="14"/>
  <c r="U78" i="14"/>
  <c r="S86" i="14"/>
  <c r="U86" i="14"/>
  <c r="U16" i="15"/>
  <c r="S16" i="15"/>
  <c r="U24" i="15"/>
  <c r="S24" i="15"/>
  <c r="U32" i="15"/>
  <c r="S32" i="15"/>
  <c r="U40" i="15"/>
  <c r="S40" i="15"/>
  <c r="Y134" i="16"/>
  <c r="Y126" i="16"/>
  <c r="Y66" i="16"/>
  <c r="Y163" i="16"/>
  <c r="Y171" i="16"/>
  <c r="Y155" i="16"/>
  <c r="Y120" i="16"/>
  <c r="Y75" i="16"/>
  <c r="Y127" i="16"/>
  <c r="Y102" i="16"/>
  <c r="Y43" i="16"/>
  <c r="Y41" i="16"/>
  <c r="Y151" i="16"/>
  <c r="Y135" i="16"/>
  <c r="Y93" i="16"/>
  <c r="Y68" i="16"/>
  <c r="AP6" i="16"/>
  <c r="Y48" i="16"/>
  <c r="T65" i="14"/>
  <c r="T78" i="14"/>
  <c r="T79" i="14"/>
  <c r="T86" i="14"/>
  <c r="T87" i="14"/>
  <c r="S13" i="15"/>
  <c r="T16" i="15"/>
  <c r="S21" i="15"/>
  <c r="T24" i="15"/>
  <c r="S29" i="15"/>
  <c r="T32" i="15"/>
  <c r="S37" i="15"/>
  <c r="T40" i="15"/>
  <c r="AQ6" i="16"/>
  <c r="U65" i="14"/>
  <c r="U79" i="14"/>
  <c r="U87" i="14"/>
  <c r="U18" i="15"/>
  <c r="S18" i="15"/>
  <c r="U26" i="15"/>
  <c r="S26" i="15"/>
  <c r="U34" i="15"/>
  <c r="S34" i="15"/>
  <c r="AR6" i="16"/>
  <c r="Y121" i="16"/>
  <c r="Y145" i="16"/>
  <c r="R15" i="17"/>
  <c r="P15" i="17"/>
  <c r="R18" i="17"/>
  <c r="Q18" i="17"/>
  <c r="P18" i="17"/>
  <c r="Q32" i="17"/>
  <c r="R32" i="17"/>
  <c r="P32" i="17"/>
  <c r="V124" i="19"/>
  <c r="U124" i="19"/>
  <c r="T124" i="19"/>
  <c r="Y37" i="16"/>
  <c r="Y65" i="16"/>
  <c r="P13" i="17"/>
  <c r="R13" i="17"/>
  <c r="Q13" i="17"/>
  <c r="Y137" i="16"/>
  <c r="Y158" i="16"/>
  <c r="R23" i="17"/>
  <c r="P23" i="17"/>
  <c r="R26" i="17"/>
  <c r="Q26" i="17"/>
  <c r="P26" i="17"/>
  <c r="Q40" i="17"/>
  <c r="R40" i="17"/>
  <c r="P40" i="17"/>
  <c r="S33" i="18"/>
  <c r="R33" i="18"/>
  <c r="Q33" i="18"/>
  <c r="S39" i="18"/>
  <c r="R39" i="18"/>
  <c r="Q39" i="18"/>
  <c r="Y29" i="16"/>
  <c r="Y61" i="16"/>
  <c r="Q15" i="17"/>
  <c r="P21" i="17"/>
  <c r="R21" i="17"/>
  <c r="Q21" i="17"/>
  <c r="S30" i="18"/>
  <c r="R30" i="18"/>
  <c r="Q30" i="18"/>
  <c r="V35" i="19"/>
  <c r="U35" i="19"/>
  <c r="T35" i="19"/>
  <c r="Y125" i="16"/>
  <c r="Y139" i="16"/>
  <c r="Q16" i="17"/>
  <c r="R16" i="17"/>
  <c r="P16" i="17"/>
  <c r="R31" i="17"/>
  <c r="P31" i="17"/>
  <c r="R34" i="17"/>
  <c r="Q34" i="17"/>
  <c r="P34" i="17"/>
  <c r="V30" i="19"/>
  <c r="U30" i="19"/>
  <c r="T30" i="19"/>
  <c r="U69" i="19"/>
  <c r="T69" i="19"/>
  <c r="Y157" i="16"/>
  <c r="Y162" i="16"/>
  <c r="Q23" i="17"/>
  <c r="P29" i="17"/>
  <c r="R29" i="17"/>
  <c r="Q29" i="17"/>
  <c r="S17" i="18"/>
  <c r="R17" i="18"/>
  <c r="Q17" i="18"/>
  <c r="S23" i="18"/>
  <c r="R23" i="18"/>
  <c r="Q23" i="18"/>
  <c r="V64" i="19"/>
  <c r="U64" i="19"/>
  <c r="T64" i="19"/>
  <c r="Y49" i="16"/>
  <c r="Y73" i="16"/>
  <c r="Q24" i="17"/>
  <c r="R24" i="17"/>
  <c r="P24" i="17"/>
  <c r="R39" i="17"/>
  <c r="P39" i="17"/>
  <c r="S14" i="18"/>
  <c r="R14" i="18"/>
  <c r="Q14" i="18"/>
  <c r="Y47" i="16"/>
  <c r="Y63" i="16"/>
  <c r="Y159" i="16"/>
  <c r="Q31" i="17"/>
  <c r="P37" i="17"/>
  <c r="R37" i="17"/>
  <c r="Q37" i="17"/>
  <c r="V149" i="19"/>
  <c r="U149" i="19"/>
  <c r="T149" i="19"/>
  <c r="S12" i="18"/>
  <c r="R12" i="18"/>
  <c r="Q12" i="18"/>
  <c r="Q24" i="18"/>
  <c r="S24" i="18"/>
  <c r="Q40" i="18"/>
  <c r="S40" i="18"/>
  <c r="V52" i="19"/>
  <c r="U52" i="19"/>
  <c r="T52" i="19"/>
  <c r="V91" i="19"/>
  <c r="U91" i="19"/>
  <c r="T91" i="19"/>
  <c r="T144" i="19"/>
  <c r="V144" i="19"/>
  <c r="U144" i="19"/>
  <c r="P14" i="17"/>
  <c r="P22" i="17"/>
  <c r="P30" i="17"/>
  <c r="P38" i="17"/>
  <c r="S18" i="18"/>
  <c r="R18" i="18"/>
  <c r="Q18" i="18"/>
  <c r="S21" i="18"/>
  <c r="R21" i="18"/>
  <c r="Q21" i="18"/>
  <c r="S27" i="18"/>
  <c r="R27" i="18"/>
  <c r="Q27" i="18"/>
  <c r="S34" i="18"/>
  <c r="R34" i="18"/>
  <c r="Q34" i="18"/>
  <c r="S37" i="18"/>
  <c r="R37" i="18"/>
  <c r="Q37" i="18"/>
  <c r="S38" i="19"/>
  <c r="S45" i="19"/>
  <c r="S72" i="19"/>
  <c r="S94" i="19"/>
  <c r="S108" i="19"/>
  <c r="S154" i="19"/>
  <c r="S166" i="19"/>
  <c r="R24" i="18"/>
  <c r="Q28" i="18"/>
  <c r="S28" i="18"/>
  <c r="R40" i="18"/>
  <c r="S26" i="19"/>
  <c r="S31" i="19"/>
  <c r="S60" i="19"/>
  <c r="S65" i="19"/>
  <c r="S77" i="19"/>
  <c r="S15" i="18"/>
  <c r="R15" i="18"/>
  <c r="Q15" i="18"/>
  <c r="S22" i="18"/>
  <c r="R22" i="18"/>
  <c r="Q22" i="18"/>
  <c r="S25" i="18"/>
  <c r="R25" i="18"/>
  <c r="Q25" i="18"/>
  <c r="S31" i="18"/>
  <c r="R31" i="18"/>
  <c r="Q31" i="18"/>
  <c r="S38" i="18"/>
  <c r="R38" i="18"/>
  <c r="Q38" i="18"/>
  <c r="S41" i="18"/>
  <c r="R41" i="18"/>
  <c r="Q41" i="18"/>
  <c r="S14" i="19"/>
  <c r="S19" i="19"/>
  <c r="S48" i="19"/>
  <c r="S53" i="19"/>
  <c r="S102" i="19"/>
  <c r="Q16" i="18"/>
  <c r="S16" i="18"/>
  <c r="R28" i="18"/>
  <c r="Q32" i="18"/>
  <c r="S32" i="18"/>
  <c r="S34" i="19"/>
  <c r="S39" i="19"/>
  <c r="S68" i="19"/>
  <c r="S73" i="19"/>
  <c r="P12" i="17"/>
  <c r="P20" i="17"/>
  <c r="P28" i="17"/>
  <c r="P36" i="17"/>
  <c r="S13" i="18"/>
  <c r="R13" i="18"/>
  <c r="Q13" i="18"/>
  <c r="S19" i="18"/>
  <c r="R19" i="18"/>
  <c r="Q19" i="18"/>
  <c r="S26" i="18"/>
  <c r="R26" i="18"/>
  <c r="Q26" i="18"/>
  <c r="S29" i="18"/>
  <c r="R29" i="18"/>
  <c r="Q29" i="18"/>
  <c r="S35" i="18"/>
  <c r="R35" i="18"/>
  <c r="Q35" i="18"/>
  <c r="S168" i="19"/>
  <c r="S164" i="19"/>
  <c r="S160" i="19"/>
  <c r="S156" i="19"/>
  <c r="S152" i="19"/>
  <c r="S169" i="19"/>
  <c r="S165" i="19"/>
  <c r="S161" i="19"/>
  <c r="S157" i="19"/>
  <c r="S153" i="19"/>
  <c r="S147" i="19"/>
  <c r="S135" i="19"/>
  <c r="S129" i="19"/>
  <c r="S122" i="19"/>
  <c r="S114" i="19"/>
  <c r="S145" i="19"/>
  <c r="S137" i="19"/>
  <c r="S126" i="19"/>
  <c r="S118" i="19"/>
  <c r="S110" i="19"/>
  <c r="S100" i="19"/>
  <c r="S92" i="19"/>
  <c r="S84" i="19"/>
  <c r="S76" i="19"/>
  <c r="S119" i="19"/>
  <c r="S105" i="19"/>
  <c r="S89" i="19"/>
  <c r="S86" i="19"/>
  <c r="S71" i="19"/>
  <c r="S67" i="19"/>
  <c r="S63" i="19"/>
  <c r="S59" i="19"/>
  <c r="S55" i="19"/>
  <c r="S51" i="19"/>
  <c r="S47" i="19"/>
  <c r="S41" i="19"/>
  <c r="S37" i="19"/>
  <c r="S33" i="19"/>
  <c r="S29" i="19"/>
  <c r="S25" i="19"/>
  <c r="S21" i="19"/>
  <c r="S17" i="19"/>
  <c r="S13" i="19"/>
  <c r="S96" i="19"/>
  <c r="S80" i="19"/>
  <c r="S158" i="19"/>
  <c r="S148" i="19"/>
  <c r="S115" i="19"/>
  <c r="S140" i="19"/>
  <c r="S127" i="19"/>
  <c r="S111" i="19"/>
  <c r="S97" i="19"/>
  <c r="S81" i="19"/>
  <c r="S162" i="19"/>
  <c r="S101" i="19"/>
  <c r="S85" i="19"/>
  <c r="S136" i="19"/>
  <c r="S104" i="19"/>
  <c r="S98" i="19"/>
  <c r="S88" i="19"/>
  <c r="S82" i="19"/>
  <c r="S70" i="19"/>
  <c r="S66" i="19"/>
  <c r="S62" i="19"/>
  <c r="S58" i="19"/>
  <c r="S54" i="19"/>
  <c r="S50" i="19"/>
  <c r="S46" i="19"/>
  <c r="S40" i="19"/>
  <c r="S36" i="19"/>
  <c r="S32" i="19"/>
  <c r="S28" i="19"/>
  <c r="S24" i="19"/>
  <c r="S20" i="19"/>
  <c r="S16" i="19"/>
  <c r="S12" i="19"/>
  <c r="S22" i="19"/>
  <c r="S27" i="19"/>
  <c r="S56" i="19"/>
  <c r="S61" i="19"/>
  <c r="S78" i="19"/>
  <c r="S90" i="19"/>
  <c r="S130" i="19"/>
  <c r="R16" i="18"/>
  <c r="Q20" i="18"/>
  <c r="S20" i="18"/>
  <c r="R32" i="18"/>
  <c r="Q36" i="18"/>
  <c r="S36" i="18"/>
  <c r="S15" i="19"/>
  <c r="S44" i="19"/>
  <c r="S49" i="19"/>
  <c r="S93" i="19"/>
  <c r="S116" i="19"/>
  <c r="S123" i="19"/>
  <c r="S131" i="19"/>
  <c r="S87" i="19"/>
  <c r="S103" i="19"/>
  <c r="S113" i="19"/>
  <c r="S120" i="19"/>
  <c r="S142" i="19"/>
  <c r="S146" i="19"/>
  <c r="S117" i="19"/>
  <c r="S150" i="19"/>
  <c r="W18" i="20"/>
  <c r="Y18" i="20"/>
  <c r="X18" i="20"/>
  <c r="T28" i="21"/>
  <c r="S28" i="21"/>
  <c r="R28" i="21"/>
  <c r="S34" i="21"/>
  <c r="R34" i="21"/>
  <c r="T34" i="21"/>
  <c r="W32" i="22"/>
  <c r="V32" i="22"/>
  <c r="U32" i="22"/>
  <c r="R13" i="23"/>
  <c r="Q13" i="23"/>
  <c r="P13" i="23"/>
  <c r="R20" i="23"/>
  <c r="Q20" i="23"/>
  <c r="P20" i="23"/>
  <c r="R37" i="23"/>
  <c r="Q37" i="23"/>
  <c r="P37" i="23"/>
  <c r="Y17" i="20"/>
  <c r="X17" i="20"/>
  <c r="W17" i="20"/>
  <c r="X28" i="20"/>
  <c r="Y28" i="20"/>
  <c r="W28" i="20"/>
  <c r="S83" i="19"/>
  <c r="S99" i="19"/>
  <c r="W30" i="20"/>
  <c r="Y30" i="20"/>
  <c r="X30" i="20"/>
  <c r="S79" i="19"/>
  <c r="S95" i="19"/>
  <c r="S112" i="19"/>
  <c r="S121" i="19"/>
  <c r="S128" i="19"/>
  <c r="S141" i="19"/>
  <c r="W14" i="20"/>
  <c r="X14" i="20"/>
  <c r="W22" i="20"/>
  <c r="X22" i="20"/>
  <c r="Y22" i="20"/>
  <c r="S109" i="19"/>
  <c r="S125" i="19"/>
  <c r="S132" i="19"/>
  <c r="S134" i="19"/>
  <c r="Y25" i="20"/>
  <c r="X25" i="20"/>
  <c r="Y37" i="20"/>
  <c r="X37" i="20"/>
  <c r="X38" i="20"/>
  <c r="W38" i="20"/>
  <c r="T36" i="21"/>
  <c r="S36" i="21"/>
  <c r="R36" i="21"/>
  <c r="W24" i="22"/>
  <c r="V24" i="22"/>
  <c r="U24" i="22"/>
  <c r="W35" i="22"/>
  <c r="V35" i="22"/>
  <c r="U35" i="22"/>
  <c r="R28" i="23"/>
  <c r="Q28" i="23"/>
  <c r="P28" i="23"/>
  <c r="S143" i="19"/>
  <c r="Y40" i="20"/>
  <c r="X40" i="20"/>
  <c r="Y41" i="20"/>
  <c r="X41" i="20"/>
  <c r="W41" i="20"/>
  <c r="T19" i="21"/>
  <c r="S19" i="21"/>
  <c r="R19" i="21"/>
  <c r="T32" i="21"/>
  <c r="S32" i="21"/>
  <c r="R32" i="21"/>
  <c r="W21" i="22"/>
  <c r="V21" i="22"/>
  <c r="U21" i="22"/>
  <c r="W25" i="22"/>
  <c r="V25" i="22"/>
  <c r="U25" i="22"/>
  <c r="R12" i="23"/>
  <c r="Q12" i="23"/>
  <c r="P12" i="23"/>
  <c r="R29" i="23"/>
  <c r="Q29" i="23"/>
  <c r="P29" i="23"/>
  <c r="R36" i="23"/>
  <c r="Q36" i="23"/>
  <c r="P36" i="23"/>
  <c r="Y26" i="20"/>
  <c r="Y29" i="20"/>
  <c r="X29" i="20"/>
  <c r="W40" i="20"/>
  <c r="T24" i="21"/>
  <c r="S24" i="21"/>
  <c r="R24" i="21"/>
  <c r="W29" i="22"/>
  <c r="V29" i="22"/>
  <c r="U29" i="22"/>
  <c r="W33" i="22"/>
  <c r="V33" i="22"/>
  <c r="U33" i="22"/>
  <c r="R21" i="23"/>
  <c r="Q21" i="23"/>
  <c r="P21" i="23"/>
  <c r="Q33" i="23"/>
  <c r="P33" i="23"/>
  <c r="R33" i="23"/>
  <c r="T35" i="24"/>
  <c r="V35" i="24"/>
  <c r="U35" i="24"/>
  <c r="V39" i="24"/>
  <c r="T39" i="24"/>
  <c r="U39" i="24"/>
  <c r="T20" i="21"/>
  <c r="S20" i="21"/>
  <c r="R20" i="21"/>
  <c r="S26" i="21"/>
  <c r="R26" i="21"/>
  <c r="T26" i="21"/>
  <c r="W19" i="22"/>
  <c r="V19" i="22"/>
  <c r="U19" i="22"/>
  <c r="W40" i="22"/>
  <c r="V40" i="22"/>
  <c r="U40" i="22"/>
  <c r="Q17" i="23"/>
  <c r="P17" i="23"/>
  <c r="R17" i="23"/>
  <c r="V23" i="24"/>
  <c r="T23" i="24"/>
  <c r="U23" i="24"/>
  <c r="S133" i="19"/>
  <c r="S151" i="19"/>
  <c r="S155" i="19"/>
  <c r="S159" i="19"/>
  <c r="S163" i="19"/>
  <c r="S167" i="19"/>
  <c r="Y21" i="20"/>
  <c r="X21" i="20"/>
  <c r="W29" i="20"/>
  <c r="T16" i="21"/>
  <c r="S16" i="21"/>
  <c r="R16" i="21"/>
  <c r="T35" i="21"/>
  <c r="S35" i="21"/>
  <c r="R35" i="21"/>
  <c r="W37" i="22"/>
  <c r="V37" i="22"/>
  <c r="U37" i="22"/>
  <c r="W41" i="22"/>
  <c r="V41" i="22"/>
  <c r="U41" i="22"/>
  <c r="Y33" i="20"/>
  <c r="X33" i="20"/>
  <c r="X34" i="20"/>
  <c r="W34" i="20"/>
  <c r="T12" i="21"/>
  <c r="S12" i="21"/>
  <c r="R12" i="21"/>
  <c r="S18" i="21"/>
  <c r="R18" i="21"/>
  <c r="T18" i="21"/>
  <c r="W16" i="22"/>
  <c r="V16" i="22"/>
  <c r="U16" i="22"/>
  <c r="W27" i="22"/>
  <c r="V27" i="22"/>
  <c r="U27" i="22"/>
  <c r="P26" i="23"/>
  <c r="R26" i="23"/>
  <c r="Q26" i="23"/>
  <c r="Y13" i="20"/>
  <c r="X13" i="20"/>
  <c r="Y20" i="20"/>
  <c r="T27" i="21"/>
  <c r="S27" i="21"/>
  <c r="R27" i="21"/>
  <c r="T40" i="21"/>
  <c r="S40" i="21"/>
  <c r="R40" i="21"/>
  <c r="W13" i="22"/>
  <c r="V13" i="22"/>
  <c r="U13" i="22"/>
  <c r="W17" i="22"/>
  <c r="V17" i="22"/>
  <c r="U17" i="22"/>
  <c r="V37" i="24"/>
  <c r="U37" i="24"/>
  <c r="T37" i="24"/>
  <c r="V41" i="24"/>
  <c r="T41" i="24"/>
  <c r="U41" i="24"/>
  <c r="AD5" i="25"/>
  <c r="S35" i="26"/>
  <c r="R35" i="26"/>
  <c r="Q35" i="26"/>
  <c r="D71" i="27"/>
  <c r="AC70" i="27"/>
  <c r="W73" i="27"/>
  <c r="X77" i="27" s="1"/>
  <c r="Z77" i="27"/>
  <c r="AA77" i="27" s="1"/>
  <c r="AB77" i="27" s="1"/>
  <c r="Y73" i="27"/>
  <c r="W82" i="27"/>
  <c r="Y82" i="27"/>
  <c r="R15" i="21"/>
  <c r="R23" i="21"/>
  <c r="R31" i="21"/>
  <c r="R39" i="21"/>
  <c r="U14" i="22"/>
  <c r="U22" i="22"/>
  <c r="U30" i="22"/>
  <c r="U38" i="22"/>
  <c r="Q14" i="23"/>
  <c r="P23" i="23"/>
  <c r="Q30" i="23"/>
  <c r="P39" i="23"/>
  <c r="S26" i="24"/>
  <c r="AE5" i="25"/>
  <c r="S23" i="26"/>
  <c r="R23" i="26"/>
  <c r="Q23" i="26"/>
  <c r="R29" i="26"/>
  <c r="Q29" i="26"/>
  <c r="S29" i="26"/>
  <c r="S39" i="26"/>
  <c r="R39" i="26"/>
  <c r="Q39" i="26"/>
  <c r="Y77" i="27"/>
  <c r="W77" i="27"/>
  <c r="X81" i="27" s="1"/>
  <c r="Z81" i="27"/>
  <c r="R14" i="21"/>
  <c r="S15" i="21"/>
  <c r="R22" i="21"/>
  <c r="S23" i="21"/>
  <c r="R30" i="21"/>
  <c r="S31" i="21"/>
  <c r="R38" i="21"/>
  <c r="S39" i="21"/>
  <c r="V14" i="22"/>
  <c r="V22" i="22"/>
  <c r="V30" i="22"/>
  <c r="V38" i="22"/>
  <c r="R14" i="23"/>
  <c r="Q23" i="23"/>
  <c r="R30" i="23"/>
  <c r="Q39" i="23"/>
  <c r="T34" i="24"/>
  <c r="R33" i="25"/>
  <c r="R25" i="25"/>
  <c r="R17" i="25"/>
  <c r="R36" i="25"/>
  <c r="R28" i="25"/>
  <c r="R20" i="25"/>
  <c r="R12" i="25"/>
  <c r="R39" i="25"/>
  <c r="R31" i="25"/>
  <c r="R23" i="25"/>
  <c r="R15" i="25"/>
  <c r="R34" i="25"/>
  <c r="R26" i="25"/>
  <c r="R18" i="25"/>
  <c r="R37" i="25"/>
  <c r="R29" i="25"/>
  <c r="R21" i="25"/>
  <c r="R13" i="25"/>
  <c r="R40" i="25"/>
  <c r="R32" i="25"/>
  <c r="R24" i="25"/>
  <c r="R16" i="25"/>
  <c r="R35" i="25"/>
  <c r="R27" i="25"/>
  <c r="R19" i="25"/>
  <c r="R11" i="25"/>
  <c r="R38" i="25"/>
  <c r="R30" i="25"/>
  <c r="R22" i="25"/>
  <c r="R14" i="25"/>
  <c r="AF5" i="25"/>
  <c r="Q20" i="26"/>
  <c r="S20" i="26"/>
  <c r="R20" i="26"/>
  <c r="W81" i="27"/>
  <c r="Y81" i="27"/>
  <c r="R13" i="21"/>
  <c r="S14" i="21"/>
  <c r="R21" i="21"/>
  <c r="S22" i="21"/>
  <c r="R29" i="21"/>
  <c r="S30" i="21"/>
  <c r="R37" i="21"/>
  <c r="S38" i="21"/>
  <c r="P18" i="23"/>
  <c r="P25" i="23"/>
  <c r="P27" i="23"/>
  <c r="P34" i="23"/>
  <c r="P41" i="23"/>
  <c r="V17" i="24"/>
  <c r="T17" i="24"/>
  <c r="V18" i="24"/>
  <c r="V22" i="24"/>
  <c r="V33" i="24"/>
  <c r="T33" i="24"/>
  <c r="V34" i="24"/>
  <c r="V38" i="24"/>
  <c r="AG5" i="25"/>
  <c r="S15" i="26"/>
  <c r="R15" i="26"/>
  <c r="Q15" i="26"/>
  <c r="S24" i="26"/>
  <c r="R24" i="26"/>
  <c r="Q24" i="26"/>
  <c r="S30" i="26"/>
  <c r="R30" i="26"/>
  <c r="Q30" i="26"/>
  <c r="Q36" i="26"/>
  <c r="S36" i="26"/>
  <c r="R36" i="26"/>
  <c r="S40" i="26"/>
  <c r="R40" i="26"/>
  <c r="Q40" i="26"/>
  <c r="S13" i="21"/>
  <c r="S21" i="21"/>
  <c r="S29" i="21"/>
  <c r="S37" i="21"/>
  <c r="Q18" i="23"/>
  <c r="R25" i="23"/>
  <c r="Q27" i="23"/>
  <c r="Q34" i="23"/>
  <c r="R41" i="23"/>
  <c r="AH5" i="25"/>
  <c r="Q11" i="26"/>
  <c r="R21" i="26"/>
  <c r="Q21" i="26"/>
  <c r="S21" i="26"/>
  <c r="S27" i="26"/>
  <c r="R27" i="26"/>
  <c r="Q27" i="26"/>
  <c r="Y80" i="27"/>
  <c r="W80" i="27"/>
  <c r="V31" i="24"/>
  <c r="T31" i="24"/>
  <c r="AI5" i="25"/>
  <c r="S31" i="26"/>
  <c r="R31" i="26"/>
  <c r="Q31" i="26"/>
  <c r="R37" i="26"/>
  <c r="Q37" i="26"/>
  <c r="S37" i="26"/>
  <c r="W74" i="27"/>
  <c r="X78" i="27" s="1"/>
  <c r="Z78" i="27"/>
  <c r="AA78" i="27" s="1"/>
  <c r="AB78" i="27" s="1"/>
  <c r="Y74" i="27"/>
  <c r="Q15" i="23"/>
  <c r="R22" i="23"/>
  <c r="P24" i="23"/>
  <c r="Q31" i="23"/>
  <c r="R38" i="23"/>
  <c r="P40" i="23"/>
  <c r="U12" i="24"/>
  <c r="T13" i="24"/>
  <c r="T14" i="24"/>
  <c r="U15" i="24"/>
  <c r="U27" i="24"/>
  <c r="U28" i="24"/>
  <c r="T29" i="24"/>
  <c r="T30" i="24"/>
  <c r="U31" i="24"/>
  <c r="AJ5" i="25"/>
  <c r="S16" i="26"/>
  <c r="R16" i="26"/>
  <c r="Q16" i="26"/>
  <c r="S22" i="26"/>
  <c r="R22" i="26"/>
  <c r="Q22" i="26"/>
  <c r="Y83" i="27"/>
  <c r="W83" i="27"/>
  <c r="U13" i="24"/>
  <c r="V14" i="24"/>
  <c r="V27" i="24"/>
  <c r="U29" i="24"/>
  <c r="V30" i="24"/>
  <c r="AC5" i="25"/>
  <c r="Q12" i="26"/>
  <c r="S12" i="26"/>
  <c r="R12" i="26"/>
  <c r="S19" i="26"/>
  <c r="R19" i="26"/>
  <c r="Q19" i="26"/>
  <c r="Q28" i="26"/>
  <c r="S28" i="26"/>
  <c r="R28" i="26"/>
  <c r="S32" i="26"/>
  <c r="R32" i="26"/>
  <c r="Q32" i="26"/>
  <c r="S38" i="26"/>
  <c r="R38" i="26"/>
  <c r="Q38" i="26"/>
  <c r="AA76" i="27"/>
  <c r="AB76" i="27" s="1"/>
  <c r="Y78" i="27"/>
  <c r="W78" i="27"/>
  <c r="X82" i="27" s="1"/>
  <c r="Z82" i="27"/>
  <c r="W34" i="27"/>
  <c r="Z75" i="27"/>
  <c r="Z83" i="27"/>
  <c r="Q18" i="26"/>
  <c r="Q26" i="26"/>
  <c r="Q34" i="26"/>
  <c r="X34" i="27"/>
  <c r="X63" i="27"/>
  <c r="Y63" i="27" s="1"/>
  <c r="Z63" i="27" s="1"/>
  <c r="AA63" i="27" s="1"/>
  <c r="AB63" i="27" s="1"/>
  <c r="AC63" i="27" s="1"/>
  <c r="W72" i="27"/>
  <c r="X76" i="27" s="1"/>
  <c r="Z74" i="27"/>
  <c r="W79" i="27"/>
  <c r="X83" i="27" s="1"/>
  <c r="Q17" i="26"/>
  <c r="R18" i="26"/>
  <c r="Q25" i="26"/>
  <c r="R26" i="26"/>
  <c r="Q33" i="26"/>
  <c r="R34" i="26"/>
  <c r="Y34" i="27"/>
  <c r="Z73" i="27"/>
  <c r="R17" i="26"/>
  <c r="R25" i="26"/>
  <c r="R33" i="26"/>
  <c r="Z34" i="27"/>
  <c r="Y72" i="27"/>
  <c r="Z80" i="27"/>
  <c r="AA34" i="27"/>
  <c r="Z72" i="27"/>
  <c r="W76" i="27"/>
  <c r="X80" i="27" s="1"/>
  <c r="Z79" i="27"/>
  <c r="Q14" i="26"/>
  <c r="AB34" i="27"/>
  <c r="W70" i="27"/>
  <c r="W75" i="27"/>
  <c r="X79" i="27" s="1"/>
  <c r="Z71" i="27"/>
  <c r="AA71" i="27" s="1"/>
  <c r="AB71" i="27" s="1"/>
  <c r="BP7" i="4" l="1"/>
  <c r="AN6" i="26"/>
  <c r="BI6" i="8"/>
  <c r="AO6" i="20"/>
  <c r="BO7" i="4"/>
  <c r="AN6" i="20"/>
  <c r="AM6" i="26"/>
  <c r="BH6" i="8"/>
  <c r="AO4" i="20"/>
  <c r="AD23" i="8"/>
  <c r="AD36" i="4"/>
  <c r="AC35" i="4"/>
  <c r="AC91" i="8"/>
  <c r="AB49" i="8"/>
  <c r="AD18" i="4"/>
  <c r="AD144" i="8"/>
  <c r="AB144" i="8"/>
  <c r="AE28" i="4"/>
  <c r="AZ61" i="2"/>
  <c r="AC31" i="4"/>
  <c r="AD91" i="8"/>
  <c r="AD31" i="4"/>
  <c r="X12" i="20"/>
  <c r="AU4" i="20" s="1"/>
  <c r="AO54" i="2" s="1"/>
  <c r="AW54" i="2" s="1"/>
  <c r="Y12" i="20"/>
  <c r="Z12" i="20"/>
  <c r="AC28" i="4"/>
  <c r="AB91" i="8"/>
  <c r="AE31" i="4"/>
  <c r="AD28" i="4"/>
  <c r="AC152" i="8"/>
  <c r="AE152" i="8"/>
  <c r="AC157" i="8"/>
  <c r="AE157" i="8"/>
  <c r="AB140" i="8"/>
  <c r="AE140" i="8"/>
  <c r="AD140" i="8"/>
  <c r="AC56" i="8"/>
  <c r="AE56" i="8"/>
  <c r="AD81" i="8"/>
  <c r="AE81" i="8"/>
  <c r="AB109" i="8"/>
  <c r="AC50" i="8"/>
  <c r="AE50" i="8"/>
  <c r="AC169" i="8"/>
  <c r="AE169" i="8"/>
  <c r="AD137" i="8"/>
  <c r="AE137" i="8"/>
  <c r="AB155" i="8"/>
  <c r="AE155" i="8"/>
  <c r="AB79" i="8"/>
  <c r="AE79" i="8"/>
  <c r="AC164" i="8"/>
  <c r="AE164" i="8"/>
  <c r="AB62" i="8"/>
  <c r="AE62" i="8"/>
  <c r="AB95" i="8"/>
  <c r="AD94" i="8"/>
  <c r="AE94" i="8"/>
  <c r="AD104" i="8"/>
  <c r="AE104" i="8"/>
  <c r="AC116" i="8"/>
  <c r="AE116" i="8"/>
  <c r="AD159" i="8"/>
  <c r="AE159" i="8"/>
  <c r="AB63" i="8"/>
  <c r="AC109" i="8"/>
  <c r="AD126" i="8"/>
  <c r="AE126" i="8"/>
  <c r="AB61" i="8"/>
  <c r="AE61" i="8"/>
  <c r="AB125" i="8"/>
  <c r="AE125" i="8"/>
  <c r="AC141" i="8"/>
  <c r="AE141" i="8"/>
  <c r="AB60" i="8"/>
  <c r="AE60" i="8"/>
  <c r="AB82" i="8"/>
  <c r="AE82" i="8"/>
  <c r="AD149" i="8"/>
  <c r="AE149" i="8"/>
  <c r="AD83" i="8"/>
  <c r="AE83" i="8"/>
  <c r="AC49" i="8"/>
  <c r="AE49" i="8"/>
  <c r="AC143" i="8"/>
  <c r="AE143" i="8"/>
  <c r="AC40" i="8"/>
  <c r="AE40" i="8"/>
  <c r="AC63" i="8"/>
  <c r="AD109" i="8"/>
  <c r="AC103" i="8"/>
  <c r="AE103" i="8"/>
  <c r="AD133" i="8"/>
  <c r="AE133" i="8"/>
  <c r="AC124" i="8"/>
  <c r="AE124" i="8"/>
  <c r="AB34" i="8"/>
  <c r="AE34" i="8"/>
  <c r="AB142" i="8"/>
  <c r="AE142" i="8"/>
  <c r="AD65" i="8"/>
  <c r="AE65" i="8"/>
  <c r="AD63" i="8"/>
  <c r="AC118" i="8"/>
  <c r="AE118" i="8"/>
  <c r="AC14" i="8"/>
  <c r="AE14" i="8"/>
  <c r="AD26" i="8"/>
  <c r="AE26" i="8"/>
  <c r="AC17" i="8"/>
  <c r="AE17" i="8"/>
  <c r="AC95" i="8"/>
  <c r="AB121" i="8"/>
  <c r="AE121" i="8"/>
  <c r="AD102" i="8"/>
  <c r="AE102" i="8"/>
  <c r="AC108" i="8"/>
  <c r="AE108" i="8"/>
  <c r="AD30" i="8"/>
  <c r="AE30" i="8"/>
  <c r="AD129" i="8"/>
  <c r="AE129" i="8"/>
  <c r="AD71" i="8"/>
  <c r="AE71" i="8"/>
  <c r="AF13" i="4"/>
  <c r="BX7" i="4" s="1"/>
  <c r="BG40" i="2" s="1"/>
  <c r="AE13" i="4"/>
  <c r="BX6" i="4" s="1"/>
  <c r="T25" i="24"/>
  <c r="U19" i="24"/>
  <c r="V25" i="24"/>
  <c r="V19" i="24"/>
  <c r="T21" i="24"/>
  <c r="T15" i="24"/>
  <c r="U21" i="24"/>
  <c r="T36" i="24"/>
  <c r="T18" i="19"/>
  <c r="U18" i="19"/>
  <c r="S57" i="19"/>
  <c r="S23" i="19"/>
  <c r="Y154" i="16"/>
  <c r="Y164" i="16"/>
  <c r="Y15" i="16"/>
  <c r="Y129" i="16"/>
  <c r="Y87" i="16"/>
  <c r="Y165" i="16"/>
  <c r="AB165" i="16" s="1"/>
  <c r="Y130" i="16"/>
  <c r="Z130" i="16" s="1"/>
  <c r="Y161" i="16"/>
  <c r="Z161" i="16" s="1"/>
  <c r="Y114" i="16"/>
  <c r="Y27" i="16"/>
  <c r="Y30" i="16"/>
  <c r="Y136" i="16"/>
  <c r="Y18" i="16"/>
  <c r="Y46" i="16"/>
  <c r="AB46" i="16" s="1"/>
  <c r="Y32" i="16"/>
  <c r="Z32" i="16" s="1"/>
  <c r="Y148" i="16"/>
  <c r="Z148" i="16" s="1"/>
  <c r="Y98" i="16"/>
  <c r="Y74" i="16"/>
  <c r="Y146" i="16"/>
  <c r="Y22" i="16"/>
  <c r="Y138" i="16"/>
  <c r="Y143" i="16"/>
  <c r="Z143" i="16" s="1"/>
  <c r="Y122" i="16"/>
  <c r="AA122" i="16" s="1"/>
  <c r="Y80" i="16"/>
  <c r="AA80" i="16" s="1"/>
  <c r="Y113" i="16"/>
  <c r="Y123" i="16"/>
  <c r="Y133" i="16"/>
  <c r="Y105" i="16"/>
  <c r="Y25" i="16"/>
  <c r="Y147" i="16"/>
  <c r="AB147" i="16" s="1"/>
  <c r="Y52" i="16"/>
  <c r="AB52" i="16" s="1"/>
  <c r="Y85" i="16"/>
  <c r="AA85" i="16" s="1"/>
  <c r="Y78" i="16"/>
  <c r="Y24" i="16"/>
  <c r="Y106" i="16"/>
  <c r="Y84" i="16"/>
  <c r="Y20" i="16"/>
  <c r="Y152" i="16"/>
  <c r="AB152" i="16" s="1"/>
  <c r="Y131" i="16"/>
  <c r="AB131" i="16" s="1"/>
  <c r="Y103" i="16"/>
  <c r="Z103" i="16" s="1"/>
  <c r="Y115" i="16"/>
  <c r="Y71" i="16"/>
  <c r="Y104" i="16"/>
  <c r="Y107" i="16"/>
  <c r="Y95" i="16"/>
  <c r="Y91" i="16"/>
  <c r="AB91" i="16" s="1"/>
  <c r="Y14" i="16"/>
  <c r="Z14" i="16" s="1"/>
  <c r="Y16" i="16"/>
  <c r="AB16" i="16" s="1"/>
  <c r="Y86" i="16"/>
  <c r="Y128" i="16"/>
  <c r="Y101" i="16"/>
  <c r="Y58" i="16"/>
  <c r="Y116" i="16"/>
  <c r="Y92" i="16"/>
  <c r="AA92" i="16" s="1"/>
  <c r="Y59" i="16"/>
  <c r="AB59" i="16" s="1"/>
  <c r="Y53" i="16"/>
  <c r="Y117" i="16"/>
  <c r="Y96" i="16"/>
  <c r="Y99" i="16"/>
  <c r="Y64" i="16"/>
  <c r="Y97" i="16"/>
  <c r="Y69" i="16"/>
  <c r="AB69" i="16" s="1"/>
  <c r="Y88" i="16"/>
  <c r="AA88" i="16" s="1"/>
  <c r="Y170" i="16"/>
  <c r="AB170" i="16" s="1"/>
  <c r="Y39" i="16"/>
  <c r="Y50" i="16"/>
  <c r="Y111" i="16"/>
  <c r="Y150" i="16"/>
  <c r="Y149" i="16"/>
  <c r="Y94" i="16"/>
  <c r="AB94" i="16" s="1"/>
  <c r="Y124" i="16"/>
  <c r="Z124" i="16" s="1"/>
  <c r="Y100" i="16"/>
  <c r="AB100" i="16" s="1"/>
  <c r="Y33" i="16"/>
  <c r="Y144" i="16"/>
  <c r="Y79" i="16"/>
  <c r="Y89" i="16"/>
  <c r="Y55" i="16"/>
  <c r="Y167" i="16"/>
  <c r="AB167" i="16" s="1"/>
  <c r="Y57" i="16"/>
  <c r="Z57" i="16" s="1"/>
  <c r="Y90" i="16"/>
  <c r="Z90" i="16" s="1"/>
  <c r="Y31" i="16"/>
  <c r="Y81" i="16"/>
  <c r="Y166" i="16"/>
  <c r="Y56" i="16"/>
  <c r="Y26" i="16"/>
  <c r="Y67" i="16"/>
  <c r="AA67" i="16" s="1"/>
  <c r="Y38" i="16"/>
  <c r="Z38" i="16" s="1"/>
  <c r="Y42" i="16"/>
  <c r="AA42" i="16" s="1"/>
  <c r="Y153" i="16"/>
  <c r="Y119" i="16"/>
  <c r="Y132" i="16"/>
  <c r="Y110" i="16"/>
  <c r="Y28" i="16"/>
  <c r="Y168" i="16"/>
  <c r="AB168" i="16" s="1"/>
  <c r="Y70" i="16"/>
  <c r="AB70" i="16" s="1"/>
  <c r="Y82" i="16"/>
  <c r="AA82" i="16" s="1"/>
  <c r="Y21" i="16"/>
  <c r="Y160" i="16"/>
  <c r="Y23" i="16"/>
  <c r="Y83" i="16"/>
  <c r="Y72" i="16"/>
  <c r="Y156" i="16"/>
  <c r="AB156" i="16" s="1"/>
  <c r="Y54" i="16"/>
  <c r="AB54" i="16" s="1"/>
  <c r="Y60" i="16"/>
  <c r="AB60" i="16" s="1"/>
  <c r="Y112" i="16"/>
  <c r="Y40" i="16"/>
  <c r="Y62" i="16"/>
  <c r="Y34" i="16"/>
  <c r="Y169" i="16"/>
  <c r="Y142" i="16"/>
  <c r="AA142" i="16" s="1"/>
  <c r="Y118" i="16"/>
  <c r="AB118" i="16" s="1"/>
  <c r="Y35" i="16"/>
  <c r="AA35" i="16" s="1"/>
  <c r="AD12" i="8"/>
  <c r="AD90" i="8"/>
  <c r="AC90" i="8"/>
  <c r="AB90" i="8"/>
  <c r="Z105" i="8"/>
  <c r="AB105" i="8" s="1"/>
  <c r="Z38" i="8"/>
  <c r="Z78" i="8"/>
  <c r="AE78" i="8" s="1"/>
  <c r="Z53" i="8"/>
  <c r="Z115" i="8"/>
  <c r="AD56" i="8"/>
  <c r="AB56" i="8"/>
  <c r="Z13" i="8"/>
  <c r="AE13" i="8" s="1"/>
  <c r="Z132" i="8"/>
  <c r="AB132" i="8" s="1"/>
  <c r="Z166" i="8"/>
  <c r="AD166" i="8" s="1"/>
  <c r="Z153" i="8"/>
  <c r="AB133" i="8"/>
  <c r="AB159" i="8"/>
  <c r="Z110" i="8"/>
  <c r="AD110" i="8" s="1"/>
  <c r="Z32" i="8"/>
  <c r="Z145" i="8"/>
  <c r="AE145" i="8" s="1"/>
  <c r="Z77" i="8"/>
  <c r="AE77" i="8" s="1"/>
  <c r="AC133" i="8"/>
  <c r="AC159" i="8"/>
  <c r="Z31" i="8"/>
  <c r="Z160" i="8"/>
  <c r="Z76" i="8"/>
  <c r="AE76" i="8" s="1"/>
  <c r="Z146" i="8"/>
  <c r="AE146" i="8" s="1"/>
  <c r="Z29" i="8"/>
  <c r="AE29" i="8" s="1"/>
  <c r="Z150" i="8"/>
  <c r="AE150" i="8" s="1"/>
  <c r="Z72" i="8"/>
  <c r="AE72" i="8" s="1"/>
  <c r="BS48" i="2"/>
  <c r="BS61" i="2" s="1"/>
  <c r="AC126" i="8"/>
  <c r="AC30" i="4"/>
  <c r="AC22" i="4"/>
  <c r="AD25" i="4"/>
  <c r="W12" i="20"/>
  <c r="AU3" i="20" s="1"/>
  <c r="AF54" i="2" s="1"/>
  <c r="AN54" i="2" s="1"/>
  <c r="AB141" i="8"/>
  <c r="AX54" i="2"/>
  <c r="BF54" i="2" s="1"/>
  <c r="AC125" i="8"/>
  <c r="M48" i="2"/>
  <c r="M61" i="2" s="1"/>
  <c r="AD40" i="8"/>
  <c r="AB40" i="8"/>
  <c r="AD103" i="8"/>
  <c r="AB103" i="8"/>
  <c r="AB126" i="8"/>
  <c r="AC29" i="4"/>
  <c r="AF29" i="4"/>
  <c r="AD23" i="4"/>
  <c r="AF23" i="4"/>
  <c r="AE14" i="4"/>
  <c r="AF14" i="4"/>
  <c r="AE32" i="4"/>
  <c r="AF32" i="4"/>
  <c r="AE26" i="4"/>
  <c r="AF26" i="4"/>
  <c r="S51" i="2"/>
  <c r="AC36" i="4"/>
  <c r="AF36" i="4"/>
  <c r="AI61" i="2"/>
  <c r="BQ40" i="2"/>
  <c r="AD27" i="4"/>
  <c r="AF27" i="4"/>
  <c r="AC25" i="4"/>
  <c r="AF25" i="4"/>
  <c r="AD50" i="8"/>
  <c r="AE18" i="4"/>
  <c r="AF18" i="4"/>
  <c r="AE30" i="4"/>
  <c r="AF30" i="4"/>
  <c r="AE22" i="4"/>
  <c r="AF22" i="4"/>
  <c r="AB50" i="8"/>
  <c r="AC37" i="4"/>
  <c r="AF37" i="4"/>
  <c r="AC21" i="4"/>
  <c r="AF21" i="4"/>
  <c r="AD118" i="8"/>
  <c r="AD19" i="4"/>
  <c r="AF19" i="4"/>
  <c r="AD15" i="4"/>
  <c r="AF15" i="4"/>
  <c r="AC41" i="4"/>
  <c r="AF41" i="4"/>
  <c r="AC17" i="4"/>
  <c r="AF17" i="4"/>
  <c r="AE42" i="4"/>
  <c r="AF42" i="4"/>
  <c r="AE20" i="4"/>
  <c r="AF20" i="4"/>
  <c r="AD40" i="4"/>
  <c r="AF40" i="4"/>
  <c r="AE16" i="4"/>
  <c r="AF16" i="4"/>
  <c r="AE38" i="4"/>
  <c r="AF38" i="4"/>
  <c r="AG61" i="2"/>
  <c r="AD35" i="4"/>
  <c r="AF35" i="4"/>
  <c r="AE34" i="4"/>
  <c r="AF34" i="4"/>
  <c r="AC33" i="4"/>
  <c r="AF33" i="4"/>
  <c r="AE24" i="4"/>
  <c r="AF24" i="4"/>
  <c r="AD39" i="4"/>
  <c r="AF39" i="4"/>
  <c r="AJ61" i="2"/>
  <c r="AC89" i="2"/>
  <c r="AD89" i="2"/>
  <c r="AK61" i="2"/>
  <c r="AL61" i="2"/>
  <c r="AC13" i="4"/>
  <c r="BX4" i="4" s="1"/>
  <c r="AF40" i="2" s="1"/>
  <c r="AN40" i="2" s="1"/>
  <c r="AD13" i="4"/>
  <c r="S54" i="2"/>
  <c r="BO82" i="2"/>
  <c r="Q82" i="2" s="1"/>
  <c r="BM84" i="2"/>
  <c r="BN84" i="2" s="1"/>
  <c r="BM83" i="2"/>
  <c r="BN83" i="2" s="1"/>
  <c r="BM76" i="2"/>
  <c r="BN76" i="2" s="1"/>
  <c r="BM74" i="2"/>
  <c r="BN74" i="2" s="1"/>
  <c r="BM79" i="2"/>
  <c r="BN79" i="2" s="1"/>
  <c r="BM85" i="2"/>
  <c r="BN85" i="2" s="1"/>
  <c r="AC94" i="8"/>
  <c r="AE17" i="4"/>
  <c r="BQ48" i="2"/>
  <c r="BM82" i="2"/>
  <c r="BN82" i="2" s="1"/>
  <c r="AE19" i="4"/>
  <c r="AD33" i="4"/>
  <c r="AC155" i="8"/>
  <c r="AB104" i="8"/>
  <c r="AD42" i="4"/>
  <c r="AC19" i="4"/>
  <c r="AB149" i="8"/>
  <c r="AE33" i="4"/>
  <c r="AD155" i="8"/>
  <c r="AC104" i="8"/>
  <c r="AE39" i="4"/>
  <c r="AC149" i="8"/>
  <c r="AC60" i="8"/>
  <c r="AC32" i="4"/>
  <c r="AE40" i="4"/>
  <c r="AC39" i="4"/>
  <c r="AD60" i="8"/>
  <c r="AD32" i="4"/>
  <c r="AC24" i="4"/>
  <c r="BR48" i="2"/>
  <c r="BR61" i="2" s="1"/>
  <c r="AD116" i="8"/>
  <c r="AD143" i="8"/>
  <c r="AC26" i="4"/>
  <c r="AE15" i="4"/>
  <c r="AC61" i="8"/>
  <c r="AD24" i="4"/>
  <c r="AB116" i="8"/>
  <c r="AD26" i="4"/>
  <c r="AC15" i="4"/>
  <c r="AD61" i="8"/>
  <c r="AD108" i="8"/>
  <c r="AD157" i="8"/>
  <c r="AB137" i="8"/>
  <c r="AE37" i="4"/>
  <c r="BO73" i="2"/>
  <c r="Q73" i="2" s="1"/>
  <c r="BO75" i="2"/>
  <c r="Q75" i="2" s="1"/>
  <c r="BO84" i="2"/>
  <c r="BU84" i="2" s="1"/>
  <c r="S84" i="2" s="1"/>
  <c r="BO83" i="2"/>
  <c r="BU83" i="2" s="1"/>
  <c r="S83" i="2" s="1"/>
  <c r="AC79" i="8"/>
  <c r="AD124" i="8"/>
  <c r="AB81" i="8"/>
  <c r="AB30" i="8"/>
  <c r="AE41" i="4"/>
  <c r="AD79" i="8"/>
  <c r="AB124" i="8"/>
  <c r="AD82" i="8"/>
  <c r="AB143" i="8"/>
  <c r="AC81" i="8"/>
  <c r="AC30" i="8"/>
  <c r="AC20" i="4"/>
  <c r="AD20" i="4"/>
  <c r="AC40" i="4"/>
  <c r="AC38" i="4"/>
  <c r="AD34" i="8"/>
  <c r="AD164" i="8"/>
  <c r="AC140" i="8"/>
  <c r="AB83" i="8"/>
  <c r="AD38" i="4"/>
  <c r="BI5" i="8"/>
  <c r="AC83" i="8"/>
  <c r="BP6" i="4"/>
  <c r="AB129" i="8"/>
  <c r="AC142" i="8"/>
  <c r="AE23" i="4"/>
  <c r="AD17" i="4"/>
  <c r="AB94" i="8"/>
  <c r="BO81" i="2"/>
  <c r="BU81" i="2" s="1"/>
  <c r="S81" i="2" s="1"/>
  <c r="AC62" i="8"/>
  <c r="AC121" i="8"/>
  <c r="AC23" i="4"/>
  <c r="AB17" i="8"/>
  <c r="AD132" i="8"/>
  <c r="AD121" i="8"/>
  <c r="AB108" i="8"/>
  <c r="AB102" i="8"/>
  <c r="AD62" i="8"/>
  <c r="AD17" i="8"/>
  <c r="BO5" i="4"/>
  <c r="AC16" i="4"/>
  <c r="AO5" i="20"/>
  <c r="AB65" i="8"/>
  <c r="AB71" i="8"/>
  <c r="AE27" i="4"/>
  <c r="AC102" i="8"/>
  <c r="AB26" i="8"/>
  <c r="BH4" i="8"/>
  <c r="AD16" i="4"/>
  <c r="AC65" i="8"/>
  <c r="AC71" i="8"/>
  <c r="AC34" i="4"/>
  <c r="AC27" i="4"/>
  <c r="AC26" i="8"/>
  <c r="AN4" i="20"/>
  <c r="AD152" i="8"/>
  <c r="AB164" i="8"/>
  <c r="AC129" i="8"/>
  <c r="AB157" i="8"/>
  <c r="AD142" i="8"/>
  <c r="AC137" i="8"/>
  <c r="AD34" i="4"/>
  <c r="AC14" i="4"/>
  <c r="AD41" i="4"/>
  <c r="AD21" i="4"/>
  <c r="AB152" i="8"/>
  <c r="BO79" i="2"/>
  <c r="Q79" i="2" s="1"/>
  <c r="AD14" i="4"/>
  <c r="AE21" i="4"/>
  <c r="BO76" i="2"/>
  <c r="Q76" i="2" s="1"/>
  <c r="AC98" i="8"/>
  <c r="AB98" i="8"/>
  <c r="AD98" i="8"/>
  <c r="AB38" i="8"/>
  <c r="AC168" i="8"/>
  <c r="AD168" i="8"/>
  <c r="AB168" i="8"/>
  <c r="AD158" i="8"/>
  <c r="AB158" i="8"/>
  <c r="AC158" i="8"/>
  <c r="AB87" i="8"/>
  <c r="AC87" i="8"/>
  <c r="AD87" i="8"/>
  <c r="AC57" i="8"/>
  <c r="AD57" i="8"/>
  <c r="AB57" i="8"/>
  <c r="AC12" i="8"/>
  <c r="AB12" i="8"/>
  <c r="BM73" i="2"/>
  <c r="BN73" i="2" s="1"/>
  <c r="BO80" i="2"/>
  <c r="Q80" i="2" s="1"/>
  <c r="AN48" i="2"/>
  <c r="Z136" i="8"/>
  <c r="AE136" i="8" s="1"/>
  <c r="N56" i="2"/>
  <c r="BM75" i="2"/>
  <c r="BN75" i="2" s="1"/>
  <c r="V20" i="24"/>
  <c r="U20" i="24"/>
  <c r="T20" i="24"/>
  <c r="Z47" i="8"/>
  <c r="AE47" i="8" s="1"/>
  <c r="BO72" i="2"/>
  <c r="Q72" i="2" s="1"/>
  <c r="BM80" i="2"/>
  <c r="BN80" i="2" s="1"/>
  <c r="AH61" i="2"/>
  <c r="BL78" i="2"/>
  <c r="BM78" i="2"/>
  <c r="BN78" i="2" s="1"/>
  <c r="BO77" i="2"/>
  <c r="Q77" i="2" s="1"/>
  <c r="AA81" i="27"/>
  <c r="AB81" i="27" s="1"/>
  <c r="Z93" i="8"/>
  <c r="AD169" i="8"/>
  <c r="AD14" i="8"/>
  <c r="AB118" i="8"/>
  <c r="AA72" i="27"/>
  <c r="AB72" i="27" s="1"/>
  <c r="AB169" i="8"/>
  <c r="Z128" i="8"/>
  <c r="AB14" i="8"/>
  <c r="AD29" i="4"/>
  <c r="BM77" i="2"/>
  <c r="BN77" i="2" s="1"/>
  <c r="BM81" i="2"/>
  <c r="BN81" i="2" s="1"/>
  <c r="Z123" i="8"/>
  <c r="AE123" i="8" s="1"/>
  <c r="Z15" i="8"/>
  <c r="AE15" i="8" s="1"/>
  <c r="AA79" i="27"/>
  <c r="AB79" i="27" s="1"/>
  <c r="T18" i="24"/>
  <c r="Z68" i="8"/>
  <c r="AE29" i="4"/>
  <c r="BO74" i="2"/>
  <c r="Q74" i="2" s="1"/>
  <c r="Z24" i="8"/>
  <c r="AE24" i="8" s="1"/>
  <c r="Z48" i="8"/>
  <c r="AE48" i="8" s="1"/>
  <c r="S59" i="2"/>
  <c r="N44" i="2"/>
  <c r="AY61" i="2"/>
  <c r="S60" i="2"/>
  <c r="S44" i="2"/>
  <c r="AP61" i="2"/>
  <c r="BF48" i="2"/>
  <c r="N46" i="2"/>
  <c r="AQ61" i="2"/>
  <c r="AW48" i="2"/>
  <c r="S46" i="2"/>
  <c r="BH67" i="2"/>
  <c r="O67" i="2" s="1"/>
  <c r="BH68" i="2"/>
  <c r="O68" i="2" s="1"/>
  <c r="AC163" i="8"/>
  <c r="AB163" i="8"/>
  <c r="AD163" i="8"/>
  <c r="AD162" i="8"/>
  <c r="AC162" i="8"/>
  <c r="AB162" i="8"/>
  <c r="AD120" i="8"/>
  <c r="AC120" i="8"/>
  <c r="AB120" i="8"/>
  <c r="U16" i="25"/>
  <c r="T16" i="25"/>
  <c r="S16" i="25"/>
  <c r="V109" i="19"/>
  <c r="U109" i="19"/>
  <c r="T109" i="19"/>
  <c r="U81" i="19"/>
  <c r="V81" i="19"/>
  <c r="T81" i="19"/>
  <c r="U129" i="19"/>
  <c r="T129" i="19"/>
  <c r="V129" i="19"/>
  <c r="V45" i="19"/>
  <c r="U45" i="19"/>
  <c r="T45" i="19"/>
  <c r="AA131" i="16"/>
  <c r="Z131" i="16"/>
  <c r="AB115" i="16"/>
  <c r="AA115" i="16"/>
  <c r="Z115" i="16"/>
  <c r="AB71" i="16"/>
  <c r="AA71" i="16"/>
  <c r="Z71" i="16"/>
  <c r="AB104" i="16"/>
  <c r="AA104" i="16"/>
  <c r="Z104" i="16"/>
  <c r="Z107" i="16"/>
  <c r="AB107" i="16"/>
  <c r="AA107" i="16"/>
  <c r="AB95" i="16"/>
  <c r="AA95" i="16"/>
  <c r="Z95" i="16"/>
  <c r="Z91" i="16"/>
  <c r="Z16" i="16"/>
  <c r="AB86" i="16"/>
  <c r="AA86" i="16"/>
  <c r="Z86" i="16"/>
  <c r="AB128" i="16"/>
  <c r="AA128" i="16"/>
  <c r="Z128" i="16"/>
  <c r="AB101" i="16"/>
  <c r="AA101" i="16"/>
  <c r="Z101" i="16"/>
  <c r="AB58" i="16"/>
  <c r="AA58" i="16"/>
  <c r="Z58" i="16"/>
  <c r="AA116" i="16"/>
  <c r="Z116" i="16"/>
  <c r="AB116" i="16"/>
  <c r="AB92" i="16"/>
  <c r="AD135" i="8"/>
  <c r="AB135" i="8"/>
  <c r="AC135" i="8"/>
  <c r="AD67" i="8"/>
  <c r="AB67" i="8"/>
  <c r="AC67" i="8"/>
  <c r="AD131" i="8"/>
  <c r="AC131" i="8"/>
  <c r="AB131" i="8"/>
  <c r="AC21" i="8"/>
  <c r="AB21" i="8"/>
  <c r="AD21" i="8"/>
  <c r="AD96" i="8"/>
  <c r="AC96" i="8"/>
  <c r="AB96" i="8"/>
  <c r="AD148" i="8"/>
  <c r="AC148" i="8"/>
  <c r="AB148" i="8"/>
  <c r="AB113" i="8"/>
  <c r="AD113" i="8"/>
  <c r="AC113" i="8"/>
  <c r="AC84" i="8"/>
  <c r="AB84" i="8"/>
  <c r="AD84" i="8"/>
  <c r="AD154" i="8"/>
  <c r="AC154" i="8"/>
  <c r="AB154" i="8"/>
  <c r="AB16" i="8"/>
  <c r="AD16" i="8"/>
  <c r="AC16" i="8"/>
  <c r="AD18" i="8"/>
  <c r="AC18" i="8"/>
  <c r="AB18" i="8"/>
  <c r="BV70" i="2"/>
  <c r="BF71" i="2"/>
  <c r="D72" i="27"/>
  <c r="AC71" i="27"/>
  <c r="U151" i="19"/>
  <c r="T151" i="19"/>
  <c r="V151" i="19"/>
  <c r="T40" i="19"/>
  <c r="V40" i="19"/>
  <c r="U40" i="19"/>
  <c r="T152" i="19"/>
  <c r="V152" i="19"/>
  <c r="U152" i="19"/>
  <c r="U22" i="25"/>
  <c r="T22" i="25"/>
  <c r="S22" i="25"/>
  <c r="U24" i="25"/>
  <c r="T24" i="25"/>
  <c r="S24" i="25"/>
  <c r="U26" i="25"/>
  <c r="T26" i="25"/>
  <c r="S26" i="25"/>
  <c r="S28" i="25"/>
  <c r="U28" i="25"/>
  <c r="T28" i="25"/>
  <c r="U133" i="19"/>
  <c r="T133" i="19"/>
  <c r="V133" i="19"/>
  <c r="V112" i="19"/>
  <c r="U112" i="19"/>
  <c r="T112" i="19"/>
  <c r="T113" i="19"/>
  <c r="V113" i="19"/>
  <c r="U113" i="19"/>
  <c r="V44" i="19"/>
  <c r="U44" i="19"/>
  <c r="T44" i="19"/>
  <c r="Z168" i="16"/>
  <c r="T12" i="19"/>
  <c r="V12" i="19"/>
  <c r="U12" i="19"/>
  <c r="T46" i="19"/>
  <c r="V46" i="19"/>
  <c r="U46" i="19"/>
  <c r="T88" i="19"/>
  <c r="V88" i="19"/>
  <c r="U88" i="19"/>
  <c r="U97" i="19"/>
  <c r="V97" i="19"/>
  <c r="T97" i="19"/>
  <c r="T96" i="19"/>
  <c r="V96" i="19"/>
  <c r="U96" i="19"/>
  <c r="U41" i="19"/>
  <c r="V41" i="19"/>
  <c r="T41" i="19"/>
  <c r="V86" i="19"/>
  <c r="U86" i="19"/>
  <c r="T86" i="19"/>
  <c r="T110" i="19"/>
  <c r="V110" i="19"/>
  <c r="U110" i="19"/>
  <c r="U135" i="19"/>
  <c r="V135" i="19"/>
  <c r="T135" i="19"/>
  <c r="T156" i="19"/>
  <c r="V156" i="19"/>
  <c r="U156" i="19"/>
  <c r="V73" i="19"/>
  <c r="U73" i="19"/>
  <c r="T73" i="19"/>
  <c r="U77" i="19"/>
  <c r="T77" i="19"/>
  <c r="V77" i="19"/>
  <c r="V38" i="19"/>
  <c r="U38" i="19"/>
  <c r="T38" i="19"/>
  <c r="Z117" i="16"/>
  <c r="AB117" i="16"/>
  <c r="AA117" i="16"/>
  <c r="AB96" i="16"/>
  <c r="AA96" i="16"/>
  <c r="Z96" i="16"/>
  <c r="Z99" i="16"/>
  <c r="AB99" i="16"/>
  <c r="AA99" i="16"/>
  <c r="AA64" i="16"/>
  <c r="Z64" i="16"/>
  <c r="AB64" i="16"/>
  <c r="AB97" i="16"/>
  <c r="AA97" i="16"/>
  <c r="Z97" i="16"/>
  <c r="AA69" i="16"/>
  <c r="Z69" i="16"/>
  <c r="AB88" i="16"/>
  <c r="AB39" i="16"/>
  <c r="AA39" i="16"/>
  <c r="Z39" i="16"/>
  <c r="AB50" i="16"/>
  <c r="AA50" i="16"/>
  <c r="Z50" i="16"/>
  <c r="AB111" i="16"/>
  <c r="AA111" i="16"/>
  <c r="Z111" i="16"/>
  <c r="AA150" i="16"/>
  <c r="AB150" i="16"/>
  <c r="Z150" i="16"/>
  <c r="AB149" i="16"/>
  <c r="AA149" i="16"/>
  <c r="Z149" i="16"/>
  <c r="AA94" i="16"/>
  <c r="Z94" i="16"/>
  <c r="AA124" i="16"/>
  <c r="AA33" i="16"/>
  <c r="Z33" i="16"/>
  <c r="AB33" i="16"/>
  <c r="AC167" i="8"/>
  <c r="AB167" i="8"/>
  <c r="AD167" i="8"/>
  <c r="AD127" i="8"/>
  <c r="AB127" i="8"/>
  <c r="AC127" i="8"/>
  <c r="AD59" i="8"/>
  <c r="AB59" i="8"/>
  <c r="AC59" i="8"/>
  <c r="AD122" i="8"/>
  <c r="AC122" i="8"/>
  <c r="AB122" i="8"/>
  <c r="AC100" i="8"/>
  <c r="AB100" i="8"/>
  <c r="AD100" i="8"/>
  <c r="AD73" i="8"/>
  <c r="AC73" i="8"/>
  <c r="AB73" i="8"/>
  <c r="Z112" i="8"/>
  <c r="AE112" i="8" s="1"/>
  <c r="AD88" i="8"/>
  <c r="AC88" i="8"/>
  <c r="AB88" i="8"/>
  <c r="AC66" i="8"/>
  <c r="AB66" i="8"/>
  <c r="AD66" i="8"/>
  <c r="AB147" i="8"/>
  <c r="AD147" i="8"/>
  <c r="AC147" i="8"/>
  <c r="AM5" i="26"/>
  <c r="AN5" i="20"/>
  <c r="BO6" i="4"/>
  <c r="BH5" i="8"/>
  <c r="Z28" i="8"/>
  <c r="AE28" i="8" s="1"/>
  <c r="BL70" i="2"/>
  <c r="BM70" i="2"/>
  <c r="BN70" i="2" s="1"/>
  <c r="T121" i="19"/>
  <c r="V121" i="19"/>
  <c r="U121" i="19"/>
  <c r="V49" i="19"/>
  <c r="U49" i="19"/>
  <c r="T49" i="19"/>
  <c r="T100" i="19"/>
  <c r="V100" i="19"/>
  <c r="U100" i="19"/>
  <c r="U30" i="25"/>
  <c r="T30" i="25"/>
  <c r="S30" i="25"/>
  <c r="U32" i="25"/>
  <c r="T32" i="25"/>
  <c r="S32" i="25"/>
  <c r="U34" i="25"/>
  <c r="T34" i="25"/>
  <c r="S34" i="25"/>
  <c r="S36" i="25"/>
  <c r="U36" i="25"/>
  <c r="T36" i="25"/>
  <c r="V95" i="19"/>
  <c r="U95" i="19"/>
  <c r="T95" i="19"/>
  <c r="V103" i="19"/>
  <c r="U103" i="19"/>
  <c r="T103" i="19"/>
  <c r="V15" i="19"/>
  <c r="U15" i="19"/>
  <c r="T15" i="19"/>
  <c r="V130" i="19"/>
  <c r="U130" i="19"/>
  <c r="T130" i="19"/>
  <c r="T16" i="19"/>
  <c r="V16" i="19"/>
  <c r="U16" i="19"/>
  <c r="T50" i="19"/>
  <c r="V50" i="19"/>
  <c r="U50" i="19"/>
  <c r="V98" i="19"/>
  <c r="U98" i="19"/>
  <c r="T98" i="19"/>
  <c r="U111" i="19"/>
  <c r="T111" i="19"/>
  <c r="V111" i="19"/>
  <c r="U13" i="19"/>
  <c r="V13" i="19"/>
  <c r="T13" i="19"/>
  <c r="U47" i="19"/>
  <c r="V47" i="19"/>
  <c r="T47" i="19"/>
  <c r="U89" i="19"/>
  <c r="V89" i="19"/>
  <c r="T89" i="19"/>
  <c r="T118" i="19"/>
  <c r="V118" i="19"/>
  <c r="U118" i="19"/>
  <c r="U147" i="19"/>
  <c r="T147" i="19"/>
  <c r="V147" i="19"/>
  <c r="T160" i="19"/>
  <c r="U160" i="19"/>
  <c r="V160" i="19"/>
  <c r="V68" i="19"/>
  <c r="U68" i="19"/>
  <c r="T68" i="19"/>
  <c r="V102" i="19"/>
  <c r="U102" i="19"/>
  <c r="T102" i="19"/>
  <c r="V65" i="19"/>
  <c r="U65" i="19"/>
  <c r="T65" i="19"/>
  <c r="AA144" i="16"/>
  <c r="Z144" i="16"/>
  <c r="AB144" i="16"/>
  <c r="AB79" i="16"/>
  <c r="AA79" i="16"/>
  <c r="Z79" i="16"/>
  <c r="AB89" i="16"/>
  <c r="AA89" i="16"/>
  <c r="Z89" i="16"/>
  <c r="AA55" i="16"/>
  <c r="AB55" i="16"/>
  <c r="Z55" i="16"/>
  <c r="Z167" i="16"/>
  <c r="AB90" i="16"/>
  <c r="AB31" i="16"/>
  <c r="AA31" i="16"/>
  <c r="Z31" i="16"/>
  <c r="AB81" i="16"/>
  <c r="AA81" i="16"/>
  <c r="Z81" i="16"/>
  <c r="AA166" i="16"/>
  <c r="AB166" i="16"/>
  <c r="Z166" i="16"/>
  <c r="Z56" i="16"/>
  <c r="AB56" i="16"/>
  <c r="AA56" i="16"/>
  <c r="AB26" i="16"/>
  <c r="AA26" i="16"/>
  <c r="Z26" i="16"/>
  <c r="AB67" i="16"/>
  <c r="Z42" i="16"/>
  <c r="AB153" i="16"/>
  <c r="AA153" i="16"/>
  <c r="Z153" i="16"/>
  <c r="AB119" i="16"/>
  <c r="AA119" i="16"/>
  <c r="Z119" i="16"/>
  <c r="AA132" i="16"/>
  <c r="Z132" i="16"/>
  <c r="AB132" i="16"/>
  <c r="AB110" i="16"/>
  <c r="AA110" i="16"/>
  <c r="Z110" i="16"/>
  <c r="AB28" i="16"/>
  <c r="Z28" i="16"/>
  <c r="AA28" i="16"/>
  <c r="AD119" i="8"/>
  <c r="AB119" i="8"/>
  <c r="AC119" i="8"/>
  <c r="AD51" i="8"/>
  <c r="AB51" i="8"/>
  <c r="AC51" i="8"/>
  <c r="AD97" i="8"/>
  <c r="AC97" i="8"/>
  <c r="AB97" i="8"/>
  <c r="AD46" i="8"/>
  <c r="AC46" i="8"/>
  <c r="AB46" i="8"/>
  <c r="AD130" i="8"/>
  <c r="AC130" i="8"/>
  <c r="AB130" i="8"/>
  <c r="Z44" i="8"/>
  <c r="AE44" i="8" s="1"/>
  <c r="AC22" i="8"/>
  <c r="AB22" i="8"/>
  <c r="AD22" i="8"/>
  <c r="BL71" i="2"/>
  <c r="BM71" i="2"/>
  <c r="BN71" i="2" s="1"/>
  <c r="U14" i="25"/>
  <c r="T14" i="25"/>
  <c r="S14" i="25"/>
  <c r="T80" i="19"/>
  <c r="V80" i="19"/>
  <c r="U80" i="19"/>
  <c r="AA82" i="27"/>
  <c r="AB82" i="27" s="1"/>
  <c r="U38" i="25"/>
  <c r="T38" i="25"/>
  <c r="S38" i="25"/>
  <c r="U40" i="25"/>
  <c r="T40" i="25"/>
  <c r="S40" i="25"/>
  <c r="T15" i="25"/>
  <c r="S15" i="25"/>
  <c r="U15" i="25"/>
  <c r="U17" i="25"/>
  <c r="T17" i="25"/>
  <c r="S17" i="25"/>
  <c r="V143" i="19"/>
  <c r="U143" i="19"/>
  <c r="T143" i="19"/>
  <c r="V79" i="19"/>
  <c r="U79" i="19"/>
  <c r="T79" i="19"/>
  <c r="V87" i="19"/>
  <c r="U87" i="19"/>
  <c r="T87" i="19"/>
  <c r="V90" i="19"/>
  <c r="U90" i="19"/>
  <c r="T90" i="19"/>
  <c r="T20" i="19"/>
  <c r="V20" i="19"/>
  <c r="U20" i="19"/>
  <c r="T54" i="19"/>
  <c r="V54" i="19"/>
  <c r="U54" i="19"/>
  <c r="T104" i="19"/>
  <c r="V104" i="19"/>
  <c r="U104" i="19"/>
  <c r="U127" i="19"/>
  <c r="T127" i="19"/>
  <c r="V127" i="19"/>
  <c r="U17" i="19"/>
  <c r="V17" i="19"/>
  <c r="T17" i="19"/>
  <c r="U51" i="19"/>
  <c r="V51" i="19"/>
  <c r="T51" i="19"/>
  <c r="U105" i="19"/>
  <c r="T105" i="19"/>
  <c r="V105" i="19"/>
  <c r="T126" i="19"/>
  <c r="V126" i="19"/>
  <c r="U126" i="19"/>
  <c r="U153" i="19"/>
  <c r="V153" i="19"/>
  <c r="T153" i="19"/>
  <c r="T164" i="19"/>
  <c r="U164" i="19"/>
  <c r="V164" i="19"/>
  <c r="V39" i="19"/>
  <c r="U39" i="19"/>
  <c r="T39" i="19"/>
  <c r="V53" i="19"/>
  <c r="U53" i="19"/>
  <c r="T53" i="19"/>
  <c r="V60" i="19"/>
  <c r="U60" i="19"/>
  <c r="T60" i="19"/>
  <c r="V166" i="19"/>
  <c r="U166" i="19"/>
  <c r="T166" i="19"/>
  <c r="AA70" i="16"/>
  <c r="Z70" i="16"/>
  <c r="AA21" i="16"/>
  <c r="AB21" i="16"/>
  <c r="Z21" i="16"/>
  <c r="AB160" i="16"/>
  <c r="AA160" i="16"/>
  <c r="Z160" i="16"/>
  <c r="Z23" i="16"/>
  <c r="AB23" i="16"/>
  <c r="AA23" i="16"/>
  <c r="Z83" i="16"/>
  <c r="AB83" i="16"/>
  <c r="AA83" i="16"/>
  <c r="AA72" i="16"/>
  <c r="Z72" i="16"/>
  <c r="AB72" i="16"/>
  <c r="Z54" i="16"/>
  <c r="AA54" i="16"/>
  <c r="AB112" i="16"/>
  <c r="AA112" i="16"/>
  <c r="Z112" i="16"/>
  <c r="AB40" i="16"/>
  <c r="AA40" i="16"/>
  <c r="Z40" i="16"/>
  <c r="AB62" i="16"/>
  <c r="AA62" i="16"/>
  <c r="Z62" i="16"/>
  <c r="AB34" i="16"/>
  <c r="Z34" i="16"/>
  <c r="AA34" i="16"/>
  <c r="AB169" i="16"/>
  <c r="AA169" i="16"/>
  <c r="Z169" i="16"/>
  <c r="AA118" i="16"/>
  <c r="Z118" i="16"/>
  <c r="AB17" i="16"/>
  <c r="AA17" i="16"/>
  <c r="Z17" i="16"/>
  <c r="AD111" i="8"/>
  <c r="AB111" i="8"/>
  <c r="AC111" i="8"/>
  <c r="AD151" i="8"/>
  <c r="AC151" i="8"/>
  <c r="AB151" i="8"/>
  <c r="AC92" i="8"/>
  <c r="AB92" i="8"/>
  <c r="AD92" i="8"/>
  <c r="AD45" i="8"/>
  <c r="AC45" i="8"/>
  <c r="AB45" i="8"/>
  <c r="AD35" i="8"/>
  <c r="AC35" i="8"/>
  <c r="AB35" i="8"/>
  <c r="AZ69" i="2"/>
  <c r="AR69" i="2"/>
  <c r="AJ69" i="2"/>
  <c r="AB69" i="2"/>
  <c r="AX69" i="2"/>
  <c r="AP69" i="2"/>
  <c r="M69" i="2"/>
  <c r="AW69" i="2"/>
  <c r="AO69" i="2"/>
  <c r="AG69" i="2"/>
  <c r="L69" i="2" s="1"/>
  <c r="AV69" i="2"/>
  <c r="AN69" i="2"/>
  <c r="AF69" i="2"/>
  <c r="K69" i="2" s="1"/>
  <c r="AU69" i="2"/>
  <c r="AM69" i="2"/>
  <c r="AE69" i="2"/>
  <c r="J69" i="2" s="1"/>
  <c r="AT69" i="2"/>
  <c r="AL69" i="2"/>
  <c r="AD69" i="2"/>
  <c r="AI69" i="2"/>
  <c r="AC69" i="2"/>
  <c r="D70" i="2"/>
  <c r="BA69" i="2"/>
  <c r="AY69" i="2"/>
  <c r="AS69" i="2"/>
  <c r="AQ69" i="2"/>
  <c r="AK69" i="2"/>
  <c r="BM69" i="2"/>
  <c r="BN69" i="2" s="1"/>
  <c r="BL69" i="2"/>
  <c r="U18" i="25"/>
  <c r="T18" i="25"/>
  <c r="S18" i="25"/>
  <c r="V120" i="19"/>
  <c r="U120" i="19"/>
  <c r="T120" i="19"/>
  <c r="U37" i="19"/>
  <c r="V37" i="19"/>
  <c r="T37" i="19"/>
  <c r="T11" i="25"/>
  <c r="S11" i="25"/>
  <c r="U13" i="25"/>
  <c r="T13" i="25"/>
  <c r="S13" i="25"/>
  <c r="T23" i="25"/>
  <c r="S23" i="25"/>
  <c r="U23" i="25"/>
  <c r="U25" i="25"/>
  <c r="T25" i="25"/>
  <c r="S25" i="25"/>
  <c r="U167" i="19"/>
  <c r="T167" i="19"/>
  <c r="V167" i="19"/>
  <c r="V150" i="19"/>
  <c r="U150" i="19"/>
  <c r="T150" i="19"/>
  <c r="V131" i="19"/>
  <c r="U131" i="19"/>
  <c r="T131" i="19"/>
  <c r="V78" i="19"/>
  <c r="U78" i="19"/>
  <c r="T78" i="19"/>
  <c r="T24" i="19"/>
  <c r="V24" i="19"/>
  <c r="U24" i="19"/>
  <c r="T58" i="19"/>
  <c r="V58" i="19"/>
  <c r="U58" i="19"/>
  <c r="V136" i="19"/>
  <c r="U136" i="19"/>
  <c r="T136" i="19"/>
  <c r="U140" i="19"/>
  <c r="T140" i="19"/>
  <c r="V140" i="19"/>
  <c r="U21" i="19"/>
  <c r="V21" i="19"/>
  <c r="T21" i="19"/>
  <c r="U55" i="19"/>
  <c r="V55" i="19"/>
  <c r="T55" i="19"/>
  <c r="U119" i="19"/>
  <c r="T119" i="19"/>
  <c r="V119" i="19"/>
  <c r="T137" i="19"/>
  <c r="V137" i="19"/>
  <c r="U137" i="19"/>
  <c r="U157" i="19"/>
  <c r="V157" i="19"/>
  <c r="T157" i="19"/>
  <c r="T168" i="19"/>
  <c r="U168" i="19"/>
  <c r="V168" i="19"/>
  <c r="V34" i="19"/>
  <c r="U34" i="19"/>
  <c r="T34" i="19"/>
  <c r="V48" i="19"/>
  <c r="U48" i="19"/>
  <c r="T48" i="19"/>
  <c r="V31" i="19"/>
  <c r="U31" i="19"/>
  <c r="T31" i="19"/>
  <c r="V154" i="19"/>
  <c r="U154" i="19"/>
  <c r="T154" i="19"/>
  <c r="AB63" i="16"/>
  <c r="AA63" i="16"/>
  <c r="Z63" i="16"/>
  <c r="Z73" i="16"/>
  <c r="AB73" i="16"/>
  <c r="AA73" i="16"/>
  <c r="AB162" i="16"/>
  <c r="AA162" i="16"/>
  <c r="Z162" i="16"/>
  <c r="AB139" i="16"/>
  <c r="AA139" i="16"/>
  <c r="Z139" i="16"/>
  <c r="AB61" i="16"/>
  <c r="AA61" i="16"/>
  <c r="Z61" i="16"/>
  <c r="AA158" i="16"/>
  <c r="AB158" i="16"/>
  <c r="Z158" i="16"/>
  <c r="Z65" i="16"/>
  <c r="AB65" i="16"/>
  <c r="AA65" i="16"/>
  <c r="Z145" i="16"/>
  <c r="AB145" i="16"/>
  <c r="AA145" i="16"/>
  <c r="AB68" i="16"/>
  <c r="AA68" i="16"/>
  <c r="Z68" i="16"/>
  <c r="AB135" i="16"/>
  <c r="AA135" i="16"/>
  <c r="Z135" i="16"/>
  <c r="AB41" i="16"/>
  <c r="AA41" i="16"/>
  <c r="Z41" i="16"/>
  <c r="AB102" i="16"/>
  <c r="AA102" i="16"/>
  <c r="Z102" i="16"/>
  <c r="AB75" i="16"/>
  <c r="AA75" i="16"/>
  <c r="Z75" i="16"/>
  <c r="AB155" i="16"/>
  <c r="AA155" i="16"/>
  <c r="Z155" i="16"/>
  <c r="AB163" i="16"/>
  <c r="AA163" i="16"/>
  <c r="Z163" i="16"/>
  <c r="AB126" i="16"/>
  <c r="AA126" i="16"/>
  <c r="Z126" i="16"/>
  <c r="AA19" i="16"/>
  <c r="AB19" i="16"/>
  <c r="Z19" i="16"/>
  <c r="AB51" i="16"/>
  <c r="AA51" i="16"/>
  <c r="Z51" i="16"/>
  <c r="AD101" i="8"/>
  <c r="AB101" i="8"/>
  <c r="AC101" i="8"/>
  <c r="AD89" i="8"/>
  <c r="AC89" i="8"/>
  <c r="AB89" i="8"/>
  <c r="AC37" i="8"/>
  <c r="AB37" i="8"/>
  <c r="AD37" i="8"/>
  <c r="AD33" i="8"/>
  <c r="AB33" i="8"/>
  <c r="AC33" i="8"/>
  <c r="AD70" i="8"/>
  <c r="AC70" i="8"/>
  <c r="AB70" i="8"/>
  <c r="Z52" i="8"/>
  <c r="AE52" i="8" s="1"/>
  <c r="BL68" i="2"/>
  <c r="BM68" i="2"/>
  <c r="BN68" i="2" s="1"/>
  <c r="V82" i="19"/>
  <c r="U82" i="19"/>
  <c r="T82" i="19"/>
  <c r="AA73" i="27"/>
  <c r="AB73" i="27" s="1"/>
  <c r="U19" i="25"/>
  <c r="T19" i="25"/>
  <c r="S19" i="25"/>
  <c r="U21" i="25"/>
  <c r="T21" i="25"/>
  <c r="S21" i="25"/>
  <c r="T31" i="25"/>
  <c r="S31" i="25"/>
  <c r="U31" i="25"/>
  <c r="U33" i="25"/>
  <c r="T33" i="25"/>
  <c r="S33" i="25"/>
  <c r="U26" i="24"/>
  <c r="V26" i="24"/>
  <c r="T26" i="24"/>
  <c r="U163" i="19"/>
  <c r="T163" i="19"/>
  <c r="V163" i="19"/>
  <c r="T134" i="19"/>
  <c r="V134" i="19"/>
  <c r="U134" i="19"/>
  <c r="V117" i="19"/>
  <c r="U117" i="19"/>
  <c r="T117" i="19"/>
  <c r="V123" i="19"/>
  <c r="U123" i="19"/>
  <c r="T123" i="19"/>
  <c r="V61" i="19"/>
  <c r="U61" i="19"/>
  <c r="T61" i="19"/>
  <c r="T28" i="19"/>
  <c r="V28" i="19"/>
  <c r="U28" i="19"/>
  <c r="T62" i="19"/>
  <c r="V62" i="19"/>
  <c r="U62" i="19"/>
  <c r="U85" i="19"/>
  <c r="T85" i="19"/>
  <c r="V85" i="19"/>
  <c r="V115" i="19"/>
  <c r="U115" i="19"/>
  <c r="T115" i="19"/>
  <c r="U25" i="19"/>
  <c r="V25" i="19"/>
  <c r="T25" i="19"/>
  <c r="U59" i="19"/>
  <c r="V59" i="19"/>
  <c r="T59" i="19"/>
  <c r="T76" i="19"/>
  <c r="V76" i="19"/>
  <c r="U76" i="19"/>
  <c r="U145" i="19"/>
  <c r="T145" i="19"/>
  <c r="V145" i="19"/>
  <c r="U161" i="19"/>
  <c r="V161" i="19"/>
  <c r="T161" i="19"/>
  <c r="V19" i="19"/>
  <c r="U19" i="19"/>
  <c r="T19" i="19"/>
  <c r="V26" i="19"/>
  <c r="U26" i="19"/>
  <c r="T26" i="19"/>
  <c r="V108" i="19"/>
  <c r="U108" i="19"/>
  <c r="T108" i="19"/>
  <c r="Z159" i="16"/>
  <c r="AB159" i="16"/>
  <c r="AA159" i="16"/>
  <c r="AA47" i="16"/>
  <c r="AB47" i="16"/>
  <c r="Z47" i="16"/>
  <c r="AB49" i="16"/>
  <c r="AA49" i="16"/>
  <c r="Z49" i="16"/>
  <c r="AB157" i="16"/>
  <c r="AA157" i="16"/>
  <c r="Z157" i="16"/>
  <c r="Z125" i="16"/>
  <c r="AA125" i="16"/>
  <c r="AB125" i="16"/>
  <c r="AA29" i="16"/>
  <c r="AB29" i="16"/>
  <c r="Z29" i="16"/>
  <c r="AB137" i="16"/>
  <c r="AA137" i="16"/>
  <c r="Z137" i="16"/>
  <c r="AA37" i="16"/>
  <c r="AB37" i="16"/>
  <c r="Z37" i="16"/>
  <c r="AB121" i="16"/>
  <c r="AA121" i="16"/>
  <c r="Z121" i="16"/>
  <c r="Z48" i="16"/>
  <c r="AB48" i="16"/>
  <c r="AA48" i="16"/>
  <c r="AB93" i="16"/>
  <c r="AA93" i="16"/>
  <c r="Z93" i="16"/>
  <c r="Z151" i="16"/>
  <c r="AB151" i="16"/>
  <c r="AA151" i="16"/>
  <c r="AA43" i="16"/>
  <c r="AB43" i="16"/>
  <c r="Z43" i="16"/>
  <c r="AB127" i="16"/>
  <c r="AA127" i="16"/>
  <c r="Z127" i="16"/>
  <c r="AB120" i="16"/>
  <c r="AA120" i="16"/>
  <c r="Z120" i="16"/>
  <c r="AB171" i="16"/>
  <c r="AA171" i="16"/>
  <c r="Z171" i="16"/>
  <c r="AB66" i="16"/>
  <c r="AA66" i="16"/>
  <c r="Z66" i="16"/>
  <c r="AB134" i="16"/>
  <c r="AA134" i="16"/>
  <c r="Z134" i="16"/>
  <c r="AB36" i="16"/>
  <c r="Z36" i="16"/>
  <c r="AA36" i="16"/>
  <c r="AD161" i="8"/>
  <c r="AB161" i="8"/>
  <c r="AC161" i="8"/>
  <c r="AD117" i="8"/>
  <c r="AC117" i="8"/>
  <c r="AB117" i="8"/>
  <c r="AD80" i="8"/>
  <c r="AC80" i="8"/>
  <c r="AB80" i="8"/>
  <c r="AC58" i="8"/>
  <c r="AB58" i="8"/>
  <c r="AD58" i="8"/>
  <c r="AD54" i="8"/>
  <c r="AC54" i="8"/>
  <c r="AB54" i="8"/>
  <c r="AD165" i="8"/>
  <c r="AC165" i="8"/>
  <c r="AB165" i="8"/>
  <c r="AD27" i="8"/>
  <c r="AC27" i="8"/>
  <c r="AB27" i="8"/>
  <c r="AB69" i="8"/>
  <c r="AD69" i="8"/>
  <c r="AC69" i="8"/>
  <c r="BM67" i="2"/>
  <c r="BN67" i="2" s="1"/>
  <c r="BL67" i="2"/>
  <c r="P61" i="2"/>
  <c r="BM72" i="2"/>
  <c r="BN72" i="2" s="1"/>
  <c r="V22" i="19"/>
  <c r="U22" i="19"/>
  <c r="T22" i="19"/>
  <c r="X74" i="27"/>
  <c r="X70" i="27"/>
  <c r="X71" i="27"/>
  <c r="X72" i="27"/>
  <c r="X73" i="27"/>
  <c r="AA83" i="27"/>
  <c r="AB83" i="27" s="1"/>
  <c r="U27" i="25"/>
  <c r="T27" i="25"/>
  <c r="S27" i="25"/>
  <c r="U29" i="25"/>
  <c r="T29" i="25"/>
  <c r="S29" i="25"/>
  <c r="T39" i="25"/>
  <c r="S39" i="25"/>
  <c r="U39" i="25"/>
  <c r="U159" i="19"/>
  <c r="T159" i="19"/>
  <c r="V159" i="19"/>
  <c r="V132" i="19"/>
  <c r="U132" i="19"/>
  <c r="T132" i="19"/>
  <c r="V141" i="19"/>
  <c r="U141" i="19"/>
  <c r="T141" i="19"/>
  <c r="V146" i="19"/>
  <c r="U146" i="19"/>
  <c r="T146" i="19"/>
  <c r="V116" i="19"/>
  <c r="U116" i="19"/>
  <c r="T116" i="19"/>
  <c r="V56" i="19"/>
  <c r="U56" i="19"/>
  <c r="T56" i="19"/>
  <c r="T32" i="19"/>
  <c r="V32" i="19"/>
  <c r="U32" i="19"/>
  <c r="T66" i="19"/>
  <c r="V66" i="19"/>
  <c r="U66" i="19"/>
  <c r="U101" i="19"/>
  <c r="T101" i="19"/>
  <c r="V101" i="19"/>
  <c r="V148" i="19"/>
  <c r="U148" i="19"/>
  <c r="T148" i="19"/>
  <c r="U29" i="19"/>
  <c r="V29" i="19"/>
  <c r="T29" i="19"/>
  <c r="U63" i="19"/>
  <c r="V63" i="19"/>
  <c r="T63" i="19"/>
  <c r="T84" i="19"/>
  <c r="V84" i="19"/>
  <c r="U84" i="19"/>
  <c r="U114" i="19"/>
  <c r="T114" i="19"/>
  <c r="V114" i="19"/>
  <c r="U165" i="19"/>
  <c r="V165" i="19"/>
  <c r="T165" i="19"/>
  <c r="V14" i="19"/>
  <c r="U14" i="19"/>
  <c r="T14" i="19"/>
  <c r="V94" i="19"/>
  <c r="U94" i="19"/>
  <c r="T94" i="19"/>
  <c r="AB154" i="16"/>
  <c r="AA154" i="16"/>
  <c r="Z154" i="16"/>
  <c r="AA164" i="16"/>
  <c r="AB164" i="16"/>
  <c r="Z164" i="16"/>
  <c r="AB15" i="16"/>
  <c r="AA15" i="16"/>
  <c r="Z15" i="16"/>
  <c r="AB129" i="16"/>
  <c r="AA129" i="16"/>
  <c r="Z129" i="16"/>
  <c r="AB87" i="16"/>
  <c r="AA87" i="16"/>
  <c r="Z87" i="16"/>
  <c r="AA161" i="16"/>
  <c r="AB114" i="16"/>
  <c r="AA114" i="16"/>
  <c r="Z114" i="16"/>
  <c r="AA27" i="16"/>
  <c r="AB27" i="16"/>
  <c r="Z27" i="16"/>
  <c r="Z30" i="16"/>
  <c r="AB30" i="16"/>
  <c r="AA30" i="16"/>
  <c r="AB136" i="16"/>
  <c r="AA136" i="16"/>
  <c r="Z136" i="16"/>
  <c r="AB18" i="16"/>
  <c r="AA18" i="16"/>
  <c r="Z18" i="16"/>
  <c r="AA148" i="16"/>
  <c r="AA98" i="16"/>
  <c r="Z98" i="16"/>
  <c r="AB98" i="16"/>
  <c r="AB74" i="16"/>
  <c r="AA74" i="16"/>
  <c r="Z74" i="16"/>
  <c r="AB146" i="16"/>
  <c r="AA146" i="16"/>
  <c r="Z146" i="16"/>
  <c r="Z22" i="16"/>
  <c r="AB22" i="16"/>
  <c r="AA22" i="16"/>
  <c r="AD85" i="8"/>
  <c r="AB85" i="8"/>
  <c r="AC85" i="8"/>
  <c r="AD55" i="8"/>
  <c r="AC55" i="8"/>
  <c r="AB55" i="8"/>
  <c r="AC29" i="8"/>
  <c r="AB29" i="8"/>
  <c r="AD29" i="8"/>
  <c r="AD25" i="8"/>
  <c r="AB25" i="8"/>
  <c r="AC25" i="8"/>
  <c r="Z20" i="8"/>
  <c r="AE20" i="8" s="1"/>
  <c r="AN3" i="26"/>
  <c r="AO3" i="20"/>
  <c r="BI3" i="8"/>
  <c r="BP4" i="4"/>
  <c r="S20" i="25"/>
  <c r="U20" i="25"/>
  <c r="T20" i="25"/>
  <c r="T83" i="19"/>
  <c r="V83" i="19"/>
  <c r="U83" i="19"/>
  <c r="U71" i="19"/>
  <c r="V71" i="19"/>
  <c r="T71" i="19"/>
  <c r="AA80" i="27"/>
  <c r="AB80" i="27" s="1"/>
  <c r="AA74" i="27"/>
  <c r="AB74" i="27" s="1"/>
  <c r="AA75" i="27"/>
  <c r="AB75" i="27" s="1"/>
  <c r="U35" i="25"/>
  <c r="T35" i="25"/>
  <c r="S35" i="25"/>
  <c r="U37" i="25"/>
  <c r="T37" i="25"/>
  <c r="S37" i="25"/>
  <c r="S12" i="25"/>
  <c r="U12" i="25"/>
  <c r="T12" i="25"/>
  <c r="U155" i="19"/>
  <c r="T155" i="19"/>
  <c r="V155" i="19"/>
  <c r="V125" i="19"/>
  <c r="U125" i="19"/>
  <c r="T125" i="19"/>
  <c r="V128" i="19"/>
  <c r="U128" i="19"/>
  <c r="T128" i="19"/>
  <c r="T99" i="19"/>
  <c r="V99" i="19"/>
  <c r="U99" i="19"/>
  <c r="T142" i="19"/>
  <c r="V142" i="19"/>
  <c r="U142" i="19"/>
  <c r="U93" i="19"/>
  <c r="T93" i="19"/>
  <c r="V93" i="19"/>
  <c r="V27" i="19"/>
  <c r="U27" i="19"/>
  <c r="T27" i="19"/>
  <c r="T36" i="19"/>
  <c r="V36" i="19"/>
  <c r="U36" i="19"/>
  <c r="T70" i="19"/>
  <c r="V70" i="19"/>
  <c r="U70" i="19"/>
  <c r="V162" i="19"/>
  <c r="U162" i="19"/>
  <c r="T162" i="19"/>
  <c r="V158" i="19"/>
  <c r="U158" i="19"/>
  <c r="T158" i="19"/>
  <c r="U33" i="19"/>
  <c r="V33" i="19"/>
  <c r="T33" i="19"/>
  <c r="U67" i="19"/>
  <c r="V67" i="19"/>
  <c r="T67" i="19"/>
  <c r="T92" i="19"/>
  <c r="V92" i="19"/>
  <c r="U92" i="19"/>
  <c r="U122" i="19"/>
  <c r="T122" i="19"/>
  <c r="V122" i="19"/>
  <c r="U169" i="19"/>
  <c r="V169" i="19"/>
  <c r="T169" i="19"/>
  <c r="V72" i="19"/>
  <c r="U72" i="19"/>
  <c r="T72" i="19"/>
  <c r="AB138" i="16"/>
  <c r="AA138" i="16"/>
  <c r="Z138" i="16"/>
  <c r="Z122" i="16"/>
  <c r="AB80" i="16"/>
  <c r="AB113" i="16"/>
  <c r="AA113" i="16"/>
  <c r="Z113" i="16"/>
  <c r="AB123" i="16"/>
  <c r="AA123" i="16"/>
  <c r="Z123" i="16"/>
  <c r="Z133" i="16"/>
  <c r="AB133" i="16"/>
  <c r="AA133" i="16"/>
  <c r="AB105" i="16"/>
  <c r="AA105" i="16"/>
  <c r="Z105" i="16"/>
  <c r="AB25" i="16"/>
  <c r="AA25" i="16"/>
  <c r="Z25" i="16"/>
  <c r="Z52" i="16"/>
  <c r="AB85" i="16"/>
  <c r="AB78" i="16"/>
  <c r="AA78" i="16"/>
  <c r="Z78" i="16"/>
  <c r="AB24" i="16"/>
  <c r="AA24" i="16"/>
  <c r="Z24" i="16"/>
  <c r="AA106" i="16"/>
  <c r="Z106" i="16"/>
  <c r="AB106" i="16"/>
  <c r="AB84" i="16"/>
  <c r="AA84" i="16"/>
  <c r="Z84" i="16"/>
  <c r="AB20" i="16"/>
  <c r="Z20" i="16"/>
  <c r="AA20" i="16"/>
  <c r="AD145" i="8"/>
  <c r="AB145" i="8"/>
  <c r="AC145" i="8"/>
  <c r="AD156" i="8"/>
  <c r="AC156" i="8"/>
  <c r="AB156" i="8"/>
  <c r="AC134" i="8"/>
  <c r="AB134" i="8"/>
  <c r="AD134" i="8"/>
  <c r="Z41" i="8"/>
  <c r="AE41" i="8" s="1"/>
  <c r="AD19" i="8"/>
  <c r="AC19" i="8"/>
  <c r="AB19" i="8"/>
  <c r="AD114" i="8"/>
  <c r="AC114" i="8"/>
  <c r="AB114" i="8"/>
  <c r="Z86" i="8"/>
  <c r="AE86" i="8" s="1"/>
  <c r="Z36" i="8"/>
  <c r="AE36" i="8" s="1"/>
  <c r="N68" i="2"/>
  <c r="I68" i="2"/>
  <c r="AC166" i="8" l="1"/>
  <c r="AC77" i="8"/>
  <c r="AD77" i="8"/>
  <c r="AB78" i="8"/>
  <c r="AB13" i="8"/>
  <c r="AC78" i="8"/>
  <c r="AC13" i="8"/>
  <c r="AD78" i="8"/>
  <c r="AB77" i="8"/>
  <c r="AD13" i="8"/>
  <c r="AC105" i="8"/>
  <c r="N48" i="2"/>
  <c r="AB128" i="8"/>
  <c r="AE128" i="8"/>
  <c r="AC32" i="8"/>
  <c r="AE32" i="8"/>
  <c r="AC110" i="8"/>
  <c r="AE110" i="8"/>
  <c r="AD160" i="8"/>
  <c r="AE160" i="8"/>
  <c r="AD115" i="8"/>
  <c r="AE115" i="8"/>
  <c r="AC146" i="8"/>
  <c r="AB32" i="8"/>
  <c r="AC31" i="8"/>
  <c r="AE31" i="8"/>
  <c r="AD53" i="8"/>
  <c r="AE53" i="8"/>
  <c r="AB146" i="8"/>
  <c r="AD146" i="8"/>
  <c r="AD153" i="8"/>
  <c r="AE153" i="8"/>
  <c r="AB166" i="8"/>
  <c r="AE166" i="8"/>
  <c r="AD38" i="8"/>
  <c r="AE38" i="8"/>
  <c r="AD93" i="8"/>
  <c r="AE93" i="8"/>
  <c r="AB110" i="8"/>
  <c r="AC132" i="8"/>
  <c r="AE132" i="8"/>
  <c r="AD105" i="8"/>
  <c r="AE105" i="8"/>
  <c r="AD68" i="8"/>
  <c r="AE68" i="8"/>
  <c r="T23" i="19"/>
  <c r="V23" i="19"/>
  <c r="U23" i="19"/>
  <c r="T57" i="19"/>
  <c r="V57" i="19"/>
  <c r="U57" i="19"/>
  <c r="AA53" i="16"/>
  <c r="AB53" i="16"/>
  <c r="Z53" i="16"/>
  <c r="AA16" i="16"/>
  <c r="AA90" i="16"/>
  <c r="AA130" i="16"/>
  <c r="AB103" i="16"/>
  <c r="AB142" i="16"/>
  <c r="Z156" i="16"/>
  <c r="AA38" i="16"/>
  <c r="AA57" i="16"/>
  <c r="AA100" i="16"/>
  <c r="Z170" i="16"/>
  <c r="AA168" i="16"/>
  <c r="Z59" i="16"/>
  <c r="AA14" i="16"/>
  <c r="AA103" i="16"/>
  <c r="AB42" i="16"/>
  <c r="AB122" i="16"/>
  <c r="AA32" i="16"/>
  <c r="AB130" i="16"/>
  <c r="Z152" i="16"/>
  <c r="Z142" i="16"/>
  <c r="AA156" i="16"/>
  <c r="AB38" i="16"/>
  <c r="AB57" i="16"/>
  <c r="Z100" i="16"/>
  <c r="AA170" i="16"/>
  <c r="AA59" i="16"/>
  <c r="AB14" i="16"/>
  <c r="Z147" i="16"/>
  <c r="AA165" i="16"/>
  <c r="AA152" i="16"/>
  <c r="Z35" i="16"/>
  <c r="AA60" i="16"/>
  <c r="AB82" i="16"/>
  <c r="AB161" i="16"/>
  <c r="Z85" i="16"/>
  <c r="Z46" i="16"/>
  <c r="Z67" i="16"/>
  <c r="AA167" i="16"/>
  <c r="AB124" i="16"/>
  <c r="Z88" i="16"/>
  <c r="Z92" i="16"/>
  <c r="AA91" i="16"/>
  <c r="AB148" i="16"/>
  <c r="AA52" i="16"/>
  <c r="AB32" i="16"/>
  <c r="AB143" i="16"/>
  <c r="AA147" i="16"/>
  <c r="AA143" i="16"/>
  <c r="AA46" i="16"/>
  <c r="Z80" i="16"/>
  <c r="Z165" i="16"/>
  <c r="AB35" i="16"/>
  <c r="Z60" i="16"/>
  <c r="Z82" i="16"/>
  <c r="AC38" i="8"/>
  <c r="AC115" i="8"/>
  <c r="AD150" i="8"/>
  <c r="AB150" i="8"/>
  <c r="AC150" i="8"/>
  <c r="AC72" i="8"/>
  <c r="AB72" i="8"/>
  <c r="AD72" i="8"/>
  <c r="AC153" i="8"/>
  <c r="AD32" i="8"/>
  <c r="AC53" i="8"/>
  <c r="AB115" i="8"/>
  <c r="AB53" i="8"/>
  <c r="AD31" i="8"/>
  <c r="AB160" i="8"/>
  <c r="AC160" i="8"/>
  <c r="AB153" i="8"/>
  <c r="AB31" i="8"/>
  <c r="AB76" i="8"/>
  <c r="AD76" i="8"/>
  <c r="AC76" i="8"/>
  <c r="BQ61" i="2"/>
  <c r="J54" i="2"/>
  <c r="N54" i="2" s="1"/>
  <c r="O40" i="2"/>
  <c r="BG61" i="2"/>
  <c r="BO61" i="2" s="1"/>
  <c r="BO40" i="2"/>
  <c r="S48" i="2"/>
  <c r="I89" i="2"/>
  <c r="BH89" i="2"/>
  <c r="O89" i="2" s="1"/>
  <c r="BX5" i="4"/>
  <c r="AO40" i="2" s="1"/>
  <c r="AF61" i="2"/>
  <c r="AX40" i="2"/>
  <c r="J40" i="2" s="1"/>
  <c r="BU82" i="2"/>
  <c r="S82" i="2" s="1"/>
  <c r="BM86" i="2"/>
  <c r="BU73" i="2"/>
  <c r="S73" i="2" s="1"/>
  <c r="AB93" i="8"/>
  <c r="Q84" i="2"/>
  <c r="BU75" i="2"/>
  <c r="S75" i="2" s="1"/>
  <c r="Q83" i="2"/>
  <c r="AB68" i="8"/>
  <c r="AC93" i="8"/>
  <c r="BU80" i="2"/>
  <c r="S80" i="2" s="1"/>
  <c r="AC128" i="8"/>
  <c r="AD128" i="8"/>
  <c r="Q81" i="2"/>
  <c r="BU74" i="2"/>
  <c r="S74" i="2" s="1"/>
  <c r="AC68" i="8"/>
  <c r="BU76" i="2"/>
  <c r="S76" i="2" s="1"/>
  <c r="BU72" i="2"/>
  <c r="S72" i="2" s="1"/>
  <c r="BU79" i="2"/>
  <c r="S79" i="2" s="1"/>
  <c r="AD48" i="8"/>
  <c r="AB48" i="8"/>
  <c r="AC48" i="8"/>
  <c r="AD47" i="8"/>
  <c r="AC47" i="8"/>
  <c r="AB47" i="8"/>
  <c r="AB24" i="8"/>
  <c r="AD24" i="8"/>
  <c r="AC24" i="8"/>
  <c r="P78" i="2"/>
  <c r="BO78" i="2"/>
  <c r="BU77" i="2"/>
  <c r="S77" i="2" s="1"/>
  <c r="AB15" i="8"/>
  <c r="AD15" i="8"/>
  <c r="AC15" i="8"/>
  <c r="AC123" i="8"/>
  <c r="AD123" i="8"/>
  <c r="AB123" i="8"/>
  <c r="AC136" i="8"/>
  <c r="AB136" i="8"/>
  <c r="AD136" i="8"/>
  <c r="BO67" i="2"/>
  <c r="Q67" i="2" s="1"/>
  <c r="P67" i="2"/>
  <c r="AD52" i="8"/>
  <c r="AC52" i="8"/>
  <c r="AB52" i="8"/>
  <c r="P71" i="2"/>
  <c r="BO71" i="2"/>
  <c r="BV71" i="2"/>
  <c r="BF72" i="2"/>
  <c r="P69" i="2"/>
  <c r="BO69" i="2"/>
  <c r="Q69" i="2" s="1"/>
  <c r="P70" i="2"/>
  <c r="BO70" i="2"/>
  <c r="BA70" i="2"/>
  <c r="AS70" i="2"/>
  <c r="AK70" i="2"/>
  <c r="AC70" i="2"/>
  <c r="AY70" i="2"/>
  <c r="AQ70" i="2"/>
  <c r="AI70" i="2"/>
  <c r="AX70" i="2"/>
  <c r="AP70" i="2"/>
  <c r="AH70" i="2"/>
  <c r="M70" i="2" s="1"/>
  <c r="AW70" i="2"/>
  <c r="AO70" i="2"/>
  <c r="AG70" i="2"/>
  <c r="L70" i="2" s="1"/>
  <c r="AV70" i="2"/>
  <c r="AN70" i="2"/>
  <c r="AF70" i="2"/>
  <c r="K70" i="2" s="1"/>
  <c r="AU70" i="2"/>
  <c r="AM70" i="2"/>
  <c r="AE70" i="2"/>
  <c r="J70" i="2" s="1"/>
  <c r="AZ70" i="2"/>
  <c r="AT70" i="2"/>
  <c r="AR70" i="2"/>
  <c r="AL70" i="2"/>
  <c r="AJ70" i="2"/>
  <c r="AD70" i="2"/>
  <c r="D71" i="2"/>
  <c r="AB70" i="2"/>
  <c r="AD44" i="8"/>
  <c r="AC44" i="8"/>
  <c r="AB44" i="8"/>
  <c r="AD28" i="8"/>
  <c r="AC28" i="8"/>
  <c r="AB28" i="8"/>
  <c r="AC72" i="27"/>
  <c r="D73" i="27"/>
  <c r="AD41" i="8"/>
  <c r="AB41" i="8"/>
  <c r="AC41" i="8"/>
  <c r="I69" i="2"/>
  <c r="AD112" i="8"/>
  <c r="AC112" i="8"/>
  <c r="AB112" i="8"/>
  <c r="AD36" i="8"/>
  <c r="AC36" i="8"/>
  <c r="AB36" i="8"/>
  <c r="AD86" i="8"/>
  <c r="AC86" i="8"/>
  <c r="AB86" i="8"/>
  <c r="AD20" i="8"/>
  <c r="AC20" i="8"/>
  <c r="AB20" i="8"/>
  <c r="N69" i="2"/>
  <c r="BH69" i="2"/>
  <c r="O69" i="2" s="1"/>
  <c r="H69" i="2"/>
  <c r="P68" i="2"/>
  <c r="BO68" i="2"/>
  <c r="Q68" i="2" s="1"/>
  <c r="S40" i="2" l="1"/>
  <c r="S61" i="2" s="1"/>
  <c r="O61" i="2"/>
  <c r="BP85" i="2"/>
  <c r="BP89" i="2"/>
  <c r="J61" i="2"/>
  <c r="AO61" i="2"/>
  <c r="BQ89" i="2" s="1"/>
  <c r="AW40" i="2"/>
  <c r="AX61" i="2"/>
  <c r="BF61" i="2" s="1"/>
  <c r="BF40" i="2"/>
  <c r="AN61" i="2"/>
  <c r="BN86" i="2"/>
  <c r="BM87" i="2"/>
  <c r="Q78" i="2"/>
  <c r="BU78" i="2"/>
  <c r="S78" i="2" s="1"/>
  <c r="I70" i="2"/>
  <c r="BV72" i="2"/>
  <c r="BF73" i="2"/>
  <c r="Q71" i="2"/>
  <c r="BU71" i="2"/>
  <c r="S71" i="2" s="1"/>
  <c r="BH70" i="2"/>
  <c r="O70" i="2" s="1"/>
  <c r="H70" i="2"/>
  <c r="BA71" i="2"/>
  <c r="AS71" i="2"/>
  <c r="AK71" i="2"/>
  <c r="AC71" i="2"/>
  <c r="AY71" i="2"/>
  <c r="AQ71" i="2"/>
  <c r="AI71" i="2"/>
  <c r="AX71" i="2"/>
  <c r="AP71" i="2"/>
  <c r="AH71" i="2"/>
  <c r="M71" i="2" s="1"/>
  <c r="AW71" i="2"/>
  <c r="AO71" i="2"/>
  <c r="AG71" i="2"/>
  <c r="L71" i="2" s="1"/>
  <c r="AV71" i="2"/>
  <c r="AN71" i="2"/>
  <c r="AF71" i="2"/>
  <c r="K71" i="2" s="1"/>
  <c r="AU71" i="2"/>
  <c r="AM71" i="2"/>
  <c r="AE71" i="2"/>
  <c r="J71" i="2" s="1"/>
  <c r="AR71" i="2"/>
  <c r="AL71" i="2"/>
  <c r="AJ71" i="2"/>
  <c r="AD71" i="2"/>
  <c r="D72" i="2"/>
  <c r="AB71" i="2"/>
  <c r="AZ71" i="2"/>
  <c r="AT71" i="2"/>
  <c r="Q70" i="2"/>
  <c r="BU70" i="2"/>
  <c r="S70" i="2" s="1"/>
  <c r="N70" i="2"/>
  <c r="D74" i="27"/>
  <c r="AC73" i="27"/>
  <c r="BR85" i="2" l="1"/>
  <c r="BS88" i="2" s="1"/>
  <c r="BT88" i="2" s="1"/>
  <c r="R88" i="2" s="1"/>
  <c r="BR89" i="2"/>
  <c r="N40" i="2"/>
  <c r="N61" i="2" s="1"/>
  <c r="BQ85" i="2"/>
  <c r="AW61" i="2"/>
  <c r="BN87" i="2"/>
  <c r="BM88" i="2"/>
  <c r="BA72" i="2"/>
  <c r="AS72" i="2"/>
  <c r="AK72" i="2"/>
  <c r="AC72" i="2"/>
  <c r="AY72" i="2"/>
  <c r="AQ72" i="2"/>
  <c r="AI72" i="2"/>
  <c r="AX72" i="2"/>
  <c r="AP72" i="2"/>
  <c r="AH72" i="2"/>
  <c r="M72" i="2" s="1"/>
  <c r="AW72" i="2"/>
  <c r="AO72" i="2"/>
  <c r="AG72" i="2"/>
  <c r="L72" i="2" s="1"/>
  <c r="AV72" i="2"/>
  <c r="AN72" i="2"/>
  <c r="AF72" i="2"/>
  <c r="K72" i="2" s="1"/>
  <c r="AU72" i="2"/>
  <c r="AM72" i="2"/>
  <c r="AE72" i="2"/>
  <c r="J72" i="2" s="1"/>
  <c r="AD72" i="2"/>
  <c r="D73" i="2"/>
  <c r="AB72" i="2"/>
  <c r="AZ72" i="2"/>
  <c r="AT72" i="2"/>
  <c r="AR72" i="2"/>
  <c r="AL72" i="2"/>
  <c r="AJ72" i="2"/>
  <c r="BH71" i="2"/>
  <c r="O71" i="2" s="1"/>
  <c r="H71" i="2"/>
  <c r="N71" i="2"/>
  <c r="I71" i="2"/>
  <c r="BV73" i="2"/>
  <c r="BF74" i="2"/>
  <c r="D75" i="27"/>
  <c r="AC74" i="27"/>
  <c r="BS87" i="2" l="1"/>
  <c r="BT87" i="2" s="1"/>
  <c r="R87" i="2" s="1"/>
  <c r="BS86" i="2"/>
  <c r="BT86" i="2" s="1"/>
  <c r="R86" i="2" s="1"/>
  <c r="BS89" i="2"/>
  <c r="BT89" i="2" s="1"/>
  <c r="R89" i="2" s="1"/>
  <c r="BS85" i="2"/>
  <c r="BT85" i="2" s="1"/>
  <c r="R85" i="2" s="1"/>
  <c r="BN88" i="2"/>
  <c r="BM89" i="2"/>
  <c r="BN89" i="2" s="1"/>
  <c r="BH72" i="2"/>
  <c r="O72" i="2" s="1"/>
  <c r="H72" i="2"/>
  <c r="BA73" i="2"/>
  <c r="AS73" i="2"/>
  <c r="AK73" i="2"/>
  <c r="AC73" i="2"/>
  <c r="AY73" i="2"/>
  <c r="AQ73" i="2"/>
  <c r="AI73" i="2"/>
  <c r="AX73" i="2"/>
  <c r="AP73" i="2"/>
  <c r="AH73" i="2"/>
  <c r="M73" i="2" s="1"/>
  <c r="AW73" i="2"/>
  <c r="AO73" i="2"/>
  <c r="AG73" i="2"/>
  <c r="L73" i="2" s="1"/>
  <c r="AV73" i="2"/>
  <c r="AN73" i="2"/>
  <c r="AF73" i="2"/>
  <c r="K73" i="2" s="1"/>
  <c r="AU73" i="2"/>
  <c r="AM73" i="2"/>
  <c r="AE73" i="2"/>
  <c r="J73" i="2" s="1"/>
  <c r="AZ73" i="2"/>
  <c r="AT73" i="2"/>
  <c r="AR73" i="2"/>
  <c r="AL73" i="2"/>
  <c r="AJ73" i="2"/>
  <c r="AD73" i="2"/>
  <c r="D74" i="2"/>
  <c r="AB73" i="2"/>
  <c r="I72" i="2"/>
  <c r="N72" i="2"/>
  <c r="D76" i="27"/>
  <c r="AC75" i="27"/>
  <c r="BV74" i="2"/>
  <c r="BF75" i="2"/>
  <c r="R91" i="2" l="1"/>
  <c r="D77" i="27"/>
  <c r="AC76" i="27"/>
  <c r="I73" i="2"/>
  <c r="BA74" i="2"/>
  <c r="AS74" i="2"/>
  <c r="AK74" i="2"/>
  <c r="AC74" i="2"/>
  <c r="AY74" i="2"/>
  <c r="AQ74" i="2"/>
  <c r="AI74" i="2"/>
  <c r="AX74" i="2"/>
  <c r="AP74" i="2"/>
  <c r="AH74" i="2"/>
  <c r="M74" i="2" s="1"/>
  <c r="AW74" i="2"/>
  <c r="AO74" i="2"/>
  <c r="AG74" i="2"/>
  <c r="L74" i="2" s="1"/>
  <c r="AV74" i="2"/>
  <c r="AN74" i="2"/>
  <c r="AF74" i="2"/>
  <c r="K74" i="2" s="1"/>
  <c r="AU74" i="2"/>
  <c r="AM74" i="2"/>
  <c r="AE74" i="2"/>
  <c r="J74" i="2" s="1"/>
  <c r="AL74" i="2"/>
  <c r="AJ74" i="2"/>
  <c r="AD74" i="2"/>
  <c r="D75" i="2"/>
  <c r="AB74" i="2"/>
  <c r="AZ74" i="2"/>
  <c r="AT74" i="2"/>
  <c r="AR74" i="2"/>
  <c r="BV75" i="2"/>
  <c r="BF76" i="2"/>
  <c r="BH73" i="2"/>
  <c r="O73" i="2" s="1"/>
  <c r="H73" i="2"/>
  <c r="N73" i="2"/>
  <c r="I74" i="2" l="1"/>
  <c r="BV76" i="2"/>
  <c r="BF77" i="2"/>
  <c r="BH74" i="2"/>
  <c r="O74" i="2" s="1"/>
  <c r="H74" i="2"/>
  <c r="BA75" i="2"/>
  <c r="AS75" i="2"/>
  <c r="AK75" i="2"/>
  <c r="AC75" i="2"/>
  <c r="AY75" i="2"/>
  <c r="AQ75" i="2"/>
  <c r="AI75" i="2"/>
  <c r="AX75" i="2"/>
  <c r="AP75" i="2"/>
  <c r="AH75" i="2"/>
  <c r="M75" i="2" s="1"/>
  <c r="AW75" i="2"/>
  <c r="AO75" i="2"/>
  <c r="AG75" i="2"/>
  <c r="L75" i="2" s="1"/>
  <c r="AV75" i="2"/>
  <c r="AN75" i="2"/>
  <c r="AF75" i="2"/>
  <c r="K75" i="2" s="1"/>
  <c r="AU75" i="2"/>
  <c r="AM75" i="2"/>
  <c r="AE75" i="2"/>
  <c r="J75" i="2" s="1"/>
  <c r="D76" i="2"/>
  <c r="AB75" i="2"/>
  <c r="AZ75" i="2"/>
  <c r="AT75" i="2"/>
  <c r="AR75" i="2"/>
  <c r="AL75" i="2"/>
  <c r="AJ75" i="2"/>
  <c r="AD75" i="2"/>
  <c r="N74" i="2"/>
  <c r="D78" i="27"/>
  <c r="AC77" i="27"/>
  <c r="N75" i="2" l="1"/>
  <c r="BV77" i="2"/>
  <c r="BF78" i="2"/>
  <c r="D79" i="27"/>
  <c r="AC78" i="27"/>
  <c r="BH75" i="2"/>
  <c r="O75" i="2" s="1"/>
  <c r="H75" i="2"/>
  <c r="BA76" i="2"/>
  <c r="AS76" i="2"/>
  <c r="AK76" i="2"/>
  <c r="AC76" i="2"/>
  <c r="AY76" i="2"/>
  <c r="AQ76" i="2"/>
  <c r="AI76" i="2"/>
  <c r="AX76" i="2"/>
  <c r="AP76" i="2"/>
  <c r="AH76" i="2"/>
  <c r="M76" i="2" s="1"/>
  <c r="AW76" i="2"/>
  <c r="AO76" i="2"/>
  <c r="AG76" i="2"/>
  <c r="L76" i="2" s="1"/>
  <c r="AV76" i="2"/>
  <c r="AN76" i="2"/>
  <c r="AF76" i="2"/>
  <c r="K76" i="2" s="1"/>
  <c r="AU76" i="2"/>
  <c r="AM76" i="2"/>
  <c r="AE76" i="2"/>
  <c r="J76" i="2" s="1"/>
  <c r="AT76" i="2"/>
  <c r="AR76" i="2"/>
  <c r="AL76" i="2"/>
  <c r="AJ76" i="2"/>
  <c r="AD76" i="2"/>
  <c r="D77" i="2"/>
  <c r="AB76" i="2"/>
  <c r="AZ76" i="2"/>
  <c r="I75" i="2"/>
  <c r="N76" i="2" l="1"/>
  <c r="I76" i="2"/>
  <c r="AC79" i="27"/>
  <c r="D80" i="27"/>
  <c r="BV78" i="2"/>
  <c r="BF79" i="2"/>
  <c r="BH76" i="2"/>
  <c r="O76" i="2" s="1"/>
  <c r="H76" i="2"/>
  <c r="BA77" i="2"/>
  <c r="AS77" i="2"/>
  <c r="AK77" i="2"/>
  <c r="AC77" i="2"/>
  <c r="AY77" i="2"/>
  <c r="AQ77" i="2"/>
  <c r="AI77" i="2"/>
  <c r="AX77" i="2"/>
  <c r="AP77" i="2"/>
  <c r="AH77" i="2"/>
  <c r="M77" i="2" s="1"/>
  <c r="AW77" i="2"/>
  <c r="AO77" i="2"/>
  <c r="AG77" i="2"/>
  <c r="L77" i="2" s="1"/>
  <c r="AV77" i="2"/>
  <c r="AN77" i="2"/>
  <c r="AF77" i="2"/>
  <c r="K77" i="2" s="1"/>
  <c r="AU77" i="2"/>
  <c r="AM77" i="2"/>
  <c r="AE77" i="2"/>
  <c r="J77" i="2" s="1"/>
  <c r="AJ77" i="2"/>
  <c r="AD77" i="2"/>
  <c r="D78" i="2"/>
  <c r="AB77" i="2"/>
  <c r="AZ77" i="2"/>
  <c r="AT77" i="2"/>
  <c r="AR77" i="2"/>
  <c r="AL77" i="2"/>
  <c r="N77" i="2" l="1"/>
  <c r="BA78" i="2"/>
  <c r="AS78" i="2"/>
  <c r="AK78" i="2"/>
  <c r="AC78" i="2"/>
  <c r="AY78" i="2"/>
  <c r="AQ78" i="2"/>
  <c r="AI78" i="2"/>
  <c r="AX78" i="2"/>
  <c r="AP78" i="2"/>
  <c r="AH78" i="2"/>
  <c r="M78" i="2" s="1"/>
  <c r="AW78" i="2"/>
  <c r="AO78" i="2"/>
  <c r="AG78" i="2"/>
  <c r="L78" i="2" s="1"/>
  <c r="AV78" i="2"/>
  <c r="AN78" i="2"/>
  <c r="AF78" i="2"/>
  <c r="K78" i="2" s="1"/>
  <c r="AU78" i="2"/>
  <c r="AM78" i="2"/>
  <c r="AE78" i="2"/>
  <c r="J78" i="2" s="1"/>
  <c r="AZ78" i="2"/>
  <c r="AT78" i="2"/>
  <c r="AR78" i="2"/>
  <c r="AL78" i="2"/>
  <c r="AJ78" i="2"/>
  <c r="AD78" i="2"/>
  <c r="D79" i="2"/>
  <c r="AB78" i="2"/>
  <c r="BV79" i="2"/>
  <c r="BF80" i="2"/>
  <c r="BH77" i="2"/>
  <c r="O77" i="2" s="1"/>
  <c r="H77" i="2"/>
  <c r="I77" i="2"/>
  <c r="D81" i="27"/>
  <c r="AC80" i="27"/>
  <c r="N78" i="2" l="1"/>
  <c r="BV80" i="2"/>
  <c r="BF81" i="2"/>
  <c r="I78" i="2"/>
  <c r="BA79" i="2"/>
  <c r="AS79" i="2"/>
  <c r="AK79" i="2"/>
  <c r="AC79" i="2"/>
  <c r="AY79" i="2"/>
  <c r="AQ79" i="2"/>
  <c r="AI79" i="2"/>
  <c r="AX79" i="2"/>
  <c r="AP79" i="2"/>
  <c r="AH79" i="2"/>
  <c r="M79" i="2" s="1"/>
  <c r="AW79" i="2"/>
  <c r="AO79" i="2"/>
  <c r="AG79" i="2"/>
  <c r="L79" i="2" s="1"/>
  <c r="AV79" i="2"/>
  <c r="AN79" i="2"/>
  <c r="AF79" i="2"/>
  <c r="K79" i="2" s="1"/>
  <c r="AU79" i="2"/>
  <c r="AM79" i="2"/>
  <c r="AE79" i="2"/>
  <c r="J79" i="2" s="1"/>
  <c r="AR79" i="2"/>
  <c r="AL79" i="2"/>
  <c r="AJ79" i="2"/>
  <c r="AD79" i="2"/>
  <c r="D80" i="2"/>
  <c r="AB79" i="2"/>
  <c r="AZ79" i="2"/>
  <c r="AT79" i="2"/>
  <c r="BH78" i="2"/>
  <c r="O78" i="2" s="1"/>
  <c r="H78" i="2"/>
  <c r="D82" i="27"/>
  <c r="AC81" i="27"/>
  <c r="I79" i="2" l="1"/>
  <c r="BH79" i="2"/>
  <c r="O79" i="2" s="1"/>
  <c r="H79" i="2"/>
  <c r="BA80" i="2"/>
  <c r="AS80" i="2"/>
  <c r="AK80" i="2"/>
  <c r="AC80" i="2"/>
  <c r="AY80" i="2"/>
  <c r="AQ80" i="2"/>
  <c r="AI80" i="2"/>
  <c r="AX80" i="2"/>
  <c r="AP80" i="2"/>
  <c r="AH80" i="2"/>
  <c r="M80" i="2" s="1"/>
  <c r="AW80" i="2"/>
  <c r="AO80" i="2"/>
  <c r="AG80" i="2"/>
  <c r="L80" i="2" s="1"/>
  <c r="AV80" i="2"/>
  <c r="AN80" i="2"/>
  <c r="AF80" i="2"/>
  <c r="K80" i="2" s="1"/>
  <c r="AU80" i="2"/>
  <c r="AM80" i="2"/>
  <c r="AE80" i="2"/>
  <c r="AD80" i="2"/>
  <c r="D81" i="2"/>
  <c r="AZ80" i="2"/>
  <c r="AT80" i="2"/>
  <c r="AR80" i="2"/>
  <c r="AL80" i="2"/>
  <c r="AJ80" i="2"/>
  <c r="N79" i="2"/>
  <c r="BV81" i="2"/>
  <c r="BF82" i="2"/>
  <c r="D83" i="27"/>
  <c r="AC83" i="27" s="1"/>
  <c r="AC82" i="27"/>
  <c r="BH80" i="2" l="1"/>
  <c r="O80" i="2" s="1"/>
  <c r="J80" i="2"/>
  <c r="BL87" i="2"/>
  <c r="BL89" i="2"/>
  <c r="BL88" i="2"/>
  <c r="BL85" i="2"/>
  <c r="BL86" i="2"/>
  <c r="I80" i="2"/>
  <c r="BA81" i="2"/>
  <c r="AS81" i="2"/>
  <c r="AK81" i="2"/>
  <c r="AC81" i="2"/>
  <c r="AY81" i="2"/>
  <c r="AQ81" i="2"/>
  <c r="AI81" i="2"/>
  <c r="AX81" i="2"/>
  <c r="AP81" i="2"/>
  <c r="AH81" i="2"/>
  <c r="M81" i="2" s="1"/>
  <c r="AW81" i="2"/>
  <c r="AO81" i="2"/>
  <c r="AG81" i="2"/>
  <c r="L81" i="2" s="1"/>
  <c r="AV81" i="2"/>
  <c r="AN81" i="2"/>
  <c r="AF81" i="2"/>
  <c r="K81" i="2" s="1"/>
  <c r="AU81" i="2"/>
  <c r="AM81" i="2"/>
  <c r="AE81" i="2"/>
  <c r="J81" i="2" s="1"/>
  <c r="AZ81" i="2"/>
  <c r="AT81" i="2"/>
  <c r="AR81" i="2"/>
  <c r="AL81" i="2"/>
  <c r="AJ81" i="2"/>
  <c r="AD81" i="2"/>
  <c r="D82" i="2"/>
  <c r="AB81" i="2"/>
  <c r="N80" i="2"/>
  <c r="BV82" i="2"/>
  <c r="BF83" i="2"/>
  <c r="H80" i="2"/>
  <c r="P86" i="2" l="1"/>
  <c r="BO86" i="2"/>
  <c r="P85" i="2"/>
  <c r="BO85" i="2"/>
  <c r="P88" i="2"/>
  <c r="BO88" i="2"/>
  <c r="P89" i="2"/>
  <c r="BO89" i="2"/>
  <c r="P87" i="2"/>
  <c r="BO87" i="2"/>
  <c r="N81" i="2"/>
  <c r="BV83" i="2"/>
  <c r="BF84" i="2"/>
  <c r="I81" i="2"/>
  <c r="BH81" i="2"/>
  <c r="O81" i="2" s="1"/>
  <c r="H81" i="2"/>
  <c r="BA82" i="2"/>
  <c r="AS82" i="2"/>
  <c r="AK82" i="2"/>
  <c r="AC82" i="2"/>
  <c r="AY82" i="2"/>
  <c r="AQ82" i="2"/>
  <c r="AI82" i="2"/>
  <c r="AX82" i="2"/>
  <c r="AP82" i="2"/>
  <c r="AH82" i="2"/>
  <c r="M82" i="2" s="1"/>
  <c r="AW82" i="2"/>
  <c r="AO82" i="2"/>
  <c r="AG82" i="2"/>
  <c r="L82" i="2" s="1"/>
  <c r="AV82" i="2"/>
  <c r="AN82" i="2"/>
  <c r="AF82" i="2"/>
  <c r="K82" i="2" s="1"/>
  <c r="AU82" i="2"/>
  <c r="AM82" i="2"/>
  <c r="AE82" i="2"/>
  <c r="J82" i="2" s="1"/>
  <c r="AL82" i="2"/>
  <c r="AJ82" i="2"/>
  <c r="AD82" i="2"/>
  <c r="D83" i="2"/>
  <c r="AB82" i="2"/>
  <c r="AZ82" i="2"/>
  <c r="AT82" i="2"/>
  <c r="AR82" i="2"/>
  <c r="Q89" i="2" l="1"/>
  <c r="BU89" i="2"/>
  <c r="S89" i="2" s="1"/>
  <c r="Q88" i="2"/>
  <c r="BU88" i="2"/>
  <c r="S88" i="2" s="1"/>
  <c r="Q85" i="2"/>
  <c r="BU85" i="2"/>
  <c r="S85" i="2" s="1"/>
  <c r="BU87" i="2"/>
  <c r="S87" i="2" s="1"/>
  <c r="Q87" i="2"/>
  <c r="Q86" i="2"/>
  <c r="BU86" i="2"/>
  <c r="S86" i="2" s="1"/>
  <c r="BH82" i="2"/>
  <c r="O82" i="2" s="1"/>
  <c r="H82" i="2"/>
  <c r="N82" i="2"/>
  <c r="BV84" i="2"/>
  <c r="BF85" i="2"/>
  <c r="BA83" i="2"/>
  <c r="AS83" i="2"/>
  <c r="AK83" i="2"/>
  <c r="AC83" i="2"/>
  <c r="AY83" i="2"/>
  <c r="AQ83" i="2"/>
  <c r="AI83" i="2"/>
  <c r="AX83" i="2"/>
  <c r="AP83" i="2"/>
  <c r="AH83" i="2"/>
  <c r="M83" i="2" s="1"/>
  <c r="AW83" i="2"/>
  <c r="AO83" i="2"/>
  <c r="AG83" i="2"/>
  <c r="L83" i="2" s="1"/>
  <c r="AV83" i="2"/>
  <c r="AN83" i="2"/>
  <c r="AF83" i="2"/>
  <c r="K83" i="2" s="1"/>
  <c r="AU83" i="2"/>
  <c r="AM83" i="2"/>
  <c r="AE83" i="2"/>
  <c r="J83" i="2" s="1"/>
  <c r="D84" i="2"/>
  <c r="AB83" i="2"/>
  <c r="AZ83" i="2"/>
  <c r="AT83" i="2"/>
  <c r="AR83" i="2"/>
  <c r="AL83" i="2"/>
  <c r="AJ83" i="2"/>
  <c r="AD83" i="2"/>
  <c r="I82" i="2"/>
  <c r="BV85" i="2" l="1"/>
  <c r="BF86" i="2"/>
  <c r="N83" i="2"/>
  <c r="BH83" i="2"/>
  <c r="O83" i="2" s="1"/>
  <c r="H83" i="2"/>
  <c r="BA84" i="2"/>
  <c r="AS84" i="2"/>
  <c r="AK84" i="2"/>
  <c r="AC84" i="2"/>
  <c r="AY84" i="2"/>
  <c r="AQ84" i="2"/>
  <c r="AI84" i="2"/>
  <c r="AX84" i="2"/>
  <c r="AP84" i="2"/>
  <c r="AH84" i="2"/>
  <c r="M84" i="2" s="1"/>
  <c r="AW84" i="2"/>
  <c r="AO84" i="2"/>
  <c r="AG84" i="2"/>
  <c r="L84" i="2" s="1"/>
  <c r="AV84" i="2"/>
  <c r="AN84" i="2"/>
  <c r="AF84" i="2"/>
  <c r="K84" i="2" s="1"/>
  <c r="AU84" i="2"/>
  <c r="AM84" i="2"/>
  <c r="AE84" i="2"/>
  <c r="J84" i="2" s="1"/>
  <c r="AT84" i="2"/>
  <c r="AR84" i="2"/>
  <c r="AL84" i="2"/>
  <c r="AJ84" i="2"/>
  <c r="AD84" i="2"/>
  <c r="D85" i="2"/>
  <c r="D86" i="2" s="1"/>
  <c r="D87" i="2" s="1"/>
  <c r="D88" i="2" s="1"/>
  <c r="D89" i="2" s="1"/>
  <c r="AZ84" i="2"/>
  <c r="I83" i="2"/>
  <c r="BH84" i="2" l="1"/>
  <c r="O84" i="2" s="1"/>
  <c r="H84" i="2"/>
  <c r="N84" i="2"/>
  <c r="BV86" i="2"/>
  <c r="BF87" i="2"/>
  <c r="I84" i="2"/>
  <c r="BV87" i="2" l="1"/>
  <c r="BF88" i="2"/>
  <c r="BV88" i="2" l="1"/>
  <c r="BF89" i="2"/>
  <c r="BV89" i="2" s="1"/>
  <c r="R95" i="2" l="1"/>
  <c r="R9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G16" authorId="0" shapeId="0" xr:uid="{D2C206AD-095B-4516-B472-445686102000}">
      <text>
        <r>
          <rPr>
            <b/>
            <sz val="9"/>
            <color indexed="81"/>
            <rFont val="ＭＳ Ｐゴシック"/>
            <family val="3"/>
            <charset val="128"/>
          </rPr>
          <t>西暦で記入
例：2010/1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L18" authorId="0" shapeId="0" xr:uid="{81017010-7B40-4849-AE85-1C80C993A7C6}">
      <text>
        <r>
          <rPr>
            <b/>
            <sz val="9"/>
            <color indexed="81"/>
            <rFont val="ＭＳ Ｐゴシック"/>
            <family val="3"/>
            <charset val="128"/>
          </rPr>
          <t>お客さま番号等を記入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L19" authorId="0" shapeId="0" xr:uid="{5A76427E-2136-4BA6-8599-0217FB6DB08B}">
      <text>
        <r>
          <rPr>
            <b/>
            <sz val="9"/>
            <color indexed="81"/>
            <rFont val="ＭＳ Ｐゴシック"/>
            <family val="3"/>
            <charset val="128"/>
          </rPr>
          <t>お客さま番号等を記入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G8" authorId="0" shapeId="0" xr:uid="{454C2C33-E092-4315-B8F7-902FFAA5040B}">
      <text>
        <r>
          <rPr>
            <b/>
            <sz val="8"/>
            <color indexed="81"/>
            <rFont val="ＭＳ Ｐゴシック"/>
            <family val="3"/>
            <charset val="128"/>
          </rPr>
          <t>エネルギー種別が中圧ｶﾞｽ・低圧ｶﾞｽの場合は、プルダウンメニューから選択
他の場合は、直接入力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G9" authorId="0" shapeId="0" xr:uid="{00E5E1C1-4800-4C5F-A1C5-9668E40AA9C5}">
      <text>
        <r>
          <rPr>
            <b/>
            <sz val="9"/>
            <color indexed="81"/>
            <rFont val="ＭＳ Ｐゴシック"/>
            <family val="3"/>
            <charset val="128"/>
          </rPr>
          <t>算定ガイドラインの34ページの「表2.3.4 ﾊﾟｯｹｰｼﾞ形空調機の認定水準」を確認し選択
EHPでマルチタイプの場合は、必ず「EHPその他」を選択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T10" authorId="0" shapeId="0" xr:uid="{879EF8C9-0C35-4A04-9A20-9FC03994EA5C}">
      <text>
        <r>
          <rPr>
            <b/>
            <sz val="9"/>
            <color indexed="81"/>
            <rFont val="ＭＳ Ｐゴシック"/>
            <family val="3"/>
            <charset val="128"/>
          </rPr>
          <t>LEDﾗﾝﾌﾟ交換の場合はﾗﾝﾌﾟの灯数を記入する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<sst xmlns="http://schemas.openxmlformats.org/spreadsheetml/2006/main" count="2823" uniqueCount="852">
  <si>
    <t>色欄については、プルダウンメニューから選択</t>
    <rPh sb="0" eb="1">
      <t>イロ</t>
    </rPh>
    <rPh sb="1" eb="2">
      <t>ラン</t>
    </rPh>
    <rPh sb="19" eb="21">
      <t>センタク</t>
    </rPh>
    <phoneticPr fontId="6"/>
  </si>
  <si>
    <t>色欄については、数値・コメントを記入</t>
    <rPh sb="0" eb="1">
      <t>イロ</t>
    </rPh>
    <rPh sb="1" eb="2">
      <t>ラン</t>
    </rPh>
    <rPh sb="8" eb="10">
      <t>スウチ</t>
    </rPh>
    <rPh sb="16" eb="18">
      <t>キニュウ</t>
    </rPh>
    <phoneticPr fontId="6"/>
  </si>
  <si>
    <t>第３号様式（県内中小クレジット算定ガイドライン）その１</t>
    <rPh sb="6" eb="8">
      <t>ケンナイ</t>
    </rPh>
    <phoneticPr fontId="6"/>
  </si>
  <si>
    <t>県内中小クレジット算定書</t>
    <rPh sb="0" eb="2">
      <t>ケンナイ</t>
    </rPh>
    <rPh sb="2" eb="4">
      <t>チュウショウ</t>
    </rPh>
    <rPh sb="9" eb="11">
      <t>サンテイ</t>
    </rPh>
    <rPh sb="11" eb="12">
      <t>ショ</t>
    </rPh>
    <phoneticPr fontId="6"/>
  </si>
  <si>
    <t>ver. 2020.4.1</t>
    <phoneticPr fontId="6"/>
  </si>
  <si>
    <t>■選択項目リスト</t>
    <rPh sb="1" eb="3">
      <t>センタク</t>
    </rPh>
    <rPh sb="3" eb="5">
      <t>コウモク</t>
    </rPh>
    <phoneticPr fontId="6"/>
  </si>
  <si>
    <t>事業所の概要</t>
    <rPh sb="0" eb="3">
      <t>ジギョウショ</t>
    </rPh>
    <rPh sb="4" eb="6">
      <t>ガイヨウ</t>
    </rPh>
    <phoneticPr fontId="6"/>
  </si>
  <si>
    <t>事業所番号</t>
    <rPh sb="0" eb="3">
      <t>ジギョウショ</t>
    </rPh>
    <rPh sb="3" eb="5">
      <t>バンゴウ</t>
    </rPh>
    <phoneticPr fontId="6"/>
  </si>
  <si>
    <t>対策1</t>
    <rPh sb="0" eb="2">
      <t>タイサク</t>
    </rPh>
    <phoneticPr fontId="6"/>
  </si>
  <si>
    <t>対策2</t>
    <rPh sb="0" eb="2">
      <t>タイサク</t>
    </rPh>
    <phoneticPr fontId="6"/>
  </si>
  <si>
    <t>対策3</t>
    <rPh sb="0" eb="2">
      <t>タイサク</t>
    </rPh>
    <phoneticPr fontId="6"/>
  </si>
  <si>
    <t>対策4</t>
    <rPh sb="0" eb="2">
      <t>タイサク</t>
    </rPh>
    <phoneticPr fontId="6"/>
  </si>
  <si>
    <t>対策5</t>
    <rPh sb="0" eb="2">
      <t>タイサク</t>
    </rPh>
    <phoneticPr fontId="6"/>
  </si>
  <si>
    <t>対策6</t>
    <rPh sb="0" eb="2">
      <t>タイサク</t>
    </rPh>
    <phoneticPr fontId="6"/>
  </si>
  <si>
    <t>対策7</t>
    <rPh sb="0" eb="2">
      <t>タイサク</t>
    </rPh>
    <phoneticPr fontId="6"/>
  </si>
  <si>
    <t>対策8</t>
    <rPh sb="0" eb="2">
      <t>タイサク</t>
    </rPh>
    <phoneticPr fontId="6"/>
  </si>
  <si>
    <t>事業者の氏名</t>
    <rPh sb="0" eb="3">
      <t>ジギョウシャ</t>
    </rPh>
    <rPh sb="4" eb="6">
      <t>シメイ</t>
    </rPh>
    <phoneticPr fontId="6"/>
  </si>
  <si>
    <t>基準1</t>
    <rPh sb="0" eb="2">
      <t>キジュン</t>
    </rPh>
    <phoneticPr fontId="6"/>
  </si>
  <si>
    <t>基準2</t>
    <rPh sb="0" eb="2">
      <t>キジュン</t>
    </rPh>
    <phoneticPr fontId="6"/>
  </si>
  <si>
    <t>基準3</t>
    <rPh sb="0" eb="2">
      <t>キジュン</t>
    </rPh>
    <phoneticPr fontId="6"/>
  </si>
  <si>
    <t>基準4</t>
    <rPh sb="0" eb="2">
      <t>キジュン</t>
    </rPh>
    <phoneticPr fontId="6"/>
  </si>
  <si>
    <t>基準5</t>
    <rPh sb="0" eb="2">
      <t>キジュン</t>
    </rPh>
    <phoneticPr fontId="6"/>
  </si>
  <si>
    <t>基準6</t>
    <rPh sb="0" eb="2">
      <t>キジュン</t>
    </rPh>
    <phoneticPr fontId="6"/>
  </si>
  <si>
    <t>基準7</t>
    <rPh sb="0" eb="2">
      <t>キジュン</t>
    </rPh>
    <phoneticPr fontId="6"/>
  </si>
  <si>
    <t>基準8</t>
    <rPh sb="0" eb="2">
      <t>キジュン</t>
    </rPh>
    <phoneticPr fontId="6"/>
  </si>
  <si>
    <t>事業所の名称</t>
    <rPh sb="0" eb="3">
      <t>ジギョウショ</t>
    </rPh>
    <rPh sb="4" eb="6">
      <t>メイショウ</t>
    </rPh>
    <phoneticPr fontId="6"/>
  </si>
  <si>
    <t>事業所の所在地</t>
    <rPh sb="0" eb="3">
      <t>ジギョウショ</t>
    </rPh>
    <rPh sb="4" eb="7">
      <t>ショザイチ</t>
    </rPh>
    <phoneticPr fontId="6"/>
  </si>
  <si>
    <t>主たる用途</t>
    <rPh sb="0" eb="1">
      <t>シュ</t>
    </rPh>
    <rPh sb="3" eb="5">
      <t>ヨウト</t>
    </rPh>
    <phoneticPr fontId="6"/>
  </si>
  <si>
    <t>産業</t>
    <rPh sb="0" eb="2">
      <t>サンギョウ</t>
    </rPh>
    <phoneticPr fontId="6"/>
  </si>
  <si>
    <t>業務</t>
    <rPh sb="0" eb="2">
      <t>ギョウム</t>
    </rPh>
    <phoneticPr fontId="6"/>
  </si>
  <si>
    <t>しゅん工年月（西暦）</t>
    <rPh sb="3" eb="4">
      <t>コウ</t>
    </rPh>
    <rPh sb="4" eb="5">
      <t>ネン</t>
    </rPh>
    <rPh sb="5" eb="6">
      <t>ツキ</t>
    </rPh>
    <rPh sb="7" eb="9">
      <t>セイレキ</t>
    </rPh>
    <phoneticPr fontId="6"/>
  </si>
  <si>
    <t>延床面積又は事業所の床面積</t>
    <rPh sb="0" eb="1">
      <t>ノ</t>
    </rPh>
    <rPh sb="1" eb="2">
      <t>ユカ</t>
    </rPh>
    <rPh sb="2" eb="4">
      <t>メンセキ</t>
    </rPh>
    <rPh sb="4" eb="5">
      <t>マタ</t>
    </rPh>
    <rPh sb="6" eb="8">
      <t>ジギョウ</t>
    </rPh>
    <rPh sb="8" eb="9">
      <t>ショ</t>
    </rPh>
    <rPh sb="10" eb="11">
      <t>ユカ</t>
    </rPh>
    <rPh sb="11" eb="13">
      <t>メンセキ</t>
    </rPh>
    <phoneticPr fontId="6"/>
  </si>
  <si>
    <t>㎡</t>
    <phoneticPr fontId="6"/>
  </si>
  <si>
    <t>事務所</t>
    <phoneticPr fontId="6"/>
  </si>
  <si>
    <t>商業施設（物販）</t>
    <rPh sb="0" eb="2">
      <t>ショウギョウ</t>
    </rPh>
    <rPh sb="2" eb="4">
      <t>シセツ</t>
    </rPh>
    <rPh sb="5" eb="7">
      <t>ブッパン</t>
    </rPh>
    <phoneticPr fontId="6"/>
  </si>
  <si>
    <t>商業施設（飲食）</t>
    <rPh sb="5" eb="7">
      <t>インショク</t>
    </rPh>
    <phoneticPr fontId="6"/>
  </si>
  <si>
    <t>宿泊施設</t>
    <rPh sb="0" eb="2">
      <t>シュクハク</t>
    </rPh>
    <rPh sb="2" eb="4">
      <t>シセツ</t>
    </rPh>
    <phoneticPr fontId="6"/>
  </si>
  <si>
    <t>教育施設</t>
    <rPh sb="0" eb="2">
      <t>キョウイク</t>
    </rPh>
    <rPh sb="2" eb="4">
      <t>シセツ</t>
    </rPh>
    <phoneticPr fontId="6"/>
  </si>
  <si>
    <t>医療施設</t>
    <rPh sb="0" eb="2">
      <t>イリョウ</t>
    </rPh>
    <rPh sb="2" eb="4">
      <t>シセツ</t>
    </rPh>
    <phoneticPr fontId="6"/>
  </si>
  <si>
    <t>文化・娯楽施設</t>
    <rPh sb="0" eb="2">
      <t>ブンカ</t>
    </rPh>
    <rPh sb="3" eb="5">
      <t>ゴラク</t>
    </rPh>
    <rPh sb="5" eb="7">
      <t>シセツ</t>
    </rPh>
    <phoneticPr fontId="6"/>
  </si>
  <si>
    <t>その他</t>
    <rPh sb="2" eb="3">
      <t>タ</t>
    </rPh>
    <phoneticPr fontId="6"/>
  </si>
  <si>
    <t>東京ガス</t>
    <rPh sb="0" eb="2">
      <t>トウキョウ</t>
    </rPh>
    <phoneticPr fontId="6"/>
  </si>
  <si>
    <t>角栄ガス</t>
    <rPh sb="0" eb="2">
      <t>カクエイ</t>
    </rPh>
    <phoneticPr fontId="6"/>
  </si>
  <si>
    <t>坂戸ガス</t>
    <rPh sb="0" eb="2">
      <t>サカド</t>
    </rPh>
    <phoneticPr fontId="6"/>
  </si>
  <si>
    <t>幸手都市ガス</t>
    <rPh sb="0" eb="4">
      <t>サッテトシ</t>
    </rPh>
    <phoneticPr fontId="6"/>
  </si>
  <si>
    <t>松栄ガス</t>
    <rPh sb="0" eb="1">
      <t>マツ</t>
    </rPh>
    <rPh sb="1" eb="2">
      <t>エイ</t>
    </rPh>
    <phoneticPr fontId="6"/>
  </si>
  <si>
    <t>大東ガス</t>
    <rPh sb="0" eb="2">
      <t>ダイトウ</t>
    </rPh>
    <phoneticPr fontId="6"/>
  </si>
  <si>
    <t>東彩ガス</t>
    <rPh sb="0" eb="2">
      <t>トウサイ</t>
    </rPh>
    <phoneticPr fontId="6"/>
  </si>
  <si>
    <t>日高都市ガス</t>
    <rPh sb="0" eb="2">
      <t>ヒダカ</t>
    </rPh>
    <rPh sb="2" eb="4">
      <t>トシ</t>
    </rPh>
    <phoneticPr fontId="6"/>
  </si>
  <si>
    <t>武州ガス</t>
    <rPh sb="0" eb="2">
      <t>ブシュウ</t>
    </rPh>
    <phoneticPr fontId="6"/>
  </si>
  <si>
    <t>鷲宮ガス</t>
    <rPh sb="0" eb="2">
      <t>ワシノミヤ</t>
    </rPh>
    <phoneticPr fontId="6"/>
  </si>
  <si>
    <t>伊奈都市ガス</t>
    <rPh sb="0" eb="2">
      <t>イナ</t>
    </rPh>
    <rPh sb="2" eb="4">
      <t>トシ</t>
    </rPh>
    <phoneticPr fontId="6"/>
  </si>
  <si>
    <t>太田都市ガス</t>
    <rPh sb="0" eb="2">
      <t>オオタ</t>
    </rPh>
    <rPh sb="2" eb="4">
      <t>トシ</t>
    </rPh>
    <phoneticPr fontId="6"/>
  </si>
  <si>
    <t>入間ガス</t>
    <rPh sb="0" eb="2">
      <t>イルマ</t>
    </rPh>
    <phoneticPr fontId="6"/>
  </si>
  <si>
    <t>埼玉ガス</t>
    <rPh sb="0" eb="2">
      <t>サイタマ</t>
    </rPh>
    <phoneticPr fontId="6"/>
  </si>
  <si>
    <t>新日本瓦斯</t>
    <rPh sb="0" eb="3">
      <t>シンニホン</t>
    </rPh>
    <rPh sb="3" eb="5">
      <t>ガス</t>
    </rPh>
    <phoneticPr fontId="6"/>
  </si>
  <si>
    <t>西武ガス</t>
    <rPh sb="0" eb="2">
      <t>セイブ</t>
    </rPh>
    <phoneticPr fontId="6"/>
  </si>
  <si>
    <t>秩父ガス</t>
    <rPh sb="0" eb="2">
      <t>チチブ</t>
    </rPh>
    <phoneticPr fontId="6"/>
  </si>
  <si>
    <t>武蔵野ガス</t>
    <rPh sb="0" eb="3">
      <t>ムサシノ</t>
    </rPh>
    <phoneticPr fontId="6"/>
  </si>
  <si>
    <t>本庄ガス</t>
    <rPh sb="0" eb="2">
      <t>ホンジョウ</t>
    </rPh>
    <phoneticPr fontId="6"/>
  </si>
  <si>
    <t>堀川産業</t>
    <rPh sb="0" eb="2">
      <t>ホリカワ</t>
    </rPh>
    <rPh sb="2" eb="4">
      <t>サンギョウ</t>
    </rPh>
    <phoneticPr fontId="6"/>
  </si>
  <si>
    <t>電気事業者</t>
    <rPh sb="0" eb="2">
      <t>デンキ</t>
    </rPh>
    <rPh sb="2" eb="4">
      <t>ジギョウ</t>
    </rPh>
    <rPh sb="4" eb="5">
      <t>シャ</t>
    </rPh>
    <phoneticPr fontId="6"/>
  </si>
  <si>
    <t>お客さま番号等</t>
    <rPh sb="1" eb="2">
      <t>キャク</t>
    </rPh>
    <rPh sb="4" eb="6">
      <t>バンゴウ</t>
    </rPh>
    <rPh sb="6" eb="7">
      <t>トウ</t>
    </rPh>
    <phoneticPr fontId="6"/>
  </si>
  <si>
    <t>ガス事業者</t>
    <rPh sb="2" eb="4">
      <t>ジギョウ</t>
    </rPh>
    <rPh sb="4" eb="5">
      <t>シャ</t>
    </rPh>
    <phoneticPr fontId="6"/>
  </si>
  <si>
    <t>用途別床面積</t>
    <rPh sb="0" eb="2">
      <t>ヨウト</t>
    </rPh>
    <rPh sb="2" eb="3">
      <t>ベツ</t>
    </rPh>
    <rPh sb="3" eb="6">
      <t>ユカメンセキ</t>
    </rPh>
    <phoneticPr fontId="6"/>
  </si>
  <si>
    <t>※ 床面積は、各用途の共用部分を含んだ面積とし、複合用途の場合は共用部面積を専用部面積比で案分する。</t>
    <rPh sb="2" eb="5">
      <t>ユカメンセキ</t>
    </rPh>
    <rPh sb="7" eb="10">
      <t>カクヨウト</t>
    </rPh>
    <rPh sb="11" eb="13">
      <t>キョウヨウ</t>
    </rPh>
    <rPh sb="13" eb="15">
      <t>ブブン</t>
    </rPh>
    <rPh sb="16" eb="17">
      <t>フク</t>
    </rPh>
    <rPh sb="19" eb="21">
      <t>メンセキ</t>
    </rPh>
    <rPh sb="24" eb="26">
      <t>フクゴウ</t>
    </rPh>
    <rPh sb="26" eb="28">
      <t>ヨウト</t>
    </rPh>
    <rPh sb="29" eb="31">
      <t>バアイ</t>
    </rPh>
    <rPh sb="32" eb="35">
      <t>キョウヨウブ</t>
    </rPh>
    <rPh sb="35" eb="37">
      <t>メンセキ</t>
    </rPh>
    <rPh sb="38" eb="40">
      <t>センヨウ</t>
    </rPh>
    <rPh sb="40" eb="41">
      <t>ブ</t>
    </rPh>
    <rPh sb="41" eb="43">
      <t>メンセキ</t>
    </rPh>
    <rPh sb="43" eb="44">
      <t>ヒ</t>
    </rPh>
    <rPh sb="45" eb="47">
      <t>アンブン</t>
    </rPh>
    <phoneticPr fontId="6"/>
  </si>
  <si>
    <t>■全負荷相当運転時間</t>
    <phoneticPr fontId="6"/>
  </si>
  <si>
    <t>用途名</t>
    <rPh sb="0" eb="2">
      <t>ヨウト</t>
    </rPh>
    <rPh sb="2" eb="3">
      <t>メイ</t>
    </rPh>
    <phoneticPr fontId="6"/>
  </si>
  <si>
    <t xml:space="preserve"> 含まれる用途</t>
    <rPh sb="1" eb="2">
      <t>フク</t>
    </rPh>
    <rPh sb="5" eb="7">
      <t>ヨウト</t>
    </rPh>
    <phoneticPr fontId="6"/>
  </si>
  <si>
    <t>床面積
[㎡]</t>
    <rPh sb="0" eb="3">
      <t>ユカメンセキ</t>
    </rPh>
    <phoneticPr fontId="6"/>
  </si>
  <si>
    <t>熱源機器
冷房</t>
    <rPh sb="0" eb="2">
      <t>ネツゲン</t>
    </rPh>
    <rPh sb="2" eb="4">
      <t>キキ</t>
    </rPh>
    <rPh sb="5" eb="7">
      <t>レイボウ</t>
    </rPh>
    <phoneticPr fontId="6"/>
  </si>
  <si>
    <t>熱源機器
暖房</t>
    <rPh sb="0" eb="2">
      <t>ネツゲン</t>
    </rPh>
    <rPh sb="2" eb="4">
      <t>キキ</t>
    </rPh>
    <rPh sb="5" eb="7">
      <t>ダンボウ</t>
    </rPh>
    <phoneticPr fontId="6"/>
  </si>
  <si>
    <t>熱源補機、搬送冷房</t>
    <rPh sb="0" eb="2">
      <t>ネツゲン</t>
    </rPh>
    <rPh sb="2" eb="3">
      <t>オギナ</t>
    </rPh>
    <rPh sb="3" eb="4">
      <t>キ</t>
    </rPh>
    <rPh sb="5" eb="7">
      <t>ハンソウ</t>
    </rPh>
    <rPh sb="7" eb="9">
      <t>レイボウ</t>
    </rPh>
    <phoneticPr fontId="6"/>
  </si>
  <si>
    <t>熱源補機、搬送暖房</t>
    <rPh sb="0" eb="2">
      <t>ネツゲン</t>
    </rPh>
    <rPh sb="2" eb="3">
      <t>オギナ</t>
    </rPh>
    <rPh sb="3" eb="4">
      <t>キ</t>
    </rPh>
    <rPh sb="5" eb="7">
      <t>ハンソウ</t>
    </rPh>
    <rPh sb="7" eb="9">
      <t>ダンボウ</t>
    </rPh>
    <phoneticPr fontId="6"/>
  </si>
  <si>
    <t>空調機</t>
    <rPh sb="0" eb="3">
      <t>クウチョウキ</t>
    </rPh>
    <phoneticPr fontId="6"/>
  </si>
  <si>
    <t>換気</t>
    <rPh sb="0" eb="2">
      <t>カンキ</t>
    </rPh>
    <phoneticPr fontId="6"/>
  </si>
  <si>
    <t>給湯</t>
    <rPh sb="0" eb="2">
      <t>キュウトウ</t>
    </rPh>
    <phoneticPr fontId="6"/>
  </si>
  <si>
    <t>事務所</t>
  </si>
  <si>
    <t>事務所、官公庁庁舎、警察署、消防署、刑務所、拘置所、斎場、研究施設（事務所的なものに限る）、宗教施設 など</t>
    <rPh sb="4" eb="7">
      <t>カンコウチョウ</t>
    </rPh>
    <rPh sb="10" eb="13">
      <t>ケイサツショ</t>
    </rPh>
    <rPh sb="14" eb="17">
      <t>ショウボウショ</t>
    </rPh>
    <rPh sb="18" eb="21">
      <t>ケイムショ</t>
    </rPh>
    <rPh sb="22" eb="25">
      <t>コウチショ</t>
    </rPh>
    <rPh sb="26" eb="28">
      <t>サイジョウ</t>
    </rPh>
    <rPh sb="46" eb="48">
      <t>シュウキョウ</t>
    </rPh>
    <rPh sb="48" eb="50">
      <t>シセツ</t>
    </rPh>
    <phoneticPr fontId="6"/>
  </si>
  <si>
    <t>ショッピングセンター、百貨店、スーパー、遊技場、温浴施設、空港、バスターミナル など</t>
    <rPh sb="11" eb="14">
      <t>ヒャッカテン</t>
    </rPh>
    <rPh sb="20" eb="23">
      <t>ユウギジョウ</t>
    </rPh>
    <rPh sb="24" eb="26">
      <t>オンヨク</t>
    </rPh>
    <rPh sb="26" eb="28">
      <t>シセツ</t>
    </rPh>
    <rPh sb="29" eb="31">
      <t>クウコウ</t>
    </rPh>
    <phoneticPr fontId="6"/>
  </si>
  <si>
    <t>飲食店、食堂、喫茶店 など</t>
    <rPh sb="0" eb="2">
      <t>インショク</t>
    </rPh>
    <phoneticPr fontId="6"/>
  </si>
  <si>
    <t>ホテル、旅館、公共宿泊施設、結婚式場・宴会場、福祉施設 など</t>
    <rPh sb="4" eb="6">
      <t>リョカン</t>
    </rPh>
    <rPh sb="7" eb="9">
      <t>コウキョウ</t>
    </rPh>
    <rPh sb="9" eb="11">
      <t>シュクハク</t>
    </rPh>
    <rPh sb="11" eb="13">
      <t>シセツ</t>
    </rPh>
    <rPh sb="14" eb="16">
      <t>ケッコン</t>
    </rPh>
    <rPh sb="16" eb="18">
      <t>シキジョウ</t>
    </rPh>
    <rPh sb="19" eb="22">
      <t>エンカイジョウ</t>
    </rPh>
    <phoneticPr fontId="6"/>
  </si>
  <si>
    <t>小学校、中学校、高等学校、大学、高等専門学校、専修学校、各種学校 など</t>
    <rPh sb="0" eb="3">
      <t>ショウガッコウ</t>
    </rPh>
    <rPh sb="4" eb="7">
      <t>チュウガッコウ</t>
    </rPh>
    <rPh sb="8" eb="10">
      <t>コウトウ</t>
    </rPh>
    <rPh sb="10" eb="12">
      <t>ガッコウ</t>
    </rPh>
    <rPh sb="13" eb="15">
      <t>ダイガク</t>
    </rPh>
    <rPh sb="16" eb="18">
      <t>コウトウ</t>
    </rPh>
    <rPh sb="18" eb="20">
      <t>センモン</t>
    </rPh>
    <rPh sb="20" eb="22">
      <t>ガッコウ</t>
    </rPh>
    <rPh sb="23" eb="25">
      <t>センシュウ</t>
    </rPh>
    <rPh sb="25" eb="27">
      <t>ガッコウ</t>
    </rPh>
    <rPh sb="28" eb="30">
      <t>カクシュ</t>
    </rPh>
    <rPh sb="30" eb="32">
      <t>ガッコウ</t>
    </rPh>
    <phoneticPr fontId="6"/>
  </si>
  <si>
    <t>病院、大学病院 など</t>
    <rPh sb="0" eb="2">
      <t>ビョウイン</t>
    </rPh>
    <rPh sb="3" eb="5">
      <t>ダイガク</t>
    </rPh>
    <rPh sb="5" eb="7">
      <t>ビョウイン</t>
    </rPh>
    <phoneticPr fontId="6"/>
  </si>
  <si>
    <t>美術館、博物館、図書館、集会場、展示場、劇場、映画館、体育館、競技場、運動施設、遊園地、競馬場、競艇場 など</t>
    <rPh sb="12" eb="15">
      <t>シュウカイジョウ</t>
    </rPh>
    <rPh sb="16" eb="18">
      <t>テンジ</t>
    </rPh>
    <rPh sb="18" eb="19">
      <t>ジョウ</t>
    </rPh>
    <rPh sb="20" eb="22">
      <t>ゲキジョウ</t>
    </rPh>
    <rPh sb="27" eb="30">
      <t>タイイクカン</t>
    </rPh>
    <rPh sb="31" eb="34">
      <t>キョウギジョウ</t>
    </rPh>
    <rPh sb="35" eb="37">
      <t>ウンドウ</t>
    </rPh>
    <rPh sb="37" eb="39">
      <t>シセツ</t>
    </rPh>
    <rPh sb="40" eb="43">
      <t>ユウエンチ</t>
    </rPh>
    <rPh sb="44" eb="47">
      <t>ケイバジョウ</t>
    </rPh>
    <rPh sb="48" eb="51">
      <t>キョウテイジョウ</t>
    </rPh>
    <phoneticPr fontId="6"/>
  </si>
  <si>
    <t>工場など</t>
    <rPh sb="0" eb="2">
      <t>コウジョウ</t>
    </rPh>
    <phoneticPr fontId="6"/>
  </si>
  <si>
    <t>合　計</t>
    <rPh sb="0" eb="1">
      <t>ゴウ</t>
    </rPh>
    <rPh sb="2" eb="3">
      <t>ケイ</t>
    </rPh>
    <phoneticPr fontId="6"/>
  </si>
  <si>
    <t>（住宅用途</t>
    <rPh sb="1" eb="3">
      <t>ジュウタク</t>
    </rPh>
    <rPh sb="3" eb="5">
      <t>ヨウト</t>
    </rPh>
    <phoneticPr fontId="6"/>
  </si>
  <si>
    <t>㎡）</t>
    <phoneticPr fontId="6"/>
  </si>
  <si>
    <t>採用値</t>
    <rPh sb="0" eb="2">
      <t>サイヨウ</t>
    </rPh>
    <rPh sb="2" eb="3">
      <t>アタイ</t>
    </rPh>
    <phoneticPr fontId="6"/>
  </si>
  <si>
    <t>削減対策項目と対策削減量集計表</t>
    <rPh sb="4" eb="6">
      <t>コウモク</t>
    </rPh>
    <phoneticPr fontId="6"/>
  </si>
  <si>
    <t>■対策削減量の集計</t>
    <rPh sb="1" eb="3">
      <t>タイサク</t>
    </rPh>
    <rPh sb="3" eb="5">
      <t>サクゲン</t>
    </rPh>
    <rPh sb="5" eb="6">
      <t>リョウ</t>
    </rPh>
    <rPh sb="7" eb="9">
      <t>シュウケイ</t>
    </rPh>
    <phoneticPr fontId="6"/>
  </si>
  <si>
    <t>※システム抽出用（対策4以降の集計）</t>
    <rPh sb="5" eb="7">
      <t>チュウシュツ</t>
    </rPh>
    <rPh sb="7" eb="8">
      <t>ヨウ</t>
    </rPh>
    <rPh sb="9" eb="11">
      <t>タイサク</t>
    </rPh>
    <rPh sb="12" eb="14">
      <t>イコウ</t>
    </rPh>
    <rPh sb="15" eb="17">
      <t>シュウケイ</t>
    </rPh>
    <phoneticPr fontId="6"/>
  </si>
  <si>
    <t>区　分</t>
  </si>
  <si>
    <t>No.</t>
    <phoneticPr fontId="6"/>
  </si>
  <si>
    <t>削減対策項目</t>
    <phoneticPr fontId="6"/>
  </si>
  <si>
    <r>
      <t>対策削減量 [t-CO</t>
    </r>
    <r>
      <rPr>
        <vertAlign val="sub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/年]</t>
    </r>
    <rPh sb="13" eb="14">
      <t>トシ</t>
    </rPh>
    <phoneticPr fontId="6"/>
  </si>
  <si>
    <t>対策削減量 [t-CO2/年]</t>
    <phoneticPr fontId="6"/>
  </si>
  <si>
    <t>第二計画期間</t>
    <rPh sb="0" eb="2">
      <t>ダイニ</t>
    </rPh>
    <rPh sb="2" eb="4">
      <t>ケイカク</t>
    </rPh>
    <rPh sb="4" eb="6">
      <t>キカン</t>
    </rPh>
    <phoneticPr fontId="6"/>
  </si>
  <si>
    <t>第三計画期間</t>
    <rPh sb="0" eb="2">
      <t>ダイサン</t>
    </rPh>
    <rPh sb="2" eb="4">
      <t>ケイカク</t>
    </rPh>
    <rPh sb="4" eb="6">
      <t>キカン</t>
    </rPh>
    <phoneticPr fontId="6"/>
  </si>
  <si>
    <t>第一計画期間</t>
    <rPh sb="0" eb="2">
      <t>ダイイチ</t>
    </rPh>
    <rPh sb="2" eb="4">
      <t>ケイカク</t>
    </rPh>
    <rPh sb="4" eb="6">
      <t>キカン</t>
    </rPh>
    <phoneticPr fontId="6"/>
  </si>
  <si>
    <t>第一計画期間</t>
    <rPh sb="0" eb="1">
      <t>ダイ</t>
    </rPh>
    <rPh sb="1" eb="2">
      <t>イチ</t>
    </rPh>
    <rPh sb="2" eb="4">
      <t>ケイカク</t>
    </rPh>
    <rPh sb="4" eb="6">
      <t>キカン</t>
    </rPh>
    <phoneticPr fontId="6"/>
  </si>
  <si>
    <t>第二計画期間</t>
    <rPh sb="0" eb="1">
      <t>ダイ</t>
    </rPh>
    <rPh sb="1" eb="2">
      <t>ニ</t>
    </rPh>
    <rPh sb="2" eb="4">
      <t>ケイカク</t>
    </rPh>
    <rPh sb="4" eb="6">
      <t>キカン</t>
    </rPh>
    <phoneticPr fontId="6"/>
  </si>
  <si>
    <t>第三計画期間</t>
    <rPh sb="0" eb="1">
      <t>ダイ</t>
    </rPh>
    <rPh sb="1" eb="2">
      <t>サン</t>
    </rPh>
    <rPh sb="2" eb="4">
      <t>ケイカク</t>
    </rPh>
    <rPh sb="4" eb="6">
      <t>キカン</t>
    </rPh>
    <phoneticPr fontId="6"/>
  </si>
  <si>
    <t>対策4以降</t>
    <rPh sb="0" eb="2">
      <t>タイサク</t>
    </rPh>
    <rPh sb="3" eb="5">
      <t>イコウ</t>
    </rPh>
    <phoneticPr fontId="6"/>
  </si>
  <si>
    <t>合計</t>
    <rPh sb="0" eb="2">
      <t>ゴウケイ</t>
    </rPh>
    <phoneticPr fontId="6"/>
  </si>
  <si>
    <t>1. 熱源・
 熱搬送設備</t>
    <phoneticPr fontId="6"/>
  </si>
  <si>
    <t>高効率熱源機器の導入</t>
  </si>
  <si>
    <t>高効率冷却塔の導入</t>
  </si>
  <si>
    <t>高効率空調用ポンプの導入</t>
  </si>
  <si>
    <t>空調用ポンプの変流量制御の導入</t>
    <rPh sb="7" eb="8">
      <t>ヘン</t>
    </rPh>
    <rPh sb="8" eb="10">
      <t>リュウリョウ</t>
    </rPh>
    <phoneticPr fontId="6"/>
  </si>
  <si>
    <t>2. 空調・
 換気設備</t>
    <phoneticPr fontId="6"/>
  </si>
  <si>
    <t>高効率パッケージ形空調機の導入</t>
    <phoneticPr fontId="6"/>
  </si>
  <si>
    <t>高効率空調機の導入</t>
    <phoneticPr fontId="6"/>
  </si>
  <si>
    <t>全熱交換器等の導入</t>
  </si>
  <si>
    <t>高効率空調・換気用ファンの導入</t>
    <rPh sb="3" eb="5">
      <t>クウチョウ</t>
    </rPh>
    <rPh sb="6" eb="9">
      <t>カンキヨウ</t>
    </rPh>
    <phoneticPr fontId="6"/>
  </si>
  <si>
    <t>空調の省エネ制御の導入</t>
  </si>
  <si>
    <t>換気の省エネ制御の導入</t>
  </si>
  <si>
    <t>3. 照明・
 電気設備</t>
    <phoneticPr fontId="6"/>
  </si>
  <si>
    <t>高効率照明器具の導入</t>
  </si>
  <si>
    <t>高輝度型誘導灯の導入</t>
  </si>
  <si>
    <t>高効率変圧器の導入</t>
  </si>
  <si>
    <t>照明の省エネ制御の導入</t>
  </si>
  <si>
    <t>4.その他</t>
    <rPh sb="4" eb="5">
      <t>タ</t>
    </rPh>
    <phoneticPr fontId="6"/>
  </si>
  <si>
    <t>高効率給湯システムの導入</t>
    <phoneticPr fontId="6"/>
  </si>
  <si>
    <t>エレベーターの省エネ制御の導入</t>
    <phoneticPr fontId="6"/>
  </si>
  <si>
    <t>高効率エアコンプレッサーの導入</t>
    <phoneticPr fontId="6"/>
  </si>
  <si>
    <t>その他の高効率ポンプ・ブロワ・ファン等の導入</t>
    <rPh sb="2" eb="3">
      <t>タ</t>
    </rPh>
    <rPh sb="4" eb="7">
      <t>コウコウリツ</t>
    </rPh>
    <rPh sb="18" eb="19">
      <t>トウ</t>
    </rPh>
    <rPh sb="20" eb="22">
      <t>ドウニュウ</t>
    </rPh>
    <phoneticPr fontId="6"/>
  </si>
  <si>
    <t>高効率冷凍冷蔵設備の導入</t>
    <rPh sb="0" eb="3">
      <t>コウコウリツ</t>
    </rPh>
    <rPh sb="3" eb="5">
      <t>レイトウ</t>
    </rPh>
    <rPh sb="5" eb="7">
      <t>レイゾウ</t>
    </rPh>
    <rPh sb="7" eb="9">
      <t>セツビ</t>
    </rPh>
    <rPh sb="10" eb="12">
      <t>ドウニュウ</t>
    </rPh>
    <phoneticPr fontId="6"/>
  </si>
  <si>
    <t>高効率工業炉の導入</t>
    <rPh sb="0" eb="3">
      <t>コウコウリツ</t>
    </rPh>
    <rPh sb="3" eb="5">
      <t>コウギョウ</t>
    </rPh>
    <rPh sb="5" eb="6">
      <t>ロ</t>
    </rPh>
    <rPh sb="7" eb="9">
      <t>ドウニュウ</t>
    </rPh>
    <phoneticPr fontId="6"/>
  </si>
  <si>
    <t>高性能ガラス等の導入</t>
    <rPh sb="0" eb="3">
      <t>コウセイノウ</t>
    </rPh>
    <rPh sb="6" eb="7">
      <t>トウ</t>
    </rPh>
    <rPh sb="8" eb="10">
      <t>ドウニュウ</t>
    </rPh>
    <phoneticPr fontId="6"/>
  </si>
  <si>
    <t>県内中小クレジット算定結果</t>
    <rPh sb="0" eb="2">
      <t>ケンナイ</t>
    </rPh>
    <rPh sb="2" eb="4">
      <t>チュウショウ</t>
    </rPh>
    <rPh sb="9" eb="11">
      <t>サンテイ</t>
    </rPh>
    <rPh sb="11" eb="13">
      <t>ケッカ</t>
    </rPh>
    <phoneticPr fontId="6"/>
  </si>
  <si>
    <t>■エネルギー使用量の集計</t>
    <rPh sb="6" eb="9">
      <t>シヨウリョウ</t>
    </rPh>
    <rPh sb="10" eb="12">
      <t>シュウケイ</t>
    </rPh>
    <phoneticPr fontId="6"/>
  </si>
  <si>
    <t>※LPGの集計Noは、単位が「㎥」の場合は4、「t」の場合は27とする。</t>
    <rPh sb="5" eb="7">
      <t>シュウケイ</t>
    </rPh>
    <rPh sb="11" eb="13">
      <t>タンイ</t>
    </rPh>
    <rPh sb="18" eb="20">
      <t>バアイ</t>
    </rPh>
    <rPh sb="27" eb="29">
      <t>バアイ</t>
    </rPh>
    <phoneticPr fontId="6"/>
  </si>
  <si>
    <t>排出量
実績値</t>
    <rPh sb="0" eb="2">
      <t>ハイシュツ</t>
    </rPh>
    <rPh sb="2" eb="3">
      <t>リョウ</t>
    </rPh>
    <rPh sb="4" eb="6">
      <t>ジッセキ</t>
    </rPh>
    <rPh sb="6" eb="7">
      <t>チ</t>
    </rPh>
    <phoneticPr fontId="6"/>
  </si>
  <si>
    <t>発行開始
年度
（数値化）</t>
    <rPh sb="9" eb="11">
      <t>スウチ</t>
    </rPh>
    <rPh sb="11" eb="12">
      <t>カ</t>
    </rPh>
    <phoneticPr fontId="6"/>
  </si>
  <si>
    <t>算定年度削減量の算定</t>
    <rPh sb="0" eb="2">
      <t>サンテイ</t>
    </rPh>
    <rPh sb="2" eb="4">
      <t>ネンド</t>
    </rPh>
    <rPh sb="4" eb="6">
      <t>サクゲン</t>
    </rPh>
    <rPh sb="6" eb="7">
      <t>リョウ</t>
    </rPh>
    <rPh sb="8" eb="10">
      <t>サンテイ</t>
    </rPh>
    <phoneticPr fontId="6"/>
  </si>
  <si>
    <t>推計削減量の算定</t>
    <rPh sb="0" eb="2">
      <t>スイケイ</t>
    </rPh>
    <rPh sb="2" eb="4">
      <t>サクゲン</t>
    </rPh>
    <rPh sb="4" eb="5">
      <t>リョウ</t>
    </rPh>
    <rPh sb="6" eb="8">
      <t>サンテイ</t>
    </rPh>
    <phoneticPr fontId="6"/>
  </si>
  <si>
    <t>県内中小
クレジット
min(①,②)</t>
    <rPh sb="0" eb="2">
      <t>ケンナイ</t>
    </rPh>
    <rPh sb="2" eb="4">
      <t>チュウショウ</t>
    </rPh>
    <phoneticPr fontId="6"/>
  </si>
  <si>
    <t>集計対象</t>
    <rPh sb="0" eb="2">
      <t>シュウケイ</t>
    </rPh>
    <rPh sb="2" eb="4">
      <t>タイショウ</t>
    </rPh>
    <phoneticPr fontId="6"/>
  </si>
  <si>
    <t>年度</t>
    <rPh sb="0" eb="2">
      <t>ネンド</t>
    </rPh>
    <phoneticPr fontId="6"/>
  </si>
  <si>
    <t>発行開始
年度</t>
    <rPh sb="0" eb="2">
      <t>ハッコウ</t>
    </rPh>
    <rPh sb="2" eb="4">
      <t>カイシ</t>
    </rPh>
    <rPh sb="5" eb="7">
      <t>ネンド</t>
    </rPh>
    <phoneticPr fontId="6"/>
  </si>
  <si>
    <t>基準排出量
決定年度</t>
    <rPh sb="0" eb="2">
      <t>キジュン</t>
    </rPh>
    <rPh sb="2" eb="4">
      <t>ハイシュツ</t>
    </rPh>
    <rPh sb="4" eb="5">
      <t>リョウ</t>
    </rPh>
    <rPh sb="6" eb="8">
      <t>ケッテイ</t>
    </rPh>
    <rPh sb="8" eb="10">
      <t>ネンド</t>
    </rPh>
    <phoneticPr fontId="6"/>
  </si>
  <si>
    <t>電気
使用量</t>
    <rPh sb="0" eb="2">
      <t>デンキ</t>
    </rPh>
    <rPh sb="3" eb="6">
      <t>シヨウリョウ</t>
    </rPh>
    <phoneticPr fontId="6"/>
  </si>
  <si>
    <t>都市ガス
使用量</t>
    <rPh sb="0" eb="2">
      <t>トシ</t>
    </rPh>
    <rPh sb="5" eb="7">
      <t>シヨウ</t>
    </rPh>
    <rPh sb="7" eb="8">
      <t>リョウ</t>
    </rPh>
    <phoneticPr fontId="6"/>
  </si>
  <si>
    <t>LPG
使用量</t>
    <rPh sb="4" eb="7">
      <t>シヨウリョウ</t>
    </rPh>
    <phoneticPr fontId="6"/>
  </si>
  <si>
    <t>A重油
使用量</t>
    <rPh sb="1" eb="3">
      <t>ジュウユ</t>
    </rPh>
    <rPh sb="4" eb="7">
      <t>シヨウリョウ</t>
    </rPh>
    <phoneticPr fontId="6"/>
  </si>
  <si>
    <t>灯油
使用量</t>
    <rPh sb="0" eb="2">
      <t>トウユ</t>
    </rPh>
    <rPh sb="3" eb="6">
      <t>シヨウリョウ</t>
    </rPh>
    <phoneticPr fontId="6"/>
  </si>
  <si>
    <t>熱使用量</t>
    <rPh sb="0" eb="1">
      <t>ネツ</t>
    </rPh>
    <rPh sb="1" eb="4">
      <t>シヨウリョウ</t>
    </rPh>
    <phoneticPr fontId="6"/>
  </si>
  <si>
    <t>基準
排出量</t>
    <rPh sb="0" eb="2">
      <t>キジュン</t>
    </rPh>
    <rPh sb="3" eb="5">
      <t>ハイシュツ</t>
    </rPh>
    <rPh sb="5" eb="6">
      <t>リョウ</t>
    </rPh>
    <phoneticPr fontId="6"/>
  </si>
  <si>
    <t>算定年度
削減量</t>
    <rPh sb="0" eb="2">
      <t>サンテイ</t>
    </rPh>
    <rPh sb="2" eb="4">
      <t>ネンド</t>
    </rPh>
    <rPh sb="5" eb="7">
      <t>サクゲン</t>
    </rPh>
    <rPh sb="7" eb="8">
      <t>リョウ</t>
    </rPh>
    <phoneticPr fontId="6"/>
  </si>
  <si>
    <t>推計
削減量</t>
    <rPh sb="0" eb="2">
      <t>スイケイ</t>
    </rPh>
    <phoneticPr fontId="6"/>
  </si>
  <si>
    <t>県内中小
クレジット</t>
    <rPh sb="0" eb="2">
      <t>ケンナイ</t>
    </rPh>
    <rPh sb="2" eb="4">
      <t>チュウショウ</t>
    </rPh>
    <phoneticPr fontId="6"/>
  </si>
  <si>
    <t>中圧ｶﾞｽ
使用量</t>
    <rPh sb="0" eb="1">
      <t>チュウ</t>
    </rPh>
    <rPh sb="6" eb="9">
      <t>シヨウリョウ</t>
    </rPh>
    <phoneticPr fontId="6"/>
  </si>
  <si>
    <t>低圧ｶﾞｽ
使用量</t>
    <rPh sb="0" eb="1">
      <t>テイ</t>
    </rPh>
    <rPh sb="6" eb="9">
      <t>シヨウリョウ</t>
    </rPh>
    <phoneticPr fontId="6"/>
  </si>
  <si>
    <t>原油</t>
    <rPh sb="0" eb="2">
      <t>ゲンユ</t>
    </rPh>
    <phoneticPr fontId="18"/>
  </si>
  <si>
    <t>原油のうちコンデンセート（NGL）</t>
    <rPh sb="0" eb="2">
      <t>ゲンユ</t>
    </rPh>
    <phoneticPr fontId="18"/>
  </si>
  <si>
    <t>揮発油（ガソリン）</t>
    <rPh sb="0" eb="3">
      <t>キハツユ</t>
    </rPh>
    <phoneticPr fontId="18"/>
  </si>
  <si>
    <t>ナフサ</t>
  </si>
  <si>
    <t>軽油</t>
    <rPh sb="0" eb="2">
      <t>ケイユ</t>
    </rPh>
    <phoneticPr fontId="18"/>
  </si>
  <si>
    <t>Ｂ・Ｃ重油</t>
  </si>
  <si>
    <t>石油アスファルト</t>
    <rPh sb="0" eb="2">
      <t>セキユ</t>
    </rPh>
    <phoneticPr fontId="18"/>
  </si>
  <si>
    <t>石油コークス</t>
    <rPh sb="0" eb="2">
      <t>セキユ</t>
    </rPh>
    <phoneticPr fontId="18"/>
  </si>
  <si>
    <t>石油系炭化水素ガス</t>
    <rPh sb="0" eb="3">
      <t>セキユケイ</t>
    </rPh>
    <rPh sb="3" eb="5">
      <t>タンカ</t>
    </rPh>
    <rPh sb="5" eb="7">
      <t>スイソ</t>
    </rPh>
    <phoneticPr fontId="18"/>
  </si>
  <si>
    <t>液化天然ガス（LNG)</t>
    <rPh sb="0" eb="2">
      <t>エキカ</t>
    </rPh>
    <rPh sb="2" eb="4">
      <t>テンネン</t>
    </rPh>
    <phoneticPr fontId="18"/>
  </si>
  <si>
    <t>その他可燃性天然ガス</t>
    <rPh sb="2" eb="3">
      <t>タ</t>
    </rPh>
    <rPh sb="3" eb="6">
      <t>カネンセイ</t>
    </rPh>
    <rPh sb="6" eb="8">
      <t>テンネン</t>
    </rPh>
    <phoneticPr fontId="18"/>
  </si>
  <si>
    <t>石炭（原料炭）</t>
  </si>
  <si>
    <t>石炭（一般炭）</t>
  </si>
  <si>
    <t>石炭（無煙炭）</t>
  </si>
  <si>
    <t>石炭コークス</t>
    <rPh sb="0" eb="2">
      <t>セキタン</t>
    </rPh>
    <phoneticPr fontId="18"/>
  </si>
  <si>
    <t>コールタール</t>
  </si>
  <si>
    <t>コークス炉ガス</t>
    <rPh sb="4" eb="5">
      <t>ロ</t>
    </rPh>
    <phoneticPr fontId="18"/>
  </si>
  <si>
    <t>高炉ガス</t>
    <rPh sb="0" eb="2">
      <t>コウロ</t>
    </rPh>
    <phoneticPr fontId="18"/>
  </si>
  <si>
    <t>転炉ガス</t>
    <rPh sb="0" eb="2">
      <t>テンロ</t>
    </rPh>
    <phoneticPr fontId="18"/>
  </si>
  <si>
    <t>使用
基準番号
（数値化）</t>
    <rPh sb="0" eb="2">
      <t>シヨウ</t>
    </rPh>
    <rPh sb="3" eb="5">
      <t>キジュン</t>
    </rPh>
    <rPh sb="5" eb="7">
      <t>バンゴウ</t>
    </rPh>
    <rPh sb="9" eb="11">
      <t>スウチ</t>
    </rPh>
    <rPh sb="11" eb="12">
      <t>カ</t>
    </rPh>
    <phoneticPr fontId="6"/>
  </si>
  <si>
    <t>基準排出量
決定年度
（数値化）</t>
    <rPh sb="12" eb="15">
      <t>スウチカ</t>
    </rPh>
    <phoneticPr fontId="6"/>
  </si>
  <si>
    <t>基準排出量</t>
    <rPh sb="0" eb="2">
      <t>キジュン</t>
    </rPh>
    <rPh sb="2" eb="4">
      <t>ハイシュツ</t>
    </rPh>
    <rPh sb="4" eb="5">
      <t>リョウ</t>
    </rPh>
    <phoneticPr fontId="6"/>
  </si>
  <si>
    <t>連続年数</t>
    <rPh sb="0" eb="2">
      <t>レンゾク</t>
    </rPh>
    <rPh sb="2" eb="4">
      <t>ネンスウ</t>
    </rPh>
    <phoneticPr fontId="6"/>
  </si>
  <si>
    <t>按分係数</t>
    <rPh sb="0" eb="2">
      <t>アンブン</t>
    </rPh>
    <rPh sb="2" eb="4">
      <t>ケイスウ</t>
    </rPh>
    <phoneticPr fontId="6"/>
  </si>
  <si>
    <t>算定年度
削減量①</t>
    <rPh sb="0" eb="2">
      <t>サンテイ</t>
    </rPh>
    <rPh sb="2" eb="4">
      <t>ネンド</t>
    </rPh>
    <rPh sb="5" eb="7">
      <t>サクゲン</t>
    </rPh>
    <rPh sb="7" eb="8">
      <t>リョウ</t>
    </rPh>
    <phoneticPr fontId="6"/>
  </si>
  <si>
    <t>新規発行
第一
計画期間</t>
    <rPh sb="0" eb="2">
      <t>シンキ</t>
    </rPh>
    <rPh sb="2" eb="4">
      <t>ハッコウ</t>
    </rPh>
    <rPh sb="5" eb="6">
      <t>ダイ</t>
    </rPh>
    <rPh sb="6" eb="7">
      <t>イチ</t>
    </rPh>
    <rPh sb="8" eb="10">
      <t>ケイカク</t>
    </rPh>
    <rPh sb="10" eb="12">
      <t>キカン</t>
    </rPh>
    <phoneticPr fontId="6"/>
  </si>
  <si>
    <t>新規発行
第二
計画期間</t>
    <rPh sb="0" eb="2">
      <t>シンキ</t>
    </rPh>
    <rPh sb="2" eb="4">
      <t>ハッコウ</t>
    </rPh>
    <rPh sb="5" eb="6">
      <t>ダイ</t>
    </rPh>
    <rPh sb="6" eb="7">
      <t>ニ</t>
    </rPh>
    <rPh sb="8" eb="10">
      <t>ケイカク</t>
    </rPh>
    <rPh sb="10" eb="12">
      <t>キカン</t>
    </rPh>
    <phoneticPr fontId="6"/>
  </si>
  <si>
    <t>新規発行
第三
計画期間</t>
    <rPh sb="0" eb="2">
      <t>シンキ</t>
    </rPh>
    <rPh sb="2" eb="4">
      <t>ハッコウ</t>
    </rPh>
    <rPh sb="5" eb="6">
      <t>ダイ</t>
    </rPh>
    <rPh sb="6" eb="7">
      <t>サン</t>
    </rPh>
    <rPh sb="8" eb="10">
      <t>ケイカク</t>
    </rPh>
    <rPh sb="10" eb="12">
      <t>キカン</t>
    </rPh>
    <phoneticPr fontId="6"/>
  </si>
  <si>
    <t>対策削減量</t>
    <rPh sb="0" eb="2">
      <t>タイサク</t>
    </rPh>
    <rPh sb="2" eb="4">
      <t>サクゲン</t>
    </rPh>
    <rPh sb="4" eb="5">
      <t>リョウ</t>
    </rPh>
    <phoneticPr fontId="6"/>
  </si>
  <si>
    <t>推計
削減量②</t>
    <rPh sb="0" eb="2">
      <t>スイケイ</t>
    </rPh>
    <phoneticPr fontId="6"/>
  </si>
  <si>
    <t>[MWh/年]</t>
    <rPh sb="5" eb="6">
      <t>ネン</t>
    </rPh>
    <phoneticPr fontId="6"/>
  </si>
  <si>
    <t>[GJ/年]</t>
    <rPh sb="4" eb="5">
      <t>ネン</t>
    </rPh>
    <phoneticPr fontId="6"/>
  </si>
  <si>
    <t>[t/年]</t>
    <rPh sb="3" eb="4">
      <t>ネン</t>
    </rPh>
    <phoneticPr fontId="6"/>
  </si>
  <si>
    <t>[kｌ/年]</t>
    <rPh sb="4" eb="5">
      <t>ネン</t>
    </rPh>
    <phoneticPr fontId="6"/>
  </si>
  <si>
    <r>
      <t>[t-CO</t>
    </r>
    <r>
      <rPr>
        <vertAlign val="sub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/年]</t>
    </r>
    <rPh sb="7" eb="8">
      <t>ネン</t>
    </rPh>
    <phoneticPr fontId="6"/>
  </si>
  <si>
    <t>[年]</t>
    <rPh sb="1" eb="2">
      <t>ネン</t>
    </rPh>
    <phoneticPr fontId="6"/>
  </si>
  <si>
    <t>[-]</t>
    <phoneticPr fontId="6"/>
  </si>
  <si>
    <t>都内中小クレジット算定基準</t>
    <rPh sb="0" eb="2">
      <t>トナイ</t>
    </rPh>
    <rPh sb="2" eb="4">
      <t>チュウショウ</t>
    </rPh>
    <rPh sb="9" eb="11">
      <t>サンテイ</t>
    </rPh>
    <rPh sb="11" eb="13">
      <t>キジュン</t>
    </rPh>
    <phoneticPr fontId="6"/>
  </si>
  <si>
    <t>推計削減量合計</t>
    <rPh sb="0" eb="2">
      <t>スイケイ</t>
    </rPh>
    <rPh sb="2" eb="4">
      <t>サクゲン</t>
    </rPh>
    <rPh sb="4" eb="5">
      <t>リョウ</t>
    </rPh>
    <rPh sb="5" eb="7">
      <t>ゴウケイ</t>
    </rPh>
    <phoneticPr fontId="6"/>
  </si>
  <si>
    <r>
      <t>[t-CO</t>
    </r>
    <r>
      <rPr>
        <vertAlign val="sub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]</t>
    </r>
    <phoneticPr fontId="6"/>
  </si>
  <si>
    <t>■エネルギー消費量等の換算係数</t>
    <rPh sb="6" eb="9">
      <t>ショウヒリョウ</t>
    </rPh>
    <rPh sb="9" eb="10">
      <t>ナド</t>
    </rPh>
    <rPh sb="11" eb="13">
      <t>カンザン</t>
    </rPh>
    <rPh sb="13" eb="15">
      <t>ケイスウ</t>
    </rPh>
    <phoneticPr fontId="6"/>
  </si>
  <si>
    <t xml:space="preserve">　算定年度削減量 ：A </t>
    <rPh sb="1" eb="3">
      <t>サンテイ</t>
    </rPh>
    <rPh sb="3" eb="5">
      <t>ネンド</t>
    </rPh>
    <rPh sb="5" eb="7">
      <t>サクゲン</t>
    </rPh>
    <rPh sb="7" eb="8">
      <t>リョウ</t>
    </rPh>
    <phoneticPr fontId="6"/>
  </si>
  <si>
    <t xml:space="preserve">　対策削減量 ：B </t>
    <phoneticPr fontId="6"/>
  </si>
  <si>
    <t>電気</t>
  </si>
  <si>
    <t>中圧ｶﾞｽ</t>
    <rPh sb="0" eb="2">
      <t>チュウアツ</t>
    </rPh>
    <phoneticPr fontId="6"/>
  </si>
  <si>
    <t>低圧ｶﾞｽ</t>
    <rPh sb="0" eb="2">
      <t>テイアツ</t>
    </rPh>
    <phoneticPr fontId="6"/>
  </si>
  <si>
    <t>LPG</t>
  </si>
  <si>
    <t>A重油</t>
  </si>
  <si>
    <t>灯油</t>
  </si>
  <si>
    <t>蒸気・冷水・温水</t>
    <rPh sb="0" eb="2">
      <t>ジョウキ</t>
    </rPh>
    <rPh sb="3" eb="5">
      <t>レイスイ</t>
    </rPh>
    <rPh sb="6" eb="8">
      <t>オンスイ</t>
    </rPh>
    <phoneticPr fontId="6"/>
  </si>
  <si>
    <t>① A＝０の場合</t>
    <rPh sb="6" eb="8">
      <t>バアイ</t>
    </rPh>
    <phoneticPr fontId="6"/>
  </si>
  <si>
    <t>県内中小クレジット＝０</t>
    <rPh sb="0" eb="2">
      <t>ケンナイ</t>
    </rPh>
    <rPh sb="2" eb="4">
      <t>チュウショウ</t>
    </rPh>
    <phoneticPr fontId="6"/>
  </si>
  <si>
    <t xml:space="preserve">都内中小クレジットを算定する年度 </t>
    <rPh sb="0" eb="2">
      <t>トナイ</t>
    </rPh>
    <rPh sb="10" eb="12">
      <t>サンテイ</t>
    </rPh>
    <rPh sb="14" eb="16">
      <t>ネンド</t>
    </rPh>
    <phoneticPr fontId="6"/>
  </si>
  <si>
    <t>年度　～</t>
    <rPh sb="0" eb="2">
      <t>ネンド</t>
    </rPh>
    <phoneticPr fontId="6"/>
  </si>
  <si>
    <t>[MJ/kWh]</t>
    <phoneticPr fontId="6"/>
  </si>
  <si>
    <t>[MJ/Nm3]</t>
    <phoneticPr fontId="6"/>
  </si>
  <si>
    <t>[MJ/kg]</t>
    <phoneticPr fontId="6"/>
  </si>
  <si>
    <t>[MJ/L]</t>
    <phoneticPr fontId="6"/>
  </si>
  <si>
    <t>-</t>
    <phoneticPr fontId="6"/>
  </si>
  <si>
    <t>② Ａ＜Ｂ×1.1の場合</t>
    <rPh sb="10" eb="12">
      <t>バアイ</t>
    </rPh>
    <phoneticPr fontId="6"/>
  </si>
  <si>
    <t>県内中小クレジット＝A</t>
    <rPh sb="0" eb="2">
      <t>ケンナイ</t>
    </rPh>
    <rPh sb="2" eb="4">
      <t>チュウショウ</t>
    </rPh>
    <phoneticPr fontId="6"/>
  </si>
  <si>
    <t>低位発熱量</t>
    <rPh sb="0" eb="1">
      <t>ヒク</t>
    </rPh>
    <rPh sb="1" eb="2">
      <t>グライ</t>
    </rPh>
    <rPh sb="2" eb="4">
      <t>ハツネツ</t>
    </rPh>
    <rPh sb="4" eb="5">
      <t>リョウ</t>
    </rPh>
    <phoneticPr fontId="6"/>
  </si>
  <si>
    <t>③ 上記以外の場合</t>
    <rPh sb="2" eb="4">
      <t>ジョウキ</t>
    </rPh>
    <rPh sb="4" eb="6">
      <t>イガイ</t>
    </rPh>
    <rPh sb="7" eb="9">
      <t>バアイ</t>
    </rPh>
    <phoneticPr fontId="6"/>
  </si>
  <si>
    <t>県内中小クレジット＝Ｂ×1.1</t>
    <rPh sb="0" eb="2">
      <t>ケンナイ</t>
    </rPh>
    <rPh sb="2" eb="4">
      <t>チュウショウ</t>
    </rPh>
    <phoneticPr fontId="6"/>
  </si>
  <si>
    <t>都内中小クレジット</t>
    <rPh sb="0" eb="2">
      <t>トナイ</t>
    </rPh>
    <phoneticPr fontId="6"/>
  </si>
  <si>
    <t>[t-CO2]</t>
  </si>
  <si>
    <t>■排出係数</t>
    <rPh sb="1" eb="3">
      <t>ハイシュツ</t>
    </rPh>
    <rPh sb="3" eb="5">
      <t>ケイスウ</t>
    </rPh>
    <phoneticPr fontId="6"/>
  </si>
  <si>
    <t>第三計画期間</t>
    <rPh sb="1" eb="2">
      <t>サン</t>
    </rPh>
    <phoneticPr fontId="6"/>
  </si>
  <si>
    <t>[kg-CO2/kWh]</t>
    <phoneticPr fontId="6"/>
  </si>
  <si>
    <t>[kg-CO2/MJ]</t>
    <phoneticPr fontId="6"/>
  </si>
  <si>
    <t>[kg-CO2/kg]</t>
    <phoneticPr fontId="6"/>
  </si>
  <si>
    <t>[kg-CO2/L]</t>
    <phoneticPr fontId="6"/>
  </si>
  <si>
    <t>※[kg-C/MJ]</t>
    <phoneticPr fontId="6"/>
  </si>
  <si>
    <t>排出係数</t>
    <rPh sb="0" eb="2">
      <t>ハイシュツ</t>
    </rPh>
    <rPh sb="2" eb="4">
      <t>ケイスウ</t>
    </rPh>
    <phoneticPr fontId="6"/>
  </si>
  <si>
    <t>（日本産業規格A列４番）</t>
    <rPh sb="1" eb="3">
      <t>ニホン</t>
    </rPh>
    <rPh sb="3" eb="5">
      <t>サンギョウ</t>
    </rPh>
    <rPh sb="5" eb="7">
      <t>キカク</t>
    </rPh>
    <rPh sb="8" eb="9">
      <t>レツ</t>
    </rPh>
    <rPh sb="10" eb="11">
      <t>バン</t>
    </rPh>
    <phoneticPr fontId="6"/>
  </si>
  <si>
    <t>※第4の排出係数は第3の同値を仮入力。（ツール動作上の設定）</t>
    <rPh sb="1" eb="2">
      <t>ダイ</t>
    </rPh>
    <rPh sb="4" eb="6">
      <t>ハイシュツ</t>
    </rPh>
    <rPh sb="6" eb="8">
      <t>ケイスウ</t>
    </rPh>
    <rPh sb="9" eb="10">
      <t>ダイ</t>
    </rPh>
    <rPh sb="12" eb="14">
      <t>ドウチ</t>
    </rPh>
    <rPh sb="15" eb="16">
      <t>カリ</t>
    </rPh>
    <rPh sb="16" eb="18">
      <t>ニュウリョク</t>
    </rPh>
    <rPh sb="23" eb="25">
      <t>ドウサ</t>
    </rPh>
    <rPh sb="25" eb="26">
      <t>ジョウ</t>
    </rPh>
    <rPh sb="27" eb="29">
      <t>セッテイ</t>
    </rPh>
    <phoneticPr fontId="6"/>
  </si>
  <si>
    <t>[kg-CO2/Nm3]</t>
    <phoneticPr fontId="6"/>
  </si>
  <si>
    <t>※排出係数は、計画期間ごとに東京都確認。（第2→3計画期間は変更なし）</t>
    <rPh sb="1" eb="3">
      <t>ハイシュツ</t>
    </rPh>
    <rPh sb="3" eb="5">
      <t>ケイスウ</t>
    </rPh>
    <rPh sb="7" eb="9">
      <t>ケイカク</t>
    </rPh>
    <rPh sb="9" eb="11">
      <t>キカン</t>
    </rPh>
    <rPh sb="14" eb="16">
      <t>トウキョウ</t>
    </rPh>
    <rPh sb="16" eb="17">
      <t>ト</t>
    </rPh>
    <rPh sb="17" eb="19">
      <t>カクニン</t>
    </rPh>
    <rPh sb="21" eb="22">
      <t>ダイ</t>
    </rPh>
    <rPh sb="25" eb="27">
      <t>ケイカク</t>
    </rPh>
    <rPh sb="27" eb="29">
      <t>キカン</t>
    </rPh>
    <rPh sb="30" eb="32">
      <t>ヘンコウ</t>
    </rPh>
    <phoneticPr fontId="6"/>
  </si>
  <si>
    <t>※都市ガスの排出係数に中圧と低圧の区別なし</t>
    <rPh sb="1" eb="3">
      <t>トシ</t>
    </rPh>
    <rPh sb="6" eb="8">
      <t>ハイシュツ</t>
    </rPh>
    <rPh sb="8" eb="10">
      <t>ケイスウ</t>
    </rPh>
    <rPh sb="11" eb="13">
      <t>チュウアツ</t>
    </rPh>
    <rPh sb="14" eb="16">
      <t>テイアツ</t>
    </rPh>
    <rPh sb="17" eb="19">
      <t>クベツ</t>
    </rPh>
    <phoneticPr fontId="6"/>
  </si>
  <si>
    <t>LPG重量体積変換係数</t>
    <rPh sb="3" eb="5">
      <t>ジュウリョウ</t>
    </rPh>
    <rPh sb="5" eb="7">
      <t>タイセキ</t>
    </rPh>
    <rPh sb="7" eb="9">
      <t>ヘンカン</t>
    </rPh>
    <rPh sb="9" eb="11">
      <t>ケイスウ</t>
    </rPh>
    <phoneticPr fontId="6"/>
  </si>
  <si>
    <t>m3/t</t>
    <phoneticPr fontId="6"/>
  </si>
  <si>
    <t>青梅ガス</t>
    <rPh sb="0" eb="2">
      <t>オウメ</t>
    </rPh>
    <phoneticPr fontId="6"/>
  </si>
  <si>
    <t>昭島ガス</t>
    <rPh sb="0" eb="2">
      <t>アキシマ</t>
    </rPh>
    <phoneticPr fontId="6"/>
  </si>
  <si>
    <t>○</t>
    <phoneticPr fontId="6"/>
  </si>
  <si>
    <t>エネルギー使用量</t>
    <rPh sb="5" eb="8">
      <t>シヨウリョウ</t>
    </rPh>
    <phoneticPr fontId="6"/>
  </si>
  <si>
    <t>親メーター</t>
    <rPh sb="0" eb="1">
      <t>オヤ</t>
    </rPh>
    <phoneticPr fontId="6"/>
  </si>
  <si>
    <t>子メーター</t>
    <rPh sb="0" eb="1">
      <t>コ</t>
    </rPh>
    <phoneticPr fontId="6"/>
  </si>
  <si>
    <t>ｴﾈﾙｷﾞｰ
種別</t>
    <phoneticPr fontId="6"/>
  </si>
  <si>
    <t>メーター
種別</t>
    <rPh sb="5" eb="7">
      <t>シュベツ</t>
    </rPh>
    <phoneticPr fontId="6"/>
  </si>
  <si>
    <t>除外対象</t>
    <rPh sb="0" eb="2">
      <t>ジョガイ</t>
    </rPh>
    <rPh sb="2" eb="4">
      <t>タイショウ</t>
    </rPh>
    <phoneticPr fontId="6"/>
  </si>
  <si>
    <t>供給会社等</t>
    <phoneticPr fontId="6"/>
  </si>
  <si>
    <t>単位</t>
    <phoneticPr fontId="6"/>
  </si>
  <si>
    <t>エネルギー使用量</t>
    <phoneticPr fontId="6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</si>
  <si>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</si>
  <si>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</si>
  <si>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</si>
  <si>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</si>
  <si>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</si>
  <si>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</si>
  <si>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</si>
  <si>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</si>
  <si>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</si>
  <si>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</si>
  <si>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</si>
  <si>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</si>
  <si>
    <t>計</t>
    <rPh sb="0" eb="1">
      <t>ケイ</t>
    </rPh>
    <phoneticPr fontId="6"/>
  </si>
  <si>
    <t>集計コード：燃料種No.×10000+年度</t>
    <rPh sb="0" eb="2">
      <t>シュウケイ</t>
    </rPh>
    <rPh sb="6" eb="8">
      <t>ネンリョウ</t>
    </rPh>
    <rPh sb="8" eb="9">
      <t>シュ</t>
    </rPh>
    <rPh sb="19" eb="21">
      <t>ネンド</t>
    </rPh>
    <phoneticPr fontId="6"/>
  </si>
  <si>
    <t>電気</t>
    <phoneticPr fontId="6"/>
  </si>
  <si>
    <t>中圧ｶﾞｽ</t>
    <rPh sb="0" eb="1">
      <t>ナカ</t>
    </rPh>
    <rPh sb="1" eb="2">
      <t>アツ</t>
    </rPh>
    <phoneticPr fontId="6"/>
  </si>
  <si>
    <t>低圧ｶﾞｽ</t>
    <rPh sb="0" eb="1">
      <t>テイ</t>
    </rPh>
    <rPh sb="1" eb="2">
      <t>アツ</t>
    </rPh>
    <phoneticPr fontId="6"/>
  </si>
  <si>
    <t>LPG(kg)</t>
    <phoneticPr fontId="6"/>
  </si>
  <si>
    <t>LPG(m3)</t>
    <phoneticPr fontId="6"/>
  </si>
  <si>
    <t>A重油</t>
    <phoneticPr fontId="6"/>
  </si>
  <si>
    <t>灯油</t>
    <phoneticPr fontId="6"/>
  </si>
  <si>
    <t>蒸気</t>
    <rPh sb="0" eb="2">
      <t>ジョウキ</t>
    </rPh>
    <phoneticPr fontId="6"/>
  </si>
  <si>
    <t>冷水</t>
    <rPh sb="0" eb="2">
      <t>レイスイ</t>
    </rPh>
    <phoneticPr fontId="6"/>
  </si>
  <si>
    <t>温水</t>
    <rPh sb="0" eb="2">
      <t>オンスイ</t>
    </rPh>
    <phoneticPr fontId="6"/>
  </si>
  <si>
    <t>原油のうちｺﾝﾃﾞﾝｾｰﾄ</t>
    <rPh sb="0" eb="2">
      <t>ゲンユ</t>
    </rPh>
    <phoneticPr fontId="18"/>
  </si>
  <si>
    <t>燃料種No</t>
    <rPh sb="0" eb="2">
      <t>ネンリョウ</t>
    </rPh>
    <rPh sb="2" eb="3">
      <t>シュ</t>
    </rPh>
    <phoneticPr fontId="6"/>
  </si>
  <si>
    <t>単位</t>
    <rPh sb="0" eb="2">
      <t>タンイ</t>
    </rPh>
    <phoneticPr fontId="6"/>
  </si>
  <si>
    <r>
      <t>k</t>
    </r>
    <r>
      <rPr>
        <sz val="11"/>
        <color theme="1"/>
        <rFont val="Yu Gothic"/>
        <family val="2"/>
        <scheme val="minor"/>
      </rPr>
      <t>Wh</t>
    </r>
    <phoneticPr fontId="6"/>
  </si>
  <si>
    <r>
      <t>m</t>
    </r>
    <r>
      <rPr>
        <sz val="11"/>
        <color theme="1"/>
        <rFont val="Yu Gothic"/>
        <family val="2"/>
        <scheme val="minor"/>
      </rPr>
      <t>3</t>
    </r>
    <phoneticPr fontId="6"/>
  </si>
  <si>
    <r>
      <t>k</t>
    </r>
    <r>
      <rPr>
        <sz val="11"/>
        <color theme="1"/>
        <rFont val="Yu Gothic"/>
        <family val="2"/>
        <scheme val="minor"/>
      </rPr>
      <t>g</t>
    </r>
    <phoneticPr fontId="6"/>
  </si>
  <si>
    <t>m3</t>
    <phoneticPr fontId="6"/>
  </si>
  <si>
    <t>ℓ</t>
    <phoneticPr fontId="6"/>
  </si>
  <si>
    <r>
      <t>M</t>
    </r>
    <r>
      <rPr>
        <sz val="11"/>
        <color theme="1"/>
        <rFont val="Yu Gothic"/>
        <family val="2"/>
        <scheme val="minor"/>
      </rPr>
      <t>J</t>
    </r>
    <phoneticPr fontId="6"/>
  </si>
  <si>
    <t>ℓ</t>
  </si>
  <si>
    <t>kg</t>
  </si>
  <si>
    <r>
      <t>N</t>
    </r>
    <r>
      <rPr>
        <sz val="11"/>
        <color theme="1"/>
        <rFont val="Yu Gothic"/>
        <family val="2"/>
        <scheme val="minor"/>
      </rPr>
      <t>m3</t>
    </r>
    <phoneticPr fontId="6"/>
  </si>
  <si>
    <t>■単位換算係数</t>
    <rPh sb="1" eb="3">
      <t>タンイ</t>
    </rPh>
    <rPh sb="3" eb="5">
      <t>カンザン</t>
    </rPh>
    <rPh sb="5" eb="7">
      <t>ケイスウ</t>
    </rPh>
    <phoneticPr fontId="6"/>
  </si>
  <si>
    <t>■年間削減量集計[t-CO2/年]</t>
    <rPh sb="1" eb="3">
      <t>ネンカン</t>
    </rPh>
    <rPh sb="3" eb="5">
      <t>サクゲン</t>
    </rPh>
    <rPh sb="5" eb="6">
      <t>リョウ</t>
    </rPh>
    <rPh sb="6" eb="8">
      <t>シュウケイ</t>
    </rPh>
    <rPh sb="15" eb="16">
      <t>ネン</t>
    </rPh>
    <phoneticPr fontId="6"/>
  </si>
  <si>
    <t>kW</t>
    <phoneticPr fontId="6"/>
  </si>
  <si>
    <t>kcal/h</t>
    <phoneticPr fontId="6"/>
  </si>
  <si>
    <t>MJ/h</t>
    <phoneticPr fontId="6"/>
  </si>
  <si>
    <t>Nm3/h</t>
    <phoneticPr fontId="6"/>
  </si>
  <si>
    <t>kg/h</t>
    <phoneticPr fontId="6"/>
  </si>
  <si>
    <t>l/h</t>
    <phoneticPr fontId="6"/>
  </si>
  <si>
    <t>中圧ｶﾞｽ</t>
    <phoneticPr fontId="6"/>
  </si>
  <si>
    <t>低圧ｶﾞｽ</t>
    <phoneticPr fontId="6"/>
  </si>
  <si>
    <t>蒸気・熱</t>
    <rPh sb="0" eb="2">
      <t>ジョウキ</t>
    </rPh>
    <rPh sb="3" eb="4">
      <t>ネツ</t>
    </rPh>
    <phoneticPr fontId="6"/>
  </si>
  <si>
    <t>更新</t>
    <rPh sb="0" eb="2">
      <t>コウシン</t>
    </rPh>
    <phoneticPr fontId="6"/>
  </si>
  <si>
    <t>追加</t>
    <rPh sb="0" eb="2">
      <t>ツイカ</t>
    </rPh>
    <phoneticPr fontId="6"/>
  </si>
  <si>
    <t>対策後</t>
    <rPh sb="0" eb="2">
      <t>タイサク</t>
    </rPh>
    <rPh sb="2" eb="3">
      <t>ゴ</t>
    </rPh>
    <phoneticPr fontId="6"/>
  </si>
  <si>
    <t>対策前</t>
    <rPh sb="0" eb="2">
      <t>タイサク</t>
    </rPh>
    <rPh sb="2" eb="3">
      <t>マエ</t>
    </rPh>
    <phoneticPr fontId="6"/>
  </si>
  <si>
    <t>●</t>
    <phoneticPr fontId="6"/>
  </si>
  <si>
    <r>
      <t>冷房時基準C</t>
    </r>
    <r>
      <rPr>
        <sz val="11"/>
        <color theme="1"/>
        <rFont val="Yu Gothic"/>
        <family val="2"/>
        <scheme val="minor"/>
      </rPr>
      <t>OP</t>
    </r>
    <rPh sb="0" eb="2">
      <t>レイボウ</t>
    </rPh>
    <rPh sb="2" eb="3">
      <t>ジ</t>
    </rPh>
    <rPh sb="3" eb="5">
      <t>キジュン</t>
    </rPh>
    <phoneticPr fontId="6"/>
  </si>
  <si>
    <r>
      <t>暖房時基準C</t>
    </r>
    <r>
      <rPr>
        <sz val="11"/>
        <color theme="1"/>
        <rFont val="Yu Gothic"/>
        <family val="2"/>
        <scheme val="minor"/>
      </rPr>
      <t>OP</t>
    </r>
    <rPh sb="0" eb="2">
      <t>ダンボウ</t>
    </rPh>
    <rPh sb="2" eb="3">
      <t>ジ</t>
    </rPh>
    <rPh sb="3" eb="5">
      <t>キジュン</t>
    </rPh>
    <phoneticPr fontId="6"/>
  </si>
  <si>
    <t>低圧ｶﾞｽ</t>
    <rPh sb="1" eb="2">
      <t>アツ</t>
    </rPh>
    <phoneticPr fontId="6"/>
  </si>
  <si>
    <t>1.1</t>
    <phoneticPr fontId="6"/>
  </si>
  <si>
    <t>高効率熱源機器の導入</t>
    <rPh sb="0" eb="3">
      <t>コウコウリツ</t>
    </rPh>
    <rPh sb="3" eb="5">
      <t>ネツゲン</t>
    </rPh>
    <rPh sb="5" eb="7">
      <t>キキ</t>
    </rPh>
    <rPh sb="8" eb="10">
      <t>ドウニュウ</t>
    </rPh>
    <phoneticPr fontId="6"/>
  </si>
  <si>
    <t>LPG</t>
    <phoneticPr fontId="6"/>
  </si>
  <si>
    <t>削減対策内容</t>
    <rPh sb="0" eb="2">
      <t>サクゲン</t>
    </rPh>
    <rPh sb="2" eb="4">
      <t>タイサク</t>
    </rPh>
    <rPh sb="4" eb="6">
      <t>ナイヨウ</t>
    </rPh>
    <phoneticPr fontId="6"/>
  </si>
  <si>
    <t>対策削減量</t>
    <phoneticPr fontId="6"/>
  </si>
  <si>
    <t>空調用</t>
    <rPh sb="0" eb="3">
      <t>クウチョウヨウ</t>
    </rPh>
    <phoneticPr fontId="6"/>
  </si>
  <si>
    <t>生産プロセス用</t>
    <rPh sb="0" eb="2">
      <t>セイサン</t>
    </rPh>
    <rPh sb="6" eb="7">
      <t>ヨウ</t>
    </rPh>
    <phoneticPr fontId="6"/>
  </si>
  <si>
    <t>昇温用</t>
    <rPh sb="0" eb="2">
      <t>ノボルオン</t>
    </rPh>
    <rPh sb="2" eb="3">
      <t>ヨウ</t>
    </rPh>
    <phoneticPr fontId="6"/>
  </si>
  <si>
    <t>給湯用</t>
    <rPh sb="0" eb="2">
      <t>キュウトウ</t>
    </rPh>
    <rPh sb="2" eb="3">
      <t>ヨウ</t>
    </rPh>
    <phoneticPr fontId="6"/>
  </si>
  <si>
    <t>空調・給湯兼用</t>
    <rPh sb="0" eb="2">
      <t>クウチョウ</t>
    </rPh>
    <rPh sb="3" eb="5">
      <t>キュウトウ</t>
    </rPh>
    <rPh sb="5" eb="7">
      <t>ケンヨウ</t>
    </rPh>
    <phoneticPr fontId="6"/>
  </si>
  <si>
    <t>対策
No.</t>
    <rPh sb="0" eb="2">
      <t>タイサク</t>
    </rPh>
    <phoneticPr fontId="6"/>
  </si>
  <si>
    <t>実施
年度</t>
    <rPh sb="3" eb="5">
      <t>ネンド</t>
    </rPh>
    <phoneticPr fontId="6"/>
  </si>
  <si>
    <t>機器
記号</t>
    <rPh sb="0" eb="2">
      <t>キキ</t>
    </rPh>
    <rPh sb="3" eb="5">
      <t>キゴウ</t>
    </rPh>
    <phoneticPr fontId="6"/>
  </si>
  <si>
    <t>用途</t>
    <rPh sb="0" eb="2">
      <t>ヨウト</t>
    </rPh>
    <phoneticPr fontId="6"/>
  </si>
  <si>
    <t>機種</t>
    <rPh sb="0" eb="2">
      <t>キシュ</t>
    </rPh>
    <phoneticPr fontId="6"/>
  </si>
  <si>
    <t>冷凍
能力
[kW]</t>
    <rPh sb="0" eb="2">
      <t>レイトウ</t>
    </rPh>
    <rPh sb="3" eb="5">
      <t>ノウリョク</t>
    </rPh>
    <phoneticPr fontId="6"/>
  </si>
  <si>
    <t>加熱
能力
[kW]</t>
    <rPh sb="0" eb="2">
      <t>カネツ</t>
    </rPh>
    <rPh sb="3" eb="5">
      <t>ノウリョク</t>
    </rPh>
    <phoneticPr fontId="6"/>
  </si>
  <si>
    <t>台数</t>
    <rPh sb="0" eb="2">
      <t>ダイスウ</t>
    </rPh>
    <phoneticPr fontId="6"/>
  </si>
  <si>
    <t>対策項目</t>
    <phoneticPr fontId="6"/>
  </si>
  <si>
    <t>省エネ率</t>
    <rPh sb="0" eb="1">
      <t>ショウ</t>
    </rPh>
    <rPh sb="3" eb="4">
      <t>リツ</t>
    </rPh>
    <phoneticPr fontId="6"/>
  </si>
  <si>
    <t>全負荷
相当運転時間
[h/年]</t>
    <rPh sb="0" eb="1">
      <t>ゼン</t>
    </rPh>
    <rPh sb="1" eb="3">
      <t>フカ</t>
    </rPh>
    <rPh sb="4" eb="6">
      <t>ソウトウ</t>
    </rPh>
    <rPh sb="6" eb="8">
      <t>ウンテン</t>
    </rPh>
    <rPh sb="8" eb="10">
      <t>ジカン</t>
    </rPh>
    <phoneticPr fontId="6"/>
  </si>
  <si>
    <t>対策後の
ｴﾈﾙｷﾞｰ使用量
推計値</t>
    <rPh sb="0" eb="2">
      <t>タイサク</t>
    </rPh>
    <rPh sb="2" eb="3">
      <t>ゴ</t>
    </rPh>
    <rPh sb="15" eb="17">
      <t>スイケイ</t>
    </rPh>
    <rPh sb="17" eb="18">
      <t>アタイ</t>
    </rPh>
    <phoneticPr fontId="6"/>
  </si>
  <si>
    <t>対策後の
ｴﾈﾙｷﾞｰ使用量
実績値</t>
    <rPh sb="0" eb="2">
      <t>タイサク</t>
    </rPh>
    <rPh sb="2" eb="3">
      <t>ゴ</t>
    </rPh>
    <rPh sb="15" eb="17">
      <t>ジッセキ</t>
    </rPh>
    <rPh sb="17" eb="18">
      <t>アタイ</t>
    </rPh>
    <phoneticPr fontId="6"/>
  </si>
  <si>
    <t>年間ｴﾈﾙｷﾞｰ
削減量</t>
    <rPh sb="0" eb="2">
      <t>ネンカン</t>
    </rPh>
    <rPh sb="9" eb="11">
      <t>サクゲン</t>
    </rPh>
    <rPh sb="11" eb="12">
      <t>リョウ</t>
    </rPh>
    <phoneticPr fontId="6"/>
  </si>
  <si>
    <r>
      <t>年間削減量
[t-CO</t>
    </r>
    <r>
      <rPr>
        <vertAlign val="sub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/年]</t>
    </r>
    <rPh sb="0" eb="2">
      <t>ネンカン</t>
    </rPh>
    <rPh sb="2" eb="4">
      <t>サクゲン</t>
    </rPh>
    <rPh sb="4" eb="5">
      <t>リョウ</t>
    </rPh>
    <phoneticPr fontId="6"/>
  </si>
  <si>
    <t>1台当たりの
定格ｴﾈﾙｷﾞｰ消費量</t>
    <rPh sb="2" eb="3">
      <t>ア</t>
    </rPh>
    <rPh sb="7" eb="9">
      <t>テイカク</t>
    </rPh>
    <phoneticPr fontId="6"/>
  </si>
  <si>
    <t>定格COP
又は
ﾎﾞｲﾗｰ効率</t>
    <rPh sb="0" eb="2">
      <t>テイカク</t>
    </rPh>
    <rPh sb="6" eb="7">
      <t>マタ</t>
    </rPh>
    <rPh sb="14" eb="16">
      <t>コウリツ</t>
    </rPh>
    <phoneticPr fontId="6"/>
  </si>
  <si>
    <t>冷熱源</t>
    <rPh sb="0" eb="1">
      <t>レイ</t>
    </rPh>
    <rPh sb="1" eb="2">
      <t>ネツ</t>
    </rPh>
    <rPh sb="2" eb="3">
      <t>ゲン</t>
    </rPh>
    <phoneticPr fontId="6"/>
  </si>
  <si>
    <t>温熱源</t>
    <rPh sb="0" eb="1">
      <t>オン</t>
    </rPh>
    <rPh sb="1" eb="3">
      <t>ネツゲン</t>
    </rPh>
    <phoneticPr fontId="6"/>
  </si>
  <si>
    <t>第一
計画
期間</t>
    <rPh sb="0" eb="2">
      <t>ダイイチ</t>
    </rPh>
    <rPh sb="3" eb="5">
      <t>ケイカク</t>
    </rPh>
    <rPh sb="6" eb="8">
      <t>キカン</t>
    </rPh>
    <phoneticPr fontId="6"/>
  </si>
  <si>
    <t>第二
計画
期間</t>
    <rPh sb="0" eb="2">
      <t>ダイニ</t>
    </rPh>
    <rPh sb="3" eb="5">
      <t>ケイカク</t>
    </rPh>
    <rPh sb="6" eb="8">
      <t>キカン</t>
    </rPh>
    <phoneticPr fontId="6"/>
  </si>
  <si>
    <t>第三
計画
期間</t>
    <rPh sb="0" eb="1">
      <t>ダイ</t>
    </rPh>
    <rPh sb="1" eb="2">
      <t>サン</t>
    </rPh>
    <rPh sb="3" eb="5">
      <t>ケイカク</t>
    </rPh>
    <rPh sb="6" eb="8">
      <t>キカン</t>
    </rPh>
    <phoneticPr fontId="6"/>
  </si>
  <si>
    <t>水冷チリングユニット</t>
  </si>
  <si>
    <t>空冷チリングユニット</t>
    <rPh sb="0" eb="1">
      <t>クウ</t>
    </rPh>
    <phoneticPr fontId="6"/>
  </si>
  <si>
    <t>空気熱源ヒートポンプユニット</t>
    <rPh sb="0" eb="2">
      <t>クウキ</t>
    </rPh>
    <rPh sb="2" eb="4">
      <t>ネツゲン</t>
    </rPh>
    <phoneticPr fontId="6"/>
  </si>
  <si>
    <t>熱回収ヒートポンプユニット</t>
    <rPh sb="0" eb="1">
      <t>ネツ</t>
    </rPh>
    <rPh sb="1" eb="3">
      <t>カイシュウ</t>
    </rPh>
    <phoneticPr fontId="6"/>
  </si>
  <si>
    <t>ターボ冷凍機</t>
  </si>
  <si>
    <t>ブラインターボ冷凍機</t>
  </si>
  <si>
    <t>熱回収ターボ冷凍機</t>
    <rPh sb="0" eb="1">
      <t>ネツ</t>
    </rPh>
    <rPh sb="1" eb="3">
      <t>カイシュウ</t>
    </rPh>
    <phoneticPr fontId="6"/>
  </si>
  <si>
    <t>蒸気吸収冷凍機</t>
    <rPh sb="0" eb="2">
      <t>ジョウキ</t>
    </rPh>
    <rPh sb="2" eb="4">
      <t>キュウシュウ</t>
    </rPh>
    <rPh sb="4" eb="7">
      <t>レイトウキ</t>
    </rPh>
    <phoneticPr fontId="6"/>
  </si>
  <si>
    <t>直焚吸収冷温水機</t>
  </si>
  <si>
    <t>排熱投入型直焚吸収冷温水機</t>
  </si>
  <si>
    <t>小形吸収冷温水機ユニット</t>
    <rPh sb="0" eb="2">
      <t>コガタ</t>
    </rPh>
    <rPh sb="2" eb="4">
      <t>キュウシュウ</t>
    </rPh>
    <rPh sb="4" eb="5">
      <t>レイ</t>
    </rPh>
    <rPh sb="5" eb="7">
      <t>オンスイ</t>
    </rPh>
    <rPh sb="7" eb="8">
      <t>キ</t>
    </rPh>
    <phoneticPr fontId="6"/>
  </si>
  <si>
    <t>蒸気ボイラー（貫流、空調用）</t>
    <rPh sb="0" eb="2">
      <t>ジョウキ</t>
    </rPh>
    <rPh sb="7" eb="9">
      <t>カンリュウ</t>
    </rPh>
    <rPh sb="10" eb="12">
      <t>クウチョウ</t>
    </rPh>
    <rPh sb="12" eb="13">
      <t>ヨウ</t>
    </rPh>
    <phoneticPr fontId="6"/>
  </si>
  <si>
    <t>蒸気ボイラー（貫流、生産プロセス用）</t>
    <rPh sb="0" eb="2">
      <t>ジョウキ</t>
    </rPh>
    <rPh sb="7" eb="9">
      <t>カンリュウ</t>
    </rPh>
    <rPh sb="10" eb="12">
      <t>セイサン</t>
    </rPh>
    <rPh sb="16" eb="17">
      <t>ヨウ</t>
    </rPh>
    <phoneticPr fontId="6"/>
  </si>
  <si>
    <t>蒸気ボイラー（その他、空調用）</t>
    <rPh sb="0" eb="2">
      <t>ジョウキ</t>
    </rPh>
    <rPh sb="9" eb="10">
      <t>タ</t>
    </rPh>
    <rPh sb="11" eb="14">
      <t>クウチョウヨウ</t>
    </rPh>
    <phoneticPr fontId="6"/>
  </si>
  <si>
    <t>蒸気ボイラー（その他、生産プロセス用）</t>
    <rPh sb="0" eb="2">
      <t>ジョウキ</t>
    </rPh>
    <rPh sb="9" eb="10">
      <t>タ</t>
    </rPh>
    <rPh sb="11" eb="13">
      <t>セイサン</t>
    </rPh>
    <rPh sb="17" eb="18">
      <t>ヨウ</t>
    </rPh>
    <phoneticPr fontId="6"/>
  </si>
  <si>
    <t>温水ボイラー</t>
    <rPh sb="0" eb="2">
      <t>オンスイ</t>
    </rPh>
    <phoneticPr fontId="6"/>
  </si>
  <si>
    <t>冷房</t>
    <rPh sb="0" eb="2">
      <t>レイボウ</t>
    </rPh>
    <phoneticPr fontId="6"/>
  </si>
  <si>
    <t>暖房</t>
    <rPh sb="0" eb="2">
      <t>ダンボウ</t>
    </rPh>
    <phoneticPr fontId="6"/>
  </si>
  <si>
    <t>C</t>
    <phoneticPr fontId="6"/>
  </si>
  <si>
    <t>H</t>
    <phoneticPr fontId="6"/>
  </si>
  <si>
    <t>1.2</t>
    <phoneticPr fontId="6"/>
  </si>
  <si>
    <t>高効率冷却塔の導入</t>
    <rPh sb="0" eb="3">
      <t>コウコウリツ</t>
    </rPh>
    <rPh sb="3" eb="6">
      <t>レイキャクトウ</t>
    </rPh>
    <rPh sb="7" eb="9">
      <t>ドウニュウ</t>
    </rPh>
    <phoneticPr fontId="6"/>
  </si>
  <si>
    <t>対策削減量</t>
  </si>
  <si>
    <t>機器記号</t>
    <rPh sb="0" eb="2">
      <t>キキ</t>
    </rPh>
    <rPh sb="2" eb="4">
      <t>キゴウ</t>
    </rPh>
    <phoneticPr fontId="6"/>
  </si>
  <si>
    <t>種別</t>
    <rPh sb="0" eb="2">
      <t>シュベツ</t>
    </rPh>
    <phoneticPr fontId="6"/>
  </si>
  <si>
    <t>白煙
防止形</t>
    <rPh sb="0" eb="2">
      <t>ハクエン</t>
    </rPh>
    <rPh sb="3" eb="5">
      <t>ボウシ</t>
    </rPh>
    <rPh sb="5" eb="6">
      <t>ガタ</t>
    </rPh>
    <phoneticPr fontId="6"/>
  </si>
  <si>
    <t>冷却
能力
[ｋW]</t>
    <rPh sb="0" eb="2">
      <t>レイキャク</t>
    </rPh>
    <rPh sb="3" eb="5">
      <t>ノウリョク</t>
    </rPh>
    <phoneticPr fontId="6"/>
  </si>
  <si>
    <t>ファン
電動機
出力
[ｋW]</t>
    <rPh sb="4" eb="7">
      <t>デンドウキ</t>
    </rPh>
    <rPh sb="8" eb="9">
      <t>デ</t>
    </rPh>
    <rPh sb="9" eb="10">
      <t>チカラ</t>
    </rPh>
    <phoneticPr fontId="6"/>
  </si>
  <si>
    <t>散水
ﾎﾟﾝﾌﾟ
電動機
出力
[ｋW]</t>
    <rPh sb="9" eb="12">
      <t>デンドウキ</t>
    </rPh>
    <rPh sb="13" eb="14">
      <t>デ</t>
    </rPh>
    <rPh sb="14" eb="15">
      <t>チカラ</t>
    </rPh>
    <phoneticPr fontId="6"/>
  </si>
  <si>
    <t>台数</t>
    <phoneticPr fontId="6"/>
  </si>
  <si>
    <t>冷房全負荷相当
運転時間
[h/年]</t>
    <rPh sb="0" eb="2">
      <t>レイボウ</t>
    </rPh>
    <rPh sb="2" eb="3">
      <t>ゼン</t>
    </rPh>
    <rPh sb="3" eb="5">
      <t>フカ</t>
    </rPh>
    <rPh sb="5" eb="7">
      <t>ソウトウ</t>
    </rPh>
    <rPh sb="8" eb="10">
      <t>ウンテン</t>
    </rPh>
    <rPh sb="10" eb="12">
      <t>ジカン</t>
    </rPh>
    <rPh sb="16" eb="17">
      <t>ネン</t>
    </rPh>
    <phoneticPr fontId="6"/>
  </si>
  <si>
    <t>対策後の
電気使用量推計値
[kWh/年]</t>
    <rPh sb="5" eb="7">
      <t>デンキ</t>
    </rPh>
    <rPh sb="7" eb="10">
      <t>シヨウリョウ</t>
    </rPh>
    <rPh sb="10" eb="12">
      <t>スイケイ</t>
    </rPh>
    <rPh sb="12" eb="13">
      <t>チ</t>
    </rPh>
    <phoneticPr fontId="6"/>
  </si>
  <si>
    <t>対策後の
電気使用量実績値
[kWh/年]</t>
    <rPh sb="5" eb="7">
      <t>デンキ</t>
    </rPh>
    <rPh sb="7" eb="10">
      <t>シヨウリョウ</t>
    </rPh>
    <rPh sb="12" eb="13">
      <t>アタイ</t>
    </rPh>
    <phoneticPr fontId="6"/>
  </si>
  <si>
    <t>年間電気削減量
[kWh/年]</t>
    <rPh sb="0" eb="2">
      <t>ネンカン</t>
    </rPh>
    <rPh sb="2" eb="4">
      <t>デンキ</t>
    </rPh>
    <rPh sb="4" eb="6">
      <t>サクゲン</t>
    </rPh>
    <rPh sb="6" eb="7">
      <t>リョウ</t>
    </rPh>
    <phoneticPr fontId="6"/>
  </si>
  <si>
    <t>ファン</t>
    <phoneticPr fontId="6"/>
  </si>
  <si>
    <t>散水ポンプ</t>
    <rPh sb="0" eb="2">
      <t>サンスイ</t>
    </rPh>
    <phoneticPr fontId="6"/>
  </si>
  <si>
    <r>
      <t xml:space="preserve">省エネ形
</t>
    </r>
    <r>
      <rPr>
        <sz val="8"/>
        <rFont val="ＭＳ Ｐゴシック"/>
        <family val="3"/>
        <charset val="128"/>
      </rPr>
      <t>（超低騒音形）</t>
    </r>
    <r>
      <rPr>
        <sz val="9"/>
        <rFont val="ＭＳ Ｐゴシック"/>
        <family val="3"/>
        <charset val="128"/>
      </rPr>
      <t xml:space="preserve">
相当品</t>
    </r>
    <phoneticPr fontId="6"/>
  </si>
  <si>
    <t>モータ
直結形
ファン</t>
    <phoneticPr fontId="6"/>
  </si>
  <si>
    <t>ﾌﾟﾚﾐｱﾑ
効率
(IE3)
モータ</t>
    <rPh sb="7" eb="9">
      <t>コウリツ</t>
    </rPh>
    <phoneticPr fontId="6"/>
  </si>
  <si>
    <t>高効率
(IE2）
モータ</t>
    <phoneticPr fontId="6"/>
  </si>
  <si>
    <t>省エネ形
（超低騒音形）
相当品</t>
    <phoneticPr fontId="6"/>
  </si>
  <si>
    <t>IE3</t>
    <phoneticPr fontId="6"/>
  </si>
  <si>
    <t>IE2</t>
    <phoneticPr fontId="6"/>
  </si>
  <si>
    <t>熱源用</t>
    <rPh sb="0" eb="3">
      <t>ネツゲンヨウ</t>
    </rPh>
    <phoneticPr fontId="6"/>
  </si>
  <si>
    <t>水冷PAC用</t>
    <rPh sb="0" eb="2">
      <t>スイレイ</t>
    </rPh>
    <rPh sb="5" eb="6">
      <t>ヨウ</t>
    </rPh>
    <phoneticPr fontId="6"/>
  </si>
  <si>
    <t>1.3</t>
    <phoneticPr fontId="6"/>
  </si>
  <si>
    <t>高効率空調用ポンプの導入</t>
    <rPh sb="0" eb="3">
      <t>コウコウリツ</t>
    </rPh>
    <rPh sb="3" eb="6">
      <t>クウチョウヨウ</t>
    </rPh>
    <rPh sb="10" eb="12">
      <t>ドウニュウ</t>
    </rPh>
    <phoneticPr fontId="6"/>
  </si>
  <si>
    <t>電動機
出力
[ｋW]</t>
    <rPh sb="0" eb="3">
      <t>デンドウキ</t>
    </rPh>
    <rPh sb="4" eb="5">
      <t>デ</t>
    </rPh>
    <rPh sb="5" eb="6">
      <t>チカラ</t>
    </rPh>
    <phoneticPr fontId="6"/>
  </si>
  <si>
    <t>対策項目</t>
    <rPh sb="0" eb="2">
      <t>タイサク</t>
    </rPh>
    <rPh sb="2" eb="4">
      <t>コウモク</t>
    </rPh>
    <phoneticPr fontId="6"/>
  </si>
  <si>
    <t>全負荷相当運転時間
[h/年]</t>
    <rPh sb="0" eb="1">
      <t>ゼン</t>
    </rPh>
    <rPh sb="1" eb="3">
      <t>フカ</t>
    </rPh>
    <rPh sb="3" eb="5">
      <t>ソウトウ</t>
    </rPh>
    <rPh sb="5" eb="7">
      <t>ウンテン</t>
    </rPh>
    <rPh sb="7" eb="9">
      <t>ジカン</t>
    </rPh>
    <phoneticPr fontId="6"/>
  </si>
  <si>
    <t>永久磁石
(IPM)
モータ</t>
    <phoneticPr fontId="6"/>
  </si>
  <si>
    <t>永久磁石(IPM)モータ</t>
  </si>
  <si>
    <t>ﾌﾟﾚﾐｱﾑ効率
(IE3）
モータ</t>
    <phoneticPr fontId="6"/>
  </si>
  <si>
    <t>冷却水ポンプ</t>
    <rPh sb="0" eb="3">
      <t>レイキャクスイ</t>
    </rPh>
    <phoneticPr fontId="6"/>
  </si>
  <si>
    <t>冷温水1次ポンプ</t>
    <rPh sb="0" eb="1">
      <t>レイ</t>
    </rPh>
    <rPh sb="1" eb="3">
      <t>オンスイ</t>
    </rPh>
    <rPh sb="4" eb="5">
      <t>ジ</t>
    </rPh>
    <phoneticPr fontId="6"/>
  </si>
  <si>
    <t>冷水1次ポンプ</t>
    <rPh sb="0" eb="2">
      <t>レイスイ</t>
    </rPh>
    <rPh sb="3" eb="4">
      <t>ジ</t>
    </rPh>
    <phoneticPr fontId="6"/>
  </si>
  <si>
    <t>温水1次ポンプ</t>
    <rPh sb="0" eb="2">
      <t>オンスイ</t>
    </rPh>
    <rPh sb="3" eb="4">
      <t>ジ</t>
    </rPh>
    <phoneticPr fontId="6"/>
  </si>
  <si>
    <t>冷温水2次ポンプ</t>
    <rPh sb="0" eb="1">
      <t>レイ</t>
    </rPh>
    <rPh sb="1" eb="3">
      <t>オンスイ</t>
    </rPh>
    <rPh sb="4" eb="5">
      <t>ジ</t>
    </rPh>
    <phoneticPr fontId="6"/>
  </si>
  <si>
    <t>冷水2次ポンプ</t>
    <rPh sb="0" eb="2">
      <t>レイスイ</t>
    </rPh>
    <rPh sb="3" eb="4">
      <t>ジ</t>
    </rPh>
    <phoneticPr fontId="6"/>
  </si>
  <si>
    <t>温水2次ポンプ</t>
    <rPh sb="0" eb="2">
      <t>オンスイ</t>
    </rPh>
    <rPh sb="3" eb="4">
      <t>ジ</t>
    </rPh>
    <phoneticPr fontId="6"/>
  </si>
  <si>
    <t>第一
計画期間</t>
    <rPh sb="0" eb="2">
      <t>ダイイチ</t>
    </rPh>
    <rPh sb="3" eb="5">
      <t>ケイカク</t>
    </rPh>
    <rPh sb="5" eb="7">
      <t>キカン</t>
    </rPh>
    <phoneticPr fontId="6"/>
  </si>
  <si>
    <t>第二
計画期間</t>
    <rPh sb="0" eb="2">
      <t>ダイニ</t>
    </rPh>
    <rPh sb="3" eb="5">
      <t>ケイカク</t>
    </rPh>
    <rPh sb="5" eb="7">
      <t>キカン</t>
    </rPh>
    <phoneticPr fontId="6"/>
  </si>
  <si>
    <t>第三
計画期間</t>
    <rPh sb="0" eb="1">
      <t>ダイ</t>
    </rPh>
    <rPh sb="1" eb="2">
      <t>サン</t>
    </rPh>
    <rPh sb="3" eb="5">
      <t>ケイカク</t>
    </rPh>
    <rPh sb="5" eb="7">
      <t>キカン</t>
    </rPh>
    <phoneticPr fontId="6"/>
  </si>
  <si>
    <t>追加2</t>
    <rPh sb="0" eb="2">
      <t>ツイカ</t>
    </rPh>
    <phoneticPr fontId="6"/>
  </si>
  <si>
    <t>1.4</t>
    <phoneticPr fontId="6"/>
  </si>
  <si>
    <t>空調用ポンプの変流量制御の導入</t>
    <rPh sb="0" eb="3">
      <t>クウチョウヨウ</t>
    </rPh>
    <rPh sb="7" eb="8">
      <t>ヘン</t>
    </rPh>
    <rPh sb="8" eb="10">
      <t>リュウリョウ</t>
    </rPh>
    <rPh sb="10" eb="12">
      <t>セイギョ</t>
    </rPh>
    <rPh sb="13" eb="15">
      <t>ドウニュウ</t>
    </rPh>
    <phoneticPr fontId="6"/>
  </si>
  <si>
    <t>実施
年度</t>
    <rPh sb="0" eb="2">
      <t>ジッシ</t>
    </rPh>
    <rPh sb="3" eb="5">
      <t>ネンド</t>
    </rPh>
    <phoneticPr fontId="6"/>
  </si>
  <si>
    <t>空調
1次ポンプ
変流量制御</t>
    <phoneticPr fontId="6"/>
  </si>
  <si>
    <t>冷却水
ポンプ変流量制御</t>
    <phoneticPr fontId="6"/>
  </si>
  <si>
    <t>空調
2次ポンプ
変流量制御</t>
    <phoneticPr fontId="6"/>
  </si>
  <si>
    <t>空調
2次ポンプの
末端差圧
制御</t>
    <phoneticPr fontId="6"/>
  </si>
  <si>
    <t>空調1次ポンプ変流量制御</t>
    <phoneticPr fontId="6"/>
  </si>
  <si>
    <t>冷却水ポンプ変流量制御</t>
    <phoneticPr fontId="6"/>
  </si>
  <si>
    <t>空調2次ポンプ変流量制御</t>
    <phoneticPr fontId="6"/>
  </si>
  <si>
    <t>空調2次ポンプの末端差圧制御</t>
    <phoneticPr fontId="6"/>
  </si>
  <si>
    <t>■選択項目リスト</t>
    <rPh sb="1" eb="5">
      <t>センタクコウモク</t>
    </rPh>
    <phoneticPr fontId="6"/>
  </si>
  <si>
    <t>■認定水準（COP）</t>
    <rPh sb="1" eb="3">
      <t>ニンテイ</t>
    </rPh>
    <rPh sb="3" eb="5">
      <t>スイジュン</t>
    </rPh>
    <phoneticPr fontId="6"/>
  </si>
  <si>
    <t>EHP壁掛形</t>
    <rPh sb="3" eb="5">
      <t>カベカ</t>
    </rPh>
    <rPh sb="5" eb="6">
      <t>カタ</t>
    </rPh>
    <phoneticPr fontId="6"/>
  </si>
  <si>
    <t>EHP直吹形</t>
    <rPh sb="3" eb="4">
      <t>チョク</t>
    </rPh>
    <rPh sb="4" eb="5">
      <t>スイ</t>
    </rPh>
    <rPh sb="5" eb="6">
      <t>カタ</t>
    </rPh>
    <phoneticPr fontId="6"/>
  </si>
  <si>
    <t>EHPその他</t>
    <rPh sb="5" eb="6">
      <t>タ</t>
    </rPh>
    <phoneticPr fontId="6"/>
  </si>
  <si>
    <t>GHP</t>
    <phoneticPr fontId="6"/>
  </si>
  <si>
    <t>電算室用</t>
    <rPh sb="0" eb="2">
      <t>デンサン</t>
    </rPh>
    <rPh sb="2" eb="3">
      <t>シツ</t>
    </rPh>
    <rPh sb="3" eb="4">
      <t>ヨウ</t>
    </rPh>
    <phoneticPr fontId="6"/>
  </si>
  <si>
    <t>■補正係数</t>
    <rPh sb="1" eb="3">
      <t>ホセイ</t>
    </rPh>
    <rPh sb="3" eb="5">
      <t>ケイスウ</t>
    </rPh>
    <phoneticPr fontId="6"/>
  </si>
  <si>
    <t>2.1</t>
    <phoneticPr fontId="6"/>
  </si>
  <si>
    <t>■基準COP・APF</t>
    <rPh sb="1" eb="3">
      <t>キジュン</t>
    </rPh>
    <phoneticPr fontId="6"/>
  </si>
  <si>
    <t>2003年以前</t>
    <rPh sb="4" eb="5">
      <t>ネン</t>
    </rPh>
    <rPh sb="5" eb="7">
      <t>イゼン</t>
    </rPh>
    <phoneticPr fontId="6"/>
  </si>
  <si>
    <t>2004年以降</t>
    <rPh sb="4" eb="5">
      <t>ネン</t>
    </rPh>
    <rPh sb="5" eb="7">
      <t>イコウ</t>
    </rPh>
    <phoneticPr fontId="6"/>
  </si>
  <si>
    <t>冷房
能力
[kW]</t>
    <rPh sb="0" eb="2">
      <t>レイボウ</t>
    </rPh>
    <rPh sb="3" eb="5">
      <t>ノウリョク</t>
    </rPh>
    <phoneticPr fontId="6"/>
  </si>
  <si>
    <t>暖房
能力
[kW]</t>
    <rPh sb="0" eb="2">
      <t>ダンボウ</t>
    </rPh>
    <rPh sb="3" eb="5">
      <t>ノウリョク</t>
    </rPh>
    <phoneticPr fontId="6"/>
  </si>
  <si>
    <t>ｴﾈﾙｷﾞｰ種別</t>
    <rPh sb="6" eb="8">
      <t>シュベツ</t>
    </rPh>
    <phoneticPr fontId="6"/>
  </si>
  <si>
    <t>全負荷相当
運転時間
[h/年]</t>
    <rPh sb="0" eb="1">
      <t>ゼン</t>
    </rPh>
    <rPh sb="1" eb="3">
      <t>フカ</t>
    </rPh>
    <rPh sb="3" eb="5">
      <t>ソウトウ</t>
    </rPh>
    <rPh sb="6" eb="8">
      <t>ウンテン</t>
    </rPh>
    <rPh sb="8" eb="10">
      <t>ジカン</t>
    </rPh>
    <phoneticPr fontId="6"/>
  </si>
  <si>
    <t>対策後の
ｴﾈﾙｷﾞｰ使用量
推計値</t>
    <rPh sb="15" eb="17">
      <t>スイケイ</t>
    </rPh>
    <rPh sb="17" eb="18">
      <t>アタイ</t>
    </rPh>
    <phoneticPr fontId="6"/>
  </si>
  <si>
    <t>対策後の
ｴﾈﾙｷﾞｰ使用量
実績値</t>
    <rPh sb="17" eb="18">
      <t>アタイ</t>
    </rPh>
    <phoneticPr fontId="6"/>
  </si>
  <si>
    <t>COP</t>
    <phoneticPr fontId="6"/>
  </si>
  <si>
    <t>■冷媒蒸発温度自動変更機能の省エネ補正率</t>
    <rPh sb="1" eb="3">
      <t>レイバイ</t>
    </rPh>
    <rPh sb="3" eb="5">
      <t>ジョウハツ</t>
    </rPh>
    <rPh sb="5" eb="7">
      <t>オンド</t>
    </rPh>
    <rPh sb="7" eb="9">
      <t>ジドウ</t>
    </rPh>
    <rPh sb="9" eb="11">
      <t>ヘンコウ</t>
    </rPh>
    <rPh sb="11" eb="13">
      <t>キノウ</t>
    </rPh>
    <rPh sb="14" eb="15">
      <t>ショウ</t>
    </rPh>
    <rPh sb="17" eb="19">
      <t>ホセイ</t>
    </rPh>
    <rPh sb="19" eb="20">
      <t>リツ</t>
    </rPh>
    <phoneticPr fontId="6"/>
  </si>
  <si>
    <t>屋外機
1台当たりの
定格ｴﾈﾙｷﾞｰ
消費量[kW]</t>
    <rPh sb="0" eb="2">
      <t>オクガイ</t>
    </rPh>
    <rPh sb="2" eb="3">
      <t>キ</t>
    </rPh>
    <rPh sb="6" eb="7">
      <t>ア</t>
    </rPh>
    <rPh sb="11" eb="13">
      <t>テイカク</t>
    </rPh>
    <phoneticPr fontId="6"/>
  </si>
  <si>
    <t>冷暖房
平均
COP</t>
    <rPh sb="0" eb="1">
      <t>レイ</t>
    </rPh>
    <rPh sb="4" eb="6">
      <t>ヘイキン</t>
    </rPh>
    <phoneticPr fontId="6"/>
  </si>
  <si>
    <t>APF・
APFp</t>
    <phoneticPr fontId="6"/>
  </si>
  <si>
    <t>APF・APFp
評価
対象
機器</t>
    <rPh sb="9" eb="11">
      <t>ヒョウカ</t>
    </rPh>
    <rPh sb="12" eb="14">
      <t>タイショウ</t>
    </rPh>
    <rPh sb="15" eb="17">
      <t>キキ</t>
    </rPh>
    <phoneticPr fontId="6"/>
  </si>
  <si>
    <t>冷媒
蒸発
温度
自動
変更
機能</t>
    <rPh sb="0" eb="2">
      <t>レイバイ</t>
    </rPh>
    <phoneticPr fontId="6"/>
  </si>
  <si>
    <t>APF・APFp</t>
    <phoneticPr fontId="6"/>
  </si>
  <si>
    <t>認定水準
（COP）</t>
    <rPh sb="0" eb="2">
      <t>ニンテイ</t>
    </rPh>
    <rPh sb="2" eb="4">
      <t>スイジュン</t>
    </rPh>
    <phoneticPr fontId="6"/>
  </si>
  <si>
    <t>K_C</t>
    <phoneticPr fontId="6"/>
  </si>
  <si>
    <t>K_H</t>
    <phoneticPr fontId="6"/>
  </si>
  <si>
    <t>K_VET</t>
    <phoneticPr fontId="6"/>
  </si>
  <si>
    <t>K_C'</t>
    <phoneticPr fontId="6"/>
  </si>
  <si>
    <t>K_H'</t>
    <phoneticPr fontId="6"/>
  </si>
  <si>
    <t>2.2</t>
    <phoneticPr fontId="6"/>
  </si>
  <si>
    <t>高効率空調機の導入</t>
    <rPh sb="0" eb="3">
      <t>コウコウリツ</t>
    </rPh>
    <rPh sb="3" eb="6">
      <t>クウチョウキ</t>
    </rPh>
    <rPh sb="7" eb="9">
      <t>ドウニュウ</t>
    </rPh>
    <phoneticPr fontId="6"/>
  </si>
  <si>
    <r>
      <t>送風量
[m</t>
    </r>
    <r>
      <rPr>
        <vertAlign val="superscript"/>
        <sz val="8"/>
        <rFont val="ＭＳ Ｐゴシック"/>
        <family val="3"/>
        <charset val="128"/>
      </rPr>
      <t>3</t>
    </r>
    <r>
      <rPr>
        <sz val="9"/>
        <rFont val="ＭＳ Ｐゴシック"/>
        <family val="3"/>
        <charset val="128"/>
      </rPr>
      <t>/h]</t>
    </r>
    <rPh sb="0" eb="2">
      <t>ソウフウ</t>
    </rPh>
    <rPh sb="2" eb="3">
      <t>リョウ</t>
    </rPh>
    <phoneticPr fontId="6"/>
  </si>
  <si>
    <t>全負荷
相当
運転時間
[h/年]</t>
    <rPh sb="0" eb="1">
      <t>ゼン</t>
    </rPh>
    <rPh sb="1" eb="3">
      <t>フカ</t>
    </rPh>
    <rPh sb="4" eb="6">
      <t>ソウトウ</t>
    </rPh>
    <rPh sb="7" eb="9">
      <t>ウンテン</t>
    </rPh>
    <rPh sb="9" eb="11">
      <t>ジカン</t>
    </rPh>
    <rPh sb="15" eb="16">
      <t>ネン</t>
    </rPh>
    <phoneticPr fontId="6"/>
  </si>
  <si>
    <t>■省エネ率</t>
    <rPh sb="1" eb="2">
      <t>ショウ</t>
    </rPh>
    <rPh sb="4" eb="5">
      <t>リツ</t>
    </rPh>
    <phoneticPr fontId="6"/>
  </si>
  <si>
    <t>ダブル
プラグ
ファン</t>
    <phoneticPr fontId="6"/>
  </si>
  <si>
    <t>プラグ
ファン</t>
    <phoneticPr fontId="6"/>
  </si>
  <si>
    <t>楕円管
熱交換器</t>
    <phoneticPr fontId="6"/>
  </si>
  <si>
    <t>ダブルプラグ
ファン</t>
    <phoneticPr fontId="6"/>
  </si>
  <si>
    <t>プラグファン</t>
    <phoneticPr fontId="6"/>
  </si>
  <si>
    <t>モータ直結形ファン</t>
  </si>
  <si>
    <t>ﾌﾟﾚﾐｱﾑ効率
(IE3)モータ</t>
    <phoneticPr fontId="6"/>
  </si>
  <si>
    <t>高効率
(IE2）モータ</t>
    <phoneticPr fontId="6"/>
  </si>
  <si>
    <t>楕円管熱交換器</t>
    <phoneticPr fontId="6"/>
  </si>
  <si>
    <t>2.3</t>
    <phoneticPr fontId="6"/>
  </si>
  <si>
    <t>全熱交換器等の導入</t>
    <rPh sb="0" eb="1">
      <t>ゼン</t>
    </rPh>
    <rPh sb="1" eb="5">
      <t>ネツコウカンキ</t>
    </rPh>
    <rPh sb="5" eb="6">
      <t>ナド</t>
    </rPh>
    <rPh sb="7" eb="9">
      <t>ドウニュウ</t>
    </rPh>
    <phoneticPr fontId="6"/>
  </si>
  <si>
    <t>冷房比エンタルピー差</t>
    <phoneticPr fontId="6"/>
  </si>
  <si>
    <t>暖房比エンタルピー差</t>
    <phoneticPr fontId="6"/>
  </si>
  <si>
    <r>
      <t>外気量
[m</t>
    </r>
    <r>
      <rPr>
        <sz val="8"/>
        <rFont val="ＭＳ Ｐゴシック"/>
        <family val="3"/>
        <charset val="128"/>
      </rPr>
      <t>3</t>
    </r>
    <r>
      <rPr>
        <sz val="9"/>
        <rFont val="ＭＳ Ｐゴシック"/>
        <family val="3"/>
        <charset val="128"/>
      </rPr>
      <t>/h]</t>
    </r>
    <rPh sb="0" eb="1">
      <t>ソト</t>
    </rPh>
    <rPh sb="1" eb="2">
      <t>キ</t>
    </rPh>
    <rPh sb="2" eb="3">
      <t>リョウ</t>
    </rPh>
    <phoneticPr fontId="6"/>
  </si>
  <si>
    <r>
      <t>排気量
[m</t>
    </r>
    <r>
      <rPr>
        <sz val="8"/>
        <rFont val="ＭＳ Ｐゴシック"/>
        <family val="3"/>
        <charset val="128"/>
      </rPr>
      <t>3</t>
    </r>
    <r>
      <rPr>
        <sz val="9"/>
        <rFont val="ＭＳ Ｐゴシック"/>
        <family val="3"/>
        <charset val="128"/>
      </rPr>
      <t>/h]</t>
    </r>
    <rPh sb="0" eb="2">
      <t>ハイキ</t>
    </rPh>
    <rPh sb="2" eb="3">
      <t>リョウ</t>
    </rPh>
    <phoneticPr fontId="6"/>
  </si>
  <si>
    <t>比エンタルピー差[kJ/kg]</t>
    <phoneticPr fontId="6"/>
  </si>
  <si>
    <t>対策後の
熱負荷
推計値
[MJ/年]</t>
    <rPh sb="0" eb="2">
      <t>タイサク</t>
    </rPh>
    <rPh sb="2" eb="3">
      <t>ゴ</t>
    </rPh>
    <rPh sb="5" eb="6">
      <t>ネツ</t>
    </rPh>
    <rPh sb="6" eb="8">
      <t>フカ</t>
    </rPh>
    <phoneticPr fontId="6"/>
  </si>
  <si>
    <t>年間熱負荷削減量
[MJ/年]</t>
    <rPh sb="0" eb="2">
      <t>ネンカン</t>
    </rPh>
    <rPh sb="2" eb="3">
      <t>ネツ</t>
    </rPh>
    <rPh sb="3" eb="5">
      <t>フカ</t>
    </rPh>
    <rPh sb="5" eb="7">
      <t>サクゲン</t>
    </rPh>
    <rPh sb="7" eb="8">
      <t>リョウ</t>
    </rPh>
    <phoneticPr fontId="6"/>
  </si>
  <si>
    <t>全熱交換器
ｴﾝﾀﾙﾋﾟｰ制御
有り</t>
    <rPh sb="13" eb="15">
      <t>セイギョ</t>
    </rPh>
    <rPh sb="16" eb="17">
      <t>ア</t>
    </rPh>
    <phoneticPr fontId="6"/>
  </si>
  <si>
    <t>全熱交換器
ｴﾝﾀﾙﾋﾟｰ制御
無し</t>
    <rPh sb="13" eb="15">
      <t>セイギョ</t>
    </rPh>
    <rPh sb="16" eb="17">
      <t>ナ</t>
    </rPh>
    <phoneticPr fontId="6"/>
  </si>
  <si>
    <t>除加湿可能
全熱交換
機能付
外気処理機</t>
    <phoneticPr fontId="6"/>
  </si>
  <si>
    <t>全熱交換器エンタルピー制御あり</t>
    <rPh sb="11" eb="13">
      <t>セイギョ</t>
    </rPh>
    <phoneticPr fontId="6"/>
  </si>
  <si>
    <t>全熱交換器エンタルピー制御無し</t>
    <rPh sb="11" eb="13">
      <t>セイギョ</t>
    </rPh>
    <rPh sb="13" eb="14">
      <t>ナ</t>
    </rPh>
    <phoneticPr fontId="6"/>
  </si>
  <si>
    <t>除加湿可能全熱交換機能付外気処理機</t>
  </si>
  <si>
    <t>2.4</t>
    <phoneticPr fontId="6"/>
  </si>
  <si>
    <t>高効率空調・換気用ファンの導入</t>
    <rPh sb="0" eb="3">
      <t>コウコウリツ</t>
    </rPh>
    <rPh sb="3" eb="5">
      <t>クウチョウ</t>
    </rPh>
    <rPh sb="6" eb="9">
      <t>カンキヨウ</t>
    </rPh>
    <rPh sb="13" eb="15">
      <t>ドウニュウ</t>
    </rPh>
    <phoneticPr fontId="6"/>
  </si>
  <si>
    <t>年間
運転時間
[h/年]</t>
    <rPh sb="0" eb="2">
      <t>ネンカン</t>
    </rPh>
    <rPh sb="3" eb="5">
      <t>ウンテン</t>
    </rPh>
    <rPh sb="5" eb="7">
      <t>ジカン</t>
    </rPh>
    <phoneticPr fontId="6"/>
  </si>
  <si>
    <t>年間電気
削減量
[kWh/年]</t>
    <rPh sb="0" eb="2">
      <t>ネンカン</t>
    </rPh>
    <rPh sb="2" eb="4">
      <t>デンキ</t>
    </rPh>
    <rPh sb="5" eb="7">
      <t>サクゲン</t>
    </rPh>
    <rPh sb="7" eb="8">
      <t>リョウ</t>
    </rPh>
    <phoneticPr fontId="6"/>
  </si>
  <si>
    <t>ﾌﾟﾚﾐｱﾑ
効率
(IE3)
モータ</t>
    <phoneticPr fontId="6"/>
  </si>
  <si>
    <t>2.5</t>
    <phoneticPr fontId="6"/>
  </si>
  <si>
    <t>空調の省エネ制御の導入（外気負荷の抑制）</t>
    <phoneticPr fontId="6"/>
  </si>
  <si>
    <r>
      <t>送風量
[m</t>
    </r>
    <r>
      <rPr>
        <sz val="8"/>
        <rFont val="ＭＳ Ｐゴシック"/>
        <family val="3"/>
        <charset val="128"/>
      </rPr>
      <t>3</t>
    </r>
    <r>
      <rPr>
        <sz val="9"/>
        <rFont val="ＭＳ Ｐゴシック"/>
        <family val="3"/>
        <charset val="128"/>
      </rPr>
      <t>/h]</t>
    </r>
    <rPh sb="0" eb="2">
      <t>ソウフウ</t>
    </rPh>
    <rPh sb="2" eb="3">
      <t>リョウ</t>
    </rPh>
    <phoneticPr fontId="6"/>
  </si>
  <si>
    <t>年間
熱負荷
削減量
[MJ/年]</t>
    <rPh sb="0" eb="2">
      <t>ネンカン</t>
    </rPh>
    <rPh sb="3" eb="4">
      <t>ネツ</t>
    </rPh>
    <rPh sb="4" eb="6">
      <t>フカ</t>
    </rPh>
    <rPh sb="7" eb="9">
      <t>サクゲン</t>
    </rPh>
    <rPh sb="9" eb="10">
      <t>リョウ</t>
    </rPh>
    <phoneticPr fontId="6"/>
  </si>
  <si>
    <t>ｳｫｰﾐﾝｸﾞ
ｱｯﾌﾟ時の
外気遮断
制御</t>
    <phoneticPr fontId="6"/>
  </si>
  <si>
    <r>
      <t>CO</t>
    </r>
    <r>
      <rPr>
        <vertAlign val="sub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濃度
による
外気量制御</t>
    </r>
    <phoneticPr fontId="6"/>
  </si>
  <si>
    <t>空調の
最適起動
制御</t>
    <rPh sb="0" eb="2">
      <t>クウチョウ</t>
    </rPh>
    <rPh sb="4" eb="6">
      <t>サイテキ</t>
    </rPh>
    <rPh sb="6" eb="8">
      <t>キドウ</t>
    </rPh>
    <rPh sb="9" eb="11">
      <t>セイギョ</t>
    </rPh>
    <phoneticPr fontId="6"/>
  </si>
  <si>
    <t>ウォーミングアップ時の外気遮断制御</t>
  </si>
  <si>
    <t>CO2濃度による外気量制御</t>
  </si>
  <si>
    <t>空調の省エネ制御の導入（空気搬送動力の低減）</t>
    <phoneticPr fontId="6"/>
  </si>
  <si>
    <t>空調機の
変風量
制御</t>
    <phoneticPr fontId="6"/>
  </si>
  <si>
    <t>空調機の
間欠運転
制御</t>
    <rPh sb="5" eb="7">
      <t>カンケツ</t>
    </rPh>
    <rPh sb="7" eb="9">
      <t>ウンテン</t>
    </rPh>
    <phoneticPr fontId="6"/>
  </si>
  <si>
    <t>空調機の変風量制御</t>
    <phoneticPr fontId="6"/>
  </si>
  <si>
    <t>空調機の間欠運転制御</t>
    <rPh sb="4" eb="6">
      <t>カンケツ</t>
    </rPh>
    <rPh sb="6" eb="8">
      <t>ウンテン</t>
    </rPh>
    <phoneticPr fontId="6"/>
  </si>
  <si>
    <t>空調の省エネ制御の導入（水搬送動力の低減）</t>
    <phoneticPr fontId="6"/>
  </si>
  <si>
    <t>換算係数</t>
    <phoneticPr fontId="6"/>
  </si>
  <si>
    <t>種別</t>
    <phoneticPr fontId="6"/>
  </si>
  <si>
    <t>1台当たりの水量
[l/min]</t>
    <rPh sb="1" eb="2">
      <t>ダイ</t>
    </rPh>
    <rPh sb="2" eb="3">
      <t>ア</t>
    </rPh>
    <rPh sb="6" eb="8">
      <t>スイリョウ</t>
    </rPh>
    <phoneticPr fontId="6"/>
  </si>
  <si>
    <t>合計
水量
[l/min]</t>
    <rPh sb="0" eb="2">
      <t>ゴウケイ</t>
    </rPh>
    <rPh sb="3" eb="5">
      <t>スイリョウ</t>
    </rPh>
    <phoneticPr fontId="6"/>
  </si>
  <si>
    <t>省エネ率</t>
    <phoneticPr fontId="6"/>
  </si>
  <si>
    <t>換算係数
[kW/(l/min)]</t>
    <rPh sb="0" eb="2">
      <t>カンサン</t>
    </rPh>
    <rPh sb="2" eb="4">
      <t>ケイスウ</t>
    </rPh>
    <phoneticPr fontId="6"/>
  </si>
  <si>
    <t>空調用ﾎﾟﾝﾌﾟ
ｲﾝﾊﾞｰﾀ
変流量制御</t>
    <rPh sb="0" eb="2">
      <t>クウチョウ</t>
    </rPh>
    <rPh sb="2" eb="3">
      <t>ヨウ</t>
    </rPh>
    <rPh sb="16" eb="17">
      <t>ヘン</t>
    </rPh>
    <rPh sb="17" eb="19">
      <t>リュウリョウ</t>
    </rPh>
    <rPh sb="19" eb="21">
      <t>セイギョ</t>
    </rPh>
    <phoneticPr fontId="6"/>
  </si>
  <si>
    <t>ファンコイルユニットの
比例制御</t>
    <rPh sb="12" eb="14">
      <t>ヒレイ</t>
    </rPh>
    <rPh sb="14" eb="16">
      <t>セイギョ</t>
    </rPh>
    <phoneticPr fontId="6"/>
  </si>
  <si>
    <t>ファンコイルユニットの比例制御</t>
    <phoneticPr fontId="6"/>
  </si>
  <si>
    <t>冷暖房用</t>
    <rPh sb="0" eb="1">
      <t>レイ</t>
    </rPh>
    <rPh sb="1" eb="4">
      <t>ダンボウヨウ</t>
    </rPh>
    <phoneticPr fontId="6"/>
  </si>
  <si>
    <t>冷房用</t>
    <rPh sb="0" eb="3">
      <t>レイボウヨウ</t>
    </rPh>
    <phoneticPr fontId="6"/>
  </si>
  <si>
    <t>暖房用</t>
    <rPh sb="0" eb="3">
      <t>ダンボウヨウ</t>
    </rPh>
    <phoneticPr fontId="6"/>
  </si>
  <si>
    <t>2.6</t>
    <phoneticPr fontId="6"/>
  </si>
  <si>
    <t>換気の省エネ制御の導入</t>
    <phoneticPr fontId="6"/>
  </si>
  <si>
    <t>圧縮機
電動機
出力
[ｋW]</t>
    <rPh sb="0" eb="3">
      <t>アッシュクキ</t>
    </rPh>
    <rPh sb="4" eb="7">
      <t>デンドウキ</t>
    </rPh>
    <rPh sb="8" eb="9">
      <t>デ</t>
    </rPh>
    <rPh sb="9" eb="10">
      <t>チカラ</t>
    </rPh>
    <phoneticPr fontId="6"/>
  </si>
  <si>
    <t>年間
運転時間
[h/年]</t>
    <rPh sb="0" eb="2">
      <t>ネンカン</t>
    </rPh>
    <rPh sb="3" eb="5">
      <t>ウンテン</t>
    </rPh>
    <rPh sb="5" eb="7">
      <t>ジカン</t>
    </rPh>
    <rPh sb="11" eb="12">
      <t>ネン</t>
    </rPh>
    <phoneticPr fontId="6"/>
  </si>
  <si>
    <t>温度制御</t>
    <phoneticPr fontId="6"/>
  </si>
  <si>
    <t>空調併用
による
温度制御</t>
    <phoneticPr fontId="6"/>
  </si>
  <si>
    <r>
      <t>CO又はCO</t>
    </r>
    <r>
      <rPr>
        <vertAlign val="subscript"/>
        <sz val="9"/>
        <rFont val="ＭＳ Ｐゴシック"/>
        <family val="3"/>
        <charset val="128"/>
      </rPr>
      <t xml:space="preserve">2
</t>
    </r>
    <r>
      <rPr>
        <sz val="9"/>
        <rFont val="ＭＳ Ｐゴシック"/>
        <family val="3"/>
        <charset val="128"/>
      </rPr>
      <t>濃度制御</t>
    </r>
    <rPh sb="8" eb="10">
      <t>ノウド</t>
    </rPh>
    <phoneticPr fontId="6"/>
  </si>
  <si>
    <t>空調併用による温度制御</t>
    <phoneticPr fontId="6"/>
  </si>
  <si>
    <t>CO又はCO2
濃度制御</t>
    <phoneticPr fontId="6"/>
  </si>
  <si>
    <t>ｴﾚﾍﾞｰﾀｰ機械室</t>
    <phoneticPr fontId="6"/>
  </si>
  <si>
    <t>電気室</t>
    <phoneticPr fontId="6"/>
  </si>
  <si>
    <t>駐車場</t>
    <rPh sb="0" eb="2">
      <t>チュウシャ</t>
    </rPh>
    <rPh sb="2" eb="3">
      <t>ジョウ</t>
    </rPh>
    <phoneticPr fontId="6"/>
  </si>
  <si>
    <t>用途・台数入力済</t>
    <rPh sb="0" eb="2">
      <t>ヨウト</t>
    </rPh>
    <rPh sb="3" eb="5">
      <t>ダイスウ</t>
    </rPh>
    <rPh sb="5" eb="7">
      <t>ニュウリョク</t>
    </rPh>
    <rPh sb="7" eb="8">
      <t>スミ</t>
    </rPh>
    <phoneticPr fontId="6"/>
  </si>
  <si>
    <t>台数入力済</t>
    <rPh sb="0" eb="2">
      <t>ダイスウ</t>
    </rPh>
    <rPh sb="2" eb="4">
      <t>ニュウリョク</t>
    </rPh>
    <rPh sb="4" eb="5">
      <t>スミ</t>
    </rPh>
    <phoneticPr fontId="6"/>
  </si>
  <si>
    <t>器具光束[lm]</t>
    <rPh sb="0" eb="2">
      <t>キグ</t>
    </rPh>
    <rPh sb="2" eb="3">
      <t>ヒカリ</t>
    </rPh>
    <rPh sb="3" eb="4">
      <t>タバ</t>
    </rPh>
    <phoneticPr fontId="6"/>
  </si>
  <si>
    <t>固有エネルギー消費効率[lm/W]</t>
    <rPh sb="0" eb="2">
      <t>コユウ</t>
    </rPh>
    <rPh sb="7" eb="9">
      <t>ショウヒ</t>
    </rPh>
    <rPh sb="9" eb="11">
      <t>コウリツ</t>
    </rPh>
    <phoneticPr fontId="6"/>
  </si>
  <si>
    <r>
      <t>対策N</t>
    </r>
    <r>
      <rPr>
        <sz val="11"/>
        <color theme="1"/>
        <rFont val="Yu Gothic"/>
        <family val="2"/>
        <scheme val="minor"/>
      </rPr>
      <t>o.集計</t>
    </r>
    <rPh sb="0" eb="2">
      <t>タイサク</t>
    </rPh>
    <rPh sb="5" eb="7">
      <t>シュウケイ</t>
    </rPh>
    <phoneticPr fontId="6"/>
  </si>
  <si>
    <t>整合確認</t>
    <rPh sb="0" eb="2">
      <t>セイゴウ</t>
    </rPh>
    <rPh sb="2" eb="4">
      <t>カクニン</t>
    </rPh>
    <phoneticPr fontId="6"/>
  </si>
  <si>
    <t>用途入力済</t>
    <rPh sb="0" eb="2">
      <t>ヨウト</t>
    </rPh>
    <rPh sb="2" eb="4">
      <t>ニュウリョク</t>
    </rPh>
    <rPh sb="4" eb="5">
      <t>スミ</t>
    </rPh>
    <phoneticPr fontId="6"/>
  </si>
  <si>
    <t>3.1</t>
    <phoneticPr fontId="6"/>
  </si>
  <si>
    <t>高効率照明器具の導入</t>
    <phoneticPr fontId="6"/>
  </si>
  <si>
    <t>■年間点灯時間[h]</t>
    <rPh sb="1" eb="3">
      <t>ネンカン</t>
    </rPh>
    <rPh sb="3" eb="5">
      <t>テントウ</t>
    </rPh>
    <rPh sb="5" eb="7">
      <t>ジカン</t>
    </rPh>
    <phoneticPr fontId="6"/>
  </si>
  <si>
    <t>ｴﾝﾄﾗﾝｽﾎｰﾙ、廊下</t>
    <rPh sb="10" eb="12">
      <t>ロウカ</t>
    </rPh>
    <phoneticPr fontId="6"/>
  </si>
  <si>
    <t>階段室（階段通路
誘導灯と兼用）</t>
    <rPh sb="0" eb="2">
      <t>カイダン</t>
    </rPh>
    <rPh sb="2" eb="3">
      <t>シツ</t>
    </rPh>
    <rPh sb="4" eb="6">
      <t>カイダン</t>
    </rPh>
    <rPh sb="6" eb="8">
      <t>ツウロ</t>
    </rPh>
    <rPh sb="9" eb="11">
      <t>ユウドウ</t>
    </rPh>
    <rPh sb="11" eb="12">
      <t>トウ</t>
    </rPh>
    <rPh sb="13" eb="15">
      <t>ケンヨウ</t>
    </rPh>
    <phoneticPr fontId="6"/>
  </si>
  <si>
    <t>階段室</t>
    <rPh sb="0" eb="2">
      <t>カイダン</t>
    </rPh>
    <rPh sb="2" eb="3">
      <t>シツ</t>
    </rPh>
    <phoneticPr fontId="6"/>
  </si>
  <si>
    <t>便所、湯沸室</t>
  </si>
  <si>
    <t>倉庫、設備室、更衣室</t>
    <rPh sb="0" eb="2">
      <t>ソウコ</t>
    </rPh>
    <rPh sb="3" eb="5">
      <t>セツビ</t>
    </rPh>
    <rPh sb="5" eb="6">
      <t>シツ</t>
    </rPh>
    <rPh sb="7" eb="10">
      <t>コウイシツ</t>
    </rPh>
    <phoneticPr fontId="6"/>
  </si>
  <si>
    <t>事務室</t>
    <rPh sb="0" eb="3">
      <t>ジムシツ</t>
    </rPh>
    <phoneticPr fontId="6"/>
  </si>
  <si>
    <t>会議室</t>
    <rPh sb="0" eb="3">
      <t>カイギシツ</t>
    </rPh>
    <phoneticPr fontId="6"/>
  </si>
  <si>
    <t>電算室</t>
    <rPh sb="0" eb="2">
      <t>デンサン</t>
    </rPh>
    <rPh sb="2" eb="3">
      <t>シツ</t>
    </rPh>
    <phoneticPr fontId="6"/>
  </si>
  <si>
    <t>ﾚｽﾄﾗﾝ･食堂客席</t>
    <rPh sb="6" eb="8">
      <t>ショクドウ</t>
    </rPh>
    <rPh sb="8" eb="10">
      <t>キャクセキ</t>
    </rPh>
    <phoneticPr fontId="6"/>
  </si>
  <si>
    <t>ﾚｽﾄﾗﾝ･食堂厨房</t>
    <rPh sb="8" eb="10">
      <t>チュウボウ</t>
    </rPh>
    <phoneticPr fontId="6"/>
  </si>
  <si>
    <t>物販店舗</t>
    <rPh sb="0" eb="1">
      <t>ブツ</t>
    </rPh>
    <rPh sb="1" eb="2">
      <t>ハン</t>
    </rPh>
    <rPh sb="2" eb="4">
      <t>テンポ</t>
    </rPh>
    <phoneticPr fontId="6"/>
  </si>
  <si>
    <t>飲食店舗</t>
    <rPh sb="0" eb="2">
      <t>インショク</t>
    </rPh>
    <rPh sb="2" eb="4">
      <t>テンポ</t>
    </rPh>
    <phoneticPr fontId="6"/>
  </si>
  <si>
    <t>ﾎﾃﾙﾛﾋﾞｰ、客室廊下</t>
  </si>
  <si>
    <t>ホテル客室、宴会場</t>
    <rPh sb="3" eb="5">
      <t>キャクシツ</t>
    </rPh>
    <phoneticPr fontId="6"/>
  </si>
  <si>
    <t>教室</t>
    <rPh sb="0" eb="2">
      <t>キョウシツ</t>
    </rPh>
    <phoneticPr fontId="6"/>
  </si>
  <si>
    <t>研究室</t>
    <rPh sb="0" eb="3">
      <t>ケンキュウシツ</t>
    </rPh>
    <phoneticPr fontId="6"/>
  </si>
  <si>
    <t>体育館</t>
    <rPh sb="0" eb="2">
      <t>タイイク</t>
    </rPh>
    <rPh sb="2" eb="3">
      <t>カン</t>
    </rPh>
    <phoneticPr fontId="6"/>
  </si>
  <si>
    <t>病室</t>
    <rPh sb="0" eb="2">
      <t>ビョウシツ</t>
    </rPh>
    <phoneticPr fontId="6"/>
  </si>
  <si>
    <t>診察室</t>
    <rPh sb="0" eb="2">
      <t>シンサツ</t>
    </rPh>
    <rPh sb="2" eb="3">
      <t>シツ</t>
    </rPh>
    <phoneticPr fontId="6"/>
  </si>
  <si>
    <t>物流倉庫</t>
    <rPh sb="0" eb="2">
      <t>ブツリュウ</t>
    </rPh>
    <rPh sb="2" eb="4">
      <t>ソウコ</t>
    </rPh>
    <phoneticPr fontId="6"/>
  </si>
  <si>
    <t>屋外</t>
    <rPh sb="0" eb="2">
      <t>オクガイ</t>
    </rPh>
    <phoneticPr fontId="6"/>
  </si>
  <si>
    <t>器具記号</t>
    <rPh sb="0" eb="2">
      <t>キグ</t>
    </rPh>
    <rPh sb="2" eb="4">
      <t>キゴウ</t>
    </rPh>
    <phoneticPr fontId="6"/>
  </si>
  <si>
    <t>室用途</t>
    <rPh sb="0" eb="1">
      <t>シツ</t>
    </rPh>
    <rPh sb="1" eb="3">
      <t>ヨウト</t>
    </rPh>
    <phoneticPr fontId="6"/>
  </si>
  <si>
    <t>年間
点灯
時間
[h/年]</t>
    <rPh sb="0" eb="2">
      <t>ネンカン</t>
    </rPh>
    <rPh sb="3" eb="5">
      <t>テントウ</t>
    </rPh>
    <rPh sb="6" eb="8">
      <t>ジカン</t>
    </rPh>
    <rPh sb="12" eb="13">
      <t>ネン</t>
    </rPh>
    <phoneticPr fontId="6"/>
  </si>
  <si>
    <t>ランプ種類</t>
    <rPh sb="3" eb="5">
      <t>シュルイ</t>
    </rPh>
    <phoneticPr fontId="6"/>
  </si>
  <si>
    <t>ランプ
ワット数
[W]</t>
    <rPh sb="7" eb="8">
      <t>カズ</t>
    </rPh>
    <phoneticPr fontId="6"/>
  </si>
  <si>
    <t>1台当たりの灯数</t>
    <rPh sb="1" eb="2">
      <t>ダイ</t>
    </rPh>
    <rPh sb="2" eb="3">
      <t>ア</t>
    </rPh>
    <rPh sb="6" eb="7">
      <t>アカリ</t>
    </rPh>
    <rPh sb="7" eb="8">
      <t>スウ</t>
    </rPh>
    <phoneticPr fontId="6"/>
  </si>
  <si>
    <t>1台当たりの定格
光束
[lm]</t>
    <rPh sb="2" eb="3">
      <t>ア</t>
    </rPh>
    <rPh sb="6" eb="8">
      <t>テイカク</t>
    </rPh>
    <rPh sb="9" eb="10">
      <t>ヒカリ</t>
    </rPh>
    <rPh sb="10" eb="11">
      <t>タバ</t>
    </rPh>
    <phoneticPr fontId="6"/>
  </si>
  <si>
    <t>1台当たりの消費
電力
[W]</t>
    <rPh sb="2" eb="3">
      <t>ア</t>
    </rPh>
    <rPh sb="6" eb="8">
      <t>ショウヒ</t>
    </rPh>
    <rPh sb="9" eb="11">
      <t>デンリョク</t>
    </rPh>
    <phoneticPr fontId="6"/>
  </si>
  <si>
    <t>直管形
蛍光ﾗﾝﾌﾟHf（FHF,FHC）</t>
    <rPh sb="0" eb="2">
      <t>チョクカン</t>
    </rPh>
    <rPh sb="2" eb="3">
      <t>ケイ</t>
    </rPh>
    <rPh sb="4" eb="6">
      <t>ケイコウ</t>
    </rPh>
    <phoneticPr fontId="6"/>
  </si>
  <si>
    <t>ｺﾝﾊﾟｸﾄ形
蛍光ﾗﾝﾌﾟHf
（FHT,FHP）</t>
    <rPh sb="6" eb="7">
      <t>ケイ</t>
    </rPh>
    <rPh sb="8" eb="10">
      <t>ケイコウ</t>
    </rPh>
    <phoneticPr fontId="6"/>
  </si>
  <si>
    <t>ｾﾗﾐｯｸ
ﾒﾀﾙﾊﾗｲﾄﾞ
ﾗﾝﾌﾟ</t>
    <phoneticPr fontId="6"/>
  </si>
  <si>
    <t>高圧
ナトリウム
ランプ</t>
    <rPh sb="0" eb="2">
      <t>コウアツ</t>
    </rPh>
    <phoneticPr fontId="6"/>
  </si>
  <si>
    <t>LED
（直管形）</t>
    <rPh sb="5" eb="6">
      <t>チョク</t>
    </rPh>
    <rPh sb="6" eb="7">
      <t>カン</t>
    </rPh>
    <rPh sb="7" eb="8">
      <t>カタチ</t>
    </rPh>
    <phoneticPr fontId="6"/>
  </si>
  <si>
    <t>LED
(直管形以外)</t>
    <rPh sb="8" eb="10">
      <t>イガイ</t>
    </rPh>
    <phoneticPr fontId="6"/>
  </si>
  <si>
    <t>直管形蛍光ﾗﾝﾌﾟHf（FHF,FHC）</t>
    <rPh sb="0" eb="2">
      <t>チョクカン</t>
    </rPh>
    <rPh sb="2" eb="3">
      <t>ケイ</t>
    </rPh>
    <rPh sb="3" eb="5">
      <t>ケイコウ</t>
    </rPh>
    <phoneticPr fontId="6"/>
  </si>
  <si>
    <t>ｺﾝﾊﾟｸﾄ形蛍光ﾗﾝﾌﾟHf（FHT,FHP）</t>
    <rPh sb="6" eb="7">
      <t>ケイ</t>
    </rPh>
    <rPh sb="7" eb="9">
      <t>ケイコウ</t>
    </rPh>
    <phoneticPr fontId="6"/>
  </si>
  <si>
    <t>ｾﾗﾐｯｸﾒﾀﾙﾊﾗｲﾄﾞﾗﾝﾌﾟ</t>
    <phoneticPr fontId="6"/>
  </si>
  <si>
    <t>高圧ナトリウムランプ</t>
    <rPh sb="0" eb="2">
      <t>コウアツ</t>
    </rPh>
    <phoneticPr fontId="6"/>
  </si>
  <si>
    <t>LED</t>
    <phoneticPr fontId="6"/>
  </si>
  <si>
    <t>器具
更新</t>
    <rPh sb="0" eb="2">
      <t>キグ</t>
    </rPh>
    <rPh sb="3" eb="5">
      <t>コウシン</t>
    </rPh>
    <phoneticPr fontId="6"/>
  </si>
  <si>
    <t>ﾗﾝﾌﾟ交換</t>
    <rPh sb="4" eb="6">
      <t>コウカン</t>
    </rPh>
    <phoneticPr fontId="6"/>
  </si>
  <si>
    <t>器具更新</t>
    <rPh sb="0" eb="2">
      <t>キグ</t>
    </rPh>
    <rPh sb="2" eb="4">
      <t>コウシン</t>
    </rPh>
    <phoneticPr fontId="6"/>
  </si>
  <si>
    <t>※</t>
    <phoneticPr fontId="6"/>
  </si>
  <si>
    <t>lm/W</t>
    <phoneticPr fontId="6"/>
  </si>
  <si>
    <t>LED省エネ率</t>
    <rPh sb="3" eb="4">
      <t>ショウ</t>
    </rPh>
    <rPh sb="6" eb="7">
      <t>リツ</t>
    </rPh>
    <phoneticPr fontId="6"/>
  </si>
  <si>
    <t>3.2</t>
    <phoneticPr fontId="6"/>
  </si>
  <si>
    <t>高輝度型誘導灯の導入</t>
    <phoneticPr fontId="6"/>
  </si>
  <si>
    <t>等級・形状</t>
    <rPh sb="0" eb="2">
      <t>トウキュウ</t>
    </rPh>
    <rPh sb="3" eb="5">
      <t>ケイジョウ</t>
    </rPh>
    <phoneticPr fontId="6"/>
  </si>
  <si>
    <t>年間
点灯時間
[h/年]</t>
    <rPh sb="0" eb="2">
      <t>ネンカン</t>
    </rPh>
    <rPh sb="3" eb="5">
      <t>テントウ</t>
    </rPh>
    <rPh sb="5" eb="7">
      <t>ジカン</t>
    </rPh>
    <rPh sb="11" eb="12">
      <t>ネン</t>
    </rPh>
    <phoneticPr fontId="6"/>
  </si>
  <si>
    <t>冷陰極管</t>
    <rPh sb="0" eb="1">
      <t>レイ</t>
    </rPh>
    <rPh sb="1" eb="3">
      <t>インキョク</t>
    </rPh>
    <rPh sb="3" eb="4">
      <t>カン</t>
    </rPh>
    <phoneticPr fontId="6"/>
  </si>
  <si>
    <t>ＬＥＤ</t>
    <phoneticPr fontId="6"/>
  </si>
  <si>
    <t>1台当たりの
消費電力
[W]</t>
    <rPh sb="2" eb="3">
      <t>ア</t>
    </rPh>
    <rPh sb="7" eb="9">
      <t>ショウヒ</t>
    </rPh>
    <rPh sb="9" eb="11">
      <t>デンリョク</t>
    </rPh>
    <phoneticPr fontId="6"/>
  </si>
  <si>
    <t>A級片面形</t>
    <phoneticPr fontId="6"/>
  </si>
  <si>
    <t>A級両面形</t>
    <phoneticPr fontId="6"/>
  </si>
  <si>
    <t>B級BH形片面形</t>
    <phoneticPr fontId="6"/>
  </si>
  <si>
    <t>B級BH形両面形</t>
    <phoneticPr fontId="6"/>
  </si>
  <si>
    <t>B級BL形片面形</t>
    <phoneticPr fontId="6"/>
  </si>
  <si>
    <t>B級BL形両面形</t>
    <phoneticPr fontId="6"/>
  </si>
  <si>
    <t>C級片面形</t>
    <phoneticPr fontId="6"/>
  </si>
  <si>
    <t>C級両面形</t>
    <phoneticPr fontId="6"/>
  </si>
  <si>
    <t>蛍光灯（従来形）</t>
    <rPh sb="0" eb="3">
      <t>ケイコウトウ</t>
    </rPh>
    <phoneticPr fontId="6"/>
  </si>
  <si>
    <t>冷陰極蛍光灯</t>
    <rPh sb="0" eb="1">
      <t>レイ</t>
    </rPh>
    <rPh sb="1" eb="3">
      <t>インキョク</t>
    </rPh>
    <rPh sb="3" eb="6">
      <t>ケイコウトウ</t>
    </rPh>
    <phoneticPr fontId="6"/>
  </si>
  <si>
    <t>ＬＥＤ</t>
  </si>
  <si>
    <t>冷陰極管→LED</t>
    <rPh sb="0" eb="1">
      <t>レイ</t>
    </rPh>
    <rPh sb="1" eb="3">
      <t>インキョク</t>
    </rPh>
    <rPh sb="3" eb="4">
      <t>カン</t>
    </rPh>
    <phoneticPr fontId="6"/>
  </si>
  <si>
    <t>3.3</t>
    <phoneticPr fontId="6"/>
  </si>
  <si>
    <t>高効率変圧器の導入</t>
    <phoneticPr fontId="6"/>
  </si>
  <si>
    <t>単相</t>
    <rPh sb="0" eb="1">
      <t>タン</t>
    </rPh>
    <rPh sb="1" eb="2">
      <t>ソウ</t>
    </rPh>
    <phoneticPr fontId="6"/>
  </si>
  <si>
    <t>三相</t>
    <rPh sb="0" eb="2">
      <t>サンソウ</t>
    </rPh>
    <phoneticPr fontId="6"/>
  </si>
  <si>
    <t>油入</t>
    <rPh sb="0" eb="1">
      <t>アブラ</t>
    </rPh>
    <rPh sb="1" eb="2">
      <t>イ</t>
    </rPh>
    <phoneticPr fontId="6"/>
  </si>
  <si>
    <t>モールド</t>
    <phoneticPr fontId="6"/>
  </si>
  <si>
    <t>記号・系統</t>
    <rPh sb="0" eb="2">
      <t>キゴウ</t>
    </rPh>
    <rPh sb="3" eb="5">
      <t>ケイトウ</t>
    </rPh>
    <phoneticPr fontId="6"/>
  </si>
  <si>
    <t>相</t>
    <rPh sb="0" eb="1">
      <t>ソウ</t>
    </rPh>
    <phoneticPr fontId="6"/>
  </si>
  <si>
    <t>変圧器
容量
[kVA]</t>
    <rPh sb="0" eb="3">
      <t>ヘンアツキ</t>
    </rPh>
    <rPh sb="4" eb="6">
      <t>ヨウリョウ</t>
    </rPh>
    <phoneticPr fontId="6"/>
  </si>
  <si>
    <t>年間
稼動時間
[h/年]</t>
    <rPh sb="0" eb="2">
      <t>ネンカン</t>
    </rPh>
    <rPh sb="3" eb="5">
      <t>カドウ</t>
    </rPh>
    <rPh sb="5" eb="7">
      <t>ジカン</t>
    </rPh>
    <rPh sb="11" eb="12">
      <t>ネン</t>
    </rPh>
    <phoneticPr fontId="6"/>
  </si>
  <si>
    <t xml:space="preserve">超高効率変圧器
</t>
    <phoneticPr fontId="6"/>
  </si>
  <si>
    <t>ﾄｯﾌﾟﾗﾝﾅｰ
変圧器
2014</t>
    <rPh sb="9" eb="12">
      <t>ヘンアツキ</t>
    </rPh>
    <phoneticPr fontId="6"/>
  </si>
  <si>
    <t>ﾄｯﾌﾟﾗﾝﾅｰ
変圧器
2006</t>
    <rPh sb="9" eb="12">
      <t>ヘンアツキ</t>
    </rPh>
    <phoneticPr fontId="6"/>
  </si>
  <si>
    <t>超高効率
変圧器
油入・単相</t>
    <rPh sb="12" eb="14">
      <t>タンソウ</t>
    </rPh>
    <phoneticPr fontId="6"/>
  </si>
  <si>
    <t>超高効率
変圧器
油入・三相</t>
    <rPh sb="12" eb="14">
      <t>サンソウ</t>
    </rPh>
    <phoneticPr fontId="6"/>
  </si>
  <si>
    <t>超高効率
変圧器
ﾓｰﾙﾄﾞ・単相</t>
    <rPh sb="15" eb="17">
      <t>タンソウ</t>
    </rPh>
    <phoneticPr fontId="6"/>
  </si>
  <si>
    <t>超高効率
変圧器
ﾓｰﾙﾄﾞ・三相</t>
    <rPh sb="15" eb="16">
      <t>ソウ</t>
    </rPh>
    <phoneticPr fontId="6"/>
  </si>
  <si>
    <t>JEM高効率
変圧器
油入・単相</t>
    <rPh sb="14" eb="16">
      <t>タンソウ</t>
    </rPh>
    <phoneticPr fontId="6"/>
  </si>
  <si>
    <t>JEM高効率
変圧器
油入・三相</t>
    <rPh sb="14" eb="16">
      <t>サンソウ</t>
    </rPh>
    <phoneticPr fontId="6"/>
  </si>
  <si>
    <t>JEM高効率
変圧器
ﾓｰﾙﾄﾞ・単相</t>
    <rPh sb="17" eb="19">
      <t>タンソウ</t>
    </rPh>
    <phoneticPr fontId="6"/>
  </si>
  <si>
    <t>JEM高効率
変圧器
ﾓｰﾙﾄﾞ・三相</t>
    <rPh sb="17" eb="18">
      <t>ソウ</t>
    </rPh>
    <phoneticPr fontId="6"/>
  </si>
  <si>
    <t>■年間点灯時間</t>
    <rPh sb="1" eb="3">
      <t>ネンカン</t>
    </rPh>
    <rPh sb="3" eb="5">
      <t>テントウ</t>
    </rPh>
    <rPh sb="5" eb="7">
      <t>ジカン</t>
    </rPh>
    <phoneticPr fontId="6"/>
  </si>
  <si>
    <t>初期照度補正制御</t>
  </si>
  <si>
    <t>昼光利用照明制御</t>
  </si>
  <si>
    <t>人感ｾﾝｻｰによる在室検知制御</t>
  </si>
  <si>
    <t>明るさ感知による自動点滅制御</t>
  </si>
  <si>
    <t>年間点灯時間h</t>
    <rPh sb="0" eb="2">
      <t>ネンカン</t>
    </rPh>
    <rPh sb="2" eb="4">
      <t>テントウ</t>
    </rPh>
    <rPh sb="4" eb="6">
      <t>ジカン</t>
    </rPh>
    <phoneticPr fontId="6"/>
  </si>
  <si>
    <t>3.4</t>
    <phoneticPr fontId="6"/>
  </si>
  <si>
    <t>照明の省エネ制御の導入</t>
    <phoneticPr fontId="6"/>
  </si>
  <si>
    <t>器具
記号</t>
    <rPh sb="0" eb="2">
      <t>キグ</t>
    </rPh>
    <rPh sb="3" eb="5">
      <t>キゴウ</t>
    </rPh>
    <phoneticPr fontId="6"/>
  </si>
  <si>
    <t>消費
電力
[W]</t>
    <rPh sb="0" eb="2">
      <t>ショウヒ</t>
    </rPh>
    <rPh sb="3" eb="5">
      <t>デンリョク</t>
    </rPh>
    <phoneticPr fontId="6"/>
  </si>
  <si>
    <t>対策前の
年間
点灯時間
[h/年]</t>
    <rPh sb="0" eb="2">
      <t>タイサク</t>
    </rPh>
    <rPh sb="2" eb="3">
      <t>マエ</t>
    </rPh>
    <rPh sb="5" eb="7">
      <t>ネンカン</t>
    </rPh>
    <rPh sb="8" eb="10">
      <t>テントウ</t>
    </rPh>
    <rPh sb="10" eb="12">
      <t>ジカン</t>
    </rPh>
    <rPh sb="16" eb="17">
      <t>ネン</t>
    </rPh>
    <phoneticPr fontId="6"/>
  </si>
  <si>
    <t>初期照度
補正制御</t>
    <phoneticPr fontId="6"/>
  </si>
  <si>
    <t>昼光利用
照明制御</t>
    <phoneticPr fontId="6"/>
  </si>
  <si>
    <t>人感ｾﾝｻｰによる
在室検知
制御</t>
    <phoneticPr fontId="6"/>
  </si>
  <si>
    <t>明るさ感知による
自動点滅
制御</t>
    <phoneticPr fontId="6"/>
  </si>
  <si>
    <t>直管形蛍光ﾗﾝﾌﾟFLR,FSL</t>
    <rPh sb="3" eb="5">
      <t>ケイコウ</t>
    </rPh>
    <phoneticPr fontId="6"/>
  </si>
  <si>
    <t>直管形蛍光ﾗﾝﾌﾟFL,FCL</t>
    <rPh sb="3" eb="5">
      <t>ケイコウ</t>
    </rPh>
    <phoneticPr fontId="6"/>
  </si>
  <si>
    <t>ｺﾝﾊﾟｸﾄ形蛍光ﾗﾝﾌﾟFPR</t>
    <rPh sb="6" eb="7">
      <t>ケイ</t>
    </rPh>
    <rPh sb="7" eb="9">
      <t>ケイコウ</t>
    </rPh>
    <phoneticPr fontId="6"/>
  </si>
  <si>
    <t>ｺﾝﾊﾟｸﾄ形蛍光ﾗﾝﾌﾟFPL,FDL,FML,FWL</t>
    <rPh sb="6" eb="7">
      <t>ケイ</t>
    </rPh>
    <rPh sb="7" eb="9">
      <t>ケイコウ</t>
    </rPh>
    <phoneticPr fontId="6"/>
  </si>
  <si>
    <t>ハロゲン電球</t>
    <rPh sb="4" eb="6">
      <t>デンキュウ</t>
    </rPh>
    <phoneticPr fontId="6"/>
  </si>
  <si>
    <t>クリプトン電球</t>
    <rPh sb="5" eb="7">
      <t>デンキュウ</t>
    </rPh>
    <phoneticPr fontId="6"/>
  </si>
  <si>
    <t>白熱電球</t>
    <rPh sb="0" eb="2">
      <t>ハクネツ</t>
    </rPh>
    <rPh sb="2" eb="4">
      <t>デンキュウ</t>
    </rPh>
    <phoneticPr fontId="6"/>
  </si>
  <si>
    <t>メタルハライドランプ</t>
    <phoneticPr fontId="6"/>
  </si>
  <si>
    <t>高圧水銀ランプ</t>
    <rPh sb="0" eb="2">
      <t>コウアツ</t>
    </rPh>
    <rPh sb="2" eb="4">
      <t>スイギン</t>
    </rPh>
    <phoneticPr fontId="6"/>
  </si>
  <si>
    <t>4.1</t>
    <phoneticPr fontId="6"/>
  </si>
  <si>
    <t>[kg-CO2/kWh]</t>
  </si>
  <si>
    <t>[kg-CO2/Nm3]</t>
  </si>
  <si>
    <t>[kg-CO2/kg]</t>
  </si>
  <si>
    <t>[kg-CO2/L]</t>
  </si>
  <si>
    <t>給湯能力
[kW]</t>
    <rPh sb="0" eb="2">
      <t>キュウトウ</t>
    </rPh>
    <rPh sb="2" eb="4">
      <t>ノウリョク</t>
    </rPh>
    <phoneticPr fontId="6"/>
  </si>
  <si>
    <t>1台当たりの
定格ｴﾈﾙｷﾞｰ
消費量
[kW]</t>
    <rPh sb="1" eb="2">
      <t>ダイ</t>
    </rPh>
    <rPh sb="2" eb="3">
      <t>ア</t>
    </rPh>
    <rPh sb="7" eb="9">
      <t>テイカク</t>
    </rPh>
    <rPh sb="16" eb="19">
      <t>ショウヒリョウ</t>
    </rPh>
    <phoneticPr fontId="6"/>
  </si>
  <si>
    <t>給湯全負荷相当
運転時間
[h/年]</t>
    <rPh sb="0" eb="2">
      <t>キュウトウ</t>
    </rPh>
    <rPh sb="2" eb="3">
      <t>ゼン</t>
    </rPh>
    <rPh sb="3" eb="5">
      <t>フカ</t>
    </rPh>
    <rPh sb="5" eb="7">
      <t>ソウトウ</t>
    </rPh>
    <rPh sb="8" eb="10">
      <t>ウンテン</t>
    </rPh>
    <rPh sb="10" eb="12">
      <t>ジカン</t>
    </rPh>
    <rPh sb="16" eb="17">
      <t>ネン</t>
    </rPh>
    <phoneticPr fontId="6"/>
  </si>
  <si>
    <t>ﾋｰﾄﾎﾟﾝﾌﾟ
給湯機</t>
    <rPh sb="9" eb="11">
      <t>キュウトウ</t>
    </rPh>
    <rPh sb="11" eb="12">
      <t>キ</t>
    </rPh>
    <phoneticPr fontId="6"/>
  </si>
  <si>
    <t>潜熱回収型給湯器</t>
    <rPh sb="4" eb="5">
      <t>カタ</t>
    </rPh>
    <phoneticPr fontId="6"/>
  </si>
  <si>
    <t>ｶﾞｽｴﾝｼﾞﾝ
給湯器</t>
    <phoneticPr fontId="6"/>
  </si>
  <si>
    <t>燃料電池</t>
    <rPh sb="0" eb="2">
      <t>ネンリョウ</t>
    </rPh>
    <rPh sb="2" eb="4">
      <t>デンチ</t>
    </rPh>
    <phoneticPr fontId="6"/>
  </si>
  <si>
    <t>ヒートポンプ給湯機</t>
    <rPh sb="6" eb="8">
      <t>キュウトウ</t>
    </rPh>
    <rPh sb="8" eb="9">
      <t>キ</t>
    </rPh>
    <phoneticPr fontId="6"/>
  </si>
  <si>
    <t>ガスエンジン給湯器</t>
    <phoneticPr fontId="6"/>
  </si>
  <si>
    <t>[MJ/kWh]</t>
  </si>
  <si>
    <t>[MJ/Nm3]</t>
  </si>
  <si>
    <t>[MJ/kg]</t>
  </si>
  <si>
    <t>[MJ/L]</t>
  </si>
  <si>
    <t>4.2</t>
    <phoneticPr fontId="6"/>
  </si>
  <si>
    <t>号機名</t>
    <rPh sb="0" eb="2">
      <t>ゴウキ</t>
    </rPh>
    <rPh sb="2" eb="3">
      <t>メイ</t>
    </rPh>
    <phoneticPr fontId="6"/>
  </si>
  <si>
    <t>積載質量
[kg]</t>
    <rPh sb="0" eb="2">
      <t>セキサイ</t>
    </rPh>
    <rPh sb="2" eb="4">
      <t>シツリョウ</t>
    </rPh>
    <phoneticPr fontId="6"/>
  </si>
  <si>
    <t>定格速度
[m/min]</t>
    <rPh sb="0" eb="2">
      <t>テイカク</t>
    </rPh>
    <rPh sb="2" eb="4">
      <t>ソクド</t>
    </rPh>
    <phoneticPr fontId="6"/>
  </si>
  <si>
    <t>電動機
出力
[kW]</t>
    <rPh sb="0" eb="3">
      <t>デンドウキ</t>
    </rPh>
    <rPh sb="4" eb="6">
      <t>シュツリョク</t>
    </rPh>
    <phoneticPr fontId="6"/>
  </si>
  <si>
    <t>■年間運転時間</t>
    <rPh sb="1" eb="3">
      <t>ネンカン</t>
    </rPh>
    <rPh sb="3" eb="5">
      <t>ウンテン</t>
    </rPh>
    <rPh sb="5" eb="7">
      <t>ジカン</t>
    </rPh>
    <phoneticPr fontId="6"/>
  </si>
  <si>
    <t>可変電圧
可変周波数
制御方式</t>
    <rPh sb="0" eb="2">
      <t>カヘン</t>
    </rPh>
    <rPh sb="2" eb="4">
      <t>デンアツ</t>
    </rPh>
    <rPh sb="5" eb="7">
      <t>カヘン</t>
    </rPh>
    <rPh sb="7" eb="10">
      <t>シュウハスウ</t>
    </rPh>
    <rPh sb="11" eb="13">
      <t>セイギョ</t>
    </rPh>
    <rPh sb="13" eb="15">
      <t>ホウシキ</t>
    </rPh>
    <phoneticPr fontId="6"/>
  </si>
  <si>
    <t>可変電圧可変周波数制御方式</t>
    <rPh sb="0" eb="2">
      <t>カヘン</t>
    </rPh>
    <rPh sb="2" eb="4">
      <t>デンアツ</t>
    </rPh>
    <rPh sb="4" eb="6">
      <t>カヘン</t>
    </rPh>
    <rPh sb="6" eb="9">
      <t>シュウハスウ</t>
    </rPh>
    <rPh sb="9" eb="11">
      <t>セイギョ</t>
    </rPh>
    <rPh sb="11" eb="13">
      <t>ホウシキ</t>
    </rPh>
    <phoneticPr fontId="6"/>
  </si>
  <si>
    <t>年間運転時間</t>
    <rPh sb="0" eb="2">
      <t>ネンカン</t>
    </rPh>
    <rPh sb="2" eb="4">
      <t>ウンテン</t>
    </rPh>
    <rPh sb="4" eb="6">
      <t>ジカン</t>
    </rPh>
    <phoneticPr fontId="6"/>
  </si>
  <si>
    <t>4.3</t>
    <phoneticPr fontId="6"/>
  </si>
  <si>
    <t>ｲﾝﾊﾞｰﾀ
制御</t>
    <rPh sb="7" eb="9">
      <t>セイギョ</t>
    </rPh>
    <phoneticPr fontId="6"/>
  </si>
  <si>
    <t>永久磁石(IPM)
モータ</t>
    <rPh sb="0" eb="2">
      <t>エイキュウ</t>
    </rPh>
    <rPh sb="2" eb="4">
      <t>ジシャク</t>
    </rPh>
    <phoneticPr fontId="6"/>
  </si>
  <si>
    <t>２段圧縮
方式</t>
    <phoneticPr fontId="6"/>
  </si>
  <si>
    <t>ｲﾝﾊﾞｰﾀ
制御冷却ファン</t>
    <phoneticPr fontId="6"/>
  </si>
  <si>
    <t>増風量
制御方式</t>
    <phoneticPr fontId="6"/>
  </si>
  <si>
    <t>圧縮機・モータ
直結構造</t>
    <phoneticPr fontId="6"/>
  </si>
  <si>
    <t>複数台
圧縮機
制御</t>
    <phoneticPr fontId="6"/>
  </si>
  <si>
    <t>インバータ制御</t>
    <rPh sb="5" eb="7">
      <t>セイギョ</t>
    </rPh>
    <phoneticPr fontId="6"/>
  </si>
  <si>
    <t>永久磁石(IPM)モータ</t>
    <rPh sb="0" eb="2">
      <t>エイキュウ</t>
    </rPh>
    <rPh sb="2" eb="4">
      <t>ジシャク</t>
    </rPh>
    <phoneticPr fontId="6"/>
  </si>
  <si>
    <t>２段圧縮方式</t>
  </si>
  <si>
    <t>インバータ制御冷却ファン</t>
  </si>
  <si>
    <t>増風量制御方式</t>
  </si>
  <si>
    <t>圧縮機・モータ直結構造</t>
  </si>
  <si>
    <t>複数台圧縮機制御</t>
  </si>
  <si>
    <t>4.4</t>
    <phoneticPr fontId="6"/>
  </si>
  <si>
    <t>永久磁石(IPM)モータ</t>
    <phoneticPr fontId="6"/>
  </si>
  <si>
    <t>ショーケース</t>
    <phoneticPr fontId="6"/>
  </si>
  <si>
    <t>ショーケース以外</t>
    <rPh sb="6" eb="8">
      <t>イガイ</t>
    </rPh>
    <phoneticPr fontId="6"/>
  </si>
  <si>
    <t>圧縮機
出力
[W]</t>
    <rPh sb="0" eb="3">
      <t>アッシュクキ</t>
    </rPh>
    <rPh sb="4" eb="5">
      <t>デ</t>
    </rPh>
    <rPh sb="5" eb="6">
      <t>チカラ</t>
    </rPh>
    <phoneticPr fontId="6"/>
  </si>
  <si>
    <t>照明
消費電力
[W]</t>
    <rPh sb="0" eb="2">
      <t>ショウメイ</t>
    </rPh>
    <rPh sb="3" eb="5">
      <t>ショウヒ</t>
    </rPh>
    <rPh sb="5" eb="7">
      <t>デンリョク</t>
    </rPh>
    <phoneticPr fontId="6"/>
  </si>
  <si>
    <t>圧縮機
全負荷
相当
運転時間</t>
    <rPh sb="0" eb="3">
      <t>アッシュクキ</t>
    </rPh>
    <rPh sb="4" eb="5">
      <t>ゼン</t>
    </rPh>
    <rPh sb="5" eb="7">
      <t>フカ</t>
    </rPh>
    <rPh sb="8" eb="10">
      <t>ソウトウ</t>
    </rPh>
    <rPh sb="11" eb="13">
      <t>ウンテン</t>
    </rPh>
    <rPh sb="13" eb="15">
      <t>ジカン</t>
    </rPh>
    <phoneticPr fontId="6"/>
  </si>
  <si>
    <t>インバータ
圧縮機</t>
    <rPh sb="6" eb="9">
      <t>アッシュクキ</t>
    </rPh>
    <phoneticPr fontId="6"/>
  </si>
  <si>
    <t>高効率
照明</t>
    <rPh sb="0" eb="3">
      <t>コウコウリツ</t>
    </rPh>
    <rPh sb="4" eb="6">
      <t>ショウメイ</t>
    </rPh>
    <phoneticPr fontId="6"/>
  </si>
  <si>
    <t>高効率照明</t>
    <rPh sb="0" eb="3">
      <t>コウコウリツ</t>
    </rPh>
    <rPh sb="3" eb="5">
      <t>ショウメイ</t>
    </rPh>
    <phoneticPr fontId="6"/>
  </si>
  <si>
    <t>全負荷相当運転時間</t>
    <rPh sb="0" eb="1">
      <t>ゼン</t>
    </rPh>
    <rPh sb="1" eb="3">
      <t>フカ</t>
    </rPh>
    <rPh sb="3" eb="5">
      <t>ソウトウ</t>
    </rPh>
    <rPh sb="5" eb="7">
      <t>ウンテン</t>
    </rPh>
    <rPh sb="7" eb="9">
      <t>ジカン</t>
    </rPh>
    <phoneticPr fontId="6"/>
  </si>
  <si>
    <t>年間点灯時間</t>
    <rPh sb="0" eb="2">
      <t>ネンカン</t>
    </rPh>
    <rPh sb="2" eb="4">
      <t>テントウ</t>
    </rPh>
    <rPh sb="4" eb="6">
      <t>ジカン</t>
    </rPh>
    <phoneticPr fontId="6"/>
  </si>
  <si>
    <t>用途</t>
    <rPh sb="0" eb="2">
      <t>ヨウト</t>
    </rPh>
    <phoneticPr fontId="1"/>
  </si>
  <si>
    <t>商業施設（物販）</t>
  </si>
  <si>
    <t>商業施設（飲食）（客席部）</t>
    <phoneticPr fontId="6"/>
  </si>
  <si>
    <t>宿泊施設（客室部）</t>
    <phoneticPr fontId="6"/>
  </si>
  <si>
    <t>教育施設（教室部）</t>
    <phoneticPr fontId="6"/>
  </si>
  <si>
    <t>医療施設（病室部）</t>
    <phoneticPr fontId="6"/>
  </si>
  <si>
    <t>文化施設（集会室部）</t>
    <phoneticPr fontId="6"/>
  </si>
  <si>
    <t>対策項目</t>
    <rPh sb="0" eb="2">
      <t>タイサク</t>
    </rPh>
    <rPh sb="2" eb="4">
      <t>コウモク</t>
    </rPh>
    <phoneticPr fontId="1"/>
  </si>
  <si>
    <t>北</t>
    <rPh sb="0" eb="1">
      <t>キタ</t>
    </rPh>
    <phoneticPr fontId="18"/>
  </si>
  <si>
    <t>東</t>
    <rPh sb="0" eb="1">
      <t>ヒガシ</t>
    </rPh>
    <phoneticPr fontId="18"/>
  </si>
  <si>
    <t>南</t>
    <rPh sb="0" eb="1">
      <t>ミナミ</t>
    </rPh>
    <phoneticPr fontId="18"/>
  </si>
  <si>
    <t>西</t>
    <rPh sb="0" eb="1">
      <t>ニシ</t>
    </rPh>
    <phoneticPr fontId="18"/>
  </si>
  <si>
    <t>北東</t>
    <rPh sb="0" eb="2">
      <t>ホクトウ</t>
    </rPh>
    <phoneticPr fontId="18"/>
  </si>
  <si>
    <t>南東</t>
    <rPh sb="0" eb="2">
      <t>ナントウ</t>
    </rPh>
    <phoneticPr fontId="18"/>
  </si>
  <si>
    <t>南西</t>
    <rPh sb="0" eb="2">
      <t>ナンセイ</t>
    </rPh>
    <phoneticPr fontId="18"/>
  </si>
  <si>
    <t>北西</t>
    <rPh sb="0" eb="2">
      <t>ホクセイ</t>
    </rPh>
    <phoneticPr fontId="18"/>
  </si>
  <si>
    <t>水平</t>
    <rPh sb="0" eb="2">
      <t>スイヘイ</t>
    </rPh>
    <phoneticPr fontId="18"/>
  </si>
  <si>
    <t>Low-εガラス</t>
  </si>
  <si>
    <t>高性能熱線反射複層ガラス</t>
  </si>
  <si>
    <t>熱線反射複層ガラス</t>
  </si>
  <si>
    <t>北</t>
    <rPh sb="0" eb="1">
      <t>キタ</t>
    </rPh>
    <phoneticPr fontId="6"/>
  </si>
  <si>
    <t>東</t>
    <rPh sb="0" eb="1">
      <t>ヒガシ</t>
    </rPh>
    <phoneticPr fontId="6"/>
  </si>
  <si>
    <t>南</t>
    <rPh sb="0" eb="1">
      <t>ミナミ</t>
    </rPh>
    <phoneticPr fontId="6"/>
  </si>
  <si>
    <t>西</t>
    <rPh sb="0" eb="1">
      <t>ニシ</t>
    </rPh>
    <phoneticPr fontId="6"/>
  </si>
  <si>
    <t>北東</t>
    <rPh sb="0" eb="2">
      <t>ホクトウ</t>
    </rPh>
    <phoneticPr fontId="6"/>
  </si>
  <si>
    <t>南東</t>
    <rPh sb="0" eb="2">
      <t>ナントウ</t>
    </rPh>
    <phoneticPr fontId="6"/>
  </si>
  <si>
    <t>南西</t>
    <rPh sb="0" eb="2">
      <t>ナンセイ</t>
    </rPh>
    <phoneticPr fontId="6"/>
  </si>
  <si>
    <t>北西</t>
    <rPh sb="0" eb="2">
      <t>ホクセイ</t>
    </rPh>
    <phoneticPr fontId="6"/>
  </si>
  <si>
    <t>水平</t>
    <rPh sb="0" eb="2">
      <t>スイヘイ</t>
    </rPh>
    <phoneticPr fontId="6"/>
  </si>
  <si>
    <t>熱線吸収複層ガラス</t>
  </si>
  <si>
    <t>-</t>
  </si>
  <si>
    <t>事務所</t>
    <rPh sb="0" eb="2">
      <t>ジム</t>
    </rPh>
    <rPh sb="2" eb="3">
      <t>ショ</t>
    </rPh>
    <phoneticPr fontId="6"/>
  </si>
  <si>
    <t>商業施設（飲食）</t>
    <rPh sb="0" eb="2">
      <t>ショウギョウ</t>
    </rPh>
    <rPh sb="2" eb="4">
      <t>シセツ</t>
    </rPh>
    <rPh sb="5" eb="7">
      <t>インショク</t>
    </rPh>
    <phoneticPr fontId="6"/>
  </si>
  <si>
    <t>文化施設</t>
    <rPh sb="0" eb="2">
      <t>ブンカ</t>
    </rPh>
    <rPh sb="2" eb="4">
      <t>シセツ</t>
    </rPh>
    <phoneticPr fontId="6"/>
  </si>
  <si>
    <t>熱線反射ガラス</t>
  </si>
  <si>
    <r>
      <t>窓面積
[m</t>
    </r>
    <r>
      <rPr>
        <vertAlign val="super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]</t>
    </r>
    <rPh sb="0" eb="1">
      <t>マド</t>
    </rPh>
    <rPh sb="1" eb="3">
      <t>メンセキ</t>
    </rPh>
    <phoneticPr fontId="6"/>
  </si>
  <si>
    <t>方位</t>
    <rPh sb="0" eb="2">
      <t>ホウイ</t>
    </rPh>
    <phoneticPr fontId="6"/>
  </si>
  <si>
    <r>
      <t>ガラス面積
当たりの年間
熱負荷削減量
[MJ/m</t>
    </r>
    <r>
      <rPr>
        <vertAlign val="super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･年]</t>
    </r>
    <rPh sb="3" eb="5">
      <t>メンセキ</t>
    </rPh>
    <rPh sb="6" eb="7">
      <t>ア</t>
    </rPh>
    <rPh sb="10" eb="12">
      <t>ネンカン</t>
    </rPh>
    <rPh sb="13" eb="14">
      <t>ネツ</t>
    </rPh>
    <rPh sb="14" eb="16">
      <t>フカ</t>
    </rPh>
    <rPh sb="16" eb="18">
      <t>サクゲン</t>
    </rPh>
    <rPh sb="18" eb="19">
      <t>リョウ</t>
    </rPh>
    <phoneticPr fontId="6"/>
  </si>
  <si>
    <t>熱線吸収ガラス</t>
  </si>
  <si>
    <t>Low-e複層ガラス</t>
    <rPh sb="5" eb="7">
      <t>フクソウ</t>
    </rPh>
    <phoneticPr fontId="6"/>
  </si>
  <si>
    <t>高性能
熱線反射
複層ガラス</t>
    <rPh sb="0" eb="3">
      <t>コウセイノウ</t>
    </rPh>
    <rPh sb="4" eb="6">
      <t>ネッセン</t>
    </rPh>
    <rPh sb="6" eb="8">
      <t>ハンシャ</t>
    </rPh>
    <rPh sb="9" eb="11">
      <t>フクソウ</t>
    </rPh>
    <phoneticPr fontId="6"/>
  </si>
  <si>
    <t>熱線反射
複層ガラス</t>
    <rPh sb="0" eb="2">
      <t>ネッセン</t>
    </rPh>
    <rPh sb="2" eb="4">
      <t>ハンシャ</t>
    </rPh>
    <rPh sb="5" eb="7">
      <t>フクソウ</t>
    </rPh>
    <phoneticPr fontId="6"/>
  </si>
  <si>
    <t>熱線吸収
複層ガラス</t>
    <rPh sb="0" eb="2">
      <t>ネッセン</t>
    </rPh>
    <rPh sb="2" eb="4">
      <t>キュウシュウ</t>
    </rPh>
    <rPh sb="5" eb="7">
      <t>フクソウ</t>
    </rPh>
    <phoneticPr fontId="6"/>
  </si>
  <si>
    <t>熱線反射
ガラス</t>
    <rPh sb="0" eb="2">
      <t>ネッセン</t>
    </rPh>
    <rPh sb="2" eb="4">
      <t>ハンシャ</t>
    </rPh>
    <phoneticPr fontId="6"/>
  </si>
  <si>
    <t>熱線吸収
ガラス</t>
    <rPh sb="0" eb="2">
      <t>ネッセン</t>
    </rPh>
    <rPh sb="2" eb="4">
      <t>キュウシュウ</t>
    </rPh>
    <phoneticPr fontId="6"/>
  </si>
  <si>
    <t>複層ガラス</t>
    <rPh sb="0" eb="2">
      <t>フクソウ</t>
    </rPh>
    <phoneticPr fontId="6"/>
  </si>
  <si>
    <t>透明ガラス＋
遮熱フィルム</t>
    <rPh sb="0" eb="2">
      <t>トウメイ</t>
    </rPh>
    <rPh sb="7" eb="8">
      <t>シャ</t>
    </rPh>
    <rPh sb="8" eb="9">
      <t>ネツ</t>
    </rPh>
    <phoneticPr fontId="6"/>
  </si>
  <si>
    <t>主たる
用途</t>
    <rPh sb="0" eb="1">
      <t>シュ</t>
    </rPh>
    <rPh sb="4" eb="6">
      <t>ヨウト</t>
    </rPh>
    <phoneticPr fontId="6"/>
  </si>
  <si>
    <t>複層ガラス</t>
  </si>
  <si>
    <t>透明ガラス+遮熱フィルム</t>
    <rPh sb="0" eb="2">
      <t>トウメイ</t>
    </rPh>
    <rPh sb="6" eb="7">
      <t>シャ</t>
    </rPh>
    <rPh sb="7" eb="8">
      <t>ネツ</t>
    </rPh>
    <phoneticPr fontId="1"/>
  </si>
  <si>
    <t>■低位発熱量</t>
    <rPh sb="1" eb="2">
      <t>テイ</t>
    </rPh>
    <rPh sb="2" eb="3">
      <t>グライ</t>
    </rPh>
    <rPh sb="3" eb="5">
      <t>ハツネツ</t>
    </rPh>
    <rPh sb="5" eb="6">
      <t>リョウ</t>
    </rPh>
    <phoneticPr fontId="6"/>
  </si>
  <si>
    <t>炉温</t>
    <rPh sb="0" eb="1">
      <t>ロ</t>
    </rPh>
    <rPh sb="1" eb="2">
      <t>アツシ</t>
    </rPh>
    <phoneticPr fontId="6"/>
  </si>
  <si>
    <t>A重油</t>
    <rPh sb="1" eb="3">
      <t>ジュウユ</t>
    </rPh>
    <phoneticPr fontId="6"/>
  </si>
  <si>
    <t>[m3/年]</t>
    <rPh sb="4" eb="5">
      <t>ネン</t>
    </rPh>
    <phoneticPr fontId="6"/>
  </si>
  <si>
    <t>[kg/年]</t>
    <rPh sb="4" eb="5">
      <t>ネン</t>
    </rPh>
    <phoneticPr fontId="6"/>
  </si>
  <si>
    <t>[kl/年]</t>
    <rPh sb="4" eb="5">
      <t>ネン</t>
    </rPh>
    <phoneticPr fontId="6"/>
  </si>
  <si>
    <t>バーナー
出力
[kW]</t>
    <rPh sb="5" eb="6">
      <t>デ</t>
    </rPh>
    <rPh sb="6" eb="7">
      <t>チカラ</t>
    </rPh>
    <phoneticPr fontId="6"/>
  </si>
  <si>
    <t>炉温
[℃]</t>
    <rPh sb="0" eb="1">
      <t>ロ</t>
    </rPh>
    <rPh sb="1" eb="2">
      <t>オン</t>
    </rPh>
    <phoneticPr fontId="6"/>
  </si>
  <si>
    <t>対策後の
燃料使用量実績値</t>
    <rPh sb="5" eb="7">
      <t>ネンリョウ</t>
    </rPh>
    <rPh sb="7" eb="10">
      <t>シヨウリョウ</t>
    </rPh>
    <rPh sb="12" eb="13">
      <t>アタイ</t>
    </rPh>
    <phoneticPr fontId="6"/>
  </si>
  <si>
    <t>年間燃料削減量</t>
    <rPh sb="0" eb="2">
      <t>ネンカン</t>
    </rPh>
    <rPh sb="2" eb="4">
      <t>ネンリョウ</t>
    </rPh>
    <rPh sb="4" eb="6">
      <t>サクゲン</t>
    </rPh>
    <rPh sb="6" eb="7">
      <t>リョウ</t>
    </rPh>
    <phoneticPr fontId="6"/>
  </si>
  <si>
    <t>ﾘｼﾞｪﾈﾚｲﾃｨﾌﾞ
ﾊﾞｰﾅｰ</t>
    <phoneticPr fontId="6"/>
  </si>
  <si>
    <t>第３号様式（都内中小クレジット算定ガイドライン）その１</t>
  </si>
  <si>
    <t>都内中小クレジット算定書</t>
    <rPh sb="0" eb="2">
      <t>トナイ</t>
    </rPh>
    <rPh sb="2" eb="4">
      <t>チュウショウ</t>
    </rPh>
    <rPh sb="9" eb="11">
      <t>サンテイ</t>
    </rPh>
    <rPh sb="11" eb="12">
      <t>ショ</t>
    </rPh>
    <phoneticPr fontId="6"/>
  </si>
  <si>
    <t>事業所コード</t>
    <rPh sb="0" eb="3">
      <t>ジギョウショ</t>
    </rPh>
    <phoneticPr fontId="6"/>
  </si>
  <si>
    <t>建物名称</t>
    <rPh sb="0" eb="2">
      <t>タテモノ</t>
    </rPh>
    <rPh sb="2" eb="4">
      <t>メイショウ</t>
    </rPh>
    <phoneticPr fontId="6"/>
  </si>
  <si>
    <t>敷地面積</t>
    <rPh sb="0" eb="2">
      <t>シキチ</t>
    </rPh>
    <rPh sb="2" eb="4">
      <t>メンセキ</t>
    </rPh>
    <phoneticPr fontId="6"/>
  </si>
  <si>
    <t>階数　　地上</t>
    <rPh sb="0" eb="2">
      <t>カイスウ</t>
    </rPh>
    <rPh sb="4" eb="6">
      <t>チジョウ</t>
    </rPh>
    <phoneticPr fontId="6"/>
  </si>
  <si>
    <t>階</t>
    <rPh sb="0" eb="1">
      <t>カイ</t>
    </rPh>
    <phoneticPr fontId="6"/>
  </si>
  <si>
    <t>武陽ガス</t>
    <rPh sb="0" eb="2">
      <t>タケヨウ</t>
    </rPh>
    <phoneticPr fontId="6"/>
  </si>
  <si>
    <t>事業所番号（報告書制度）</t>
    <rPh sb="0" eb="3">
      <t>ジギョウショ</t>
    </rPh>
    <rPh sb="3" eb="5">
      <t>バンゴウ</t>
    </rPh>
    <phoneticPr fontId="6"/>
  </si>
  <si>
    <t>電気取引メーター番号</t>
    <rPh sb="0" eb="2">
      <t>デンキ</t>
    </rPh>
    <rPh sb="2" eb="4">
      <t>トリヒキ</t>
    </rPh>
    <rPh sb="8" eb="10">
      <t>バンゴウ</t>
    </rPh>
    <phoneticPr fontId="6"/>
  </si>
  <si>
    <t>ガス取引メーター番号</t>
    <rPh sb="2" eb="4">
      <t>トリヒキ</t>
    </rPh>
    <rPh sb="8" eb="10">
      <t>バンゴウ</t>
    </rPh>
    <phoneticPr fontId="6"/>
  </si>
  <si>
    <t>省エネ率一覧</t>
    <rPh sb="0" eb="1">
      <t>ショウ</t>
    </rPh>
    <rPh sb="3" eb="4">
      <t>リツ</t>
    </rPh>
    <rPh sb="4" eb="6">
      <t>イチラン</t>
    </rPh>
    <phoneticPr fontId="6"/>
  </si>
  <si>
    <t>※ 床面積は各用途の共用部分を含んだ面積とし、複合用途の場合は共用部面積を専用部面積比で按分する</t>
    <rPh sb="2" eb="5">
      <t>ユカメンセキ</t>
    </rPh>
    <rPh sb="6" eb="9">
      <t>カクヨウト</t>
    </rPh>
    <rPh sb="10" eb="12">
      <t>キョウヨウ</t>
    </rPh>
    <rPh sb="12" eb="14">
      <t>ブブン</t>
    </rPh>
    <rPh sb="15" eb="16">
      <t>フク</t>
    </rPh>
    <rPh sb="18" eb="20">
      <t>メンセキ</t>
    </rPh>
    <rPh sb="23" eb="25">
      <t>フクゴウ</t>
    </rPh>
    <rPh sb="25" eb="27">
      <t>ヨウト</t>
    </rPh>
    <rPh sb="28" eb="30">
      <t>バアイ</t>
    </rPh>
    <rPh sb="31" eb="34">
      <t>キョウヨウブ</t>
    </rPh>
    <rPh sb="34" eb="36">
      <t>メンセキ</t>
    </rPh>
    <rPh sb="37" eb="39">
      <t>センヨウ</t>
    </rPh>
    <rPh sb="39" eb="40">
      <t>ブ</t>
    </rPh>
    <rPh sb="40" eb="42">
      <t>メンセキ</t>
    </rPh>
    <rPh sb="42" eb="43">
      <t>ヒ</t>
    </rPh>
    <rPh sb="44" eb="46">
      <t>アンブン</t>
    </rPh>
    <phoneticPr fontId="6"/>
  </si>
  <si>
    <t>全負荷相当運転時間</t>
    <phoneticPr fontId="6"/>
  </si>
  <si>
    <t>冷却塔</t>
    <rPh sb="0" eb="2">
      <t>レイキャク</t>
    </rPh>
    <rPh sb="2" eb="3">
      <t>トウ</t>
    </rPh>
    <phoneticPr fontId="6"/>
  </si>
  <si>
    <t>空調用ポンプ</t>
    <rPh sb="0" eb="2">
      <t>クウチョウ</t>
    </rPh>
    <rPh sb="2" eb="3">
      <t>ヨウ</t>
    </rPh>
    <phoneticPr fontId="6"/>
  </si>
  <si>
    <t>空調用ポンプ省エネ制御</t>
    <rPh sb="0" eb="2">
      <t>クウチョウ</t>
    </rPh>
    <rPh sb="2" eb="3">
      <t>ヨウ</t>
    </rPh>
    <rPh sb="6" eb="7">
      <t>ショウ</t>
    </rPh>
    <rPh sb="9" eb="11">
      <t>セイギョ</t>
    </rPh>
    <phoneticPr fontId="6"/>
  </si>
  <si>
    <t>空調機</t>
    <rPh sb="0" eb="1">
      <t>クウ</t>
    </rPh>
    <rPh sb="1" eb="2">
      <t>チョウ</t>
    </rPh>
    <rPh sb="2" eb="3">
      <t>キ</t>
    </rPh>
    <phoneticPr fontId="6"/>
  </si>
  <si>
    <t>給湯システム</t>
    <rPh sb="0" eb="2">
      <t>キュウトウ</t>
    </rPh>
    <phoneticPr fontId="6"/>
  </si>
  <si>
    <t>その他ポンプ等</t>
    <rPh sb="2" eb="3">
      <t>タ</t>
    </rPh>
    <rPh sb="6" eb="7">
      <t>トウ</t>
    </rPh>
    <phoneticPr fontId="6"/>
  </si>
  <si>
    <t>エレベーター</t>
    <phoneticPr fontId="6"/>
  </si>
  <si>
    <t>省エネ形（超低騒音形）相当品</t>
    <phoneticPr fontId="6"/>
  </si>
  <si>
    <t>ファンJIS高効率モータ</t>
  </si>
  <si>
    <t>散水ポンプJIS高効率モータ</t>
  </si>
  <si>
    <t>JIS高効率モータ</t>
  </si>
  <si>
    <t>全熱交換器</t>
    <rPh sb="4" eb="5">
      <t>キ</t>
    </rPh>
    <phoneticPr fontId="6"/>
  </si>
  <si>
    <t>空調省エネ制御</t>
    <rPh sb="0" eb="2">
      <t>クウチョウ</t>
    </rPh>
    <rPh sb="2" eb="3">
      <t>ショウ</t>
    </rPh>
    <rPh sb="5" eb="7">
      <t>セイギョ</t>
    </rPh>
    <phoneticPr fontId="6"/>
  </si>
  <si>
    <t>換気省エネ制御</t>
    <rPh sb="0" eb="2">
      <t>カンキ</t>
    </rPh>
    <rPh sb="2" eb="3">
      <t>ショウ</t>
    </rPh>
    <rPh sb="5" eb="7">
      <t>セイギョ</t>
    </rPh>
    <phoneticPr fontId="6"/>
  </si>
  <si>
    <t>エアコンプレッサー</t>
    <phoneticPr fontId="6"/>
  </si>
  <si>
    <t>全熱交換ユニット</t>
    <rPh sb="0" eb="1">
      <t>ゼン</t>
    </rPh>
    <rPh sb="1" eb="4">
      <t>ネツコウカン</t>
    </rPh>
    <phoneticPr fontId="6"/>
  </si>
  <si>
    <t>駐車場ファンのCO又はCO2濃度制御</t>
    <rPh sb="14" eb="16">
      <t>ノウド</t>
    </rPh>
    <phoneticPr fontId="6"/>
  </si>
  <si>
    <t>JIS高効率モータ</t>
    <rPh sb="3" eb="6">
      <t>コウコウリツ</t>
    </rPh>
    <phoneticPr fontId="6"/>
  </si>
  <si>
    <t>対策削減量 [t-CO2/年]</t>
    <rPh sb="13" eb="14">
      <t>トシ</t>
    </rPh>
    <phoneticPr fontId="6"/>
  </si>
  <si>
    <t>対策No.　</t>
    <phoneticPr fontId="6"/>
  </si>
  <si>
    <t>都内中小クレジット算定結果</t>
    <rPh sb="0" eb="2">
      <t>トナイ</t>
    </rPh>
    <rPh sb="2" eb="4">
      <t>チュウショウ</t>
    </rPh>
    <rPh sb="9" eb="11">
      <t>サンテイ</t>
    </rPh>
    <rPh sb="11" eb="13">
      <t>ケッカ</t>
    </rPh>
    <phoneticPr fontId="6"/>
  </si>
  <si>
    <t>都内中小
クレジット</t>
    <rPh sb="0" eb="2">
      <t>トナイ</t>
    </rPh>
    <phoneticPr fontId="6"/>
  </si>
  <si>
    <t>[t-CO2/年]</t>
    <rPh sb="7" eb="8">
      <t>ネン</t>
    </rPh>
    <phoneticPr fontId="6"/>
  </si>
  <si>
    <t>対策実施</t>
    <rPh sb="0" eb="2">
      <t>タイサク</t>
    </rPh>
    <rPh sb="2" eb="4">
      <t>ジッシ</t>
    </rPh>
    <phoneticPr fontId="6"/>
  </si>
  <si>
    <t>新規発行</t>
    <rPh sb="0" eb="2">
      <t>シンキ</t>
    </rPh>
    <rPh sb="2" eb="4">
      <t>ハッコウ</t>
    </rPh>
    <phoneticPr fontId="6"/>
  </si>
  <si>
    <t>当該年度合計</t>
    <rPh sb="0" eb="2">
      <t>トウガイ</t>
    </rPh>
    <rPh sb="2" eb="4">
      <t>ネンド</t>
    </rPh>
    <rPh sb="4" eb="6">
      <t>ゴウケイ</t>
    </rPh>
    <phoneticPr fontId="6"/>
  </si>
  <si>
    <t>基準</t>
    <rPh sb="0" eb="2">
      <t>キジュン</t>
    </rPh>
    <phoneticPr fontId="6"/>
  </si>
  <si>
    <t>決定基準</t>
    <rPh sb="0" eb="2">
      <t>ケッテイ</t>
    </rPh>
    <rPh sb="2" eb="4">
      <t>キジュン</t>
    </rPh>
    <phoneticPr fontId="6"/>
  </si>
  <si>
    <t>申請年度集計</t>
    <rPh sb="0" eb="2">
      <t>シンセイ</t>
    </rPh>
    <rPh sb="2" eb="4">
      <t>ネンド</t>
    </rPh>
    <rPh sb="4" eb="6">
      <t>シュウケイ</t>
    </rPh>
    <phoneticPr fontId="6"/>
  </si>
  <si>
    <t>[t-CO2]</t>
    <phoneticPr fontId="6"/>
  </si>
  <si>
    <t>都内中小クレジット＝０</t>
    <rPh sb="0" eb="2">
      <t>トナイ</t>
    </rPh>
    <phoneticPr fontId="6"/>
  </si>
  <si>
    <t>都内中小クレジット＝A</t>
    <rPh sb="0" eb="2">
      <t>トナイ</t>
    </rPh>
    <phoneticPr fontId="6"/>
  </si>
  <si>
    <t>都内中小クレジット＝Ｂ×1.1</t>
    <rPh sb="0" eb="2">
      <t>トナイ</t>
    </rPh>
    <phoneticPr fontId="6"/>
  </si>
  <si>
    <t>（日本工業規格A列４番）</t>
    <rPh sb="1" eb="3">
      <t>ニホン</t>
    </rPh>
    <rPh sb="3" eb="5">
      <t>コウギョウ</t>
    </rPh>
    <rPh sb="5" eb="7">
      <t>キカク</t>
    </rPh>
    <rPh sb="8" eb="9">
      <t>レツ</t>
    </rPh>
    <rPh sb="10" eb="11">
      <t>バン</t>
    </rPh>
    <phoneticPr fontId="6"/>
  </si>
  <si>
    <t>エントランスホール、廊下等の居室以外の室内温度が居室より夏は高く、冬は低く設定されているか？</t>
    <rPh sb="10" eb="13">
      <t>ロウカトウ</t>
    </rPh>
    <rPh sb="14" eb="16">
      <t>キョシツ</t>
    </rPh>
    <rPh sb="16" eb="18">
      <t>イガイ</t>
    </rPh>
    <rPh sb="19" eb="21">
      <t>シツナイ</t>
    </rPh>
    <rPh sb="21" eb="23">
      <t>オンド</t>
    </rPh>
    <rPh sb="24" eb="26">
      <t>キョシツ</t>
    </rPh>
    <rPh sb="28" eb="29">
      <t>ナツ</t>
    </rPh>
    <rPh sb="30" eb="31">
      <t>タカ</t>
    </rPh>
    <rPh sb="33" eb="34">
      <t>フユ</t>
    </rPh>
    <rPh sb="35" eb="36">
      <t>ヒク</t>
    </rPh>
    <rPh sb="37" eb="39">
      <t>セッテイ</t>
    </rPh>
    <phoneticPr fontId="6"/>
  </si>
  <si>
    <t>～2005/9</t>
    <phoneticPr fontId="6"/>
  </si>
  <si>
    <t>2005/10～2006/2</t>
    <phoneticPr fontId="6"/>
  </si>
  <si>
    <t>2011/4～2016/9</t>
    <phoneticPr fontId="3"/>
  </si>
  <si>
    <t>2016/10～</t>
    <phoneticPr fontId="3"/>
  </si>
  <si>
    <t>角栄ガス（13A）</t>
    <rPh sb="0" eb="2">
      <t>カクエイ</t>
    </rPh>
    <phoneticPr fontId="6"/>
  </si>
  <si>
    <t>角栄ガス（6A）</t>
    <rPh sb="0" eb="2">
      <t>カクエイ</t>
    </rPh>
    <phoneticPr fontId="3"/>
  </si>
  <si>
    <t>松栄ガス</t>
    <rPh sb="0" eb="2">
      <t>マツエイ</t>
    </rPh>
    <phoneticPr fontId="6"/>
  </si>
  <si>
    <t>日高都市ガス（13A）</t>
    <rPh sb="0" eb="2">
      <t>ヒダカ</t>
    </rPh>
    <rPh sb="2" eb="4">
      <t>トシ</t>
    </rPh>
    <phoneticPr fontId="6"/>
  </si>
  <si>
    <t>日高都市ガス（6A）</t>
    <rPh sb="0" eb="2">
      <t>ヒダカ</t>
    </rPh>
    <rPh sb="2" eb="4">
      <t>トシ</t>
    </rPh>
    <phoneticPr fontId="6"/>
  </si>
  <si>
    <t>入間ガス（13A）</t>
    <rPh sb="0" eb="2">
      <t>イルマ</t>
    </rPh>
    <phoneticPr fontId="6"/>
  </si>
  <si>
    <t>入間ガス（6A）</t>
    <rPh sb="0" eb="2">
      <t>イルマ</t>
    </rPh>
    <phoneticPr fontId="6"/>
  </si>
  <si>
    <t>新日本瓦斯（13A）</t>
    <rPh sb="0" eb="5">
      <t>シンニホンガス</t>
    </rPh>
    <phoneticPr fontId="6"/>
  </si>
  <si>
    <t>新日本瓦斯（6A）</t>
    <rPh sb="0" eb="3">
      <t>シンニホン</t>
    </rPh>
    <rPh sb="3" eb="5">
      <t>ガス</t>
    </rPh>
    <phoneticPr fontId="6"/>
  </si>
  <si>
    <t>秩父ガス（13A）</t>
    <rPh sb="0" eb="2">
      <t>チチブ</t>
    </rPh>
    <phoneticPr fontId="6"/>
  </si>
  <si>
    <t>秩父ガス（6A）</t>
    <rPh sb="0" eb="2">
      <t>チチブ</t>
    </rPh>
    <phoneticPr fontId="6"/>
  </si>
  <si>
    <t>武蔵野ガス（13A）</t>
    <rPh sb="0" eb="3">
      <t>ムサシノ</t>
    </rPh>
    <phoneticPr fontId="6"/>
  </si>
  <si>
    <t>武蔵野ガス（6A）</t>
    <rPh sb="0" eb="3">
      <t>ムサシノ</t>
    </rPh>
    <phoneticPr fontId="6"/>
  </si>
  <si>
    <t>本庄ガス（13A）</t>
    <rPh sb="0" eb="2">
      <t>ホンジョウ</t>
    </rPh>
    <phoneticPr fontId="6"/>
  </si>
  <si>
    <t>本庄ガス（12A）</t>
    <rPh sb="0" eb="2">
      <t>ホンジョウ</t>
    </rPh>
    <phoneticPr fontId="6"/>
  </si>
  <si>
    <t>本庄ガス（調整ガス）</t>
    <rPh sb="0" eb="2">
      <t>ホンジョウ</t>
    </rPh>
    <rPh sb="5" eb="7">
      <t>チョウセイ</t>
    </rPh>
    <phoneticPr fontId="6"/>
  </si>
  <si>
    <t>2009/10～2011/3</t>
    <phoneticPr fontId="3"/>
  </si>
  <si>
    <t>2006/3～2009/9</t>
    <phoneticPr fontId="6"/>
  </si>
  <si>
    <t>第３号様式（県内中小クレジット算定ガイドライン）その２</t>
    <rPh sb="6" eb="8">
      <t>ケンナイ</t>
    </rPh>
    <phoneticPr fontId="3"/>
  </si>
  <si>
    <t>第３号様式（県内中小クレジット算定ガイドライン）その３</t>
    <rPh sb="6" eb="8">
      <t>ケンナイ</t>
    </rPh>
    <phoneticPr fontId="3"/>
  </si>
  <si>
    <t>第３号様式（県内中小クレジット算定ガイドライン）その４</t>
    <rPh sb="6" eb="8">
      <t>ケンナイ</t>
    </rPh>
    <phoneticPr fontId="3"/>
  </si>
  <si>
    <t>第３号様式（県内中小クレジット算定ガイドライン）その５</t>
    <rPh sb="6" eb="8">
      <t>ケンナイ</t>
    </rPh>
    <phoneticPr fontId="3"/>
  </si>
  <si>
    <t>第３号様式（県内中小クレジット算定ガイドライン）その６</t>
    <rPh sb="6" eb="8">
      <t>ケンナイ</t>
    </rPh>
    <phoneticPr fontId="3"/>
  </si>
  <si>
    <t>第３号様式（県内中小クレジット算定ガイドライン）その７</t>
    <rPh sb="6" eb="8">
      <t>ケンナイ</t>
    </rPh>
    <phoneticPr fontId="6"/>
  </si>
  <si>
    <t>第３号様式（県内中小クレジット算定ガイドライン）その８</t>
    <rPh sb="6" eb="8">
      <t>ケンナイ</t>
    </rPh>
    <phoneticPr fontId="3"/>
  </si>
  <si>
    <t>第３号様式（県内中小クレジット算定ガイドライン）その９</t>
    <rPh sb="6" eb="8">
      <t>ケンナイ</t>
    </rPh>
    <phoneticPr fontId="3"/>
  </si>
  <si>
    <t>第３号様式（県内中小クレジット算定ガイドライン）その１０</t>
    <rPh sb="6" eb="8">
      <t>ケンナイ</t>
    </rPh>
    <phoneticPr fontId="3"/>
  </si>
  <si>
    <t>第３号様式（県内中小クレジット算定ガイドライン）その１１</t>
    <rPh sb="6" eb="8">
      <t>ケンナイ</t>
    </rPh>
    <phoneticPr fontId="3"/>
  </si>
  <si>
    <t>第３号様式（県内中小クレジット算定ガイドライン）その１２</t>
    <rPh sb="6" eb="8">
      <t>ケンナイ</t>
    </rPh>
    <phoneticPr fontId="3"/>
  </si>
  <si>
    <t>第３号様式（県内中小クレジット算定ガイドライン）その１３</t>
    <rPh sb="6" eb="8">
      <t>ケンナイ</t>
    </rPh>
    <phoneticPr fontId="3"/>
  </si>
  <si>
    <t>第３号様式（県内中小クレジット算定ガイドライン）その１４</t>
    <rPh sb="6" eb="8">
      <t>ケンナイ</t>
    </rPh>
    <phoneticPr fontId="3"/>
  </si>
  <si>
    <t>第３号様式（県内中小クレジット算定ガイドライン）その１５</t>
    <rPh sb="6" eb="8">
      <t>ケンナイ</t>
    </rPh>
    <phoneticPr fontId="3"/>
  </si>
  <si>
    <t>第３号様式（県内中小クレジット算定ガイドライン）その１６</t>
    <rPh sb="6" eb="8">
      <t>ケンナイ</t>
    </rPh>
    <phoneticPr fontId="3"/>
  </si>
  <si>
    <t>第３号様式（県内中小クレジット算定ガイドライン）その１７</t>
    <rPh sb="6" eb="8">
      <t>ケンナイ</t>
    </rPh>
    <phoneticPr fontId="3"/>
  </si>
  <si>
    <t>第３号様式（県内中小クレジット算定ガイドライン）その１８</t>
    <rPh sb="6" eb="8">
      <t>ケンナイ</t>
    </rPh>
    <phoneticPr fontId="3"/>
  </si>
  <si>
    <t>第３号様式（県内中小クレジット算定ガイドライン）その１９</t>
    <rPh sb="6" eb="8">
      <t>ケンナイ</t>
    </rPh>
    <phoneticPr fontId="3"/>
  </si>
  <si>
    <t>第３号様式（県内中小クレジット算定ガイドライン）その２０</t>
    <rPh sb="6" eb="8">
      <t>ケンナイ</t>
    </rPh>
    <phoneticPr fontId="3"/>
  </si>
  <si>
    <t>第３号様式（県内中小クレジット算定ガイドライン）その２１</t>
    <rPh sb="6" eb="8">
      <t>ケンナイ</t>
    </rPh>
    <phoneticPr fontId="3"/>
  </si>
  <si>
    <t>第３号様式（県内中小クレジット算定ガイドライン）その２２</t>
    <rPh sb="6" eb="8">
      <t>ケンナイ</t>
    </rPh>
    <phoneticPr fontId="3"/>
  </si>
  <si>
    <t>第３号様式（県内中小クレジット算定ガイドライン）その２３</t>
    <rPh sb="6" eb="8">
      <t>ケンナイ</t>
    </rPh>
    <phoneticPr fontId="6"/>
  </si>
  <si>
    <t xml:space="preserve">県内中小クレジットを算定する年度 </t>
    <rPh sb="0" eb="2">
      <t>ケンナイ</t>
    </rPh>
    <rPh sb="2" eb="4">
      <t>チュウショウ</t>
    </rPh>
    <rPh sb="10" eb="12">
      <t>サンテイ</t>
    </rPh>
    <rPh sb="14" eb="16">
      <t>ネンド</t>
    </rPh>
    <phoneticPr fontId="6"/>
  </si>
  <si>
    <t>県内中小クレジット</t>
    <rPh sb="0" eb="2">
      <t>ケンナイ</t>
    </rPh>
    <rPh sb="2" eb="4">
      <t>チュウショウ</t>
    </rPh>
    <phoneticPr fontId="6"/>
  </si>
  <si>
    <t>県内中小クレジット算定基準</t>
    <rPh sb="0" eb="2">
      <t>ケンナイ</t>
    </rPh>
    <rPh sb="2" eb="4">
      <t>チュウショウ</t>
    </rPh>
    <rPh sb="9" eb="11">
      <t>サンテイ</t>
    </rPh>
    <rPh sb="11" eb="13">
      <t>キジュン</t>
    </rPh>
    <phoneticPr fontId="6"/>
  </si>
  <si>
    <t>第３号様式（県内中小クレジット算定ガイドライン）その２５</t>
    <rPh sb="6" eb="7">
      <t>ケン</t>
    </rPh>
    <phoneticPr fontId="6"/>
  </si>
  <si>
    <t>第３号様式（県内中小クレジット算定ガイドライン）その２４</t>
    <rPh sb="6" eb="7">
      <t>ケン</t>
    </rPh>
    <phoneticPr fontId="6"/>
  </si>
  <si>
    <t>第四計画期間</t>
    <rPh sb="0" eb="1">
      <t>ダイ</t>
    </rPh>
    <rPh sb="1" eb="2">
      <t>ヨン</t>
    </rPh>
    <rPh sb="2" eb="4">
      <t>ケイカク</t>
    </rPh>
    <rPh sb="4" eb="6">
      <t>キカン</t>
    </rPh>
    <phoneticPr fontId="6"/>
  </si>
  <si>
    <t>第四
計画
期間</t>
    <rPh sb="0" eb="1">
      <t>ダイ</t>
    </rPh>
    <rPh sb="1" eb="2">
      <t>ヨン</t>
    </rPh>
    <rPh sb="3" eb="5">
      <t>ケイカク</t>
    </rPh>
    <rPh sb="6" eb="8">
      <t>キカン</t>
    </rPh>
    <phoneticPr fontId="6"/>
  </si>
  <si>
    <t>第四
計画期間</t>
    <rPh sb="0" eb="1">
      <t>ダイ</t>
    </rPh>
    <rPh sb="1" eb="2">
      <t>ヨン</t>
    </rPh>
    <rPh sb="3" eb="5">
      <t>ケイカク</t>
    </rPh>
    <rPh sb="5" eb="7">
      <t>キカン</t>
    </rPh>
    <phoneticPr fontId="6"/>
  </si>
  <si>
    <t>第四計画期間</t>
    <rPh sb="1" eb="2">
      <t>ヨン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</si>
</sst>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176" formatCode="#,##0.00_ "/>
    <numFmt numFmtId="177" formatCode="#,##0_ "/>
    <numFmt numFmtId="178" formatCode="#,##0.00\ ;\-#,##0.00\ ;&quot;&quot;??"/>
    <numFmt numFmtId="179" formatCode="0.0%"/>
    <numFmt numFmtId="180" formatCode="#,##0.0\ ;\-#,##0.0\ ;&quot;&quot;??"/>
    <numFmt numFmtId="181" formatCode="&quot;対策&quot;0"/>
    <numFmt numFmtId="182" formatCode="&quot;基準&quot;0"/>
    <numFmt numFmtId="183" formatCode="General&quot;年度以前&quot;"/>
    <numFmt numFmtId="184" formatCode="#,##0\ ;\-#,##0\ ;&quot;&quot;??"/>
    <numFmt numFmtId="185" formatCode="&quot;第&quot;0&quot;計画期間&quot;"/>
    <numFmt numFmtId="186" formatCode="0_);[Red]\(0\)"/>
    <numFmt numFmtId="187" formatCode="0.00_);[Red]\(0.00\)"/>
    <numFmt numFmtId="188" formatCode="General&quot;年度&quot;"/>
    <numFmt numFmtId="189" formatCode="0.000"/>
    <numFmt numFmtId="190" formatCode="&quot;第&quot;0&quot;計画期間（仮）&quot;"/>
    <numFmt numFmtId="191" formatCode="#,##0_);[Red]\(#,##0\)"/>
    <numFmt numFmtId="192" formatCode="0.00_ "/>
    <numFmt numFmtId="193" formatCode="#,##0.0_ ;[Red]\-#,##0.0\ "/>
    <numFmt numFmtId="194" formatCode="&quot;水準 &quot;0.000_);[Red]\(0.000\)"/>
    <numFmt numFmtId="195" formatCode="#,##0&quot;年間&quot;\ ;\-#,##0&quot;年間&quot;\ ;&quot;&quot;??"/>
    <numFmt numFmtId="196" formatCode="#,##0_ ;[Red]\-#,##0\ "/>
    <numFmt numFmtId="197" formatCode="#,##0.00_ ;[Red]\-#,##0.00\ "/>
    <numFmt numFmtId="198" formatCode="0.0_ ;[Red]\-0.0\ "/>
    <numFmt numFmtId="199" formatCode="0.00_ ;[Red]\-0.00\ "/>
    <numFmt numFmtId="200" formatCode="0_ &quot;年度以降&quot;"/>
    <numFmt numFmtId="201" formatCode="General&quot;年以内&quot;"/>
    <numFmt numFmtId="202" formatCode="0.0_);[Red]\(0.0\)"/>
    <numFmt numFmtId="203" formatCode="0.0_ "/>
    <numFmt numFmtId="204" formatCode="General&quot;kW以上&quot;"/>
    <numFmt numFmtId="205" formatCode="0_ &quot;年以降&quot;"/>
    <numFmt numFmtId="206" formatCode="#,##0.0;[Red]\-#,##0.0"/>
    <numFmt numFmtId="207" formatCode="[$-411]ge\.m\.d;@"/>
  </numFmts>
  <fonts count="30">
    <font>
      <sz val="11"/>
      <color theme="1"/>
      <name val="Yu Gothic"/>
      <family val="2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Yu Gothic"/>
      <family val="3"/>
      <charset val="128"/>
      <scheme val="minor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明朝"/>
      <family val="1"/>
      <charset val="128"/>
    </font>
    <font>
      <sz val="11"/>
      <color indexed="10"/>
      <name val="HG創英角ｺﾞｼｯｸUB"/>
      <family val="3"/>
      <charset val="128"/>
    </font>
    <font>
      <sz val="10"/>
      <name val="HGP創英角ｺﾞｼｯｸUB"/>
      <family val="3"/>
      <charset val="128"/>
    </font>
    <font>
      <sz val="14"/>
      <color indexed="57"/>
      <name val="HGP創英角ｺﾞｼｯｸUB"/>
      <family val="3"/>
      <charset val="128"/>
    </font>
    <font>
      <sz val="14"/>
      <name val="HGP創英角ｺﾞｼｯｸUB"/>
      <family val="3"/>
      <charset val="128"/>
    </font>
    <font>
      <sz val="16"/>
      <name val="HGP創英角ｺﾞｼｯｸUB"/>
      <family val="3"/>
      <charset val="128"/>
    </font>
    <font>
      <sz val="9"/>
      <color indexed="23"/>
      <name val="ＭＳ Ｐゴシック"/>
      <family val="3"/>
      <charset val="128"/>
    </font>
    <font>
      <b/>
      <sz val="11"/>
      <name val="ＭＳ Ｐゴシック"/>
      <family val="3"/>
      <charset val="128"/>
    </font>
    <font>
      <u/>
      <sz val="9"/>
      <name val="ＭＳ Ｐゴシック"/>
      <family val="3"/>
      <charset val="128"/>
    </font>
    <font>
      <vertAlign val="subscript"/>
      <sz val="9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8"/>
      <color indexed="81"/>
      <name val="ＭＳ Ｐゴシック"/>
      <family val="3"/>
      <charset val="128"/>
    </font>
    <font>
      <sz val="13"/>
      <name val="ＭＳ Ｐゴシック"/>
      <family val="3"/>
      <charset val="128"/>
    </font>
    <font>
      <sz val="9"/>
      <name val="ＭＳ Ｐ明朝"/>
      <family val="1"/>
      <charset val="128"/>
    </font>
    <font>
      <vertAlign val="superscript"/>
      <sz val="8"/>
      <name val="ＭＳ Ｐゴシック"/>
      <family val="3"/>
      <charset val="128"/>
    </font>
    <font>
      <sz val="10"/>
      <color indexed="18"/>
      <name val="Arial"/>
      <family val="2"/>
    </font>
    <font>
      <sz val="10"/>
      <name val="Arial"/>
      <family val="2"/>
    </font>
    <font>
      <vertAlign val="superscript"/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9"/>
      <name val="Yu Gothic"/>
      <family val="3"/>
      <charset val="128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2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3"/>
      </left>
      <right/>
      <top style="thin">
        <color indexed="63"/>
      </top>
      <bottom/>
      <diagonal/>
    </border>
    <border>
      <left/>
      <right/>
      <top style="thin">
        <color indexed="63"/>
      </top>
      <bottom/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63"/>
      </left>
      <right/>
      <top/>
      <bottom/>
      <diagonal/>
    </border>
    <border>
      <left/>
      <right style="thin">
        <color indexed="63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top"/>
      <protection locked="0"/>
    </xf>
  </cellStyleXfs>
  <cellXfs count="745">
    <xf numFmtId="0" fontId="0" fillId="0" borderId="0" xfId="0"/>
    <xf numFmtId="0" fontId="2" fillId="0" borderId="0" xfId="1" applyFont="1">
      <alignment vertical="center"/>
    </xf>
    <xf numFmtId="0" fontId="1" fillId="0" borderId="0" xfId="1">
      <alignment vertical="center"/>
    </xf>
    <xf numFmtId="0" fontId="4" fillId="0" borderId="0" xfId="1" applyFont="1">
      <alignment vertical="center"/>
    </xf>
    <xf numFmtId="0" fontId="1" fillId="2" borderId="1" xfId="1" applyFill="1" applyBorder="1">
      <alignment vertical="center"/>
    </xf>
    <xf numFmtId="0" fontId="5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" fillId="3" borderId="1" xfId="1" applyFill="1" applyBorder="1">
      <alignment vertical="center"/>
    </xf>
    <xf numFmtId="0" fontId="7" fillId="0" borderId="0" xfId="1" applyFont="1">
      <alignment vertical="center"/>
    </xf>
    <xf numFmtId="0" fontId="8" fillId="0" borderId="0" xfId="1" applyFont="1">
      <alignment vertical="center"/>
    </xf>
    <xf numFmtId="0" fontId="9" fillId="0" borderId="0" xfId="1" applyFont="1" applyAlignment="1">
      <alignment horizontal="right" vertical="center"/>
    </xf>
    <xf numFmtId="0" fontId="8" fillId="0" borderId="2" xfId="1" applyFont="1" applyBorder="1">
      <alignment vertical="center"/>
    </xf>
    <xf numFmtId="0" fontId="2" fillId="0" borderId="3" xfId="1" applyFont="1" applyBorder="1">
      <alignment vertical="center"/>
    </xf>
    <xf numFmtId="0" fontId="2" fillId="0" borderId="4" xfId="1" applyFont="1" applyBorder="1">
      <alignment vertical="center"/>
    </xf>
    <xf numFmtId="0" fontId="1" fillId="0" borderId="5" xfId="1" applyBorder="1">
      <alignment vertical="center"/>
    </xf>
    <xf numFmtId="0" fontId="10" fillId="4" borderId="0" xfId="1" applyFont="1" applyFill="1">
      <alignment vertical="center"/>
    </xf>
    <xf numFmtId="0" fontId="11" fillId="4" borderId="0" xfId="1" applyFont="1" applyFill="1">
      <alignment vertical="center"/>
    </xf>
    <xf numFmtId="0" fontId="12" fillId="4" borderId="0" xfId="1" applyFont="1" applyFill="1">
      <alignment vertical="center"/>
    </xf>
    <xf numFmtId="0" fontId="13" fillId="4" borderId="0" xfId="1" applyFont="1" applyFill="1">
      <alignment vertical="center"/>
    </xf>
    <xf numFmtId="0" fontId="2" fillId="4" borderId="0" xfId="1" applyFont="1" applyFill="1">
      <alignment vertical="center"/>
    </xf>
    <xf numFmtId="0" fontId="2" fillId="4" borderId="0" xfId="1" applyFont="1" applyFill="1" applyAlignment="1">
      <alignment horizontal="right"/>
    </xf>
    <xf numFmtId="0" fontId="14" fillId="4" borderId="0" xfId="1" applyFont="1" applyFill="1" applyAlignment="1">
      <alignment horizontal="right"/>
    </xf>
    <xf numFmtId="0" fontId="2" fillId="0" borderId="6" xfId="1" applyFont="1" applyBorder="1">
      <alignment vertical="center"/>
    </xf>
    <xf numFmtId="0" fontId="2" fillId="0" borderId="5" xfId="1" applyFont="1" applyBorder="1">
      <alignment vertical="center"/>
    </xf>
    <xf numFmtId="0" fontId="2" fillId="0" borderId="7" xfId="1" applyFont="1" applyBorder="1">
      <alignment vertical="center"/>
    </xf>
    <xf numFmtId="0" fontId="2" fillId="0" borderId="8" xfId="1" applyFont="1" applyBorder="1">
      <alignment vertical="center"/>
    </xf>
    <xf numFmtId="0" fontId="4" fillId="0" borderId="8" xfId="1" applyFont="1" applyBorder="1">
      <alignment vertical="center"/>
    </xf>
    <xf numFmtId="0" fontId="2" fillId="0" borderId="9" xfId="1" applyFont="1" applyBorder="1">
      <alignment vertical="center"/>
    </xf>
    <xf numFmtId="0" fontId="2" fillId="0" borderId="10" xfId="1" applyFont="1" applyBorder="1">
      <alignment vertical="center"/>
    </xf>
    <xf numFmtId="0" fontId="15" fillId="0" borderId="0" xfId="1" applyFont="1">
      <alignment vertical="center"/>
    </xf>
    <xf numFmtId="0" fontId="2" fillId="0" borderId="1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0" xfId="1" applyFont="1" applyAlignment="1">
      <alignment horizontal="left" vertical="center"/>
    </xf>
    <xf numFmtId="0" fontId="4" fillId="0" borderId="14" xfId="1" applyFont="1" applyBorder="1">
      <alignment vertical="center"/>
    </xf>
    <xf numFmtId="0" fontId="2" fillId="0" borderId="14" xfId="1" applyFont="1" applyBorder="1">
      <alignment vertical="center"/>
    </xf>
    <xf numFmtId="0" fontId="4" fillId="0" borderId="14" xfId="1" applyFont="1" applyBorder="1" applyAlignment="1">
      <alignment horizontal="right" vertical="center"/>
    </xf>
    <xf numFmtId="0" fontId="4" fillId="0" borderId="15" xfId="1" applyFont="1" applyBorder="1">
      <alignment vertical="center"/>
    </xf>
    <xf numFmtId="0" fontId="4" fillId="0" borderId="1" xfId="1" applyFont="1" applyBorder="1" applyAlignment="1">
      <alignment horizontal="center" vertical="center" shrinkToFit="1"/>
    </xf>
    <xf numFmtId="0" fontId="4" fillId="0" borderId="0" xfId="1" applyFont="1" applyAlignment="1">
      <alignment horizontal="right" vertical="center"/>
    </xf>
    <xf numFmtId="176" fontId="4" fillId="3" borderId="1" xfId="1" applyNumberFormat="1" applyFont="1" applyFill="1" applyBorder="1" applyProtection="1">
      <alignment vertical="center"/>
      <protection locked="0"/>
    </xf>
    <xf numFmtId="0" fontId="4" fillId="0" borderId="19" xfId="1" applyFont="1" applyBorder="1" applyAlignment="1">
      <alignment horizontal="center" vertical="center" shrinkToFit="1"/>
    </xf>
    <xf numFmtId="0" fontId="10" fillId="0" borderId="10" xfId="1" applyFont="1" applyBorder="1">
      <alignment vertical="center"/>
    </xf>
    <xf numFmtId="0" fontId="10" fillId="0" borderId="0" xfId="1" applyFont="1">
      <alignment vertical="center"/>
    </xf>
    <xf numFmtId="0" fontId="2" fillId="0" borderId="0" xfId="1" applyFont="1" applyAlignment="1">
      <alignment horizontal="left" vertical="center"/>
    </xf>
    <xf numFmtId="49" fontId="4" fillId="0" borderId="14" xfId="1" applyNumberFormat="1" applyFont="1" applyBorder="1" applyAlignment="1">
      <alignment horizontal="left" vertical="center"/>
    </xf>
    <xf numFmtId="55" fontId="4" fillId="0" borderId="0" xfId="1" applyNumberFormat="1" applyFont="1" applyAlignment="1">
      <alignment horizontal="center" vertical="center"/>
    </xf>
    <xf numFmtId="49" fontId="4" fillId="0" borderId="1" xfId="1" applyNumberFormat="1" applyFont="1" applyBorder="1" applyAlignment="1">
      <alignment horizontal="center" vertical="center" shrinkToFit="1"/>
    </xf>
    <xf numFmtId="49" fontId="4" fillId="0" borderId="1" xfId="1" applyNumberFormat="1" applyFont="1" applyBorder="1" applyAlignment="1">
      <alignment vertical="center" shrinkToFit="1"/>
    </xf>
    <xf numFmtId="0" fontId="4" fillId="0" borderId="1" xfId="1" applyFont="1" applyBorder="1" applyAlignment="1">
      <alignment vertical="center" shrinkToFit="1"/>
    </xf>
    <xf numFmtId="49" fontId="4" fillId="0" borderId="0" xfId="1" applyNumberFormat="1" applyFont="1" applyAlignment="1">
      <alignment vertical="center" shrinkToFit="1"/>
    </xf>
    <xf numFmtId="0" fontId="4" fillId="0" borderId="6" xfId="1" applyFont="1" applyBorder="1" applyAlignment="1">
      <alignment horizontal="left" vertical="center"/>
    </xf>
    <xf numFmtId="0" fontId="16" fillId="0" borderId="0" xfId="1" applyFont="1">
      <alignment vertical="center"/>
    </xf>
    <xf numFmtId="0" fontId="4" fillId="0" borderId="0" xfId="1" applyFont="1" applyAlignment="1">
      <alignment horizontal="centerContinuous" vertical="center"/>
    </xf>
    <xf numFmtId="0" fontId="4" fillId="5" borderId="12" xfId="1" applyFont="1" applyFill="1" applyBorder="1" applyAlignment="1">
      <alignment horizontal="centerContinuous" vertical="center"/>
    </xf>
    <xf numFmtId="0" fontId="4" fillId="5" borderId="16" xfId="1" applyFont="1" applyFill="1" applyBorder="1" applyAlignment="1">
      <alignment horizontal="centerContinuous" vertical="center"/>
    </xf>
    <xf numFmtId="0" fontId="4" fillId="5" borderId="19" xfId="1" applyFont="1" applyFill="1" applyBorder="1" applyAlignment="1">
      <alignment horizontal="center" vertical="center" wrapText="1" shrinkToFit="1"/>
    </xf>
    <xf numFmtId="0" fontId="4" fillId="0" borderId="1" xfId="1" applyFont="1" applyBorder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0" fontId="4" fillId="0" borderId="0" xfId="1" applyFont="1" applyAlignment="1">
      <alignment horizontal="center" vertical="center" wrapText="1" shrinkToFit="1"/>
    </xf>
    <xf numFmtId="0" fontId="4" fillId="0" borderId="12" xfId="1" applyFont="1" applyBorder="1">
      <alignment vertical="center"/>
    </xf>
    <xf numFmtId="0" fontId="4" fillId="0" borderId="16" xfId="1" applyFont="1" applyBorder="1">
      <alignment vertical="center"/>
    </xf>
    <xf numFmtId="0" fontId="4" fillId="0" borderId="12" xfId="1" applyFont="1" applyBorder="1" applyAlignment="1">
      <alignment vertical="center" shrinkToFit="1"/>
    </xf>
    <xf numFmtId="177" fontId="4" fillId="0" borderId="19" xfId="1" applyNumberFormat="1" applyFont="1" applyBorder="1" applyAlignment="1">
      <alignment vertical="top"/>
    </xf>
    <xf numFmtId="177" fontId="4" fillId="0" borderId="1" xfId="1" applyNumberFormat="1" applyFont="1" applyBorder="1" applyAlignment="1">
      <alignment vertical="top"/>
    </xf>
    <xf numFmtId="176" fontId="4" fillId="3" borderId="15" xfId="1" applyNumberFormat="1" applyFont="1" applyFill="1" applyBorder="1" applyProtection="1">
      <alignment vertical="center"/>
      <protection locked="0"/>
    </xf>
    <xf numFmtId="0" fontId="4" fillId="0" borderId="12" xfId="1" applyFont="1" applyBorder="1" applyAlignment="1">
      <alignment vertical="center" wrapText="1"/>
    </xf>
    <xf numFmtId="0" fontId="4" fillId="0" borderId="16" xfId="1" applyFont="1" applyBorder="1" applyAlignment="1">
      <alignment vertical="center" wrapText="1"/>
    </xf>
    <xf numFmtId="176" fontId="4" fillId="6" borderId="1" xfId="1" applyNumberFormat="1" applyFont="1" applyFill="1" applyBorder="1" applyProtection="1">
      <alignment vertical="center"/>
      <protection locked="0"/>
    </xf>
    <xf numFmtId="178" fontId="4" fillId="0" borderId="15" xfId="1" applyNumberFormat="1" applyFont="1" applyBorder="1">
      <alignment vertical="center"/>
    </xf>
    <xf numFmtId="0" fontId="2" fillId="0" borderId="17" xfId="1" applyFont="1" applyBorder="1">
      <alignment vertical="center"/>
    </xf>
    <xf numFmtId="0" fontId="4" fillId="0" borderId="3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0" xfId="1" applyFont="1" applyAlignment="1">
      <alignment vertical="center" wrapText="1"/>
    </xf>
    <xf numFmtId="0" fontId="4" fillId="0" borderId="0" xfId="1" applyFont="1" applyAlignment="1">
      <alignment horizontal="left" vertical="center" wrapText="1"/>
    </xf>
    <xf numFmtId="177" fontId="4" fillId="0" borderId="0" xfId="1" applyNumberFormat="1" applyFont="1">
      <alignment vertical="center"/>
    </xf>
    <xf numFmtId="179" fontId="4" fillId="0" borderId="0" xfId="2" applyNumberFormat="1" applyFont="1" applyBorder="1" applyAlignment="1" applyProtection="1">
      <alignment vertical="center" wrapText="1"/>
    </xf>
    <xf numFmtId="0" fontId="2" fillId="0" borderId="18" xfId="1" applyFont="1" applyBorder="1">
      <alignment vertical="center"/>
    </xf>
    <xf numFmtId="0" fontId="2" fillId="0" borderId="2" xfId="1" applyFont="1" applyBorder="1">
      <alignment vertical="center"/>
    </xf>
    <xf numFmtId="0" fontId="4" fillId="0" borderId="3" xfId="1" applyFont="1" applyBorder="1">
      <alignment vertical="center"/>
    </xf>
    <xf numFmtId="0" fontId="4" fillId="0" borderId="6" xfId="1" applyFont="1" applyBorder="1">
      <alignment vertical="center"/>
    </xf>
    <xf numFmtId="0" fontId="15" fillId="0" borderId="5" xfId="1" applyFont="1" applyBorder="1">
      <alignment vertical="center"/>
    </xf>
    <xf numFmtId="0" fontId="4" fillId="7" borderId="20" xfId="1" applyFont="1" applyFill="1" applyBorder="1" applyAlignment="1">
      <alignment horizontal="centerContinuous" vertical="center"/>
    </xf>
    <xf numFmtId="0" fontId="4" fillId="7" borderId="16" xfId="1" applyFont="1" applyFill="1" applyBorder="1" applyAlignment="1">
      <alignment horizontal="centerContinuous" vertical="center"/>
    </xf>
    <xf numFmtId="0" fontId="4" fillId="7" borderId="13" xfId="1" applyFont="1" applyFill="1" applyBorder="1" applyAlignment="1">
      <alignment horizontal="centerContinuous" vertical="center"/>
    </xf>
    <xf numFmtId="0" fontId="4" fillId="7" borderId="1" xfId="1" applyFont="1" applyFill="1" applyBorder="1" applyAlignment="1">
      <alignment horizontal="centerContinuous" vertical="center"/>
    </xf>
    <xf numFmtId="0" fontId="4" fillId="5" borderId="20" xfId="1" applyFont="1" applyFill="1" applyBorder="1" applyAlignment="1">
      <alignment horizontal="centerContinuous" vertical="center"/>
    </xf>
    <xf numFmtId="0" fontId="4" fillId="7" borderId="1" xfId="1" applyFont="1" applyFill="1" applyBorder="1">
      <alignment vertical="center"/>
    </xf>
    <xf numFmtId="0" fontId="4" fillId="5" borderId="1" xfId="1" applyFont="1" applyFill="1" applyBorder="1" applyAlignment="1">
      <alignment horizontal="center" vertical="center"/>
    </xf>
    <xf numFmtId="0" fontId="4" fillId="5" borderId="23" xfId="1" applyFont="1" applyFill="1" applyBorder="1" applyAlignment="1">
      <alignment horizontal="center" vertical="center"/>
    </xf>
    <xf numFmtId="0" fontId="4" fillId="5" borderId="13" xfId="1" applyFont="1" applyFill="1" applyBorder="1" applyAlignment="1">
      <alignment horizontal="center" vertical="center"/>
    </xf>
    <xf numFmtId="0" fontId="4" fillId="7" borderId="1" xfId="1" applyFont="1" applyFill="1" applyBorder="1" applyAlignment="1">
      <alignment horizontal="center" vertical="center"/>
    </xf>
    <xf numFmtId="0" fontId="4" fillId="5" borderId="24" xfId="1" applyFont="1" applyFill="1" applyBorder="1" applyAlignment="1">
      <alignment horizontal="center" vertical="center"/>
    </xf>
    <xf numFmtId="0" fontId="4" fillId="5" borderId="12" xfId="1" applyFont="1" applyFill="1" applyBorder="1" applyAlignment="1">
      <alignment horizontal="center" vertical="center"/>
    </xf>
    <xf numFmtId="0" fontId="4" fillId="7" borderId="12" xfId="1" applyFont="1" applyFill="1" applyBorder="1" applyAlignment="1">
      <alignment horizontal="center" vertical="center"/>
    </xf>
    <xf numFmtId="0" fontId="4" fillId="7" borderId="24" xfId="1" applyFont="1" applyFill="1" applyBorder="1" applyAlignment="1">
      <alignment horizontal="center" vertical="center"/>
    </xf>
    <xf numFmtId="0" fontId="4" fillId="0" borderId="19" xfId="1" applyFont="1" applyBorder="1" applyAlignment="1">
      <alignment horizontal="center" vertical="center"/>
    </xf>
    <xf numFmtId="180" fontId="4" fillId="0" borderId="1" xfId="1" applyNumberFormat="1" applyFont="1" applyBorder="1" applyAlignment="1">
      <alignment vertical="center" shrinkToFit="1"/>
    </xf>
    <xf numFmtId="180" fontId="4" fillId="0" borderId="23" xfId="1" applyNumberFormat="1" applyFont="1" applyBorder="1" applyAlignment="1">
      <alignment vertical="center" shrinkToFit="1"/>
    </xf>
    <xf numFmtId="180" fontId="4" fillId="0" borderId="13" xfId="1" applyNumberFormat="1" applyFont="1" applyBorder="1" applyAlignment="1">
      <alignment vertical="center" shrinkToFit="1"/>
    </xf>
    <xf numFmtId="180" fontId="4" fillId="0" borderId="12" xfId="1" applyNumberFormat="1" applyFont="1" applyBorder="1" applyAlignment="1">
      <alignment vertical="center" shrinkToFit="1"/>
    </xf>
    <xf numFmtId="0" fontId="4" fillId="7" borderId="19" xfId="1" applyFont="1" applyFill="1" applyBorder="1" applyAlignment="1">
      <alignment horizontal="center" vertical="center"/>
    </xf>
    <xf numFmtId="180" fontId="4" fillId="0" borderId="24" xfId="1" applyNumberFormat="1" applyFont="1" applyBorder="1" applyAlignment="1">
      <alignment vertical="center" shrinkToFit="1"/>
    </xf>
    <xf numFmtId="180" fontId="4" fillId="0" borderId="12" xfId="1" applyNumberFormat="1" applyFont="1" applyBorder="1">
      <alignment vertical="center"/>
    </xf>
    <xf numFmtId="180" fontId="4" fillId="0" borderId="1" xfId="1" applyNumberFormat="1" applyFont="1" applyBorder="1">
      <alignment vertical="center"/>
    </xf>
    <xf numFmtId="0" fontId="4" fillId="0" borderId="1" xfId="1" applyFont="1" applyBorder="1" applyAlignment="1">
      <alignment horizontal="center" vertical="center"/>
    </xf>
    <xf numFmtId="180" fontId="2" fillId="0" borderId="12" xfId="1" applyNumberFormat="1" applyFont="1" applyBorder="1">
      <alignment vertical="center"/>
    </xf>
    <xf numFmtId="180" fontId="2" fillId="0" borderId="1" xfId="1" applyNumberFormat="1" applyFont="1" applyBorder="1">
      <alignment vertical="center"/>
    </xf>
    <xf numFmtId="180" fontId="4" fillId="0" borderId="28" xfId="1" applyNumberFormat="1" applyFont="1" applyBorder="1" applyAlignment="1">
      <alignment vertical="center" shrinkToFit="1"/>
    </xf>
    <xf numFmtId="180" fontId="4" fillId="0" borderId="19" xfId="1" applyNumberFormat="1" applyFont="1" applyBorder="1" applyAlignment="1">
      <alignment vertical="center" shrinkToFit="1"/>
    </xf>
    <xf numFmtId="180" fontId="4" fillId="0" borderId="2" xfId="1" applyNumberFormat="1" applyFont="1" applyBorder="1" applyAlignment="1">
      <alignment vertical="center" shrinkToFit="1"/>
    </xf>
    <xf numFmtId="180" fontId="4" fillId="0" borderId="26" xfId="1" applyNumberFormat="1" applyFont="1" applyBorder="1">
      <alignment vertical="center"/>
    </xf>
    <xf numFmtId="180" fontId="4" fillId="0" borderId="29" xfId="1" applyNumberFormat="1" applyFont="1" applyBorder="1">
      <alignment vertical="center"/>
    </xf>
    <xf numFmtId="180" fontId="4" fillId="0" borderId="29" xfId="1" applyNumberFormat="1" applyFont="1" applyBorder="1" applyAlignment="1">
      <alignment vertical="center" shrinkToFit="1"/>
    </xf>
    <xf numFmtId="181" fontId="4" fillId="0" borderId="1" xfId="1" applyNumberFormat="1" applyFont="1" applyBorder="1" applyAlignment="1" applyProtection="1">
      <alignment horizontal="center" vertical="center" shrinkToFit="1"/>
      <protection locked="0"/>
    </xf>
    <xf numFmtId="180" fontId="4" fillId="0" borderId="32" xfId="1" applyNumberFormat="1" applyFont="1" applyBorder="1" applyAlignment="1">
      <alignment vertical="center" shrinkToFit="1"/>
    </xf>
    <xf numFmtId="180" fontId="4" fillId="0" borderId="33" xfId="1" applyNumberFormat="1" applyFont="1" applyBorder="1" applyAlignment="1">
      <alignment vertical="center" shrinkToFit="1"/>
    </xf>
    <xf numFmtId="180" fontId="4" fillId="0" borderId="30" xfId="1" applyNumberFormat="1" applyFont="1" applyBorder="1" applyAlignment="1">
      <alignment vertical="center" shrinkToFit="1"/>
    </xf>
    <xf numFmtId="180" fontId="4" fillId="0" borderId="17" xfId="1" applyNumberFormat="1" applyFont="1" applyBorder="1">
      <alignment vertical="center"/>
    </xf>
    <xf numFmtId="180" fontId="4" fillId="0" borderId="15" xfId="1" applyNumberFormat="1" applyFont="1" applyBorder="1">
      <alignment vertical="center"/>
    </xf>
    <xf numFmtId="180" fontId="4" fillId="0" borderId="15" xfId="1" applyNumberFormat="1" applyFont="1" applyBorder="1" applyAlignment="1">
      <alignment vertical="center" shrinkToFit="1"/>
    </xf>
    <xf numFmtId="182" fontId="4" fillId="0" borderId="1" xfId="1" applyNumberFormat="1" applyFont="1" applyBorder="1" applyAlignment="1" applyProtection="1">
      <alignment horizontal="center" vertical="center" shrinkToFit="1"/>
      <protection locked="0"/>
    </xf>
    <xf numFmtId="0" fontId="4" fillId="0" borderId="0" xfId="1" quotePrefix="1" applyFont="1">
      <alignment vertical="center"/>
    </xf>
    <xf numFmtId="0" fontId="4" fillId="7" borderId="2" xfId="1" applyFont="1" applyFill="1" applyBorder="1">
      <alignment vertical="center"/>
    </xf>
    <xf numFmtId="0" fontId="4" fillId="7" borderId="3" xfId="1" applyFont="1" applyFill="1" applyBorder="1">
      <alignment vertical="center"/>
    </xf>
    <xf numFmtId="0" fontId="4" fillId="7" borderId="4" xfId="1" applyFont="1" applyFill="1" applyBorder="1">
      <alignment vertical="center"/>
    </xf>
    <xf numFmtId="0" fontId="4" fillId="7" borderId="5" xfId="1" applyFont="1" applyFill="1" applyBorder="1">
      <alignment vertical="center"/>
    </xf>
    <xf numFmtId="0" fontId="4" fillId="7" borderId="0" xfId="1" applyFont="1" applyFill="1">
      <alignment vertical="center"/>
    </xf>
    <xf numFmtId="0" fontId="4" fillId="7" borderId="6" xfId="1" applyFont="1" applyFill="1" applyBorder="1">
      <alignment vertical="center"/>
    </xf>
    <xf numFmtId="0" fontId="4" fillId="5" borderId="28" xfId="1" applyFont="1" applyFill="1" applyBorder="1" applyAlignment="1">
      <alignment horizontal="center" vertical="center" wrapText="1"/>
    </xf>
    <xf numFmtId="0" fontId="4" fillId="5" borderId="19" xfId="1" applyFont="1" applyFill="1" applyBorder="1" applyAlignment="1">
      <alignment horizontal="center" vertical="center" wrapText="1"/>
    </xf>
    <xf numFmtId="0" fontId="4" fillId="5" borderId="2" xfId="1" applyFont="1" applyFill="1" applyBorder="1" applyAlignment="1">
      <alignment horizontal="center" vertical="center" wrapText="1"/>
    </xf>
    <xf numFmtId="0" fontId="4" fillId="5" borderId="2" xfId="1" applyFont="1" applyFill="1" applyBorder="1" applyAlignment="1">
      <alignment horizontal="center" vertical="center"/>
    </xf>
    <xf numFmtId="0" fontId="4" fillId="5" borderId="28" xfId="1" applyFont="1" applyFill="1" applyBorder="1" applyAlignment="1">
      <alignment horizontal="center" vertical="center" wrapText="1" shrinkToFit="1"/>
    </xf>
    <xf numFmtId="0" fontId="4" fillId="7" borderId="4" xfId="1" applyFont="1" applyFill="1" applyBorder="1" applyAlignment="1">
      <alignment horizontal="center" vertical="center" wrapText="1"/>
    </xf>
    <xf numFmtId="0" fontId="4" fillId="7" borderId="19" xfId="1" applyFont="1" applyFill="1" applyBorder="1" applyAlignment="1">
      <alignment horizontal="center" vertical="center" wrapText="1" shrinkToFit="1"/>
    </xf>
    <xf numFmtId="0" fontId="4" fillId="7" borderId="2" xfId="1" applyFont="1" applyFill="1" applyBorder="1" applyAlignment="1">
      <alignment horizontal="center" vertical="center" wrapText="1" shrinkToFit="1"/>
    </xf>
    <xf numFmtId="0" fontId="4" fillId="5" borderId="2" xfId="1" applyFont="1" applyFill="1" applyBorder="1" applyAlignment="1">
      <alignment horizontal="center" vertical="center" wrapText="1" shrinkToFit="1"/>
    </xf>
    <xf numFmtId="0" fontId="4" fillId="5" borderId="19" xfId="1" applyFont="1" applyFill="1" applyBorder="1" applyAlignment="1">
      <alignment vertical="center" wrapText="1"/>
    </xf>
    <xf numFmtId="0" fontId="4" fillId="7" borderId="19" xfId="1" applyFont="1" applyFill="1" applyBorder="1" applyAlignment="1">
      <alignment horizontal="center" vertical="center" shrinkToFit="1"/>
    </xf>
    <xf numFmtId="0" fontId="4" fillId="0" borderId="5" xfId="1" applyFont="1" applyBorder="1">
      <alignment vertical="center"/>
    </xf>
    <xf numFmtId="0" fontId="4" fillId="5" borderId="35" xfId="1" applyFont="1" applyFill="1" applyBorder="1" applyAlignment="1">
      <alignment horizontal="center" vertical="center" shrinkToFit="1"/>
    </xf>
    <xf numFmtId="0" fontId="4" fillId="5" borderId="15" xfId="1" applyFont="1" applyFill="1" applyBorder="1" applyAlignment="1">
      <alignment horizontal="center" vertical="center" shrinkToFit="1"/>
    </xf>
    <xf numFmtId="0" fontId="4" fillId="5" borderId="17" xfId="1" applyFont="1" applyFill="1" applyBorder="1" applyAlignment="1">
      <alignment horizontal="center" vertical="center" shrinkToFit="1"/>
    </xf>
    <xf numFmtId="0" fontId="4" fillId="5" borderId="17" xfId="1" applyFont="1" applyFill="1" applyBorder="1" applyAlignment="1">
      <alignment horizontal="center" vertical="center"/>
    </xf>
    <xf numFmtId="0" fontId="4" fillId="7" borderId="14" xfId="1" applyFont="1" applyFill="1" applyBorder="1" applyAlignment="1">
      <alignment horizontal="center" vertical="center" shrinkToFit="1"/>
    </xf>
    <xf numFmtId="0" fontId="4" fillId="7" borderId="17" xfId="1" applyFont="1" applyFill="1" applyBorder="1" applyAlignment="1">
      <alignment horizontal="center" vertical="center" shrinkToFit="1"/>
    </xf>
    <xf numFmtId="0" fontId="4" fillId="0" borderId="0" xfId="1" applyFont="1" applyAlignment="1">
      <alignment horizontal="center" vertical="center" shrinkToFit="1"/>
    </xf>
    <xf numFmtId="0" fontId="4" fillId="7" borderId="17" xfId="1" applyFont="1" applyFill="1" applyBorder="1">
      <alignment vertical="center"/>
    </xf>
    <xf numFmtId="0" fontId="4" fillId="7" borderId="14" xfId="1" applyFont="1" applyFill="1" applyBorder="1">
      <alignment vertical="center"/>
    </xf>
    <xf numFmtId="0" fontId="4" fillId="7" borderId="18" xfId="1" applyFont="1" applyFill="1" applyBorder="1">
      <alignment vertical="center"/>
    </xf>
    <xf numFmtId="0" fontId="4" fillId="5" borderId="15" xfId="1" applyFont="1" applyFill="1" applyBorder="1" applyAlignment="1">
      <alignment horizontal="center" vertical="center" wrapText="1"/>
    </xf>
    <xf numFmtId="0" fontId="4" fillId="5" borderId="17" xfId="1" applyFont="1" applyFill="1" applyBorder="1" applyAlignment="1">
      <alignment horizontal="center" vertical="center" wrapText="1"/>
    </xf>
    <xf numFmtId="0" fontId="4" fillId="7" borderId="15" xfId="1" applyFont="1" applyFill="1" applyBorder="1" applyAlignment="1">
      <alignment horizontal="center" vertical="center" shrinkToFit="1"/>
    </xf>
    <xf numFmtId="0" fontId="4" fillId="5" borderId="15" xfId="1" applyFont="1" applyFill="1" applyBorder="1" applyAlignment="1">
      <alignment horizontal="center" vertical="center" wrapText="1" shrinkToFit="1"/>
    </xf>
    <xf numFmtId="183" fontId="4" fillId="7" borderId="12" xfId="1" applyNumberFormat="1" applyFont="1" applyFill="1" applyBorder="1" applyAlignment="1">
      <alignment horizontal="centerContinuous" vertical="center" shrinkToFit="1"/>
    </xf>
    <xf numFmtId="0" fontId="2" fillId="7" borderId="13" xfId="1" applyFont="1" applyFill="1" applyBorder="1" applyAlignment="1">
      <alignment horizontal="centerContinuous" vertical="center"/>
    </xf>
    <xf numFmtId="0" fontId="4" fillId="0" borderId="37" xfId="1" applyFont="1" applyBorder="1" applyAlignment="1">
      <alignment horizontal="center" vertical="center" shrinkToFit="1"/>
    </xf>
    <xf numFmtId="0" fontId="4" fillId="2" borderId="12" xfId="1" applyFont="1" applyFill="1" applyBorder="1" applyAlignment="1" applyProtection="1">
      <alignment horizontal="center" vertical="center" shrinkToFit="1"/>
      <protection locked="0"/>
    </xf>
    <xf numFmtId="184" fontId="4" fillId="6" borderId="24" xfId="1" applyNumberFormat="1" applyFont="1" applyFill="1" applyBorder="1" applyProtection="1">
      <alignment vertical="center"/>
      <protection locked="0"/>
    </xf>
    <xf numFmtId="184" fontId="4" fillId="6" borderId="1" xfId="1" applyNumberFormat="1" applyFont="1" applyFill="1" applyBorder="1" applyProtection="1">
      <alignment vertical="center"/>
      <protection locked="0"/>
    </xf>
    <xf numFmtId="184" fontId="4" fillId="6" borderId="12" xfId="1" applyNumberFormat="1" applyFont="1" applyFill="1" applyBorder="1" applyProtection="1">
      <alignment vertical="center"/>
      <protection locked="0"/>
    </xf>
    <xf numFmtId="184" fontId="4" fillId="0" borderId="24" xfId="1" applyNumberFormat="1" applyFont="1" applyBorder="1" applyAlignment="1">
      <alignment vertical="center" shrinkToFit="1"/>
    </xf>
    <xf numFmtId="184" fontId="4" fillId="0" borderId="1" xfId="1" applyNumberFormat="1" applyFont="1" applyBorder="1">
      <alignment vertical="center"/>
    </xf>
    <xf numFmtId="184" fontId="4" fillId="0" borderId="12" xfId="1" applyNumberFormat="1" applyFont="1" applyBorder="1">
      <alignment vertical="center"/>
    </xf>
    <xf numFmtId="184" fontId="4" fillId="0" borderId="24" xfId="1" applyNumberFormat="1" applyFont="1" applyBorder="1">
      <alignment vertical="center"/>
    </xf>
    <xf numFmtId="185" fontId="4" fillId="7" borderId="12" xfId="1" applyNumberFormat="1" applyFont="1" applyFill="1" applyBorder="1" applyAlignment="1">
      <alignment horizontal="centerContinuous" vertical="center"/>
    </xf>
    <xf numFmtId="184" fontId="4" fillId="6" borderId="38" xfId="1" applyNumberFormat="1" applyFont="1" applyFill="1" applyBorder="1" applyProtection="1">
      <alignment vertical="center"/>
      <protection locked="0"/>
    </xf>
    <xf numFmtId="184" fontId="4" fillId="6" borderId="38" xfId="1" applyNumberFormat="1" applyFont="1" applyFill="1" applyBorder="1" applyAlignment="1" applyProtection="1">
      <alignment vertical="center" shrinkToFit="1"/>
      <protection locked="0"/>
    </xf>
    <xf numFmtId="184" fontId="4" fillId="0" borderId="1" xfId="1" applyNumberFormat="1" applyFont="1" applyBorder="1" applyAlignment="1">
      <alignment vertical="center" shrinkToFit="1"/>
    </xf>
    <xf numFmtId="184" fontId="4" fillId="0" borderId="0" xfId="1" applyNumberFormat="1" applyFont="1" applyAlignment="1">
      <alignment vertical="center" shrinkToFit="1"/>
    </xf>
    <xf numFmtId="183" fontId="4" fillId="7" borderId="12" xfId="1" applyNumberFormat="1" applyFont="1" applyFill="1" applyBorder="1" applyAlignment="1">
      <alignment horizontal="center" vertical="center" shrinkToFit="1"/>
    </xf>
    <xf numFmtId="0" fontId="4" fillId="7" borderId="13" xfId="1" applyFont="1" applyFill="1" applyBorder="1" applyAlignment="1">
      <alignment horizontal="center" vertical="center"/>
    </xf>
    <xf numFmtId="186" fontId="4" fillId="0" borderId="1" xfId="1" applyNumberFormat="1" applyFont="1" applyBorder="1">
      <alignment vertical="center"/>
    </xf>
    <xf numFmtId="0" fontId="4" fillId="0" borderId="1" xfId="1" applyFont="1" applyBorder="1" applyAlignment="1" applyProtection="1">
      <alignment vertical="center" shrinkToFit="1"/>
      <protection locked="0"/>
    </xf>
    <xf numFmtId="187" fontId="4" fillId="0" borderId="1" xfId="1" applyNumberFormat="1" applyFont="1" applyBorder="1" applyAlignment="1">
      <alignment vertical="center" shrinkToFit="1"/>
    </xf>
    <xf numFmtId="187" fontId="4" fillId="0" borderId="0" xfId="1" applyNumberFormat="1" applyFont="1">
      <alignment vertical="center"/>
    </xf>
    <xf numFmtId="0" fontId="4" fillId="8" borderId="37" xfId="1" applyFont="1" applyFill="1" applyBorder="1" applyAlignment="1">
      <alignment vertical="center" shrinkToFit="1"/>
    </xf>
    <xf numFmtId="186" fontId="4" fillId="8" borderId="0" xfId="1" applyNumberFormat="1" applyFont="1" applyFill="1" applyAlignment="1">
      <alignment vertical="center" shrinkToFit="1"/>
    </xf>
    <xf numFmtId="188" fontId="4" fillId="7" borderId="12" xfId="1" applyNumberFormat="1" applyFont="1" applyFill="1" applyBorder="1" applyAlignment="1">
      <alignment horizontal="centerContinuous" vertical="center"/>
    </xf>
    <xf numFmtId="184" fontId="4" fillId="0" borderId="12" xfId="1" applyNumberFormat="1" applyFont="1" applyBorder="1" applyAlignment="1">
      <alignment vertical="center" shrinkToFit="1"/>
    </xf>
    <xf numFmtId="188" fontId="4" fillId="7" borderId="12" xfId="1" applyNumberFormat="1" applyFont="1" applyFill="1" applyBorder="1" applyAlignment="1">
      <alignment horizontal="center" vertical="center"/>
    </xf>
    <xf numFmtId="188" fontId="4" fillId="7" borderId="2" xfId="1" applyNumberFormat="1" applyFont="1" applyFill="1" applyBorder="1" applyAlignment="1">
      <alignment horizontal="centerContinuous" vertical="center"/>
    </xf>
    <xf numFmtId="0" fontId="2" fillId="7" borderId="4" xfId="1" applyFont="1" applyFill="1" applyBorder="1" applyAlignment="1">
      <alignment horizontal="centerContinuous" vertical="center"/>
    </xf>
    <xf numFmtId="0" fontId="4" fillId="0" borderId="39" xfId="1" applyFont="1" applyBorder="1" applyAlignment="1">
      <alignment horizontal="center" vertical="center" shrinkToFit="1"/>
    </xf>
    <xf numFmtId="0" fontId="4" fillId="2" borderId="26" xfId="1" applyFont="1" applyFill="1" applyBorder="1" applyAlignment="1" applyProtection="1">
      <alignment horizontal="center" vertical="center" shrinkToFit="1"/>
      <protection locked="0"/>
    </xf>
    <xf numFmtId="184" fontId="4" fillId="0" borderId="28" xfId="1" applyNumberFormat="1" applyFont="1" applyBorder="1">
      <alignment vertical="center"/>
    </xf>
    <xf numFmtId="184" fontId="4" fillId="0" borderId="19" xfId="1" applyNumberFormat="1" applyFont="1" applyBorder="1">
      <alignment vertical="center"/>
    </xf>
    <xf numFmtId="184" fontId="4" fillId="0" borderId="2" xfId="1" applyNumberFormat="1" applyFont="1" applyBorder="1" applyAlignment="1">
      <alignment vertical="center" shrinkToFit="1"/>
    </xf>
    <xf numFmtId="184" fontId="4" fillId="0" borderId="28" xfId="1" applyNumberFormat="1" applyFont="1" applyBorder="1" applyAlignment="1">
      <alignment vertical="center" shrinkToFit="1"/>
    </xf>
    <xf numFmtId="184" fontId="4" fillId="0" borderId="2" xfId="1" applyNumberFormat="1" applyFont="1" applyBorder="1">
      <alignment vertical="center"/>
    </xf>
    <xf numFmtId="185" fontId="4" fillId="7" borderId="2" xfId="1" applyNumberFormat="1" applyFont="1" applyFill="1" applyBorder="1" applyAlignment="1">
      <alignment horizontal="centerContinuous" vertical="center"/>
    </xf>
    <xf numFmtId="0" fontId="4" fillId="7" borderId="4" xfId="1" applyFont="1" applyFill="1" applyBorder="1" applyAlignment="1">
      <alignment horizontal="centerContinuous" vertical="center"/>
    </xf>
    <xf numFmtId="184" fontId="4" fillId="0" borderId="19" xfId="1" applyNumberFormat="1" applyFont="1" applyBorder="1" applyAlignment="1">
      <alignment vertical="center" shrinkToFit="1"/>
    </xf>
    <xf numFmtId="188" fontId="4" fillId="7" borderId="2" xfId="1" applyNumberFormat="1" applyFont="1" applyFill="1" applyBorder="1" applyAlignment="1">
      <alignment horizontal="center" vertical="center"/>
    </xf>
    <xf numFmtId="0" fontId="4" fillId="7" borderId="4" xfId="1" applyFont="1" applyFill="1" applyBorder="1" applyAlignment="1">
      <alignment horizontal="center" vertical="center"/>
    </xf>
    <xf numFmtId="186" fontId="4" fillId="0" borderId="19" xfId="1" applyNumberFormat="1" applyFont="1" applyBorder="1">
      <alignment vertical="center"/>
    </xf>
    <xf numFmtId="181" fontId="4" fillId="0" borderId="19" xfId="1" applyNumberFormat="1" applyFont="1" applyBorder="1" applyAlignment="1" applyProtection="1">
      <alignment horizontal="center" vertical="center" shrinkToFit="1"/>
      <protection locked="0"/>
    </xf>
    <xf numFmtId="182" fontId="4" fillId="0" borderId="19" xfId="1" applyNumberFormat="1" applyFont="1" applyBorder="1" applyAlignment="1" applyProtection="1">
      <alignment horizontal="center" vertical="center" shrinkToFit="1"/>
      <protection locked="0"/>
    </xf>
    <xf numFmtId="0" fontId="4" fillId="0" borderId="19" xfId="1" applyFont="1" applyBorder="1" applyAlignment="1" applyProtection="1">
      <alignment vertical="center" shrinkToFit="1"/>
      <protection locked="0"/>
    </xf>
    <xf numFmtId="0" fontId="4" fillId="0" borderId="19" xfId="1" applyFont="1" applyBorder="1">
      <alignment vertical="center"/>
    </xf>
    <xf numFmtId="0" fontId="4" fillId="0" borderId="19" xfId="1" applyFont="1" applyBorder="1" applyAlignment="1">
      <alignment vertical="center" shrinkToFit="1"/>
    </xf>
    <xf numFmtId="187" fontId="4" fillId="0" borderId="19" xfId="1" applyNumberFormat="1" applyFont="1" applyBorder="1" applyAlignment="1">
      <alignment vertical="center" shrinkToFit="1"/>
    </xf>
    <xf numFmtId="0" fontId="4" fillId="8" borderId="40" xfId="1" applyFont="1" applyFill="1" applyBorder="1" applyAlignment="1">
      <alignment vertical="center" shrinkToFit="1"/>
    </xf>
    <xf numFmtId="188" fontId="4" fillId="7" borderId="30" xfId="1" applyNumberFormat="1" applyFont="1" applyFill="1" applyBorder="1" applyAlignment="1">
      <alignment horizontal="centerContinuous" vertical="center"/>
    </xf>
    <xf numFmtId="0" fontId="2" fillId="7" borderId="41" xfId="1" applyFont="1" applyFill="1" applyBorder="1" applyAlignment="1">
      <alignment horizontal="centerContinuous" vertical="center"/>
    </xf>
    <xf numFmtId="0" fontId="4" fillId="2" borderId="15" xfId="1" applyFont="1" applyFill="1" applyBorder="1" applyAlignment="1" applyProtection="1">
      <alignment horizontal="center" vertical="center" shrinkToFit="1"/>
      <protection locked="0"/>
    </xf>
    <xf numFmtId="0" fontId="4" fillId="2" borderId="17" xfId="1" applyFont="1" applyFill="1" applyBorder="1" applyAlignment="1" applyProtection="1">
      <alignment horizontal="center" vertical="center" shrinkToFit="1"/>
      <protection locked="0"/>
    </xf>
    <xf numFmtId="184" fontId="4" fillId="0" borderId="32" xfId="1" applyNumberFormat="1" applyFont="1" applyBorder="1">
      <alignment vertical="center"/>
    </xf>
    <xf numFmtId="184" fontId="4" fillId="0" borderId="33" xfId="1" applyNumberFormat="1" applyFont="1" applyBorder="1">
      <alignment vertical="center"/>
    </xf>
    <xf numFmtId="184" fontId="4" fillId="0" borderId="30" xfId="1" applyNumberFormat="1" applyFont="1" applyBorder="1" applyAlignment="1">
      <alignment vertical="center" shrinkToFit="1"/>
    </xf>
    <xf numFmtId="184" fontId="4" fillId="0" borderId="32" xfId="1" applyNumberFormat="1" applyFont="1" applyBorder="1" applyAlignment="1">
      <alignment vertical="center" shrinkToFit="1"/>
    </xf>
    <xf numFmtId="184" fontId="4" fillId="0" borderId="30" xfId="1" applyNumberFormat="1" applyFont="1" applyBorder="1">
      <alignment vertical="center"/>
    </xf>
    <xf numFmtId="185" fontId="4" fillId="7" borderId="30" xfId="1" applyNumberFormat="1" applyFont="1" applyFill="1" applyBorder="1" applyAlignment="1">
      <alignment horizontal="centerContinuous" vertical="center"/>
    </xf>
    <xf numFmtId="0" fontId="4" fillId="7" borderId="41" xfId="1" applyFont="1" applyFill="1" applyBorder="1" applyAlignment="1">
      <alignment horizontal="centerContinuous" vertical="center"/>
    </xf>
    <xf numFmtId="184" fontId="4" fillId="0" borderId="33" xfId="1" applyNumberFormat="1" applyFont="1" applyBorder="1" applyAlignment="1">
      <alignment vertical="center" shrinkToFit="1"/>
    </xf>
    <xf numFmtId="188" fontId="4" fillId="7" borderId="30" xfId="1" applyNumberFormat="1" applyFont="1" applyFill="1" applyBorder="1" applyAlignment="1">
      <alignment horizontal="center" vertical="center"/>
    </xf>
    <xf numFmtId="0" fontId="4" fillId="7" borderId="41" xfId="1" applyFont="1" applyFill="1" applyBorder="1" applyAlignment="1">
      <alignment horizontal="center" vertical="center"/>
    </xf>
    <xf numFmtId="186" fontId="4" fillId="0" borderId="33" xfId="1" applyNumberFormat="1" applyFont="1" applyBorder="1">
      <alignment vertical="center"/>
    </xf>
    <xf numFmtId="181" fontId="4" fillId="0" borderId="33" xfId="1" applyNumberFormat="1" applyFont="1" applyBorder="1" applyAlignment="1" applyProtection="1">
      <alignment horizontal="center" vertical="center" shrinkToFit="1"/>
      <protection locked="0"/>
    </xf>
    <xf numFmtId="182" fontId="4" fillId="0" borderId="42" xfId="1" applyNumberFormat="1" applyFont="1" applyBorder="1" applyAlignment="1" applyProtection="1">
      <alignment horizontal="center" vertical="center" shrinkToFit="1"/>
      <protection locked="0"/>
    </xf>
    <xf numFmtId="182" fontId="4" fillId="0" borderId="33" xfId="1" applyNumberFormat="1" applyFont="1" applyBorder="1" applyAlignment="1" applyProtection="1">
      <alignment horizontal="center" vertical="center" shrinkToFit="1"/>
      <protection locked="0"/>
    </xf>
    <xf numFmtId="0" fontId="4" fillId="0" borderId="33" xfId="1" applyFont="1" applyBorder="1" applyAlignment="1" applyProtection="1">
      <alignment vertical="center" shrinkToFit="1"/>
      <protection locked="0"/>
    </xf>
    <xf numFmtId="0" fontId="4" fillId="0" borderId="33" xfId="1" applyFont="1" applyBorder="1">
      <alignment vertical="center"/>
    </xf>
    <xf numFmtId="0" fontId="4" fillId="0" borderId="33" xfId="1" applyFont="1" applyBorder="1" applyAlignment="1">
      <alignment vertical="center" shrinkToFit="1"/>
    </xf>
    <xf numFmtId="187" fontId="4" fillId="0" borderId="33" xfId="1" applyNumberFormat="1" applyFont="1" applyBorder="1" applyAlignment="1">
      <alignment vertical="center" shrinkToFit="1"/>
    </xf>
    <xf numFmtId="0" fontId="4" fillId="8" borderId="33" xfId="1" applyFont="1" applyFill="1" applyBorder="1" applyAlignment="1">
      <alignment vertical="center" shrinkToFit="1"/>
    </xf>
    <xf numFmtId="0" fontId="4" fillId="0" borderId="33" xfId="1" applyFont="1" applyBorder="1" applyAlignment="1">
      <alignment horizontal="center" vertical="center" shrinkToFit="1"/>
    </xf>
    <xf numFmtId="0" fontId="4" fillId="2" borderId="1" xfId="1" applyFont="1" applyFill="1" applyBorder="1" applyAlignment="1" applyProtection="1">
      <alignment horizontal="center" vertical="center" shrinkToFit="1"/>
      <protection locked="0"/>
    </xf>
    <xf numFmtId="0" fontId="4" fillId="8" borderId="1" xfId="1" applyFont="1" applyFill="1" applyBorder="1" applyAlignment="1">
      <alignment vertical="center" shrinkToFit="1"/>
    </xf>
    <xf numFmtId="188" fontId="4" fillId="7" borderId="26" xfId="1" applyNumberFormat="1" applyFont="1" applyFill="1" applyBorder="1" applyAlignment="1">
      <alignment horizontal="centerContinuous" vertical="center"/>
    </xf>
    <xf numFmtId="0" fontId="2" fillId="7" borderId="43" xfId="1" applyFont="1" applyFill="1" applyBorder="1" applyAlignment="1">
      <alignment horizontal="centerContinuous" vertical="center"/>
    </xf>
    <xf numFmtId="0" fontId="4" fillId="2" borderId="19" xfId="1" applyFont="1" applyFill="1" applyBorder="1" applyAlignment="1" applyProtection="1">
      <alignment horizontal="center" vertical="center" shrinkToFit="1"/>
      <protection locked="0"/>
    </xf>
    <xf numFmtId="0" fontId="4" fillId="2" borderId="2" xfId="1" applyFont="1" applyFill="1" applyBorder="1" applyAlignment="1" applyProtection="1">
      <alignment horizontal="center" vertical="center" shrinkToFit="1"/>
      <protection locked="0"/>
    </xf>
    <xf numFmtId="184" fontId="4" fillId="0" borderId="44" xfId="1" applyNumberFormat="1" applyFont="1" applyBorder="1">
      <alignment vertical="center"/>
    </xf>
    <xf numFmtId="184" fontId="4" fillId="0" borderId="29" xfId="1" applyNumberFormat="1" applyFont="1" applyBorder="1">
      <alignment vertical="center"/>
    </xf>
    <xf numFmtId="184" fontId="4" fillId="0" borderId="26" xfId="1" applyNumberFormat="1" applyFont="1" applyBorder="1" applyAlignment="1">
      <alignment vertical="center" shrinkToFit="1"/>
    </xf>
    <xf numFmtId="184" fontId="4" fillId="0" borderId="44" xfId="1" applyNumberFormat="1" applyFont="1" applyBorder="1" applyAlignment="1">
      <alignment vertical="center" shrinkToFit="1"/>
    </xf>
    <xf numFmtId="184" fontId="4" fillId="0" borderId="26" xfId="1" applyNumberFormat="1" applyFont="1" applyBorder="1">
      <alignment vertical="center"/>
    </xf>
    <xf numFmtId="185" fontId="4" fillId="7" borderId="26" xfId="1" applyNumberFormat="1" applyFont="1" applyFill="1" applyBorder="1" applyAlignment="1">
      <alignment horizontal="centerContinuous" vertical="center"/>
    </xf>
    <xf numFmtId="0" fontId="4" fillId="7" borderId="43" xfId="1" applyFont="1" applyFill="1" applyBorder="1" applyAlignment="1">
      <alignment horizontal="centerContinuous" vertical="center"/>
    </xf>
    <xf numFmtId="184" fontId="4" fillId="0" borderId="29" xfId="1" applyNumberFormat="1" applyFont="1" applyBorder="1" applyAlignment="1">
      <alignment vertical="center" shrinkToFit="1"/>
    </xf>
    <xf numFmtId="188" fontId="4" fillId="7" borderId="26" xfId="1" applyNumberFormat="1" applyFont="1" applyFill="1" applyBorder="1" applyAlignment="1">
      <alignment horizontal="center" vertical="center"/>
    </xf>
    <xf numFmtId="0" fontId="4" fillId="7" borderId="43" xfId="1" applyFont="1" applyFill="1" applyBorder="1" applyAlignment="1">
      <alignment horizontal="center" vertical="center"/>
    </xf>
    <xf numFmtId="186" fontId="4" fillId="0" borderId="29" xfId="1" applyNumberFormat="1" applyFont="1" applyBorder="1">
      <alignment vertical="center"/>
    </xf>
    <xf numFmtId="181" fontId="4" fillId="0" borderId="29" xfId="1" applyNumberFormat="1" applyFont="1" applyBorder="1" applyAlignment="1" applyProtection="1">
      <alignment horizontal="center" vertical="center" shrinkToFit="1"/>
      <protection locked="0"/>
    </xf>
    <xf numFmtId="182" fontId="4" fillId="0" borderId="29" xfId="1" applyNumberFormat="1" applyFont="1" applyBorder="1" applyAlignment="1" applyProtection="1">
      <alignment horizontal="center" vertical="center" shrinkToFit="1"/>
      <protection locked="0"/>
    </xf>
    <xf numFmtId="0" fontId="4" fillId="0" borderId="29" xfId="1" applyFont="1" applyBorder="1" applyAlignment="1" applyProtection="1">
      <alignment vertical="center" shrinkToFit="1"/>
      <protection locked="0"/>
    </xf>
    <xf numFmtId="0" fontId="4" fillId="0" borderId="29" xfId="1" applyFont="1" applyBorder="1">
      <alignment vertical="center"/>
    </xf>
    <xf numFmtId="0" fontId="4" fillId="0" borderId="29" xfId="1" applyFont="1" applyBorder="1" applyAlignment="1">
      <alignment vertical="center" shrinkToFit="1"/>
    </xf>
    <xf numFmtId="187" fontId="4" fillId="0" borderId="29" xfId="1" applyNumberFormat="1" applyFont="1" applyBorder="1" applyAlignment="1">
      <alignment vertical="center" shrinkToFit="1"/>
    </xf>
    <xf numFmtId="0" fontId="4" fillId="8" borderId="29" xfId="1" applyFont="1" applyFill="1" applyBorder="1" applyAlignment="1">
      <alignment vertical="center" shrinkToFit="1"/>
    </xf>
    <xf numFmtId="0" fontId="4" fillId="0" borderId="29" xfId="1" applyFont="1" applyBorder="1" applyAlignment="1">
      <alignment horizontal="center" vertical="center" shrinkToFit="1"/>
    </xf>
    <xf numFmtId="188" fontId="4" fillId="7" borderId="17" xfId="1" applyNumberFormat="1" applyFont="1" applyFill="1" applyBorder="1" applyAlignment="1">
      <alignment horizontal="centerContinuous" vertical="center"/>
    </xf>
    <xf numFmtId="0" fontId="2" fillId="7" borderId="18" xfId="1" applyFont="1" applyFill="1" applyBorder="1" applyAlignment="1">
      <alignment horizontal="centerContinuous" vertical="center"/>
    </xf>
    <xf numFmtId="0" fontId="4" fillId="2" borderId="33" xfId="1" applyFont="1" applyFill="1" applyBorder="1" applyAlignment="1" applyProtection="1">
      <alignment horizontal="center" vertical="center" shrinkToFit="1"/>
      <protection locked="0"/>
    </xf>
    <xf numFmtId="0" fontId="4" fillId="2" borderId="30" xfId="1" applyFont="1" applyFill="1" applyBorder="1" applyAlignment="1" applyProtection="1">
      <alignment horizontal="center" vertical="center" shrinkToFit="1"/>
      <protection locked="0"/>
    </xf>
    <xf numFmtId="184" fontId="4" fillId="0" borderId="35" xfId="1" applyNumberFormat="1" applyFont="1" applyBorder="1">
      <alignment vertical="center"/>
    </xf>
    <xf numFmtId="184" fontId="4" fillId="0" borderId="15" xfId="1" applyNumberFormat="1" applyFont="1" applyBorder="1">
      <alignment vertical="center"/>
    </xf>
    <xf numFmtId="184" fontId="4" fillId="0" borderId="17" xfId="1" applyNumberFormat="1" applyFont="1" applyBorder="1" applyAlignment="1">
      <alignment vertical="center" shrinkToFit="1"/>
    </xf>
    <xf numFmtId="184" fontId="4" fillId="0" borderId="35" xfId="1" applyNumberFormat="1" applyFont="1" applyBorder="1" applyAlignment="1">
      <alignment vertical="center" shrinkToFit="1"/>
    </xf>
    <xf numFmtId="184" fontId="4" fillId="0" borderId="17" xfId="1" applyNumberFormat="1" applyFont="1" applyBorder="1">
      <alignment vertical="center"/>
    </xf>
    <xf numFmtId="185" fontId="4" fillId="7" borderId="17" xfId="1" applyNumberFormat="1" applyFont="1" applyFill="1" applyBorder="1" applyAlignment="1">
      <alignment horizontal="centerContinuous" vertical="center"/>
    </xf>
    <xf numFmtId="0" fontId="4" fillId="7" borderId="18" xfId="1" applyFont="1" applyFill="1" applyBorder="1" applyAlignment="1">
      <alignment horizontal="centerContinuous" vertical="center"/>
    </xf>
    <xf numFmtId="188" fontId="4" fillId="7" borderId="17" xfId="1" applyNumberFormat="1" applyFont="1" applyFill="1" applyBorder="1" applyAlignment="1">
      <alignment horizontal="center" vertical="center"/>
    </xf>
    <xf numFmtId="0" fontId="4" fillId="7" borderId="18" xfId="1" applyFont="1" applyFill="1" applyBorder="1" applyAlignment="1">
      <alignment horizontal="center" vertical="center"/>
    </xf>
    <xf numFmtId="186" fontId="4" fillId="0" borderId="15" xfId="1" applyNumberFormat="1" applyFont="1" applyBorder="1">
      <alignment vertical="center"/>
    </xf>
    <xf numFmtId="181" fontId="4" fillId="0" borderId="15" xfId="1" applyNumberFormat="1" applyFont="1" applyBorder="1" applyAlignment="1" applyProtection="1">
      <alignment horizontal="center" vertical="center" shrinkToFit="1"/>
      <protection locked="0"/>
    </xf>
    <xf numFmtId="182" fontId="4" fillId="0" borderId="15" xfId="1" applyNumberFormat="1" applyFont="1" applyBorder="1" applyAlignment="1" applyProtection="1">
      <alignment horizontal="center" vertical="center" shrinkToFit="1"/>
      <protection locked="0"/>
    </xf>
    <xf numFmtId="0" fontId="4" fillId="0" borderId="15" xfId="1" applyFont="1" applyBorder="1" applyAlignment="1" applyProtection="1">
      <alignment vertical="center" shrinkToFit="1"/>
      <protection locked="0"/>
    </xf>
    <xf numFmtId="0" fontId="4" fillId="0" borderId="15" xfId="1" applyFont="1" applyBorder="1" applyAlignment="1">
      <alignment vertical="center" shrinkToFit="1"/>
    </xf>
    <xf numFmtId="187" fontId="4" fillId="0" borderId="15" xfId="1" applyNumberFormat="1" applyFont="1" applyBorder="1" applyAlignment="1">
      <alignment vertical="center" shrinkToFit="1"/>
    </xf>
    <xf numFmtId="0" fontId="4" fillId="8" borderId="15" xfId="1" applyFont="1" applyFill="1" applyBorder="1" applyAlignment="1">
      <alignment vertical="center" shrinkToFit="1"/>
    </xf>
    <xf numFmtId="0" fontId="4" fillId="0" borderId="15" xfId="1" applyFont="1" applyBorder="1" applyAlignment="1">
      <alignment horizontal="center" vertical="center" shrinkToFit="1"/>
    </xf>
    <xf numFmtId="0" fontId="4" fillId="9" borderId="1" xfId="1" applyFont="1" applyFill="1" applyBorder="1" applyAlignment="1" applyProtection="1">
      <alignment horizontal="center" vertical="center" shrinkToFit="1"/>
      <protection locked="0"/>
    </xf>
    <xf numFmtId="0" fontId="4" fillId="9" borderId="12" xfId="1" applyFont="1" applyFill="1" applyBorder="1" applyAlignment="1" applyProtection="1">
      <alignment horizontal="center" vertical="center" shrinkToFit="1"/>
      <protection locked="0"/>
    </xf>
    <xf numFmtId="186" fontId="4" fillId="0" borderId="0" xfId="1" applyNumberFormat="1" applyFont="1" applyAlignment="1">
      <alignment vertical="center" shrinkToFit="1"/>
    </xf>
    <xf numFmtId="0" fontId="4" fillId="2" borderId="42" xfId="1" applyFont="1" applyFill="1" applyBorder="1" applyAlignment="1" applyProtection="1">
      <alignment horizontal="center" vertical="center" shrinkToFit="1"/>
      <protection locked="0"/>
    </xf>
    <xf numFmtId="0" fontId="4" fillId="2" borderId="45" xfId="1" applyFont="1" applyFill="1" applyBorder="1" applyAlignment="1" applyProtection="1">
      <alignment horizontal="center" vertical="center" shrinkToFit="1"/>
      <protection locked="0"/>
    </xf>
    <xf numFmtId="184" fontId="4" fillId="0" borderId="15" xfId="1" applyNumberFormat="1" applyFont="1" applyBorder="1" applyAlignment="1">
      <alignment vertical="center" shrinkToFit="1"/>
    </xf>
    <xf numFmtId="0" fontId="4" fillId="2" borderId="29" xfId="1" applyFont="1" applyFill="1" applyBorder="1" applyAlignment="1" applyProtection="1">
      <alignment horizontal="center" vertical="center" shrinkToFit="1"/>
      <protection locked="0"/>
    </xf>
    <xf numFmtId="188" fontId="4" fillId="7" borderId="15" xfId="1" applyNumberFormat="1" applyFont="1" applyFill="1" applyBorder="1" applyAlignment="1">
      <alignment horizontal="centerContinuous" vertical="center"/>
    </xf>
    <xf numFmtId="0" fontId="2" fillId="7" borderId="15" xfId="1" applyFont="1" applyFill="1" applyBorder="1" applyAlignment="1">
      <alignment horizontal="centerContinuous" vertical="center"/>
    </xf>
    <xf numFmtId="188" fontId="4" fillId="7" borderId="1" xfId="1" applyNumberFormat="1" applyFont="1" applyFill="1" applyBorder="1" applyAlignment="1">
      <alignment horizontal="centerContinuous" vertical="center"/>
    </xf>
    <xf numFmtId="0" fontId="2" fillId="7" borderId="1" xfId="1" applyFont="1" applyFill="1" applyBorder="1" applyAlignment="1">
      <alignment horizontal="centerContinuous" vertical="center"/>
    </xf>
    <xf numFmtId="0" fontId="4" fillId="0" borderId="0" xfId="1" applyFont="1" applyAlignment="1">
      <alignment vertical="center" wrapText="1" shrinkToFit="1"/>
    </xf>
    <xf numFmtId="0" fontId="1" fillId="0" borderId="0" xfId="1" applyAlignment="1">
      <alignment vertical="center" shrinkToFit="1"/>
    </xf>
    <xf numFmtId="184" fontId="4" fillId="8" borderId="0" xfId="1" applyNumberFormat="1" applyFont="1" applyFill="1">
      <alignment vertical="center"/>
    </xf>
    <xf numFmtId="184" fontId="4" fillId="0" borderId="0" xfId="1" applyNumberFormat="1" applyFont="1">
      <alignment vertical="center"/>
    </xf>
    <xf numFmtId="184" fontId="4" fillId="0" borderId="46" xfId="1" applyNumberFormat="1" applyFont="1" applyBorder="1" applyAlignment="1">
      <alignment vertical="center" shrinkToFit="1"/>
    </xf>
    <xf numFmtId="184" fontId="4" fillId="7" borderId="19" xfId="1" applyNumberFormat="1" applyFont="1" applyFill="1" applyBorder="1" applyAlignment="1">
      <alignment vertical="center" shrinkToFit="1"/>
    </xf>
    <xf numFmtId="0" fontId="4" fillId="10" borderId="19" xfId="1" applyFont="1" applyFill="1" applyBorder="1">
      <alignment vertical="center"/>
    </xf>
    <xf numFmtId="0" fontId="4" fillId="9" borderId="46" xfId="1" applyFont="1" applyFill="1" applyBorder="1" applyProtection="1">
      <alignment vertical="center"/>
      <protection locked="0"/>
    </xf>
    <xf numFmtId="184" fontId="4" fillId="7" borderId="15" xfId="1" applyNumberFormat="1" applyFont="1" applyFill="1" applyBorder="1" applyAlignment="1">
      <alignment vertical="center" shrinkToFit="1"/>
    </xf>
    <xf numFmtId="0" fontId="4" fillId="10" borderId="15" xfId="1" applyFont="1" applyFill="1" applyBorder="1">
      <alignment vertical="center"/>
    </xf>
    <xf numFmtId="0" fontId="4" fillId="7" borderId="12" xfId="1" applyFont="1" applyFill="1" applyBorder="1" applyAlignment="1">
      <alignment horizontal="centerContinuous" vertical="center"/>
    </xf>
    <xf numFmtId="177" fontId="4" fillId="0" borderId="46" xfId="1" applyNumberFormat="1" applyFont="1" applyBorder="1" applyAlignment="1">
      <alignment vertical="center" shrinkToFit="1"/>
    </xf>
    <xf numFmtId="177" fontId="4" fillId="0" borderId="48" xfId="1" applyNumberFormat="1" applyFont="1" applyBorder="1" applyAlignment="1">
      <alignment vertical="center" shrinkToFit="1"/>
    </xf>
    <xf numFmtId="0" fontId="4" fillId="10" borderId="15" xfId="1" applyFont="1" applyFill="1" applyBorder="1" applyAlignment="1">
      <alignment vertical="center" shrinkToFit="1"/>
    </xf>
    <xf numFmtId="189" fontId="4" fillId="0" borderId="1" xfId="1" applyNumberFormat="1" applyFont="1" applyBorder="1" applyAlignment="1">
      <alignment vertical="center" shrinkToFit="1"/>
    </xf>
    <xf numFmtId="0" fontId="1" fillId="0" borderId="17" xfId="1" applyBorder="1">
      <alignment vertical="center"/>
    </xf>
    <xf numFmtId="0" fontId="4" fillId="7" borderId="5" xfId="1" applyFont="1" applyFill="1" applyBorder="1" applyAlignment="1">
      <alignment horizontal="center" vertical="center"/>
    </xf>
    <xf numFmtId="0" fontId="4" fillId="7" borderId="6" xfId="1" applyFont="1" applyFill="1" applyBorder="1" applyAlignment="1">
      <alignment horizontal="center" vertical="center"/>
    </xf>
    <xf numFmtId="189" fontId="4" fillId="0" borderId="1" xfId="1" applyNumberFormat="1" applyFont="1" applyBorder="1">
      <alignment vertical="center"/>
    </xf>
    <xf numFmtId="0" fontId="8" fillId="0" borderId="3" xfId="1" applyFont="1" applyBorder="1" applyAlignment="1">
      <alignment horizontal="right" vertical="center"/>
    </xf>
    <xf numFmtId="0" fontId="4" fillId="7" borderId="12" xfId="1" applyFont="1" applyFill="1" applyBorder="1">
      <alignment vertical="center"/>
    </xf>
    <xf numFmtId="0" fontId="4" fillId="7" borderId="16" xfId="1" applyFont="1" applyFill="1" applyBorder="1">
      <alignment vertical="center"/>
    </xf>
    <xf numFmtId="0" fontId="4" fillId="7" borderId="13" xfId="1" applyFont="1" applyFill="1" applyBorder="1">
      <alignment vertical="center"/>
    </xf>
    <xf numFmtId="0" fontId="4" fillId="0" borderId="13" xfId="1" applyFont="1" applyBorder="1">
      <alignment vertical="center"/>
    </xf>
    <xf numFmtId="0" fontId="4" fillId="0" borderId="0" xfId="1" applyFont="1" applyAlignment="1">
      <alignment vertical="center" shrinkToFit="1"/>
    </xf>
    <xf numFmtId="0" fontId="1" fillId="0" borderId="0" xfId="1" applyAlignment="1">
      <alignment horizontal="center" vertical="center"/>
    </xf>
    <xf numFmtId="0" fontId="1" fillId="2" borderId="46" xfId="1" applyFill="1" applyBorder="1">
      <alignment vertical="center"/>
    </xf>
    <xf numFmtId="0" fontId="5" fillId="0" borderId="0" xfId="1" applyFont="1" applyAlignment="1">
      <alignment horizontal="center" vertical="center"/>
    </xf>
    <xf numFmtId="0" fontId="1" fillId="0" borderId="1" xfId="1" applyBorder="1">
      <alignment vertical="center"/>
    </xf>
    <xf numFmtId="0" fontId="1" fillId="3" borderId="46" xfId="1" applyFill="1" applyBorder="1">
      <alignment vertical="center"/>
    </xf>
    <xf numFmtId="0" fontId="1" fillId="0" borderId="1" xfId="1" applyBorder="1" applyAlignment="1">
      <alignment vertical="center" shrinkToFit="1"/>
    </xf>
    <xf numFmtId="0" fontId="1" fillId="0" borderId="1" xfId="1" applyBorder="1" applyAlignment="1">
      <alignment horizontal="center" vertical="center"/>
    </xf>
    <xf numFmtId="0" fontId="1" fillId="0" borderId="2" xfId="1" applyBorder="1">
      <alignment vertical="center"/>
    </xf>
    <xf numFmtId="0" fontId="1" fillId="0" borderId="3" xfId="1" applyBorder="1">
      <alignment vertical="center"/>
    </xf>
    <xf numFmtId="0" fontId="1" fillId="0" borderId="3" xfId="1" applyBorder="1" applyAlignment="1">
      <alignment horizontal="center" vertical="center"/>
    </xf>
    <xf numFmtId="0" fontId="1" fillId="0" borderId="4" xfId="1" applyBorder="1">
      <alignment vertical="center"/>
    </xf>
    <xf numFmtId="0" fontId="1" fillId="0" borderId="6" xfId="1" applyBorder="1">
      <alignment vertical="center"/>
    </xf>
    <xf numFmtId="0" fontId="4" fillId="5" borderId="1" xfId="1" applyFont="1" applyFill="1" applyBorder="1" applyAlignment="1">
      <alignment horizontal="centerContinuous" vertical="center"/>
    </xf>
    <xf numFmtId="0" fontId="4" fillId="5" borderId="12" xfId="1" applyFont="1" applyFill="1" applyBorder="1" applyAlignment="1">
      <alignment vertical="center" shrinkToFit="1"/>
    </xf>
    <xf numFmtId="0" fontId="4" fillId="2" borderId="15" xfId="1" applyFont="1" applyFill="1" applyBorder="1" applyAlignment="1" applyProtection="1">
      <alignment vertical="center" shrinkToFit="1"/>
      <protection locked="0"/>
    </xf>
    <xf numFmtId="186" fontId="4" fillId="3" borderId="1" xfId="1" applyNumberFormat="1" applyFont="1" applyFill="1" applyBorder="1" applyAlignment="1" applyProtection="1">
      <alignment horizontal="left" vertical="center" shrinkToFit="1"/>
      <protection locked="0"/>
    </xf>
    <xf numFmtId="186" fontId="4" fillId="3" borderId="15" xfId="1" applyNumberFormat="1" applyFont="1" applyFill="1" applyBorder="1" applyAlignment="1" applyProtection="1">
      <alignment horizontal="left" vertical="center" shrinkToFit="1"/>
      <protection locked="0"/>
    </xf>
    <xf numFmtId="186" fontId="4" fillId="2" borderId="15" xfId="1" applyNumberFormat="1" applyFont="1" applyFill="1" applyBorder="1" applyAlignment="1" applyProtection="1">
      <alignment vertical="center" shrinkToFit="1"/>
      <protection locked="0"/>
    </xf>
    <xf numFmtId="38" fontId="4" fillId="3" borderId="15" xfId="1" applyNumberFormat="1" applyFont="1" applyFill="1" applyBorder="1" applyAlignment="1" applyProtection="1">
      <alignment vertical="center" shrinkToFit="1"/>
      <protection locked="0"/>
    </xf>
    <xf numFmtId="0" fontId="1" fillId="0" borderId="19" xfId="1" applyBorder="1">
      <alignment vertical="center"/>
    </xf>
    <xf numFmtId="0" fontId="4" fillId="2" borderId="1" xfId="1" applyFont="1" applyFill="1" applyBorder="1" applyAlignment="1" applyProtection="1">
      <alignment vertical="center" shrinkToFit="1"/>
      <protection locked="0"/>
    </xf>
    <xf numFmtId="0" fontId="1" fillId="0" borderId="21" xfId="1" applyBorder="1">
      <alignment vertical="center"/>
    </xf>
    <xf numFmtId="0" fontId="1" fillId="0" borderId="15" xfId="1" applyBorder="1">
      <alignment vertical="center"/>
    </xf>
    <xf numFmtId="0" fontId="1" fillId="0" borderId="14" xfId="1" applyBorder="1">
      <alignment vertical="center"/>
    </xf>
    <xf numFmtId="0" fontId="1" fillId="0" borderId="14" xfId="1" applyBorder="1" applyAlignment="1">
      <alignment horizontal="center" vertical="center"/>
    </xf>
    <xf numFmtId="0" fontId="1" fillId="0" borderId="18" xfId="1" applyBorder="1">
      <alignment vertical="center"/>
    </xf>
    <xf numFmtId="186" fontId="4" fillId="2" borderId="1" xfId="1" applyNumberFormat="1" applyFont="1" applyFill="1" applyBorder="1" applyAlignment="1" applyProtection="1">
      <alignment vertical="center" shrinkToFit="1"/>
      <protection locked="0"/>
    </xf>
    <xf numFmtId="38" fontId="4" fillId="3" borderId="1" xfId="1" applyNumberFormat="1" applyFont="1" applyFill="1" applyBorder="1" applyAlignment="1" applyProtection="1">
      <alignment vertical="center" shrinkToFit="1"/>
      <protection locked="0"/>
    </xf>
    <xf numFmtId="191" fontId="4" fillId="3" borderId="1" xfId="1" applyNumberFormat="1" applyFont="1" applyFill="1" applyBorder="1" applyAlignment="1" applyProtection="1">
      <alignment vertical="center" shrinkToFit="1"/>
      <protection locked="0"/>
    </xf>
    <xf numFmtId="191" fontId="4" fillId="3" borderId="15" xfId="1" applyNumberFormat="1" applyFont="1" applyFill="1" applyBorder="1" applyAlignment="1" applyProtection="1">
      <alignment vertical="center" shrinkToFit="1"/>
      <protection locked="0"/>
    </xf>
    <xf numFmtId="0" fontId="22" fillId="0" borderId="0" xfId="1" applyFont="1">
      <alignment vertical="center"/>
    </xf>
    <xf numFmtId="0" fontId="1" fillId="0" borderId="3" xfId="1" quotePrefix="1" applyBorder="1">
      <alignment vertical="center"/>
    </xf>
    <xf numFmtId="0" fontId="4" fillId="0" borderId="4" xfId="1" applyFont="1" applyBorder="1">
      <alignment vertical="center"/>
    </xf>
    <xf numFmtId="0" fontId="23" fillId="0" borderId="1" xfId="1" applyFont="1" applyBorder="1">
      <alignment vertical="center"/>
    </xf>
    <xf numFmtId="192" fontId="4" fillId="0" borderId="0" xfId="1" applyNumberFormat="1" applyFont="1" applyAlignment="1">
      <alignment horizontal="center" vertical="center"/>
    </xf>
    <xf numFmtId="0" fontId="4" fillId="0" borderId="0" xfId="3" applyNumberFormat="1" applyFont="1" applyAlignment="1" applyProtection="1">
      <alignment horizontal="center" vertical="center"/>
    </xf>
    <xf numFmtId="193" fontId="4" fillId="0" borderId="0" xfId="3" applyNumberFormat="1" applyFont="1" applyAlignment="1" applyProtection="1">
      <alignment horizontal="center" vertical="center"/>
    </xf>
    <xf numFmtId="194" fontId="4" fillId="0" borderId="1" xfId="1" applyNumberFormat="1" applyFont="1" applyBorder="1" applyAlignment="1">
      <alignment horizontal="center" vertical="center" shrinkToFit="1"/>
    </xf>
    <xf numFmtId="195" fontId="4" fillId="0" borderId="0" xfId="1" applyNumberFormat="1" applyFont="1" applyAlignment="1">
      <alignment horizontal="center" shrinkToFit="1"/>
    </xf>
    <xf numFmtId="0" fontId="4" fillId="0" borderId="1" xfId="1" applyFont="1" applyBorder="1" applyAlignment="1">
      <alignment horizontal="center" vertical="center" wrapText="1" shrinkToFit="1"/>
    </xf>
    <xf numFmtId="0" fontId="4" fillId="0" borderId="5" xfId="1" applyFont="1" applyBorder="1" applyAlignment="1">
      <alignment horizontal="center" vertical="center" wrapText="1" shrinkToFit="1"/>
    </xf>
    <xf numFmtId="0" fontId="4" fillId="5" borderId="1" xfId="1" applyFont="1" applyFill="1" applyBorder="1" applyAlignment="1">
      <alignment horizontal="center" vertical="center" shrinkToFit="1"/>
    </xf>
    <xf numFmtId="194" fontId="4" fillId="0" borderId="5" xfId="1" applyNumberFormat="1" applyFont="1" applyBorder="1" applyAlignment="1">
      <alignment horizontal="center" vertical="center" shrinkToFit="1"/>
    </xf>
    <xf numFmtId="186" fontId="4" fillId="3" borderId="1" xfId="1" applyNumberFormat="1" applyFont="1" applyFill="1" applyBorder="1" applyAlignment="1" applyProtection="1">
      <alignment vertical="center" shrinkToFit="1"/>
      <protection locked="0"/>
    </xf>
    <xf numFmtId="49" fontId="4" fillId="3" borderId="1" xfId="1" applyNumberFormat="1" applyFont="1" applyFill="1" applyBorder="1" applyAlignment="1" applyProtection="1">
      <alignment vertical="center" shrinkToFit="1"/>
      <protection locked="0"/>
    </xf>
    <xf numFmtId="0" fontId="4" fillId="2" borderId="1" xfId="1" applyFont="1" applyFill="1" applyBorder="1" applyAlignment="1" applyProtection="1">
      <alignment horizontal="left" vertical="center" shrinkToFit="1"/>
      <protection locked="0"/>
    </xf>
    <xf numFmtId="193" fontId="4" fillId="3" borderId="1" xfId="1" applyNumberFormat="1" applyFont="1" applyFill="1" applyBorder="1" applyAlignment="1" applyProtection="1">
      <alignment vertical="center" shrinkToFit="1"/>
      <protection locked="0"/>
    </xf>
    <xf numFmtId="196" fontId="4" fillId="3" borderId="1" xfId="1" applyNumberFormat="1" applyFont="1" applyFill="1" applyBorder="1" applyAlignment="1" applyProtection="1">
      <alignment vertical="center" shrinkToFit="1"/>
      <protection locked="0"/>
    </xf>
    <xf numFmtId="197" fontId="4" fillId="3" borderId="1" xfId="1" applyNumberFormat="1" applyFont="1" applyFill="1" applyBorder="1" applyAlignment="1" applyProtection="1">
      <alignment vertical="center" shrinkToFit="1"/>
      <protection locked="0"/>
    </xf>
    <xf numFmtId="187" fontId="4" fillId="0" borderId="14" xfId="1" applyNumberFormat="1" applyFont="1" applyBorder="1" applyAlignment="1">
      <alignment vertical="center" shrinkToFit="1"/>
    </xf>
    <xf numFmtId="178" fontId="4" fillId="0" borderId="1" xfId="1" applyNumberFormat="1" applyFont="1" applyBorder="1" applyAlignment="1">
      <alignment vertical="center" shrinkToFit="1"/>
    </xf>
    <xf numFmtId="0" fontId="4" fillId="0" borderId="0" xfId="3" applyNumberFormat="1" applyFont="1" applyBorder="1" applyAlignment="1" applyProtection="1">
      <alignment horizontal="right" vertical="center"/>
    </xf>
    <xf numFmtId="0" fontId="6" fillId="0" borderId="0" xfId="1" applyFont="1">
      <alignment vertical="center"/>
    </xf>
    <xf numFmtId="0" fontId="1" fillId="0" borderId="16" xfId="1" applyBorder="1">
      <alignment vertical="center"/>
    </xf>
    <xf numFmtId="0" fontId="4" fillId="0" borderId="5" xfId="1" applyFont="1" applyBorder="1" applyAlignment="1">
      <alignment horizontal="center" vertical="center" shrinkToFit="1"/>
    </xf>
    <xf numFmtId="0" fontId="4" fillId="0" borderId="2" xfId="1" applyFont="1" applyBorder="1">
      <alignment vertical="center"/>
    </xf>
    <xf numFmtId="0" fontId="4" fillId="7" borderId="1" xfId="1" applyFont="1" applyFill="1" applyBorder="1" applyAlignment="1">
      <alignment horizontal="center" vertical="center" wrapText="1" shrinkToFit="1"/>
    </xf>
    <xf numFmtId="0" fontId="4" fillId="5" borderId="1" xfId="1" applyFont="1" applyFill="1" applyBorder="1" applyAlignment="1">
      <alignment vertical="center" shrinkToFit="1"/>
    </xf>
    <xf numFmtId="184" fontId="4" fillId="2" borderId="1" xfId="1" applyNumberFormat="1" applyFont="1" applyFill="1" applyBorder="1" applyAlignment="1" applyProtection="1">
      <alignment vertical="center" shrinkToFit="1"/>
      <protection locked="0"/>
    </xf>
    <xf numFmtId="184" fontId="4" fillId="2" borderId="1" xfId="1" applyNumberFormat="1" applyFont="1" applyFill="1" applyBorder="1" applyAlignment="1" applyProtection="1">
      <alignment horizontal="center" vertical="center" shrinkToFit="1"/>
      <protection locked="0"/>
    </xf>
    <xf numFmtId="198" fontId="4" fillId="3" borderId="1" xfId="1" applyNumberFormat="1" applyFont="1" applyFill="1" applyBorder="1" applyAlignment="1" applyProtection="1">
      <alignment vertical="center" shrinkToFit="1"/>
      <protection locked="0"/>
    </xf>
    <xf numFmtId="199" fontId="4" fillId="3" borderId="1" xfId="1" applyNumberFormat="1" applyFont="1" applyFill="1" applyBorder="1" applyAlignment="1" applyProtection="1">
      <alignment vertical="center" shrinkToFit="1"/>
      <protection locked="0"/>
    </xf>
    <xf numFmtId="184" fontId="4" fillId="0" borderId="13" xfId="1" applyNumberFormat="1" applyFont="1" applyBorder="1" applyAlignment="1">
      <alignment vertical="center" shrinkToFit="1"/>
    </xf>
    <xf numFmtId="0" fontId="5" fillId="0" borderId="12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4" fillId="5" borderId="1" xfId="1" applyFont="1" applyFill="1" applyBorder="1" applyAlignment="1">
      <alignment horizontal="center" vertical="center" wrapText="1" shrinkToFit="1"/>
    </xf>
    <xf numFmtId="0" fontId="4" fillId="0" borderId="21" xfId="1" applyFont="1" applyBorder="1" applyAlignment="1">
      <alignment horizontal="center" vertical="center" shrinkToFit="1"/>
    </xf>
    <xf numFmtId="0" fontId="4" fillId="0" borderId="17" xfId="1" applyFont="1" applyBorder="1">
      <alignment vertical="center"/>
    </xf>
    <xf numFmtId="0" fontId="4" fillId="0" borderId="18" xfId="1" applyFont="1" applyBorder="1">
      <alignment vertical="center"/>
    </xf>
    <xf numFmtId="0" fontId="4" fillId="0" borderId="1" xfId="1" applyFont="1" applyBorder="1" applyAlignment="1">
      <alignment horizontal="right" vertical="center" shrinkToFit="1"/>
    </xf>
    <xf numFmtId="0" fontId="4" fillId="0" borderId="1" xfId="1" applyFont="1" applyBorder="1" applyAlignment="1">
      <alignment horizontal="right" vertical="center"/>
    </xf>
    <xf numFmtId="0" fontId="4" fillId="0" borderId="5" xfId="1" applyFont="1" applyBorder="1" applyAlignment="1">
      <alignment horizontal="center" vertical="center" wrapText="1"/>
    </xf>
    <xf numFmtId="200" fontId="4" fillId="0" borderId="1" xfId="1" applyNumberFormat="1" applyFont="1" applyBorder="1" applyAlignment="1">
      <alignment vertical="center" shrinkToFit="1"/>
    </xf>
    <xf numFmtId="201" fontId="4" fillId="0" borderId="1" xfId="1" applyNumberFormat="1" applyFont="1" applyBorder="1">
      <alignment vertical="center"/>
    </xf>
    <xf numFmtId="0" fontId="4" fillId="0" borderId="0" xfId="1" applyFont="1" applyAlignment="1"/>
    <xf numFmtId="0" fontId="4" fillId="5" borderId="12" xfId="1" applyFont="1" applyFill="1" applyBorder="1" applyAlignment="1">
      <alignment horizontal="center" vertical="center" wrapText="1"/>
    </xf>
    <xf numFmtId="202" fontId="4" fillId="3" borderId="1" xfId="1" applyNumberFormat="1" applyFont="1" applyFill="1" applyBorder="1" applyAlignment="1" applyProtection="1">
      <alignment vertical="center" shrinkToFit="1"/>
      <protection locked="0"/>
    </xf>
    <xf numFmtId="187" fontId="4" fillId="3" borderId="1" xfId="1" applyNumberFormat="1" applyFont="1" applyFill="1" applyBorder="1" applyAlignment="1" applyProtection="1">
      <alignment vertical="center" shrinkToFit="1"/>
      <protection locked="0"/>
    </xf>
    <xf numFmtId="187" fontId="4" fillId="11" borderId="1" xfId="1" applyNumberFormat="1" applyFont="1" applyFill="1" applyBorder="1" applyAlignment="1" applyProtection="1">
      <alignment vertical="center" shrinkToFit="1"/>
      <protection locked="0"/>
    </xf>
    <xf numFmtId="187" fontId="4" fillId="9" borderId="1" xfId="1" applyNumberFormat="1" applyFont="1" applyFill="1" applyBorder="1" applyAlignment="1" applyProtection="1">
      <alignment horizontal="center" vertical="center" shrinkToFit="1"/>
      <protection locked="0"/>
    </xf>
    <xf numFmtId="203" fontId="4" fillId="0" borderId="1" xfId="1" applyNumberFormat="1" applyFont="1" applyBorder="1" applyAlignment="1">
      <alignment vertical="center" shrinkToFit="1"/>
    </xf>
    <xf numFmtId="0" fontId="4" fillId="0" borderId="19" xfId="1" applyFont="1" applyBorder="1" applyAlignment="1">
      <alignment horizontal="right" vertical="center"/>
    </xf>
    <xf numFmtId="178" fontId="4" fillId="0" borderId="19" xfId="1" applyNumberFormat="1" applyFont="1" applyBorder="1" applyAlignment="1">
      <alignment vertical="center" shrinkToFit="1"/>
    </xf>
    <xf numFmtId="0" fontId="4" fillId="0" borderId="21" xfId="1" applyFont="1" applyBorder="1" applyAlignment="1">
      <alignment horizontal="right" vertical="center"/>
    </xf>
    <xf numFmtId="178" fontId="4" fillId="0" borderId="21" xfId="1" applyNumberFormat="1" applyFont="1" applyBorder="1" applyAlignment="1">
      <alignment vertical="center" shrinkToFit="1"/>
    </xf>
    <xf numFmtId="0" fontId="4" fillId="0" borderId="15" xfId="1" applyFont="1" applyBorder="1" applyAlignment="1">
      <alignment horizontal="right" vertical="center"/>
    </xf>
    <xf numFmtId="178" fontId="4" fillId="0" borderId="15" xfId="1" applyNumberFormat="1" applyFont="1" applyBorder="1" applyAlignment="1">
      <alignment vertical="center" shrinkToFit="1"/>
    </xf>
    <xf numFmtId="187" fontId="1" fillId="0" borderId="14" xfId="1" applyNumberFormat="1" applyBorder="1">
      <alignment vertical="center"/>
    </xf>
    <xf numFmtId="178" fontId="4" fillId="0" borderId="16" xfId="1" applyNumberFormat="1" applyFont="1" applyBorder="1" applyAlignment="1">
      <alignment vertical="center" shrinkToFit="1"/>
    </xf>
    <xf numFmtId="184" fontId="4" fillId="0" borderId="16" xfId="1" applyNumberFormat="1" applyFont="1" applyBorder="1" applyAlignment="1">
      <alignment vertical="center" shrinkToFit="1"/>
    </xf>
    <xf numFmtId="203" fontId="4" fillId="0" borderId="16" xfId="1" applyNumberFormat="1" applyFont="1" applyBorder="1" applyAlignment="1">
      <alignment vertical="center" shrinkToFit="1"/>
    </xf>
    <xf numFmtId="187" fontId="1" fillId="0" borderId="3" xfId="1" applyNumberFormat="1" applyBorder="1">
      <alignment vertical="center"/>
    </xf>
    <xf numFmtId="178" fontId="4" fillId="0" borderId="0" xfId="1" applyNumberFormat="1" applyFont="1" applyAlignment="1">
      <alignment vertical="center" shrinkToFit="1"/>
    </xf>
    <xf numFmtId="203" fontId="4" fillId="0" borderId="18" xfId="1" applyNumberFormat="1" applyFont="1" applyBorder="1" applyAlignment="1">
      <alignment vertical="center" shrinkToFit="1"/>
    </xf>
    <xf numFmtId="203" fontId="4" fillId="0" borderId="15" xfId="1" applyNumberFormat="1" applyFont="1" applyBorder="1" applyAlignment="1">
      <alignment vertical="center" shrinkToFit="1"/>
    </xf>
    <xf numFmtId="203" fontId="4" fillId="0" borderId="13" xfId="1" applyNumberFormat="1" applyFont="1" applyBorder="1" applyAlignment="1">
      <alignment vertical="center" shrinkToFit="1"/>
    </xf>
    <xf numFmtId="187" fontId="1" fillId="0" borderId="0" xfId="1" applyNumberFormat="1">
      <alignment vertical="center"/>
    </xf>
    <xf numFmtId="0" fontId="4" fillId="0" borderId="19" xfId="1" applyFont="1" applyBorder="1" applyAlignment="1">
      <alignment vertical="center" wrapText="1"/>
    </xf>
    <xf numFmtId="177" fontId="4" fillId="3" borderId="1" xfId="1" applyNumberFormat="1" applyFont="1" applyFill="1" applyBorder="1" applyAlignment="1" applyProtection="1">
      <alignment vertical="center" shrinkToFit="1"/>
      <protection locked="0"/>
    </xf>
    <xf numFmtId="187" fontId="4" fillId="3" borderId="1" xfId="1" applyNumberFormat="1" applyFont="1" applyFill="1" applyBorder="1" applyAlignment="1" applyProtection="1">
      <alignment horizontal="right" vertical="center" shrinkToFit="1"/>
      <protection locked="0"/>
    </xf>
    <xf numFmtId="180" fontId="1" fillId="0" borderId="0" xfId="1" applyNumberFormat="1">
      <alignment vertical="center"/>
    </xf>
    <xf numFmtId="180" fontId="1" fillId="0" borderId="14" xfId="1" applyNumberFormat="1" applyBorder="1">
      <alignment vertical="center"/>
    </xf>
    <xf numFmtId="0" fontId="4" fillId="5" borderId="17" xfId="1" applyFont="1" applyFill="1" applyBorder="1" applyAlignment="1">
      <alignment horizontal="center" vertical="center" wrapText="1" shrinkToFit="1"/>
    </xf>
    <xf numFmtId="0" fontId="1" fillId="0" borderId="0" xfId="1" applyProtection="1">
      <alignment vertical="center"/>
      <protection hidden="1"/>
    </xf>
    <xf numFmtId="204" fontId="4" fillId="0" borderId="19" xfId="1" applyNumberFormat="1" applyFont="1" applyBorder="1">
      <alignment vertical="center"/>
    </xf>
    <xf numFmtId="0" fontId="26" fillId="0" borderId="0" xfId="4" applyFont="1" applyAlignment="1" applyProtection="1">
      <alignment vertical="center"/>
    </xf>
    <xf numFmtId="180" fontId="1" fillId="0" borderId="3" xfId="1" applyNumberFormat="1" applyBorder="1">
      <alignment vertical="center"/>
    </xf>
    <xf numFmtId="0" fontId="22" fillId="0" borderId="0" xfId="1" applyFont="1" applyProtection="1">
      <alignment vertical="center"/>
      <protection hidden="1"/>
    </xf>
    <xf numFmtId="0" fontId="4" fillId="0" borderId="0" xfId="1" applyFont="1" applyProtection="1">
      <alignment vertical="center"/>
      <protection hidden="1"/>
    </xf>
    <xf numFmtId="0" fontId="1" fillId="2" borderId="46" xfId="1" applyFill="1" applyBorder="1" applyProtection="1">
      <alignment vertical="center"/>
      <protection hidden="1"/>
    </xf>
    <xf numFmtId="0" fontId="5" fillId="0" borderId="0" xfId="1" applyFont="1" applyProtection="1">
      <alignment vertical="center"/>
      <protection hidden="1"/>
    </xf>
    <xf numFmtId="0" fontId="4" fillId="0" borderId="1" xfId="1" applyFont="1" applyBorder="1" applyAlignment="1" applyProtection="1">
      <alignment horizontal="center" vertical="center" shrinkToFit="1"/>
      <protection hidden="1"/>
    </xf>
    <xf numFmtId="0" fontId="1" fillId="3" borderId="46" xfId="1" applyFill="1" applyBorder="1" applyProtection="1">
      <alignment vertical="center"/>
      <protection hidden="1"/>
    </xf>
    <xf numFmtId="0" fontId="4" fillId="0" borderId="1" xfId="1" applyFont="1" applyBorder="1" applyProtection="1">
      <alignment vertical="center"/>
      <protection hidden="1"/>
    </xf>
    <xf numFmtId="0" fontId="8" fillId="0" borderId="0" xfId="1" applyFont="1" applyProtection="1">
      <alignment vertical="center"/>
      <protection hidden="1"/>
    </xf>
    <xf numFmtId="0" fontId="4" fillId="0" borderId="0" xfId="1" applyFont="1" applyAlignment="1" applyProtection="1">
      <alignment horizontal="center" vertical="center"/>
      <protection hidden="1"/>
    </xf>
    <xf numFmtId="0" fontId="4" fillId="0" borderId="0" xfId="1" applyFont="1" applyAlignment="1" applyProtection="1">
      <alignment horizontal="right" vertical="center"/>
      <protection hidden="1"/>
    </xf>
    <xf numFmtId="0" fontId="9" fillId="0" borderId="0" xfId="1" applyFont="1" applyAlignment="1" applyProtection="1">
      <alignment horizontal="right" vertical="center"/>
      <protection hidden="1"/>
    </xf>
    <xf numFmtId="0" fontId="1" fillId="0" borderId="2" xfId="1" applyBorder="1" applyProtection="1">
      <alignment vertical="center"/>
      <protection hidden="1"/>
    </xf>
    <xf numFmtId="0" fontId="1" fillId="0" borderId="3" xfId="1" quotePrefix="1" applyBorder="1" applyProtection="1">
      <alignment vertical="center"/>
      <protection hidden="1"/>
    </xf>
    <xf numFmtId="0" fontId="1" fillId="0" borderId="3" xfId="1" applyBorder="1" applyProtection="1">
      <alignment vertical="center"/>
      <protection hidden="1"/>
    </xf>
    <xf numFmtId="0" fontId="4" fillId="0" borderId="3" xfId="1" applyFont="1" applyBorder="1" applyProtection="1">
      <alignment vertical="center"/>
      <protection hidden="1"/>
    </xf>
    <xf numFmtId="0" fontId="4" fillId="0" borderId="4" xfId="1" applyFont="1" applyBorder="1" applyProtection="1">
      <alignment vertical="center"/>
      <protection hidden="1"/>
    </xf>
    <xf numFmtId="0" fontId="4" fillId="0" borderId="5" xfId="1" applyFont="1" applyBorder="1" applyProtection="1">
      <alignment vertical="center"/>
      <protection hidden="1"/>
    </xf>
    <xf numFmtId="0" fontId="4" fillId="0" borderId="6" xfId="1" applyFont="1" applyBorder="1" applyProtection="1">
      <alignment vertical="center"/>
      <protection hidden="1"/>
    </xf>
    <xf numFmtId="180" fontId="4" fillId="0" borderId="1" xfId="1" applyNumberFormat="1" applyFont="1" applyBorder="1" applyAlignment="1" applyProtection="1">
      <alignment vertical="center" shrinkToFit="1"/>
      <protection hidden="1"/>
    </xf>
    <xf numFmtId="0" fontId="4" fillId="0" borderId="1" xfId="1" applyFont="1" applyBorder="1" applyAlignment="1" applyProtection="1">
      <alignment horizontal="center" vertical="center" wrapText="1"/>
      <protection hidden="1"/>
    </xf>
    <xf numFmtId="0" fontId="4" fillId="5" borderId="15" xfId="1" applyFont="1" applyFill="1" applyBorder="1" applyAlignment="1" applyProtection="1">
      <alignment horizontal="center" vertical="center" wrapText="1" shrinkToFit="1"/>
      <protection hidden="1"/>
    </xf>
    <xf numFmtId="0" fontId="4" fillId="5" borderId="17" xfId="1" applyFont="1" applyFill="1" applyBorder="1" applyAlignment="1" applyProtection="1">
      <alignment horizontal="center" vertical="center" wrapText="1" shrinkToFit="1"/>
      <protection hidden="1"/>
    </xf>
    <xf numFmtId="0" fontId="4" fillId="5" borderId="12" xfId="1" applyFont="1" applyFill="1" applyBorder="1" applyAlignment="1" applyProtection="1">
      <alignment vertical="center" shrinkToFit="1"/>
      <protection hidden="1"/>
    </xf>
    <xf numFmtId="0" fontId="4" fillId="2" borderId="1" xfId="1" applyFont="1" applyFill="1" applyBorder="1" applyAlignment="1" applyProtection="1">
      <alignment horizontal="center" vertical="center" shrinkToFit="1"/>
      <protection locked="0" hidden="1"/>
    </xf>
    <xf numFmtId="186" fontId="4" fillId="3" borderId="1" xfId="1" applyNumberFormat="1" applyFont="1" applyFill="1" applyBorder="1" applyAlignment="1" applyProtection="1">
      <alignment vertical="center" shrinkToFit="1"/>
      <protection locked="0" hidden="1"/>
    </xf>
    <xf numFmtId="49" fontId="4" fillId="3" borderId="1" xfId="1" applyNumberFormat="1" applyFont="1" applyFill="1" applyBorder="1" applyAlignment="1" applyProtection="1">
      <alignment vertical="center" shrinkToFit="1"/>
      <protection locked="0" hidden="1"/>
    </xf>
    <xf numFmtId="196" fontId="4" fillId="3" borderId="1" xfId="1" applyNumberFormat="1" applyFont="1" applyFill="1" applyBorder="1" applyAlignment="1" applyProtection="1">
      <alignment vertical="center" shrinkToFit="1"/>
      <protection locked="0" hidden="1"/>
    </xf>
    <xf numFmtId="187" fontId="4" fillId="3" borderId="1" xfId="1" applyNumberFormat="1" applyFont="1" applyFill="1" applyBorder="1" applyAlignment="1" applyProtection="1">
      <alignment vertical="center" shrinkToFit="1"/>
      <protection locked="0" hidden="1"/>
    </xf>
    <xf numFmtId="184" fontId="4" fillId="0" borderId="17" xfId="1" applyNumberFormat="1" applyFont="1" applyBorder="1" applyAlignment="1" applyProtection="1">
      <alignment vertical="center" shrinkToFit="1"/>
      <protection hidden="1"/>
    </xf>
    <xf numFmtId="184" fontId="4" fillId="0" borderId="15" xfId="1" applyNumberFormat="1" applyFont="1" applyBorder="1" applyAlignment="1" applyProtection="1">
      <alignment vertical="center" shrinkToFit="1"/>
      <protection hidden="1"/>
    </xf>
    <xf numFmtId="184" fontId="4" fillId="0" borderId="1" xfId="1" applyNumberFormat="1" applyFont="1" applyBorder="1" applyAlignment="1" applyProtection="1">
      <alignment vertical="center" shrinkToFit="1"/>
      <protection hidden="1"/>
    </xf>
    <xf numFmtId="0" fontId="1" fillId="0" borderId="17" xfId="1" applyBorder="1" applyProtection="1">
      <alignment vertical="center"/>
      <protection hidden="1"/>
    </xf>
    <xf numFmtId="0" fontId="1" fillId="0" borderId="14" xfId="1" applyBorder="1" applyProtection="1">
      <alignment vertical="center"/>
      <protection hidden="1"/>
    </xf>
    <xf numFmtId="187" fontId="1" fillId="0" borderId="14" xfId="1" applyNumberFormat="1" applyBorder="1" applyProtection="1">
      <alignment vertical="center"/>
      <protection hidden="1"/>
    </xf>
    <xf numFmtId="180" fontId="1" fillId="0" borderId="14" xfId="1" applyNumberFormat="1" applyBorder="1" applyProtection="1">
      <alignment vertical="center"/>
      <protection hidden="1"/>
    </xf>
    <xf numFmtId="0" fontId="1" fillId="0" borderId="18" xfId="1" applyBorder="1" applyProtection="1">
      <alignment vertical="center"/>
      <protection hidden="1"/>
    </xf>
    <xf numFmtId="187" fontId="1" fillId="0" borderId="0" xfId="1" applyNumberFormat="1" applyProtection="1">
      <alignment vertical="center"/>
      <protection hidden="1"/>
    </xf>
    <xf numFmtId="180" fontId="1" fillId="0" borderId="0" xfId="1" applyNumberFormat="1" applyProtection="1">
      <alignment vertical="center"/>
      <protection hidden="1"/>
    </xf>
    <xf numFmtId="0" fontId="8" fillId="0" borderId="3" xfId="1" applyFont="1" applyBorder="1" applyAlignment="1" applyProtection="1">
      <alignment horizontal="right" vertical="center"/>
      <protection hidden="1"/>
    </xf>
    <xf numFmtId="180" fontId="4" fillId="0" borderId="14" xfId="1" applyNumberFormat="1" applyFont="1" applyBorder="1">
      <alignment vertical="center"/>
    </xf>
    <xf numFmtId="0" fontId="1" fillId="0" borderId="0" xfId="1" quotePrefix="1">
      <alignment vertical="center"/>
    </xf>
    <xf numFmtId="0" fontId="4" fillId="0" borderId="12" xfId="1" applyFont="1" applyBorder="1" applyAlignment="1">
      <alignment horizontal="center" vertical="center" shrinkToFit="1"/>
    </xf>
    <xf numFmtId="0" fontId="4" fillId="0" borderId="12" xfId="1" applyFont="1" applyBorder="1" applyAlignment="1">
      <alignment horizontal="left" vertical="center"/>
    </xf>
    <xf numFmtId="0" fontId="4" fillId="0" borderId="16" xfId="1" applyFont="1" applyBorder="1" applyAlignment="1">
      <alignment horizontal="center" vertical="center"/>
    </xf>
    <xf numFmtId="0" fontId="1" fillId="0" borderId="13" xfId="1" applyBorder="1">
      <alignment vertical="center"/>
    </xf>
    <xf numFmtId="0" fontId="4" fillId="0" borderId="6" xfId="1" applyFont="1" applyBorder="1" applyAlignment="1">
      <alignment horizontal="center" vertical="center"/>
    </xf>
    <xf numFmtId="200" fontId="4" fillId="0" borderId="0" xfId="1" applyNumberFormat="1" applyFont="1" applyAlignment="1">
      <alignment vertical="center" shrinkToFit="1"/>
    </xf>
    <xf numFmtId="0" fontId="4" fillId="10" borderId="1" xfId="1" applyFont="1" applyFill="1" applyBorder="1" applyAlignment="1">
      <alignment horizontal="center" vertical="center"/>
    </xf>
    <xf numFmtId="201" fontId="4" fillId="0" borderId="0" xfId="1" applyNumberFormat="1" applyFont="1">
      <alignment vertical="center"/>
    </xf>
    <xf numFmtId="0" fontId="1" fillId="0" borderId="0" xfId="1" applyAlignment="1">
      <alignment vertical="center" wrapText="1"/>
    </xf>
    <xf numFmtId="0" fontId="4" fillId="2" borderId="12" xfId="1" applyFont="1" applyFill="1" applyBorder="1" applyAlignment="1" applyProtection="1">
      <alignment vertical="center" shrinkToFit="1"/>
      <protection locked="0"/>
    </xf>
    <xf numFmtId="202" fontId="1" fillId="0" borderId="14" xfId="1" applyNumberFormat="1" applyBorder="1">
      <alignment vertical="center"/>
    </xf>
    <xf numFmtId="202" fontId="1" fillId="0" borderId="0" xfId="1" applyNumberFormat="1">
      <alignment vertical="center"/>
    </xf>
    <xf numFmtId="201" fontId="4" fillId="0" borderId="14" xfId="1" applyNumberFormat="1" applyFont="1" applyBorder="1">
      <alignment vertical="center"/>
    </xf>
    <xf numFmtId="0" fontId="4" fillId="0" borderId="0" xfId="1" applyFont="1" applyAlignment="1">
      <alignment horizontal="right" vertical="center" shrinkToFit="1"/>
    </xf>
    <xf numFmtId="0" fontId="4" fillId="0" borderId="21" xfId="1" applyFont="1" applyBorder="1">
      <alignment vertical="center"/>
    </xf>
    <xf numFmtId="195" fontId="4" fillId="0" borderId="0" xfId="1" applyNumberFormat="1" applyFont="1" applyAlignment="1">
      <alignment horizontal="right" vertical="center" shrinkToFit="1"/>
    </xf>
    <xf numFmtId="195" fontId="4" fillId="0" borderId="0" xfId="1" applyNumberFormat="1" applyFont="1" applyAlignment="1">
      <alignment horizontal="center" vertical="center" shrinkToFit="1"/>
    </xf>
    <xf numFmtId="180" fontId="4" fillId="3" borderId="1" xfId="1" applyNumberFormat="1" applyFont="1" applyFill="1" applyBorder="1" applyAlignment="1" applyProtection="1">
      <alignment vertical="center" shrinkToFit="1"/>
      <protection locked="0"/>
    </xf>
    <xf numFmtId="180" fontId="4" fillId="9" borderId="1" xfId="1" applyNumberFormat="1" applyFont="1" applyFill="1" applyBorder="1" applyAlignment="1" applyProtection="1">
      <alignment vertical="center" shrinkToFit="1"/>
      <protection locked="0"/>
    </xf>
    <xf numFmtId="0" fontId="4" fillId="7" borderId="15" xfId="1" applyFont="1" applyFill="1" applyBorder="1" applyAlignment="1">
      <alignment horizontal="center" vertical="center" wrapText="1" shrinkToFit="1"/>
    </xf>
    <xf numFmtId="0" fontId="4" fillId="0" borderId="0" xfId="3" applyNumberFormat="1" applyFont="1" applyBorder="1" applyAlignment="1" applyProtection="1">
      <alignment horizontal="center" vertical="center"/>
    </xf>
    <xf numFmtId="193" fontId="4" fillId="0" borderId="0" xfId="3" applyNumberFormat="1" applyFont="1" applyBorder="1" applyAlignment="1" applyProtection="1">
      <alignment horizontal="center" vertical="center"/>
    </xf>
    <xf numFmtId="0" fontId="4" fillId="0" borderId="6" xfId="1" applyFont="1" applyBorder="1" applyAlignment="1">
      <alignment horizontal="center" vertical="center" wrapText="1"/>
    </xf>
    <xf numFmtId="205" fontId="4" fillId="0" borderId="0" xfId="1" applyNumberFormat="1" applyFont="1">
      <alignment vertical="center"/>
    </xf>
    <xf numFmtId="0" fontId="4" fillId="0" borderId="1" xfId="1" applyFont="1" applyBorder="1" applyAlignment="1">
      <alignment vertical="center" wrapText="1"/>
    </xf>
    <xf numFmtId="0" fontId="4" fillId="0" borderId="6" xfId="1" applyFont="1" applyBorder="1" applyAlignment="1">
      <alignment vertical="center" wrapText="1"/>
    </xf>
    <xf numFmtId="0" fontId="1" fillId="0" borderId="1" xfId="1" applyBorder="1" applyAlignment="1">
      <alignment vertical="center" wrapText="1"/>
    </xf>
    <xf numFmtId="0" fontId="1" fillId="0" borderId="3" xfId="1" applyBorder="1" applyAlignment="1">
      <alignment vertical="center" shrinkToFit="1"/>
    </xf>
    <xf numFmtId="0" fontId="1" fillId="0" borderId="13" xfId="1" applyBorder="1" applyAlignment="1">
      <alignment vertical="center" shrinkToFit="1"/>
    </xf>
    <xf numFmtId="206" fontId="4" fillId="0" borderId="1" xfId="3" applyNumberFormat="1" applyFont="1" applyFill="1" applyBorder="1" applyAlignment="1" applyProtection="1">
      <alignment vertical="center" shrinkToFit="1"/>
    </xf>
    <xf numFmtId="0" fontId="1" fillId="0" borderId="14" xfId="1" applyBorder="1" applyAlignment="1">
      <alignment vertical="center" shrinkToFit="1"/>
    </xf>
    <xf numFmtId="0" fontId="4" fillId="0" borderId="1" xfId="1" applyFont="1" applyBorder="1" applyAlignment="1">
      <alignment horizontal="left" vertical="center" wrapText="1"/>
    </xf>
    <xf numFmtId="0" fontId="1" fillId="0" borderId="1" xfId="1" applyBorder="1" applyAlignment="1">
      <alignment horizontal="center" vertical="center" wrapText="1"/>
    </xf>
    <xf numFmtId="193" fontId="4" fillId="2" borderId="1" xfId="1" applyNumberFormat="1" applyFont="1" applyFill="1" applyBorder="1" applyAlignment="1" applyProtection="1">
      <alignment vertical="center" shrinkToFit="1"/>
      <protection locked="0"/>
    </xf>
    <xf numFmtId="193" fontId="4" fillId="2" borderId="1" xfId="1" applyNumberFormat="1" applyFont="1" applyFill="1" applyBorder="1" applyAlignment="1" applyProtection="1">
      <alignment horizontal="center" vertical="center" shrinkToFit="1"/>
      <protection locked="0"/>
    </xf>
    <xf numFmtId="0" fontId="28" fillId="0" borderId="0" xfId="1" applyFont="1">
      <alignment vertical="center"/>
    </xf>
    <xf numFmtId="0" fontId="29" fillId="0" borderId="1" xfId="1" applyFont="1" applyBorder="1">
      <alignment vertical="center"/>
    </xf>
    <xf numFmtId="196" fontId="4" fillId="2" borderId="1" xfId="1" applyNumberFormat="1" applyFont="1" applyFill="1" applyBorder="1" applyAlignment="1" applyProtection="1">
      <alignment horizontal="center" vertical="center" shrinkToFit="1"/>
      <protection locked="0"/>
    </xf>
    <xf numFmtId="0" fontId="4" fillId="3" borderId="1" xfId="1" applyFont="1" applyFill="1" applyBorder="1" applyProtection="1">
      <alignment vertical="center"/>
      <protection locked="0"/>
    </xf>
    <xf numFmtId="203" fontId="4" fillId="0" borderId="1" xfId="1" applyNumberFormat="1" applyFont="1" applyBorder="1">
      <alignment vertical="center"/>
    </xf>
    <xf numFmtId="177" fontId="4" fillId="12" borderId="1" xfId="1" applyNumberFormat="1" applyFont="1" applyFill="1" applyBorder="1">
      <alignment vertical="center"/>
    </xf>
    <xf numFmtId="177" fontId="4" fillId="0" borderId="1" xfId="1" applyNumberFormat="1" applyFont="1" applyBorder="1">
      <alignment vertical="center"/>
    </xf>
    <xf numFmtId="177" fontId="4" fillId="12" borderId="19" xfId="1" applyNumberFormat="1" applyFont="1" applyFill="1" applyBorder="1">
      <alignment vertical="center"/>
    </xf>
    <xf numFmtId="0" fontId="2" fillId="0" borderId="0" xfId="1" applyFont="1" applyAlignment="1">
      <alignment horizontal="centerContinuous" vertical="center"/>
    </xf>
    <xf numFmtId="0" fontId="2" fillId="0" borderId="0" xfId="1" applyFont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177" fontId="4" fillId="12" borderId="15" xfId="1" applyNumberFormat="1" applyFont="1" applyFill="1" applyBorder="1">
      <alignment vertical="center"/>
    </xf>
    <xf numFmtId="180" fontId="4" fillId="12" borderId="1" xfId="1" applyNumberFormat="1" applyFont="1" applyFill="1" applyBorder="1" applyAlignment="1">
      <alignment vertical="center" shrinkToFit="1"/>
    </xf>
    <xf numFmtId="180" fontId="2" fillId="0" borderId="0" xfId="1" applyNumberFormat="1" applyFont="1">
      <alignment vertical="center"/>
    </xf>
    <xf numFmtId="0" fontId="2" fillId="0" borderId="1" xfId="1" applyFont="1" applyBorder="1">
      <alignment vertical="center"/>
    </xf>
    <xf numFmtId="0" fontId="4" fillId="0" borderId="28" xfId="1" applyFont="1" applyBorder="1" applyAlignment="1">
      <alignment horizontal="center" vertical="center" wrapText="1"/>
    </xf>
    <xf numFmtId="0" fontId="4" fillId="0" borderId="19" xfId="1" applyFont="1" applyBorder="1" applyAlignment="1">
      <alignment horizontal="center" vertical="center" wrapText="1" shrinkToFit="1"/>
    </xf>
    <xf numFmtId="0" fontId="4" fillId="0" borderId="19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28" xfId="1" applyFont="1" applyBorder="1" applyAlignment="1">
      <alignment horizontal="center" vertical="center" wrapText="1" shrinkToFit="1"/>
    </xf>
    <xf numFmtId="0" fontId="4" fillId="0" borderId="4" xfId="1" applyFont="1" applyBorder="1" applyAlignment="1">
      <alignment horizontal="center" vertical="center" wrapText="1"/>
    </xf>
    <xf numFmtId="0" fontId="4" fillId="0" borderId="49" xfId="1" applyFont="1" applyBorder="1" applyAlignment="1">
      <alignment horizontal="center" vertical="center" wrapText="1" shrinkToFit="1"/>
    </xf>
    <xf numFmtId="0" fontId="4" fillId="0" borderId="4" xfId="1" applyFont="1" applyBorder="1" applyAlignment="1">
      <alignment horizontal="center" vertical="center" wrapText="1" shrinkToFit="1"/>
    </xf>
    <xf numFmtId="0" fontId="4" fillId="0" borderId="35" xfId="1" applyFont="1" applyBorder="1" applyAlignment="1">
      <alignment horizontal="center" vertical="center" shrinkToFit="1"/>
    </xf>
    <xf numFmtId="0" fontId="4" fillId="0" borderId="17" xfId="1" applyFont="1" applyBorder="1" applyAlignment="1">
      <alignment horizontal="center" vertical="center" shrinkToFit="1"/>
    </xf>
    <xf numFmtId="0" fontId="4" fillId="0" borderId="14" xfId="1" applyFont="1" applyBorder="1" applyAlignment="1">
      <alignment horizontal="center" vertical="center" shrinkToFit="1"/>
    </xf>
    <xf numFmtId="0" fontId="4" fillId="0" borderId="50" xfId="1" applyFont="1" applyBorder="1" applyAlignment="1">
      <alignment horizontal="center" vertical="center" shrinkToFit="1"/>
    </xf>
    <xf numFmtId="0" fontId="4" fillId="0" borderId="18" xfId="1" applyFont="1" applyBorder="1" applyAlignment="1">
      <alignment horizontal="center" vertical="center" shrinkToFit="1"/>
    </xf>
    <xf numFmtId="0" fontId="2" fillId="0" borderId="1" xfId="1" applyFont="1" applyBorder="1" applyAlignment="1">
      <alignment vertical="center" shrinkToFit="1"/>
    </xf>
    <xf numFmtId="0" fontId="2" fillId="0" borderId="1" xfId="1" applyFont="1" applyBorder="1" applyAlignment="1">
      <alignment horizontal="center" vertical="center" shrinkToFit="1"/>
    </xf>
    <xf numFmtId="188" fontId="4" fillId="0" borderId="1" xfId="1" applyNumberFormat="1" applyFont="1" applyBorder="1" applyAlignment="1">
      <alignment horizontal="center" vertical="center"/>
    </xf>
    <xf numFmtId="0" fontId="4" fillId="8" borderId="37" xfId="1" applyFont="1" applyFill="1" applyBorder="1" applyAlignment="1">
      <alignment horizontal="center" vertical="center" shrinkToFit="1"/>
    </xf>
    <xf numFmtId="0" fontId="4" fillId="12" borderId="12" xfId="1" applyFont="1" applyFill="1" applyBorder="1" applyAlignment="1">
      <alignment horizontal="center" vertical="center" shrinkToFit="1"/>
    </xf>
    <xf numFmtId="184" fontId="4" fillId="12" borderId="24" xfId="1" applyNumberFormat="1" applyFont="1" applyFill="1" applyBorder="1" applyAlignment="1">
      <alignment vertical="center" shrinkToFit="1"/>
    </xf>
    <xf numFmtId="184" fontId="4" fillId="12" borderId="1" xfId="1" applyNumberFormat="1" applyFont="1" applyFill="1" applyBorder="1" applyAlignment="1">
      <alignment vertical="center" shrinkToFit="1"/>
    </xf>
    <xf numFmtId="184" fontId="4" fillId="12" borderId="23" xfId="1" applyNumberFormat="1" applyFont="1" applyFill="1" applyBorder="1" applyAlignment="1">
      <alignment vertical="center" shrinkToFit="1"/>
    </xf>
    <xf numFmtId="184" fontId="4" fillId="13" borderId="13" xfId="1" applyNumberFormat="1" applyFont="1" applyFill="1" applyBorder="1" applyAlignment="1">
      <alignment vertical="center" shrinkToFit="1"/>
    </xf>
    <xf numFmtId="177" fontId="4" fillId="13" borderId="13" xfId="1" applyNumberFormat="1" applyFont="1" applyFill="1" applyBorder="1" applyAlignment="1">
      <alignment vertical="center" shrinkToFit="1"/>
    </xf>
    <xf numFmtId="184" fontId="4" fillId="13" borderId="23" xfId="1" applyNumberFormat="1" applyFont="1" applyFill="1" applyBorder="1" applyAlignment="1">
      <alignment vertical="center" shrinkToFit="1"/>
    </xf>
    <xf numFmtId="186" fontId="4" fillId="13" borderId="13" xfId="1" applyNumberFormat="1" applyFont="1" applyFill="1" applyBorder="1" applyAlignment="1">
      <alignment vertical="center" shrinkToFit="1"/>
    </xf>
    <xf numFmtId="0" fontId="4" fillId="12" borderId="1" xfId="1" applyFont="1" applyFill="1" applyBorder="1" applyAlignment="1">
      <alignment horizontal="center" vertical="center" shrinkToFit="1"/>
    </xf>
    <xf numFmtId="184" fontId="4" fillId="12" borderId="13" xfId="1" applyNumberFormat="1" applyFont="1" applyFill="1" applyBorder="1" applyAlignment="1">
      <alignment vertical="center" shrinkToFit="1"/>
    </xf>
    <xf numFmtId="191" fontId="4" fillId="12" borderId="13" xfId="1" applyNumberFormat="1" applyFont="1" applyFill="1" applyBorder="1" applyAlignment="1">
      <alignment vertical="center" shrinkToFit="1"/>
    </xf>
    <xf numFmtId="186" fontId="4" fillId="12" borderId="13" xfId="1" applyNumberFormat="1" applyFont="1" applyFill="1" applyBorder="1" applyAlignment="1">
      <alignment vertical="center" shrinkToFit="1"/>
    </xf>
    <xf numFmtId="184" fontId="4" fillId="12" borderId="46" xfId="1" applyNumberFormat="1" applyFont="1" applyFill="1" applyBorder="1" applyAlignment="1">
      <alignment vertical="center" shrinkToFit="1"/>
    </xf>
    <xf numFmtId="0" fontId="4" fillId="12" borderId="46" xfId="1" applyFont="1" applyFill="1" applyBorder="1">
      <alignment vertical="center"/>
    </xf>
    <xf numFmtId="177" fontId="4" fillId="12" borderId="46" xfId="1" applyNumberFormat="1" applyFont="1" applyFill="1" applyBorder="1" applyAlignment="1">
      <alignment vertical="center" shrinkToFit="1"/>
    </xf>
    <xf numFmtId="177" fontId="2" fillId="0" borderId="0" xfId="1" applyNumberFormat="1" applyFont="1">
      <alignment vertical="center"/>
    </xf>
    <xf numFmtId="0" fontId="2" fillId="0" borderId="0" xfId="1" applyFont="1" applyAlignment="1">
      <alignment vertical="center" shrinkToFit="1"/>
    </xf>
    <xf numFmtId="207" fontId="1" fillId="0" borderId="0" xfId="1" applyNumberFormat="1">
      <alignment vertical="center"/>
    </xf>
    <xf numFmtId="184" fontId="4" fillId="0" borderId="21" xfId="1" applyNumberFormat="1" applyFont="1" applyBorder="1" applyAlignment="1">
      <alignment vertical="center" shrinkToFit="1"/>
    </xf>
    <xf numFmtId="0" fontId="4" fillId="0" borderId="16" xfId="1" applyFont="1" applyBorder="1" applyAlignment="1">
      <alignment horizontal="centerContinuous" vertical="center"/>
    </xf>
    <xf numFmtId="0" fontId="4" fillId="0" borderId="13" xfId="1" applyFont="1" applyBorder="1" applyAlignment="1">
      <alignment horizontal="centerContinuous" vertical="center"/>
    </xf>
    <xf numFmtId="203" fontId="4" fillId="0" borderId="14" xfId="1" applyNumberFormat="1" applyFont="1" applyBorder="1" applyAlignment="1">
      <alignment vertical="center" shrinkToFit="1"/>
    </xf>
    <xf numFmtId="203" fontId="4" fillId="0" borderId="0" xfId="1" applyNumberFormat="1" applyFont="1" applyAlignment="1">
      <alignment vertical="center" shrinkToFit="1"/>
    </xf>
    <xf numFmtId="203" fontId="4" fillId="0" borderId="3" xfId="1" applyNumberFormat="1" applyFont="1" applyBorder="1" applyAlignment="1">
      <alignment vertical="center" shrinkToFit="1"/>
    </xf>
    <xf numFmtId="180" fontId="4" fillId="0" borderId="16" xfId="1" applyNumberFormat="1" applyFont="1" applyBorder="1" applyAlignment="1">
      <alignment vertical="center" shrinkToFit="1"/>
    </xf>
    <xf numFmtId="180" fontId="4" fillId="0" borderId="14" xfId="1" applyNumberFormat="1" applyFont="1" applyBorder="1" applyAlignment="1">
      <alignment vertical="center" shrinkToFit="1"/>
    </xf>
    <xf numFmtId="190" fontId="4" fillId="7" borderId="12" xfId="1" applyNumberFormat="1" applyFont="1" applyFill="1" applyBorder="1" applyAlignment="1">
      <alignment horizontal="center" vertical="center"/>
    </xf>
    <xf numFmtId="190" fontId="4" fillId="7" borderId="13" xfId="1" applyNumberFormat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47" xfId="1" applyFont="1" applyBorder="1" applyAlignment="1">
      <alignment horizontal="center" vertical="center"/>
    </xf>
    <xf numFmtId="185" fontId="4" fillId="7" borderId="12" xfId="1" applyNumberFormat="1" applyFont="1" applyFill="1" applyBorder="1" applyAlignment="1">
      <alignment horizontal="center" vertical="center"/>
    </xf>
    <xf numFmtId="185" fontId="4" fillId="7" borderId="13" xfId="1" applyNumberFormat="1" applyFont="1" applyFill="1" applyBorder="1" applyAlignment="1">
      <alignment horizontal="center" vertical="center"/>
    </xf>
    <xf numFmtId="0" fontId="4" fillId="7" borderId="2" xfId="1" applyFont="1" applyFill="1" applyBorder="1" applyAlignment="1">
      <alignment horizontal="center" vertical="center"/>
    </xf>
    <xf numFmtId="0" fontId="4" fillId="7" borderId="3" xfId="1" applyFont="1" applyFill="1" applyBorder="1" applyAlignment="1">
      <alignment horizontal="center" vertical="center"/>
    </xf>
    <xf numFmtId="0" fontId="4" fillId="7" borderId="4" xfId="1" applyFont="1" applyFill="1" applyBorder="1" applyAlignment="1">
      <alignment horizontal="center" vertical="center"/>
    </xf>
    <xf numFmtId="0" fontId="4" fillId="7" borderId="17" xfId="1" applyFont="1" applyFill="1" applyBorder="1" applyAlignment="1">
      <alignment horizontal="center" vertical="center"/>
    </xf>
    <xf numFmtId="0" fontId="4" fillId="7" borderId="14" xfId="1" applyFont="1" applyFill="1" applyBorder="1" applyAlignment="1">
      <alignment horizontal="center" vertical="center"/>
    </xf>
    <xf numFmtId="0" fontId="4" fillId="7" borderId="18" xfId="1" applyFont="1" applyFill="1" applyBorder="1" applyAlignment="1">
      <alignment horizontal="center" vertical="center"/>
    </xf>
    <xf numFmtId="0" fontId="4" fillId="5" borderId="19" xfId="1" applyFont="1" applyFill="1" applyBorder="1" applyAlignment="1">
      <alignment horizontal="center" vertical="center" wrapText="1" shrinkToFit="1"/>
    </xf>
    <xf numFmtId="0" fontId="4" fillId="5" borderId="21" xfId="1" applyFont="1" applyFill="1" applyBorder="1" applyAlignment="1">
      <alignment horizontal="center" vertical="center" wrapText="1" shrinkToFit="1"/>
    </xf>
    <xf numFmtId="0" fontId="4" fillId="7" borderId="19" xfId="1" applyFont="1" applyFill="1" applyBorder="1" applyAlignment="1">
      <alignment horizontal="center" vertical="center" wrapText="1" shrinkToFit="1"/>
    </xf>
    <xf numFmtId="0" fontId="4" fillId="7" borderId="21" xfId="1" applyFont="1" applyFill="1" applyBorder="1" applyAlignment="1">
      <alignment horizontal="center" vertical="center" wrapText="1" shrinkToFit="1"/>
    </xf>
    <xf numFmtId="0" fontId="4" fillId="7" borderId="12" xfId="1" applyFont="1" applyFill="1" applyBorder="1" applyAlignment="1">
      <alignment horizontal="center" vertical="center"/>
    </xf>
    <xf numFmtId="0" fontId="4" fillId="7" borderId="13" xfId="1" applyFont="1" applyFill="1" applyBorder="1" applyAlignment="1">
      <alignment horizontal="center" vertical="center"/>
    </xf>
    <xf numFmtId="0" fontId="4" fillId="5" borderId="19" xfId="1" applyFont="1" applyFill="1" applyBorder="1" applyAlignment="1">
      <alignment horizontal="center" vertical="center" wrapText="1"/>
    </xf>
    <xf numFmtId="0" fontId="4" fillId="5" borderId="15" xfId="1" applyFont="1" applyFill="1" applyBorder="1" applyAlignment="1">
      <alignment horizontal="center" vertical="center" wrapText="1"/>
    </xf>
    <xf numFmtId="0" fontId="4" fillId="5" borderId="2" xfId="1" applyFont="1" applyFill="1" applyBorder="1" applyAlignment="1">
      <alignment horizontal="center" vertical="center" wrapText="1"/>
    </xf>
    <xf numFmtId="0" fontId="4" fillId="5" borderId="17" xfId="1" applyFont="1" applyFill="1" applyBorder="1" applyAlignment="1">
      <alignment horizontal="center" vertical="center" wrapText="1"/>
    </xf>
    <xf numFmtId="0" fontId="4" fillId="7" borderId="34" xfId="1" applyFont="1" applyFill="1" applyBorder="1" applyAlignment="1">
      <alignment horizontal="center" vertical="center"/>
    </xf>
    <xf numFmtId="0" fontId="4" fillId="7" borderId="36" xfId="1" applyFont="1" applyFill="1" applyBorder="1" applyAlignment="1">
      <alignment horizontal="center" vertical="center"/>
    </xf>
    <xf numFmtId="0" fontId="4" fillId="0" borderId="12" xfId="1" applyFont="1" applyBorder="1" applyAlignment="1">
      <alignment horizontal="left" vertical="center"/>
    </xf>
    <xf numFmtId="0" fontId="1" fillId="0" borderId="16" xfId="1" applyBorder="1">
      <alignment vertical="center"/>
    </xf>
    <xf numFmtId="0" fontId="1" fillId="0" borderId="13" xfId="1" applyBorder="1">
      <alignment vertical="center"/>
    </xf>
    <xf numFmtId="0" fontId="4" fillId="7" borderId="26" xfId="1" applyFont="1" applyFill="1" applyBorder="1" applyAlignment="1">
      <alignment horizontal="left" vertical="center"/>
    </xf>
    <xf numFmtId="0" fontId="4" fillId="7" borderId="27" xfId="1" applyFont="1" applyFill="1" applyBorder="1" applyAlignment="1">
      <alignment horizontal="left" vertical="center"/>
    </xf>
    <xf numFmtId="0" fontId="2" fillId="0" borderId="12" xfId="1" applyFont="1" applyBorder="1" applyAlignment="1">
      <alignment horizontal="center" vertical="center"/>
    </xf>
    <xf numFmtId="0" fontId="2" fillId="0" borderId="16" xfId="1" applyFont="1" applyBorder="1" applyAlignment="1">
      <alignment horizontal="center" vertical="center"/>
    </xf>
    <xf numFmtId="0" fontId="2" fillId="0" borderId="13" xfId="1" applyFont="1" applyBorder="1" applyAlignment="1">
      <alignment horizontal="center" vertical="center"/>
    </xf>
    <xf numFmtId="0" fontId="4" fillId="7" borderId="30" xfId="1" applyFont="1" applyFill="1" applyBorder="1" applyAlignment="1">
      <alignment horizontal="center" vertical="center"/>
    </xf>
    <xf numFmtId="0" fontId="4" fillId="7" borderId="31" xfId="1" applyFont="1" applyFill="1" applyBorder="1" applyAlignment="1">
      <alignment horizontal="center" vertical="center"/>
    </xf>
    <xf numFmtId="0" fontId="4" fillId="5" borderId="21" xfId="1" applyFont="1" applyFill="1" applyBorder="1" applyAlignment="1">
      <alignment horizontal="center" vertical="center" wrapText="1"/>
    </xf>
    <xf numFmtId="0" fontId="4" fillId="7" borderId="12" xfId="1" applyFont="1" applyFill="1" applyBorder="1" applyAlignment="1">
      <alignment horizontal="left" vertical="center"/>
    </xf>
    <xf numFmtId="0" fontId="4" fillId="7" borderId="16" xfId="1" applyFont="1" applyFill="1" applyBorder="1" applyAlignment="1">
      <alignment horizontal="left" vertical="center"/>
    </xf>
    <xf numFmtId="0" fontId="4" fillId="0" borderId="19" xfId="1" applyFont="1" applyBorder="1" applyAlignment="1">
      <alignment horizontal="left" vertical="center" wrapText="1"/>
    </xf>
    <xf numFmtId="0" fontId="1" fillId="0" borderId="21" xfId="1" applyBorder="1" applyAlignment="1">
      <alignment horizontal="left" vertical="center" wrapText="1"/>
    </xf>
    <xf numFmtId="0" fontId="1" fillId="0" borderId="15" xfId="1" applyBorder="1" applyAlignment="1">
      <alignment horizontal="left" vertical="center" wrapText="1"/>
    </xf>
    <xf numFmtId="0" fontId="4" fillId="7" borderId="19" xfId="1" applyFont="1" applyFill="1" applyBorder="1" applyAlignment="1">
      <alignment horizontal="left" vertical="center" wrapText="1"/>
    </xf>
    <xf numFmtId="0" fontId="4" fillId="7" borderId="21" xfId="1" applyFont="1" applyFill="1" applyBorder="1" applyAlignment="1">
      <alignment horizontal="left" vertical="center" wrapText="1"/>
    </xf>
    <xf numFmtId="0" fontId="4" fillId="7" borderId="25" xfId="1" applyFont="1" applyFill="1" applyBorder="1" applyAlignment="1">
      <alignment horizontal="left" vertical="center" wrapText="1"/>
    </xf>
    <xf numFmtId="0" fontId="4" fillId="0" borderId="2" xfId="1" applyFont="1" applyBorder="1" applyAlignment="1">
      <alignment horizontal="left" vertical="center" wrapText="1"/>
    </xf>
    <xf numFmtId="0" fontId="1" fillId="0" borderId="5" xfId="1" applyBorder="1" applyAlignment="1">
      <alignment horizontal="left" vertical="center" wrapText="1"/>
    </xf>
    <xf numFmtId="0" fontId="1" fillId="0" borderId="17" xfId="1" applyBorder="1" applyAlignment="1">
      <alignment horizontal="left" vertical="center" wrapText="1"/>
    </xf>
    <xf numFmtId="0" fontId="4" fillId="7" borderId="15" xfId="1" applyFont="1" applyFill="1" applyBorder="1" applyAlignment="1">
      <alignment horizontal="left" vertical="center" wrapText="1"/>
    </xf>
    <xf numFmtId="0" fontId="4" fillId="0" borderId="0" xfId="1" applyFont="1" applyAlignment="1">
      <alignment horizontal="center" vertical="center" wrapText="1"/>
    </xf>
    <xf numFmtId="0" fontId="4" fillId="0" borderId="0" xfId="1" applyFont="1">
      <alignment vertical="center"/>
    </xf>
    <xf numFmtId="0" fontId="1" fillId="0" borderId="16" xfId="1" applyBorder="1" applyAlignment="1">
      <alignment horizontal="left" vertical="center"/>
    </xf>
    <xf numFmtId="0" fontId="1" fillId="0" borderId="13" xfId="1" applyBorder="1" applyAlignment="1">
      <alignment horizontal="left" vertical="center"/>
    </xf>
    <xf numFmtId="0" fontId="4" fillId="0" borderId="12" xfId="1" applyFont="1" applyBorder="1" applyAlignment="1">
      <alignment horizontal="center" vertical="center"/>
    </xf>
    <xf numFmtId="0" fontId="1" fillId="0" borderId="21" xfId="1" applyBorder="1" applyAlignment="1">
      <alignment horizontal="center" vertical="center" wrapText="1"/>
    </xf>
    <xf numFmtId="0" fontId="1" fillId="0" borderId="15" xfId="1" applyBorder="1" applyAlignment="1">
      <alignment horizontal="center" vertical="center" wrapText="1"/>
    </xf>
    <xf numFmtId="0" fontId="4" fillId="5" borderId="19" xfId="1" applyFont="1" applyFill="1" applyBorder="1" applyAlignment="1">
      <alignment horizontal="center" vertical="center"/>
    </xf>
    <xf numFmtId="0" fontId="4" fillId="5" borderId="21" xfId="1" applyFont="1" applyFill="1" applyBorder="1" applyAlignment="1">
      <alignment horizontal="center" vertical="center"/>
    </xf>
    <xf numFmtId="0" fontId="4" fillId="5" borderId="15" xfId="1" applyFont="1" applyFill="1" applyBorder="1" applyAlignment="1">
      <alignment horizontal="center" vertical="center"/>
    </xf>
    <xf numFmtId="0" fontId="4" fillId="5" borderId="2" xfId="1" applyFont="1" applyFill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1" fillId="0" borderId="6" xfId="1" applyBorder="1" applyAlignment="1">
      <alignment horizontal="center" vertical="center"/>
    </xf>
    <xf numFmtId="0" fontId="1" fillId="0" borderId="17" xfId="1" applyBorder="1" applyAlignment="1">
      <alignment horizontal="center" vertical="center"/>
    </xf>
    <xf numFmtId="0" fontId="1" fillId="0" borderId="14" xfId="1" applyBorder="1" applyAlignment="1">
      <alignment horizontal="center" vertical="center"/>
    </xf>
    <xf numFmtId="0" fontId="1" fillId="0" borderId="18" xfId="1" applyBorder="1" applyAlignment="1">
      <alignment horizontal="center" vertical="center"/>
    </xf>
    <xf numFmtId="0" fontId="4" fillId="5" borderId="12" xfId="1" applyFont="1" applyFill="1" applyBorder="1" applyAlignment="1">
      <alignment horizontal="center" vertical="center"/>
    </xf>
    <xf numFmtId="0" fontId="1" fillId="0" borderId="16" xfId="1" applyBorder="1" applyAlignment="1">
      <alignment horizontal="center" vertical="center"/>
    </xf>
    <xf numFmtId="0" fontId="1" fillId="0" borderId="13" xfId="1" applyBorder="1" applyAlignment="1">
      <alignment horizontal="center" vertical="center"/>
    </xf>
    <xf numFmtId="0" fontId="4" fillId="5" borderId="3" xfId="1" applyFont="1" applyFill="1" applyBorder="1" applyAlignment="1">
      <alignment horizontal="center" vertical="center"/>
    </xf>
    <xf numFmtId="0" fontId="4" fillId="5" borderId="5" xfId="1" applyFont="1" applyFill="1" applyBorder="1" applyAlignment="1">
      <alignment horizontal="center" vertical="center"/>
    </xf>
    <xf numFmtId="0" fontId="4" fillId="5" borderId="0" xfId="1" applyFont="1" applyFill="1" applyAlignment="1">
      <alignment horizontal="center" vertical="center"/>
    </xf>
    <xf numFmtId="0" fontId="4" fillId="5" borderId="17" xfId="1" applyFont="1" applyFill="1" applyBorder="1" applyAlignment="1">
      <alignment horizontal="center" vertical="center"/>
    </xf>
    <xf numFmtId="0" fontId="4" fillId="5" borderId="14" xfId="1" applyFont="1" applyFill="1" applyBorder="1" applyAlignment="1">
      <alignment horizontal="center" vertical="center"/>
    </xf>
    <xf numFmtId="0" fontId="4" fillId="5" borderId="16" xfId="1" applyFont="1" applyFill="1" applyBorder="1" applyAlignment="1">
      <alignment horizontal="center" vertical="center"/>
    </xf>
    <xf numFmtId="0" fontId="4" fillId="5" borderId="22" xfId="1" applyFont="1" applyFill="1" applyBorder="1" applyAlignment="1">
      <alignment horizontal="center" vertical="center"/>
    </xf>
    <xf numFmtId="0" fontId="4" fillId="5" borderId="13" xfId="1" applyFont="1" applyFill="1" applyBorder="1" applyAlignment="1">
      <alignment horizontal="center" vertical="center"/>
    </xf>
    <xf numFmtId="0" fontId="4" fillId="2" borderId="12" xfId="1" applyFont="1" applyFill="1" applyBorder="1" applyAlignment="1" applyProtection="1">
      <alignment horizontal="left" vertical="center"/>
      <protection locked="0"/>
    </xf>
    <xf numFmtId="0" fontId="1" fillId="0" borderId="13" xfId="1" applyBorder="1" applyAlignment="1" applyProtection="1">
      <alignment horizontal="left" vertical="center"/>
      <protection locked="0"/>
    </xf>
    <xf numFmtId="49" fontId="4" fillId="3" borderId="12" xfId="1" applyNumberFormat="1" applyFont="1" applyFill="1" applyBorder="1" applyAlignment="1" applyProtection="1">
      <alignment horizontal="left" vertical="center"/>
      <protection locked="0"/>
    </xf>
    <xf numFmtId="49" fontId="4" fillId="3" borderId="16" xfId="1" applyNumberFormat="1" applyFont="1" applyFill="1" applyBorder="1" applyAlignment="1" applyProtection="1">
      <alignment horizontal="left" vertical="center"/>
      <protection locked="0"/>
    </xf>
    <xf numFmtId="49" fontId="1" fillId="0" borderId="13" xfId="1" applyNumberFormat="1" applyBorder="1" applyAlignment="1" applyProtection="1">
      <alignment horizontal="left" vertical="center"/>
      <protection locked="0"/>
    </xf>
    <xf numFmtId="0" fontId="4" fillId="0" borderId="0" xfId="1" applyFont="1" applyAlignment="1">
      <alignment horizontal="left" vertical="center" wrapText="1"/>
    </xf>
    <xf numFmtId="0" fontId="4" fillId="3" borderId="12" xfId="1" applyFont="1" applyFill="1" applyBorder="1" applyProtection="1">
      <alignment vertical="center"/>
      <protection locked="0"/>
    </xf>
    <xf numFmtId="0" fontId="1" fillId="0" borderId="16" xfId="1" applyBorder="1" applyProtection="1">
      <alignment vertical="center"/>
      <protection locked="0"/>
    </xf>
    <xf numFmtId="0" fontId="1" fillId="0" borderId="13" xfId="1" applyBorder="1" applyProtection="1">
      <alignment vertical="center"/>
      <protection locked="0"/>
    </xf>
    <xf numFmtId="0" fontId="4" fillId="2" borderId="17" xfId="1" applyFont="1" applyFill="1" applyBorder="1" applyAlignment="1" applyProtection="1">
      <alignment horizontal="left" vertical="center" shrinkToFit="1"/>
      <protection locked="0"/>
    </xf>
    <xf numFmtId="0" fontId="4" fillId="2" borderId="18" xfId="1" applyFont="1" applyFill="1" applyBorder="1" applyAlignment="1" applyProtection="1">
      <alignment horizontal="left" vertical="center" shrinkToFit="1"/>
      <protection locked="0"/>
    </xf>
    <xf numFmtId="55" fontId="4" fillId="3" borderId="12" xfId="1" applyNumberFormat="1" applyFont="1" applyFill="1" applyBorder="1" applyAlignment="1" applyProtection="1">
      <alignment horizontal="center" vertical="center"/>
      <protection locked="0"/>
    </xf>
    <xf numFmtId="55" fontId="4" fillId="3" borderId="13" xfId="1" applyNumberFormat="1" applyFont="1" applyFill="1" applyBorder="1" applyAlignment="1" applyProtection="1">
      <alignment horizontal="center" vertical="center"/>
      <protection locked="0"/>
    </xf>
    <xf numFmtId="0" fontId="4" fillId="3" borderId="12" xfId="1" applyFont="1" applyFill="1" applyBorder="1" applyAlignment="1" applyProtection="1">
      <alignment horizontal="left" vertical="center"/>
      <protection locked="0"/>
    </xf>
    <xf numFmtId="49" fontId="4" fillId="3" borderId="13" xfId="1" applyNumberFormat="1" applyFont="1" applyFill="1" applyBorder="1" applyAlignment="1" applyProtection="1">
      <alignment horizontal="left" vertical="center"/>
      <protection locked="0"/>
    </xf>
    <xf numFmtId="0" fontId="4" fillId="5" borderId="15" xfId="1" applyFont="1" applyFill="1" applyBorder="1" applyAlignment="1">
      <alignment horizontal="center" vertical="center" wrapText="1" shrinkToFit="1"/>
    </xf>
    <xf numFmtId="0" fontId="1" fillId="0" borderId="15" xfId="1" applyBorder="1" applyAlignment="1">
      <alignment horizontal="center" vertical="center" wrapText="1" shrinkToFit="1"/>
    </xf>
    <xf numFmtId="0" fontId="4" fillId="7" borderId="15" xfId="1" applyFont="1" applyFill="1" applyBorder="1" applyAlignment="1">
      <alignment horizontal="center" vertical="center" wrapText="1" shrinkToFit="1"/>
    </xf>
    <xf numFmtId="0" fontId="4" fillId="5" borderId="2" xfId="1" applyFont="1" applyFill="1" applyBorder="1" applyAlignment="1">
      <alignment horizontal="center" vertical="center" wrapText="1" shrinkToFit="1"/>
    </xf>
    <xf numFmtId="0" fontId="4" fillId="5" borderId="3" xfId="1" applyFont="1" applyFill="1" applyBorder="1" applyAlignment="1">
      <alignment horizontal="center" vertical="center" wrapText="1" shrinkToFit="1"/>
    </xf>
    <xf numFmtId="0" fontId="4" fillId="5" borderId="4" xfId="1" applyFont="1" applyFill="1" applyBorder="1" applyAlignment="1">
      <alignment horizontal="center" vertical="center" wrapText="1" shrinkToFit="1"/>
    </xf>
    <xf numFmtId="0" fontId="4" fillId="5" borderId="17" xfId="1" applyFont="1" applyFill="1" applyBorder="1" applyAlignment="1">
      <alignment horizontal="center" vertical="center" wrapText="1" shrinkToFit="1"/>
    </xf>
    <xf numFmtId="0" fontId="4" fillId="5" borderId="14" xfId="1" applyFont="1" applyFill="1" applyBorder="1" applyAlignment="1">
      <alignment horizontal="center" vertical="center" wrapText="1" shrinkToFit="1"/>
    </xf>
    <xf numFmtId="0" fontId="4" fillId="5" borderId="18" xfId="1" applyFont="1" applyFill="1" applyBorder="1" applyAlignment="1">
      <alignment horizontal="center" vertical="center" wrapText="1" shrinkToFit="1"/>
    </xf>
    <xf numFmtId="0" fontId="4" fillId="5" borderId="12" xfId="1" applyFont="1" applyFill="1" applyBorder="1" applyAlignment="1">
      <alignment horizontal="center" vertical="center" wrapText="1"/>
    </xf>
    <xf numFmtId="0" fontId="4" fillId="5" borderId="16" xfId="1" applyFont="1" applyFill="1" applyBorder="1" applyAlignment="1">
      <alignment horizontal="center" vertical="center" wrapText="1"/>
    </xf>
    <xf numFmtId="0" fontId="4" fillId="5" borderId="13" xfId="1" applyFont="1" applyFill="1" applyBorder="1" applyAlignment="1">
      <alignment horizontal="center" vertical="center" wrapText="1"/>
    </xf>
    <xf numFmtId="0" fontId="4" fillId="0" borderId="15" xfId="1" applyFont="1" applyBorder="1" applyAlignment="1">
      <alignment horizontal="center" vertical="center" wrapText="1" shrinkToFit="1"/>
    </xf>
    <xf numFmtId="0" fontId="4" fillId="0" borderId="1" xfId="1" applyFont="1" applyBorder="1" applyAlignment="1">
      <alignment horizontal="center" vertical="center" wrapText="1" shrinkToFit="1"/>
    </xf>
    <xf numFmtId="0" fontId="4" fillId="5" borderId="3" xfId="1" applyFont="1" applyFill="1" applyBorder="1" applyAlignment="1">
      <alignment horizontal="center" vertical="center" wrapText="1"/>
    </xf>
    <xf numFmtId="0" fontId="4" fillId="5" borderId="4" xfId="1" applyFont="1" applyFill="1" applyBorder="1" applyAlignment="1">
      <alignment horizontal="center" vertical="center" wrapText="1"/>
    </xf>
    <xf numFmtId="0" fontId="4" fillId="5" borderId="14" xfId="1" applyFont="1" applyFill="1" applyBorder="1" applyAlignment="1">
      <alignment horizontal="center" vertical="center" wrapText="1"/>
    </xf>
    <xf numFmtId="0" fontId="4" fillId="5" borderId="18" xfId="1" applyFont="1" applyFill="1" applyBorder="1" applyAlignment="1">
      <alignment horizontal="center" vertical="center" wrapText="1"/>
    </xf>
    <xf numFmtId="0" fontId="4" fillId="5" borderId="12" xfId="1" applyFont="1" applyFill="1" applyBorder="1" applyAlignment="1">
      <alignment horizontal="center" vertical="center" wrapText="1" shrinkToFit="1"/>
    </xf>
    <xf numFmtId="0" fontId="4" fillId="5" borderId="13" xfId="1" applyFont="1" applyFill="1" applyBorder="1" applyAlignment="1">
      <alignment horizontal="center" vertical="center" wrapText="1" shrinkToFit="1"/>
    </xf>
    <xf numFmtId="0" fontId="4" fillId="0" borderId="13" xfId="1" applyFont="1" applyBorder="1" applyAlignment="1">
      <alignment horizontal="center" vertical="center" wrapText="1" shrinkToFit="1"/>
    </xf>
    <xf numFmtId="0" fontId="4" fillId="5" borderId="1" xfId="1" applyFont="1" applyFill="1" applyBorder="1" applyAlignment="1">
      <alignment horizontal="center" vertical="center" wrapText="1" shrinkToFit="1"/>
    </xf>
    <xf numFmtId="0" fontId="4" fillId="5" borderId="5" xfId="1" applyFont="1" applyFill="1" applyBorder="1" applyAlignment="1">
      <alignment horizontal="center" vertical="center" wrapText="1"/>
    </xf>
    <xf numFmtId="0" fontId="4" fillId="5" borderId="6" xfId="1" applyFont="1" applyFill="1" applyBorder="1" applyAlignment="1">
      <alignment horizontal="center" vertical="center" wrapText="1"/>
    </xf>
    <xf numFmtId="0" fontId="4" fillId="5" borderId="5" xfId="1" applyFont="1" applyFill="1" applyBorder="1" applyAlignment="1">
      <alignment horizontal="center" vertical="center" wrapText="1" shrinkToFit="1"/>
    </xf>
    <xf numFmtId="0" fontId="4" fillId="5" borderId="6" xfId="1" applyFont="1" applyFill="1" applyBorder="1" applyAlignment="1">
      <alignment horizontal="center" vertical="center" wrapText="1" shrinkToFit="1"/>
    </xf>
    <xf numFmtId="0" fontId="4" fillId="5" borderId="1" xfId="1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4" fillId="5" borderId="0" xfId="1" applyFont="1" applyFill="1" applyAlignment="1">
      <alignment horizontal="center" vertical="center" wrapText="1" shrinkToFit="1"/>
    </xf>
    <xf numFmtId="0" fontId="4" fillId="0" borderId="15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 wrapText="1" shrinkToFit="1"/>
    </xf>
    <xf numFmtId="0" fontId="4" fillId="0" borderId="6" xfId="1" applyFont="1" applyBorder="1" applyAlignment="1">
      <alignment horizontal="center" vertical="center" wrapText="1" shrinkToFit="1"/>
    </xf>
    <xf numFmtId="0" fontId="5" fillId="5" borderId="17" xfId="1" applyFont="1" applyFill="1" applyBorder="1" applyAlignment="1">
      <alignment horizontal="center" vertical="center" wrapText="1"/>
    </xf>
    <xf numFmtId="0" fontId="5" fillId="0" borderId="18" xfId="1" applyFont="1" applyBorder="1" applyAlignment="1">
      <alignment horizontal="center" vertical="center" wrapText="1"/>
    </xf>
    <xf numFmtId="0" fontId="5" fillId="5" borderId="19" xfId="1" applyFont="1" applyFill="1" applyBorder="1" applyAlignment="1">
      <alignment horizontal="center" vertical="center" wrapText="1"/>
    </xf>
    <xf numFmtId="0" fontId="5" fillId="5" borderId="15" xfId="1" applyFont="1" applyFill="1" applyBorder="1" applyAlignment="1">
      <alignment horizontal="center" vertical="center"/>
    </xf>
    <xf numFmtId="0" fontId="1" fillId="0" borderId="17" xfId="1" applyBorder="1" applyAlignment="1">
      <alignment horizontal="center" vertical="center" wrapText="1" shrinkToFit="1"/>
    </xf>
    <xf numFmtId="0" fontId="1" fillId="0" borderId="18" xfId="1" applyBorder="1" applyAlignment="1">
      <alignment horizontal="center" vertical="center" wrapText="1" shrinkToFit="1"/>
    </xf>
    <xf numFmtId="0" fontId="1" fillId="0" borderId="6" xfId="1" applyBorder="1" applyAlignment="1">
      <alignment horizontal="center" vertical="center" wrapText="1" shrinkToFit="1"/>
    </xf>
    <xf numFmtId="0" fontId="1" fillId="0" borderId="5" xfId="1" applyBorder="1" applyAlignment="1">
      <alignment horizontal="center" vertical="center" wrapText="1" shrinkToFit="1"/>
    </xf>
    <xf numFmtId="0" fontId="4" fillId="5" borderId="19" xfId="1" applyFont="1" applyFill="1" applyBorder="1" applyAlignment="1">
      <alignment horizontal="center" vertical="center" shrinkToFit="1"/>
    </xf>
    <xf numFmtId="0" fontId="4" fillId="5" borderId="21" xfId="1" applyFont="1" applyFill="1" applyBorder="1" applyAlignment="1">
      <alignment horizontal="center" vertical="center" shrinkToFit="1"/>
    </xf>
    <xf numFmtId="0" fontId="1" fillId="0" borderId="15" xfId="1" applyBorder="1" applyAlignment="1">
      <alignment horizontal="center" vertical="center" shrinkToFit="1"/>
    </xf>
    <xf numFmtId="0" fontId="1" fillId="0" borderId="21" xfId="1" applyBorder="1" applyAlignment="1">
      <alignment horizontal="center" vertical="center" wrapText="1" shrinkToFit="1"/>
    </xf>
    <xf numFmtId="0" fontId="4" fillId="5" borderId="16" xfId="1" applyFont="1" applyFill="1" applyBorder="1" applyAlignment="1">
      <alignment horizontal="center" vertical="center" wrapText="1" shrinkToFit="1"/>
    </xf>
    <xf numFmtId="0" fontId="4" fillId="0" borderId="0" xfId="1" applyFont="1" applyAlignment="1">
      <alignment horizontal="center" vertical="center" wrapText="1" shrinkToFit="1"/>
    </xf>
    <xf numFmtId="0" fontId="4" fillId="0" borderId="14" xfId="1" applyFont="1" applyBorder="1" applyAlignment="1">
      <alignment horizontal="center" vertical="center" wrapText="1" shrinkToFit="1"/>
    </xf>
    <xf numFmtId="0" fontId="1" fillId="0" borderId="15" xfId="1" applyBorder="1" applyAlignment="1">
      <alignment horizontal="center" vertical="center"/>
    </xf>
    <xf numFmtId="0" fontId="1" fillId="0" borderId="1" xfId="1" applyBorder="1" applyAlignment="1">
      <alignment horizontal="center" vertical="center" wrapText="1"/>
    </xf>
    <xf numFmtId="0" fontId="1" fillId="0" borderId="1" xfId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4" fillId="5" borderId="1" xfId="1" applyFont="1" applyFill="1" applyBorder="1" applyAlignment="1" applyProtection="1">
      <alignment horizontal="center" vertical="center" wrapText="1" shrinkToFit="1"/>
      <protection hidden="1"/>
    </xf>
    <xf numFmtId="0" fontId="4" fillId="5" borderId="21" xfId="1" applyFont="1" applyFill="1" applyBorder="1" applyAlignment="1" applyProtection="1">
      <alignment horizontal="center" vertical="center" wrapText="1" shrinkToFit="1"/>
      <protection hidden="1"/>
    </xf>
    <xf numFmtId="0" fontId="1" fillId="0" borderId="15" xfId="1" applyBorder="1" applyAlignment="1" applyProtection="1">
      <alignment horizontal="center" vertical="center" wrapText="1" shrinkToFit="1"/>
      <protection hidden="1"/>
    </xf>
    <xf numFmtId="0" fontId="4" fillId="5" borderId="19" xfId="1" applyFont="1" applyFill="1" applyBorder="1" applyAlignment="1" applyProtection="1">
      <alignment horizontal="center" vertical="center" wrapText="1" shrinkToFit="1"/>
      <protection hidden="1"/>
    </xf>
    <xf numFmtId="0" fontId="4" fillId="5" borderId="15" xfId="1" applyFont="1" applyFill="1" applyBorder="1" applyAlignment="1" applyProtection="1">
      <alignment horizontal="center" vertical="center" wrapText="1" shrinkToFit="1"/>
      <protection hidden="1"/>
    </xf>
    <xf numFmtId="0" fontId="4" fillId="5" borderId="5" xfId="1" applyFont="1" applyFill="1" applyBorder="1" applyAlignment="1" applyProtection="1">
      <alignment horizontal="center" vertical="center" wrapText="1" shrinkToFit="1"/>
      <protection hidden="1"/>
    </xf>
    <xf numFmtId="0" fontId="1" fillId="0" borderId="6" xfId="1" applyBorder="1" applyAlignment="1" applyProtection="1">
      <alignment horizontal="center" vertical="center" wrapText="1" shrinkToFit="1"/>
      <protection hidden="1"/>
    </xf>
    <xf numFmtId="0" fontId="4" fillId="5" borderId="17" xfId="1" applyFont="1" applyFill="1" applyBorder="1" applyAlignment="1" applyProtection="1">
      <alignment horizontal="center" vertical="center" wrapText="1" shrinkToFit="1"/>
      <protection hidden="1"/>
    </xf>
    <xf numFmtId="0" fontId="1" fillId="0" borderId="18" xfId="1" applyBorder="1" applyAlignment="1" applyProtection="1">
      <alignment horizontal="center" vertical="center" wrapText="1" shrinkToFit="1"/>
      <protection hidden="1"/>
    </xf>
    <xf numFmtId="0" fontId="4" fillId="0" borderId="0" xfId="1" applyFont="1" applyAlignment="1" applyProtection="1">
      <alignment horizontal="center" vertical="center" wrapText="1" shrinkToFit="1"/>
      <protection hidden="1"/>
    </xf>
    <xf numFmtId="0" fontId="4" fillId="0" borderId="14" xfId="1" applyFont="1" applyBorder="1" applyAlignment="1" applyProtection="1">
      <alignment horizontal="center" vertical="center" wrapText="1" shrinkToFit="1"/>
      <protection hidden="1"/>
    </xf>
    <xf numFmtId="0" fontId="4" fillId="5" borderId="12" xfId="1" applyFont="1" applyFill="1" applyBorder="1" applyAlignment="1" applyProtection="1">
      <alignment horizontal="center" vertical="center"/>
      <protection hidden="1"/>
    </xf>
    <xf numFmtId="0" fontId="4" fillId="5" borderId="16" xfId="1" applyFont="1" applyFill="1" applyBorder="1" applyAlignment="1" applyProtection="1">
      <alignment horizontal="center" vertical="center"/>
      <protection hidden="1"/>
    </xf>
    <xf numFmtId="0" fontId="4" fillId="5" borderId="13" xfId="1" applyFont="1" applyFill="1" applyBorder="1" applyAlignment="1" applyProtection="1">
      <alignment horizontal="center" vertical="center"/>
      <protection hidden="1"/>
    </xf>
    <xf numFmtId="0" fontId="4" fillId="5" borderId="12" xfId="1" applyFont="1" applyFill="1" applyBorder="1" applyAlignment="1" applyProtection="1">
      <alignment horizontal="center" vertical="center" wrapText="1" shrinkToFit="1"/>
      <protection hidden="1"/>
    </xf>
    <xf numFmtId="0" fontId="4" fillId="5" borderId="16" xfId="1" applyFont="1" applyFill="1" applyBorder="1" applyAlignment="1" applyProtection="1">
      <alignment horizontal="center" vertical="center" wrapText="1" shrinkToFit="1"/>
      <protection hidden="1"/>
    </xf>
    <xf numFmtId="0" fontId="4" fillId="5" borderId="1" xfId="1" applyFont="1" applyFill="1" applyBorder="1" applyAlignment="1" applyProtection="1">
      <alignment horizontal="center" vertical="center"/>
      <protection hidden="1"/>
    </xf>
    <xf numFmtId="0" fontId="4" fillId="5" borderId="1" xfId="1" applyFont="1" applyFill="1" applyBorder="1" applyAlignment="1">
      <alignment horizontal="center" vertical="center"/>
    </xf>
    <xf numFmtId="0" fontId="1" fillId="0" borderId="1" xfId="1" applyBorder="1" applyAlignment="1">
      <alignment horizontal="center" vertical="center" wrapText="1" shrinkToFit="1"/>
    </xf>
    <xf numFmtId="0" fontId="4" fillId="5" borderId="12" xfId="1" applyFont="1" applyFill="1" applyBorder="1" applyAlignment="1">
      <alignment horizontal="center" vertical="center" shrinkToFit="1"/>
    </xf>
    <xf numFmtId="0" fontId="4" fillId="5" borderId="13" xfId="1" applyFont="1" applyFill="1" applyBorder="1" applyAlignment="1">
      <alignment horizontal="center" vertical="center" shrinkToFit="1"/>
    </xf>
    <xf numFmtId="0" fontId="5" fillId="5" borderId="1" xfId="1" applyFont="1" applyFill="1" applyBorder="1" applyAlignment="1">
      <alignment horizontal="center" vertical="center" wrapText="1" shrinkToFit="1"/>
    </xf>
    <xf numFmtId="0" fontId="5" fillId="5" borderId="12" xfId="1" applyFont="1" applyFill="1" applyBorder="1" applyAlignment="1">
      <alignment horizontal="center" vertical="center" wrapText="1" shrinkToFit="1"/>
    </xf>
    <xf numFmtId="0" fontId="5" fillId="5" borderId="13" xfId="1" applyFont="1" applyFill="1" applyBorder="1" applyAlignment="1">
      <alignment horizontal="center" vertical="center" wrapText="1" shrinkToFit="1"/>
    </xf>
    <xf numFmtId="0" fontId="5" fillId="5" borderId="19" xfId="1" applyFont="1" applyFill="1" applyBorder="1" applyAlignment="1">
      <alignment horizontal="center" vertical="center" wrapText="1" shrinkToFit="1"/>
    </xf>
    <xf numFmtId="0" fontId="5" fillId="5" borderId="21" xfId="1" applyFont="1" applyFill="1" applyBorder="1" applyAlignment="1">
      <alignment horizontal="center" vertical="center" wrapText="1" shrinkToFit="1"/>
    </xf>
    <xf numFmtId="0" fontId="5" fillId="5" borderId="15" xfId="1" applyFont="1" applyFill="1" applyBorder="1" applyAlignment="1">
      <alignment horizontal="center" vertical="center" wrapText="1" shrinkToFit="1"/>
    </xf>
    <xf numFmtId="0" fontId="1" fillId="0" borderId="17" xfId="1" applyBorder="1" applyAlignment="1">
      <alignment horizontal="center" vertical="center" wrapText="1"/>
    </xf>
    <xf numFmtId="49" fontId="4" fillId="3" borderId="12" xfId="1" applyNumberFormat="1" applyFont="1" applyFill="1" applyBorder="1" applyAlignment="1" applyProtection="1">
      <alignment vertical="center" shrinkToFit="1"/>
      <protection locked="0"/>
    </xf>
    <xf numFmtId="49" fontId="4" fillId="3" borderId="13" xfId="1" applyNumberFormat="1" applyFont="1" applyFill="1" applyBorder="1" applyAlignment="1" applyProtection="1">
      <alignment vertical="center" shrinkToFit="1"/>
      <protection locked="0"/>
    </xf>
    <xf numFmtId="0" fontId="4" fillId="5" borderId="17" xfId="1" applyFont="1" applyFill="1" applyBorder="1" applyAlignment="1">
      <alignment horizontal="center" vertical="center" shrinkToFit="1"/>
    </xf>
    <xf numFmtId="0" fontId="4" fillId="5" borderId="14" xfId="1" applyFont="1" applyFill="1" applyBorder="1" applyAlignment="1">
      <alignment horizontal="center" vertical="center" shrinkToFit="1"/>
    </xf>
    <xf numFmtId="0" fontId="4" fillId="5" borderId="18" xfId="1" applyFont="1" applyFill="1" applyBorder="1" applyAlignment="1">
      <alignment horizontal="center" vertical="center" shrinkToFit="1"/>
    </xf>
    <xf numFmtId="0" fontId="4" fillId="0" borderId="19" xfId="1" applyFont="1" applyBorder="1" applyAlignment="1">
      <alignment horizontal="center" vertical="center"/>
    </xf>
    <xf numFmtId="0" fontId="4" fillId="0" borderId="19" xfId="1" applyFont="1" applyBorder="1" applyAlignment="1">
      <alignment horizontal="center" vertical="center" wrapText="1"/>
    </xf>
    <xf numFmtId="0" fontId="4" fillId="0" borderId="15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vertical="center" wrapText="1"/>
    </xf>
    <xf numFmtId="0" fontId="4" fillId="0" borderId="13" xfId="1" applyFont="1" applyBorder="1" applyAlignment="1">
      <alignment horizontal="center" vertical="center"/>
    </xf>
    <xf numFmtId="0" fontId="1" fillId="0" borderId="1" xfId="1" applyBorder="1">
      <alignment vertical="center"/>
    </xf>
    <xf numFmtId="0" fontId="4" fillId="12" borderId="17" xfId="1" applyFont="1" applyFill="1" applyBorder="1" applyAlignment="1">
      <alignment horizontal="left" vertical="center" shrinkToFit="1"/>
    </xf>
    <xf numFmtId="0" fontId="4" fillId="12" borderId="18" xfId="1" applyFont="1" applyFill="1" applyBorder="1" applyAlignment="1">
      <alignment horizontal="left" vertical="center" shrinkToFit="1"/>
    </xf>
    <xf numFmtId="55" fontId="4" fillId="12" borderId="12" xfId="1" applyNumberFormat="1" applyFont="1" applyFill="1" applyBorder="1" applyAlignment="1">
      <alignment horizontal="center" vertical="center"/>
    </xf>
    <xf numFmtId="55" fontId="4" fillId="12" borderId="13" xfId="1" applyNumberFormat="1" applyFont="1" applyFill="1" applyBorder="1" applyAlignment="1">
      <alignment horizontal="center" vertical="center"/>
    </xf>
    <xf numFmtId="49" fontId="4" fillId="12" borderId="12" xfId="1" applyNumberFormat="1" applyFont="1" applyFill="1" applyBorder="1" applyAlignment="1">
      <alignment horizontal="left" vertical="center"/>
    </xf>
    <xf numFmtId="49" fontId="4" fillId="12" borderId="13" xfId="1" applyNumberFormat="1" applyFont="1" applyFill="1" applyBorder="1" applyAlignment="1">
      <alignment horizontal="left" vertical="center"/>
    </xf>
    <xf numFmtId="0" fontId="4" fillId="12" borderId="12" xfId="1" applyFont="1" applyFill="1" applyBorder="1" applyAlignment="1">
      <alignment horizontal="left" vertical="center"/>
    </xf>
    <xf numFmtId="0" fontId="1" fillId="12" borderId="13" xfId="1" applyFill="1" applyBorder="1" applyAlignment="1">
      <alignment horizontal="left" vertical="center"/>
    </xf>
    <xf numFmtId="49" fontId="1" fillId="12" borderId="13" xfId="1" applyNumberFormat="1" applyFill="1" applyBorder="1" applyAlignment="1">
      <alignment horizontal="left" vertical="center"/>
    </xf>
    <xf numFmtId="0" fontId="4" fillId="0" borderId="12" xfId="1" applyFont="1" applyBorder="1">
      <alignment vertical="center"/>
    </xf>
    <xf numFmtId="49" fontId="4" fillId="0" borderId="12" xfId="1" applyNumberFormat="1" applyFont="1" applyBorder="1" applyAlignment="1">
      <alignment horizontal="left" vertical="center"/>
    </xf>
    <xf numFmtId="49" fontId="1" fillId="0" borderId="13" xfId="1" applyNumberFormat="1" applyBorder="1" applyAlignment="1">
      <alignment horizontal="left" vertical="center"/>
    </xf>
  </cellXfs>
  <cellStyles count="5">
    <cellStyle name="パーセント 2" xfId="2" xr:uid="{21411248-A376-42DE-9FDB-425EF0E20541}"/>
    <cellStyle name="ハイパーリンク" xfId="4" builtinId="8"/>
    <cellStyle name="桁区切り 2" xfId="3" xr:uid="{3A0BCA1C-B6DD-4327-8A3D-26E05934D042}"/>
    <cellStyle name="標準" xfId="0" builtinId="0"/>
    <cellStyle name="標準 2" xfId="1" xr:uid="{C8DBDB30-1A83-4006-BA22-DBF6F5611DAD}"/>
  </cellStyles>
  <dxfs count="62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externalLink" Target="externalLinks/externalLink4.xml"/><Relationship Id="rId35" Type="http://schemas.openxmlformats.org/officeDocument/2006/relationships/sheetMetadata" Target="metadata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123825</xdr:rowOff>
    </xdr:from>
    <xdr:to>
      <xdr:col>20</xdr:col>
      <xdr:colOff>95250</xdr:colOff>
      <xdr:row>92</xdr:row>
      <xdr:rowOff>0</xdr:rowOff>
    </xdr:to>
    <xdr:sp macro="" textlink="">
      <xdr:nvSpPr>
        <xdr:cNvPr id="2" name="AutoShape 3">
          <a:extLst>
            <a:ext uri="{FF2B5EF4-FFF2-40B4-BE49-F238E27FC236}">
              <a16:creationId xmlns:a16="http://schemas.microsoft.com/office/drawing/2014/main" id="{76F90C9B-CED6-4677-A29A-98AE334F179C}"/>
            </a:ext>
          </a:extLst>
        </xdr:cNvPr>
        <xdr:cNvSpPr>
          <a:spLocks noChangeArrowheads="1"/>
        </xdr:cNvSpPr>
      </xdr:nvSpPr>
      <xdr:spPr bwMode="auto">
        <a:xfrm>
          <a:off x="47625" y="123825"/>
          <a:ext cx="9454861" cy="15157739"/>
        </a:xfrm>
        <a:prstGeom prst="flowChartAlternate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118872" tIns="50292" rIns="118872" bIns="0" anchor="t" upright="1"/>
        <a:lstStyle/>
        <a:p>
          <a:pPr algn="ctr" rtl="0">
            <a:lnSpc>
              <a:spcPts val="5400"/>
            </a:lnSpc>
            <a:defRPr sz="1000"/>
          </a:pPr>
          <a:endParaRPr lang="ja-JP" altLang="en-US" sz="4800" b="0" i="0" u="none" strike="noStrike" baseline="0">
            <a:solidFill>
              <a:srgbClr val="000000"/>
            </a:solidFill>
            <a:latin typeface="HG丸ｺﾞｼｯｸM-PRO"/>
            <a:ea typeface="HG丸ｺﾞｼｯｸM-PRO"/>
          </a:endParaRPr>
        </a:p>
        <a:p>
          <a:pPr algn="ctr" rtl="0">
            <a:lnSpc>
              <a:spcPts val="5400"/>
            </a:lnSpc>
            <a:defRPr sz="1000"/>
          </a:pPr>
          <a:endParaRPr lang="ja-JP" altLang="en-US" sz="4800" b="0" i="0" u="none" strike="noStrike" baseline="0">
            <a:solidFill>
              <a:srgbClr val="000000"/>
            </a:solidFill>
            <a:latin typeface="HG丸ｺﾞｼｯｸM-PRO"/>
            <a:ea typeface="HG丸ｺﾞｼｯｸM-PRO"/>
          </a:endParaRPr>
        </a:p>
        <a:p>
          <a:pPr algn="ctr" rtl="0">
            <a:lnSpc>
              <a:spcPts val="5400"/>
            </a:lnSpc>
            <a:defRPr sz="1000"/>
          </a:pPr>
          <a:endParaRPr lang="ja-JP" altLang="en-US" sz="4800" b="0" i="0" u="none" strike="noStrike" baseline="0">
            <a:solidFill>
              <a:srgbClr val="000000"/>
            </a:solidFill>
            <a:latin typeface="HG丸ｺﾞｼｯｸM-PRO"/>
            <a:ea typeface="HG丸ｺﾞｼｯｸM-PRO"/>
          </a:endParaRPr>
        </a:p>
        <a:p>
          <a:pPr algn="ctr" rtl="0">
            <a:lnSpc>
              <a:spcPts val="5400"/>
            </a:lnSpc>
            <a:defRPr sz="1000"/>
          </a:pPr>
          <a:endParaRPr lang="ja-JP" altLang="en-US" sz="4800" b="0" i="0" u="none" strike="noStrike" baseline="0">
            <a:solidFill>
              <a:srgbClr val="000000"/>
            </a:solidFill>
            <a:latin typeface="HG丸ｺﾞｼｯｸM-PRO"/>
            <a:ea typeface="HG丸ｺﾞｼｯｸM-PRO"/>
          </a:endParaRPr>
        </a:p>
        <a:p>
          <a:pPr algn="ctr" rtl="0">
            <a:lnSpc>
              <a:spcPts val="5300"/>
            </a:lnSpc>
            <a:defRPr sz="1000"/>
          </a:pPr>
          <a:r>
            <a:rPr lang="ja-JP" altLang="en-US" sz="4800" b="0" i="0" u="none" strike="noStrike" baseline="0">
              <a:solidFill>
                <a:srgbClr val="808080"/>
              </a:solidFill>
              <a:latin typeface="HG丸ｺﾞｼｯｸM-PRO"/>
              <a:ea typeface="HG丸ｺﾞｼｯｸM-PRO"/>
            </a:rPr>
            <a:t>本シートは入力不要です。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92.45\&#25490;&#20986;&#37327;&#35215;&#21046;&#20418;\docume~1\t06f09~1\locals~1\temp\lh_tmp0\04&#20491;&#20154;&#12501;&#12457;&#12523;&#12480;\hoshino-h\Documents%20and%20Settings\takebe-t\My%20Documents\take\&#35373;&#20633;&#20849;&#36890;&#65420;&#65383;&#65394;&#65433;\Documents%20and%20Settings\mkyhk\&#12487;&#12473;&#12463;&#12488;&#12483;&#12503;\&#20303;&#23429;&#12510;&#12463;&#12525;&#12514;&#12487;&#12523;_&#22238;&#24112;&#24335;&#22793;&#26356;2006052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92.45\&#25490;&#20986;&#37327;&#35215;&#21046;&#20418;\docume~1\t06f09~1\locals~1\temp\lh_tmp0\04&#20491;&#20154;&#12501;&#12457;&#12523;&#12480;\hoshino-h\Documents%20and%20Settings\takebe-t\My%20Documents\take\&#35373;&#20633;&#20849;&#36890;&#65420;&#65383;&#65394;&#65433;\2007&#24180;&#29256;&#12477;&#12501;&#12488;\&#12377;&#12414;&#12356;&#12477;&#12501;&#12488;\Re_%20CASBEE_LCCO2&#12395;&#38306;&#12377;&#12427;&#25972;&#29702;&#12513;&#12514;\&#23621;&#20303;&#26178;&#12465;&#12540;&#12473;&#12473;&#12479;&#12487;&#12451;\070519_&#36939;&#29992;&#26178;CO2&#27010;&#31639;&#65288;&#36817;&#30000;&#25913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file:///\\172.21.92.45\&#25490;&#20986;&#37327;&#35215;&#21046;&#20418;\docume~1\t06f09~1\locals~1\temp\lh_tmp0\04&#20491;&#20154;&#12501;&#12457;&#12523;&#12480;\hoshino-h\Documents%20and%20Settings\Family\Local%20Settings\Temporary%20Internet%20Files\Content.IE5\KVDNE2ZX\&#20491;&#20154;&#20316;&#26989;\&#23546;&#23614;\00JIA&#29872;&#22659;&#12487;&#12540;&#12479;&#12471;&#12540;&#12488;&#30740;&#31350;2005&#24180;\2005&#24180;&#29256;&#20303;&#23429;&#20316;&#26989;&#20013;\2005&#24180;&#20303;&#23429;&#24314;&#31689;&#29992;&#29872;&#22659;&#12487;&#12540;&#12479;&#12471;&#12540;&#12488;.xls?69996298" TargetMode="External"/><Relationship Id="rId1" Type="http://schemas.openxmlformats.org/officeDocument/2006/relationships/externalLinkPath" Target="file:///\\69996298\2005&#24180;&#20303;&#23429;&#24314;&#31689;&#29992;&#29872;&#22659;&#12487;&#12540;&#12479;&#12471;&#12540;&#1248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s1000\&#20491;&#20154;&#20316;&#26989;\&#30740;&#31350;&#12503;&#12525;&#12472;&#12455;&#12463;&#12488;\CASBEE&#22996;&#21729;&#20250;\H14&#22577;&#21578;&#26360;\030422_DfE%20Tool\030422_&#25505;&#28857;File.No1&#65288;&#28145;&#27810;&#65289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92.45\&#25490;&#20986;&#37327;&#35215;&#21046;&#20418;\docume~1\t06f09~1\locals~1\temp\lh_tmp0\04&#20491;&#20154;&#12501;&#12457;&#12523;&#12480;\hoshino-h\Documents%20and%20Settings\takebe-t\My%20Documents\take\&#35373;&#20633;&#20849;&#36890;&#65420;&#65383;&#65394;&#65433;\temp\@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東電温暖化_条件設定"/>
      <sheetName val="☆世帯条件"/>
      <sheetName val="☆世帯結果"/>
      <sheetName val="■□使用方法□■"/>
      <sheetName val="★計算シート★"/>
      <sheetName val="選択都市の情報"/>
      <sheetName val="【DB】世帯数"/>
      <sheetName val="【DB】平均延べ床面積"/>
      <sheetName val="省エネメニュー"/>
      <sheetName val="web_条件"/>
      <sheetName val="web_ENE_用途"/>
      <sheetName val="web_ENE_燃料"/>
      <sheetName val="web_CO2_用途"/>
      <sheetName val="web_CO2_燃料"/>
      <sheetName val="【DB】断熱水準別シェア"/>
      <sheetName val="燃料別ｴﾈ消費"/>
      <sheetName val="【DB】熱損失係数"/>
      <sheetName val="【DB】暖冷房条件"/>
      <sheetName val="【DB】機器効率・機器特性"/>
      <sheetName val="【DB】対策係数"/>
      <sheetName val="【DB】暖冷房回帰式"/>
      <sheetName val="【DB】太陽エネルギー"/>
      <sheetName val="燃料別負荷分担・効率"/>
      <sheetName val="暖冷房(月_都道府県）"/>
      <sheetName val="暖冷房(月_世帯)"/>
      <sheetName val="給湯・機器(月_都道府県）"/>
      <sheetName val="給湯・機器(月_世帯)"/>
      <sheetName val="給湯・機器(季_日_世帯)"/>
      <sheetName val="冬季平日"/>
      <sheetName val="冬季休日"/>
      <sheetName val="夏季平日"/>
      <sheetName val="夏季休日"/>
      <sheetName val="中間季平日"/>
      <sheetName val="中間季休日"/>
      <sheetName val="【DB】燃料別分担(暖冷房)"/>
      <sheetName val="【DB】燃料別分担(給湯・厨房)"/>
      <sheetName val="【DB】平均世帯人員"/>
      <sheetName val="【DB】気温"/>
      <sheetName val="【DB】暖デグリデー"/>
      <sheetName val="【DB】冷デグリデー"/>
      <sheetName val="【DB】月気温_給水温度"/>
      <sheetName val="【DB】給湯原単位"/>
      <sheetName val="【DB】機器一覧"/>
      <sheetName val="【DB】機器普及台数"/>
      <sheetName val="カレンダー"/>
      <sheetName val="その他パラ"/>
      <sheetName val="【ﾃﾝﾌﾟﾚｰﾄ】全国集計"/>
      <sheetName val="【ﾃﾝﾌﾟﾚｰﾄ】全都道府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L2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原紙"/>
      <sheetName val="070519_CO2感度評価CS"/>
      <sheetName val="070519_感度評価まとめ"/>
      <sheetName val="070507住宅マクロ感度評価"/>
      <sheetName val="070507住宅マクロ条件一覧"/>
      <sheetName val="070501CO2感度評価全館"/>
      <sheetName val="070501CO2感度評価間欠"/>
      <sheetName val="補正"/>
      <sheetName val="レベル設定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はじめに"/>
      <sheetName val="A主旨・写真(住宅)"/>
      <sheetName val="B概要（住宅）"/>
      <sheetName val="C結果グラフ(住宅)"/>
      <sheetName val="D既往研究との比較(住宅)"/>
      <sheetName val="E照合表（住宅）"/>
      <sheetName val="F温熱環境(住宅)"/>
      <sheetName val="参考資料①(住宅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メイン"/>
      <sheetName val="概要"/>
      <sheetName val="結果(基本)"/>
      <sheetName val="結果(実施)"/>
      <sheetName val="結果(竣工)"/>
      <sheetName val="ｽｺｱ(基本)"/>
      <sheetName val="ｽｺｱ(実施)"/>
      <sheetName val="ｽｺｱ(竣工)"/>
      <sheetName val="Q-1c"/>
      <sheetName val="Q-1cB"/>
      <sheetName val="Q-1o"/>
      <sheetName val="Q-1oB"/>
      <sheetName val="Q-2c"/>
      <sheetName val="Q-2cB"/>
      <sheetName val="Q-2o"/>
      <sheetName val="Q-2oB"/>
      <sheetName val="Q-3nr"/>
      <sheetName val="Q-3nrB"/>
      <sheetName val="Q-3r"/>
      <sheetName val="Q-3rB"/>
      <sheetName val="L-1pt"/>
      <sheetName val="L-1ptB"/>
      <sheetName val="L-1pal"/>
      <sheetName val="L-1palB"/>
      <sheetName val="L-1r"/>
      <sheetName val="L-1rB"/>
      <sheetName val="L-2c"/>
      <sheetName val="L-2cB"/>
      <sheetName val="L-3nr"/>
      <sheetName val="L-3nrB"/>
      <sheetName val="L-3r"/>
      <sheetName val="L-3r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@"/>
      <sheetName val="⑬原単位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E1D9B-3CCA-45D0-AED3-240C8F9C9998}">
  <dimension ref="A1:CC399"/>
  <sheetViews>
    <sheetView showGridLines="0" tabSelected="1" view="pageBreakPreview" zoomScaleNormal="85" zoomScaleSheetLayoutView="100" workbookViewId="0">
      <selection activeCell="G19" sqref="G19:H19"/>
    </sheetView>
  </sheetViews>
  <sheetFormatPr defaultColWidth="0" defaultRowHeight="0" customHeight="1" zeroHeight="1"/>
  <cols>
    <col min="1" max="1" width="2" style="1" customWidth="1"/>
    <col min="2" max="2" width="1.5" style="2" customWidth="1"/>
    <col min="3" max="3" width="1.9140625" style="1" customWidth="1"/>
    <col min="4" max="4" width="8.6640625" style="1" customWidth="1"/>
    <col min="5" max="6" width="8.1640625" style="1" customWidth="1"/>
    <col min="7" max="19" width="7.5" style="1" customWidth="1"/>
    <col min="20" max="21" width="1.9140625" style="1" customWidth="1"/>
    <col min="22" max="22" width="1.5" style="1" customWidth="1"/>
    <col min="23" max="33" width="6.4140625" style="3" hidden="1" customWidth="1"/>
    <col min="34" max="37" width="6.9140625" style="3" hidden="1" customWidth="1"/>
    <col min="38" max="81" width="8.08203125" style="3" hidden="1" customWidth="1"/>
    <col min="82" max="16384" width="8.08203125" style="1" hidden="1"/>
  </cols>
  <sheetData>
    <row r="1" spans="1:43" ht="13"/>
    <row r="2" spans="1:43" ht="13">
      <c r="E2" s="4"/>
      <c r="F2" s="5" t="s">
        <v>0</v>
      </c>
      <c r="G2" s="5"/>
      <c r="U2" s="6"/>
    </row>
    <row r="3" spans="1:43" ht="13">
      <c r="E3" s="7"/>
      <c r="F3" s="5" t="s">
        <v>1</v>
      </c>
      <c r="G3" s="5"/>
    </row>
    <row r="4" spans="1:43" ht="14">
      <c r="C4" s="8"/>
    </row>
    <row r="5" spans="1:43" ht="13">
      <c r="A5" s="9" t="s">
        <v>2</v>
      </c>
      <c r="U5" s="10"/>
    </row>
    <row r="6" spans="1:43" ht="6" customHeight="1">
      <c r="B6" s="11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3"/>
    </row>
    <row r="7" spans="1:43" ht="20.149999999999999" customHeight="1">
      <c r="B7" s="14"/>
      <c r="C7" s="15"/>
      <c r="D7" s="16" t="s">
        <v>3</v>
      </c>
      <c r="E7" s="17"/>
      <c r="F7" s="18"/>
      <c r="G7" s="18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20"/>
      <c r="T7" s="21" t="s">
        <v>4</v>
      </c>
      <c r="U7" s="22"/>
    </row>
    <row r="8" spans="1:43" ht="6" customHeight="1">
      <c r="B8" s="23"/>
      <c r="U8" s="22"/>
    </row>
    <row r="9" spans="1:43" ht="9" customHeight="1">
      <c r="B9" s="14"/>
      <c r="C9" s="24"/>
      <c r="D9" s="25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5"/>
      <c r="T9" s="27"/>
      <c r="U9" s="22"/>
      <c r="X9" s="3" t="s">
        <v>5</v>
      </c>
    </row>
    <row r="10" spans="1:43" ht="13">
      <c r="B10" s="14"/>
      <c r="C10" s="28"/>
      <c r="D10" s="29" t="s">
        <v>6</v>
      </c>
      <c r="E10" s="3"/>
      <c r="F10" s="3"/>
      <c r="G10" s="3"/>
      <c r="H10" s="3"/>
      <c r="I10" s="3"/>
      <c r="J10" s="3"/>
      <c r="K10" s="3"/>
      <c r="R10" s="3"/>
      <c r="T10" s="30"/>
      <c r="U10" s="22"/>
      <c r="X10" s="31">
        <v>2010</v>
      </c>
      <c r="Y10" s="31">
        <v>2011</v>
      </c>
      <c r="Z10" s="31">
        <v>2012</v>
      </c>
      <c r="AA10" s="31">
        <v>2013</v>
      </c>
      <c r="AB10" s="31">
        <v>2014</v>
      </c>
      <c r="AC10" s="31">
        <v>2015</v>
      </c>
      <c r="AD10" s="31">
        <v>2016</v>
      </c>
      <c r="AE10" s="31">
        <v>2017</v>
      </c>
      <c r="AF10" s="31">
        <v>2018</v>
      </c>
      <c r="AG10" s="31">
        <v>2019</v>
      </c>
      <c r="AH10" s="31">
        <v>2020</v>
      </c>
      <c r="AI10" s="31">
        <v>2021</v>
      </c>
      <c r="AJ10" s="31">
        <v>2022</v>
      </c>
      <c r="AK10" s="31">
        <v>2023</v>
      </c>
      <c r="AL10" s="31">
        <v>2024</v>
      </c>
      <c r="AM10" s="31">
        <v>2025</v>
      </c>
      <c r="AN10" s="31">
        <v>2026</v>
      </c>
      <c r="AO10" s="31">
        <v>2027</v>
      </c>
      <c r="AP10" s="31">
        <v>2028</v>
      </c>
      <c r="AQ10" s="31">
        <v>2029</v>
      </c>
    </row>
    <row r="11" spans="1:43" ht="14.25" customHeight="1">
      <c r="B11" s="14"/>
      <c r="C11" s="28"/>
      <c r="E11" s="32" t="s">
        <v>7</v>
      </c>
      <c r="F11" s="32"/>
      <c r="G11" s="629"/>
      <c r="H11" s="631"/>
      <c r="I11" s="3"/>
      <c r="J11" s="3"/>
      <c r="K11" s="3"/>
      <c r="L11" s="3"/>
      <c r="M11" s="3"/>
      <c r="N11" s="33"/>
      <c r="O11" s="34"/>
      <c r="P11" s="34"/>
      <c r="Q11" s="35"/>
      <c r="R11" s="34"/>
      <c r="T11" s="30"/>
      <c r="U11" s="22"/>
      <c r="X11" s="36" t="s">
        <v>8</v>
      </c>
      <c r="Y11" s="36" t="s">
        <v>9</v>
      </c>
      <c r="Z11" s="36" t="s">
        <v>10</v>
      </c>
      <c r="AA11" s="36" t="s">
        <v>11</v>
      </c>
      <c r="AB11" s="36" t="s">
        <v>12</v>
      </c>
      <c r="AC11" s="36" t="s">
        <v>13</v>
      </c>
      <c r="AD11" s="36" t="s">
        <v>14</v>
      </c>
      <c r="AE11" s="36" t="s">
        <v>15</v>
      </c>
    </row>
    <row r="12" spans="1:43" ht="13">
      <c r="B12" s="14"/>
      <c r="C12" s="28"/>
      <c r="E12" s="632" t="s">
        <v>16</v>
      </c>
      <c r="F12" s="632"/>
      <c r="G12" s="633"/>
      <c r="H12" s="634"/>
      <c r="I12" s="634"/>
      <c r="J12" s="634"/>
      <c r="K12" s="634"/>
      <c r="L12" s="634"/>
      <c r="M12" s="634"/>
      <c r="N12" s="634"/>
      <c r="O12" s="634"/>
      <c r="P12" s="634"/>
      <c r="Q12" s="634"/>
      <c r="R12" s="635"/>
      <c r="T12" s="30"/>
      <c r="U12" s="22"/>
      <c r="X12" s="31" t="s">
        <v>17</v>
      </c>
      <c r="Y12" s="31" t="s">
        <v>18</v>
      </c>
      <c r="Z12" s="31" t="s">
        <v>19</v>
      </c>
      <c r="AA12" s="31" t="s">
        <v>20</v>
      </c>
      <c r="AB12" s="31" t="s">
        <v>21</v>
      </c>
      <c r="AC12" s="31" t="s">
        <v>22</v>
      </c>
      <c r="AD12" s="31" t="s">
        <v>23</v>
      </c>
      <c r="AE12" s="31" t="s">
        <v>24</v>
      </c>
    </row>
    <row r="13" spans="1:43" ht="13">
      <c r="B13" s="14"/>
      <c r="C13" s="28"/>
      <c r="E13" s="32" t="s">
        <v>25</v>
      </c>
      <c r="F13" s="32"/>
      <c r="G13" s="633"/>
      <c r="H13" s="634"/>
      <c r="I13" s="634"/>
      <c r="J13" s="634"/>
      <c r="K13" s="634"/>
      <c r="L13" s="634"/>
      <c r="M13" s="634"/>
      <c r="N13" s="634"/>
      <c r="O13" s="634"/>
      <c r="P13" s="634"/>
      <c r="Q13" s="634"/>
      <c r="R13" s="635"/>
      <c r="T13" s="30"/>
      <c r="U13" s="22"/>
    </row>
    <row r="14" spans="1:43" ht="13">
      <c r="B14" s="14"/>
      <c r="C14" s="28"/>
      <c r="E14" s="32" t="s">
        <v>26</v>
      </c>
      <c r="F14" s="32"/>
      <c r="G14" s="633"/>
      <c r="H14" s="634"/>
      <c r="I14" s="634"/>
      <c r="J14" s="634"/>
      <c r="K14" s="634"/>
      <c r="L14" s="634"/>
      <c r="M14" s="634"/>
      <c r="N14" s="634"/>
      <c r="O14" s="634"/>
      <c r="P14" s="634"/>
      <c r="Q14" s="634"/>
      <c r="R14" s="635"/>
      <c r="T14" s="30"/>
      <c r="U14" s="22"/>
    </row>
    <row r="15" spans="1:43" ht="13">
      <c r="B15" s="14"/>
      <c r="C15" s="28"/>
      <c r="E15" s="32" t="s">
        <v>27</v>
      </c>
      <c r="F15" s="32"/>
      <c r="G15" s="636"/>
      <c r="H15" s="637"/>
      <c r="T15" s="30"/>
      <c r="U15" s="22"/>
      <c r="X15" s="37" t="s">
        <v>28</v>
      </c>
      <c r="Y15" s="37" t="s">
        <v>29</v>
      </c>
    </row>
    <row r="16" spans="1:43" ht="13">
      <c r="B16" s="14"/>
      <c r="C16" s="28"/>
      <c r="E16" s="32" t="s">
        <v>30</v>
      </c>
      <c r="G16" s="638"/>
      <c r="H16" s="639"/>
      <c r="K16" s="38" t="s">
        <v>31</v>
      </c>
      <c r="L16" s="39"/>
      <c r="M16" s="3" t="s">
        <v>32</v>
      </c>
      <c r="N16" s="3"/>
      <c r="T16" s="30"/>
      <c r="U16" s="22"/>
      <c r="X16" s="37" t="s">
        <v>33</v>
      </c>
      <c r="Y16" s="37" t="s">
        <v>34</v>
      </c>
      <c r="Z16" s="37" t="s">
        <v>35</v>
      </c>
      <c r="AA16" s="37" t="s">
        <v>36</v>
      </c>
      <c r="AB16" s="40" t="s">
        <v>37</v>
      </c>
      <c r="AC16" s="40" t="s">
        <v>38</v>
      </c>
      <c r="AD16" s="40" t="s">
        <v>39</v>
      </c>
      <c r="AE16" s="40" t="s">
        <v>40</v>
      </c>
    </row>
    <row r="17" spans="2:62" ht="13.5" customHeight="1">
      <c r="B17" s="14"/>
      <c r="C17" s="41"/>
      <c r="D17" s="42"/>
      <c r="E17" s="3"/>
      <c r="F17" s="43"/>
      <c r="G17" s="44"/>
      <c r="H17" s="44"/>
      <c r="J17" s="3"/>
      <c r="K17" s="38"/>
      <c r="L17" s="45"/>
      <c r="M17" s="45"/>
      <c r="N17" s="45"/>
      <c r="T17" s="30"/>
      <c r="U17" s="22"/>
      <c r="X17" s="46" t="s">
        <v>41</v>
      </c>
      <c r="Y17" s="46" t="s">
        <v>42</v>
      </c>
      <c r="Z17" s="46" t="s">
        <v>43</v>
      </c>
      <c r="AA17" s="46" t="s">
        <v>44</v>
      </c>
      <c r="AB17" s="47" t="s">
        <v>45</v>
      </c>
      <c r="AC17" s="47" t="s">
        <v>46</v>
      </c>
      <c r="AD17" s="47" t="s">
        <v>47</v>
      </c>
      <c r="AE17" s="47" t="s">
        <v>48</v>
      </c>
      <c r="AF17" s="47" t="s">
        <v>49</v>
      </c>
      <c r="AG17" s="47" t="s">
        <v>50</v>
      </c>
      <c r="AH17" s="48" t="s">
        <v>51</v>
      </c>
      <c r="AI17" s="47" t="s">
        <v>52</v>
      </c>
      <c r="AJ17" s="47" t="s">
        <v>53</v>
      </c>
      <c r="AK17" s="47" t="s">
        <v>54</v>
      </c>
      <c r="AL17" s="47" t="s">
        <v>55</v>
      </c>
      <c r="AM17" s="47" t="s">
        <v>56</v>
      </c>
      <c r="AN17" s="47" t="s">
        <v>57</v>
      </c>
      <c r="AO17" s="47" t="s">
        <v>58</v>
      </c>
      <c r="AP17" s="47" t="s">
        <v>59</v>
      </c>
      <c r="AQ17" s="47" t="s">
        <v>60</v>
      </c>
      <c r="AR17" s="49"/>
      <c r="AS17" s="49"/>
      <c r="AT17" s="49"/>
    </row>
    <row r="18" spans="2:62" ht="13">
      <c r="B18" s="14"/>
      <c r="C18" s="41"/>
      <c r="D18" s="42"/>
      <c r="E18" s="32" t="s">
        <v>61</v>
      </c>
      <c r="F18" s="50"/>
      <c r="G18" s="640"/>
      <c r="H18" s="628"/>
      <c r="K18" s="38" t="s">
        <v>62</v>
      </c>
      <c r="L18" s="629"/>
      <c r="M18" s="630"/>
      <c r="N18" s="641"/>
      <c r="O18" s="629"/>
      <c r="P18" s="631"/>
      <c r="Q18" s="629"/>
      <c r="R18" s="631"/>
      <c r="T18" s="30"/>
      <c r="U18" s="22"/>
      <c r="X18" s="3">
        <v>45</v>
      </c>
      <c r="Y18" s="3">
        <v>45</v>
      </c>
      <c r="Z18" s="3">
        <v>45</v>
      </c>
      <c r="AA18" s="3">
        <v>45</v>
      </c>
      <c r="AB18" s="3">
        <v>45</v>
      </c>
      <c r="AC18" s="3">
        <v>45</v>
      </c>
      <c r="AD18" s="3">
        <v>45</v>
      </c>
      <c r="AE18" s="3">
        <v>45</v>
      </c>
      <c r="AF18" s="3">
        <v>45</v>
      </c>
      <c r="AG18" s="3">
        <v>45</v>
      </c>
      <c r="AH18" s="3">
        <v>45</v>
      </c>
      <c r="AI18" s="3">
        <v>45</v>
      </c>
      <c r="AJ18" s="3">
        <v>45</v>
      </c>
      <c r="AK18" s="3">
        <v>45</v>
      </c>
      <c r="AL18" s="3">
        <v>45</v>
      </c>
      <c r="AM18" s="3">
        <v>45</v>
      </c>
      <c r="AN18" s="3">
        <v>46.04</v>
      </c>
      <c r="AO18" s="3">
        <v>45</v>
      </c>
      <c r="AP18" s="3">
        <v>45</v>
      </c>
      <c r="AQ18" s="3">
        <v>45</v>
      </c>
    </row>
    <row r="19" spans="2:62" ht="13">
      <c r="B19" s="14"/>
      <c r="C19" s="41"/>
      <c r="D19" s="42"/>
      <c r="E19" s="32" t="s">
        <v>63</v>
      </c>
      <c r="F19" s="50"/>
      <c r="G19" s="627"/>
      <c r="H19" s="628"/>
      <c r="K19" s="38" t="s">
        <v>62</v>
      </c>
      <c r="L19" s="629"/>
      <c r="M19" s="630"/>
      <c r="N19" s="631"/>
      <c r="O19" s="629"/>
      <c r="P19" s="631"/>
      <c r="Q19" s="629"/>
      <c r="R19" s="631"/>
      <c r="T19" s="30"/>
      <c r="U19" s="22"/>
      <c r="AC19" s="51"/>
    </row>
    <row r="20" spans="2:62" ht="9" customHeight="1">
      <c r="B20" s="14"/>
      <c r="C20" s="28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T20" s="30"/>
      <c r="U20" s="22"/>
      <c r="AC20" s="38"/>
    </row>
    <row r="21" spans="2:62" ht="9" customHeight="1">
      <c r="B21" s="14"/>
      <c r="C21" s="24"/>
      <c r="D21" s="25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5"/>
      <c r="T21" s="27"/>
      <c r="U21" s="22"/>
      <c r="AC21" s="38"/>
    </row>
    <row r="22" spans="2:62" ht="13.5" customHeight="1">
      <c r="B22" s="14"/>
      <c r="C22" s="28"/>
      <c r="D22" s="29" t="s">
        <v>64</v>
      </c>
      <c r="E22" s="3"/>
      <c r="F22" s="3"/>
      <c r="G22" s="3" t="s">
        <v>65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T22" s="30"/>
      <c r="U22" s="22"/>
      <c r="X22" s="32" t="s">
        <v>66</v>
      </c>
      <c r="Y22" s="52"/>
      <c r="AA22" s="52"/>
      <c r="AB22" s="52"/>
      <c r="AC22" s="52"/>
    </row>
    <row r="23" spans="2:62" ht="23.25" customHeight="1">
      <c r="B23" s="14"/>
      <c r="C23" s="28"/>
      <c r="D23" s="53" t="s">
        <v>67</v>
      </c>
      <c r="E23" s="54"/>
      <c r="F23" s="616" t="s">
        <v>68</v>
      </c>
      <c r="G23" s="617"/>
      <c r="H23" s="617"/>
      <c r="I23" s="617"/>
      <c r="J23" s="617"/>
      <c r="K23" s="617"/>
      <c r="L23" s="617"/>
      <c r="M23" s="617"/>
      <c r="N23" s="617"/>
      <c r="O23" s="617"/>
      <c r="P23" s="617"/>
      <c r="Q23" s="617"/>
      <c r="R23" s="618"/>
      <c r="S23" s="55" t="s">
        <v>69</v>
      </c>
      <c r="T23" s="30"/>
      <c r="U23" s="22"/>
      <c r="X23" s="31"/>
      <c r="Y23" s="56" t="s">
        <v>70</v>
      </c>
      <c r="Z23" s="56" t="s">
        <v>71</v>
      </c>
      <c r="AA23" s="56" t="s">
        <v>72</v>
      </c>
      <c r="AB23" s="56" t="s">
        <v>73</v>
      </c>
      <c r="AC23" s="56" t="s">
        <v>74</v>
      </c>
      <c r="AD23" s="56" t="s">
        <v>75</v>
      </c>
      <c r="AE23" s="56" t="s">
        <v>76</v>
      </c>
      <c r="AH23" s="57"/>
      <c r="AI23" s="57"/>
      <c r="AJ23" s="57"/>
      <c r="AK23" s="57"/>
      <c r="AM23" s="57"/>
      <c r="AN23" s="57"/>
      <c r="AP23" s="57"/>
      <c r="AQ23" s="57"/>
      <c r="AR23" s="57"/>
      <c r="AS23" s="57"/>
      <c r="AV23" s="57"/>
      <c r="AW23" s="57"/>
      <c r="AX23" s="57"/>
      <c r="AY23" s="57"/>
      <c r="AZ23" s="57"/>
      <c r="BB23" s="58"/>
      <c r="BC23" s="58"/>
      <c r="BD23" s="58"/>
      <c r="BE23" s="58"/>
      <c r="BG23" s="57"/>
      <c r="BH23" s="57"/>
      <c r="BJ23" s="58"/>
    </row>
    <row r="24" spans="2:62" ht="13.5" customHeight="1">
      <c r="B24" s="14"/>
      <c r="C24" s="28"/>
      <c r="D24" s="59" t="s">
        <v>77</v>
      </c>
      <c r="E24" s="60"/>
      <c r="F24" s="574" t="s">
        <v>78</v>
      </c>
      <c r="G24" s="599"/>
      <c r="H24" s="599"/>
      <c r="I24" s="599"/>
      <c r="J24" s="599"/>
      <c r="K24" s="599"/>
      <c r="L24" s="599"/>
      <c r="M24" s="599"/>
      <c r="N24" s="599"/>
      <c r="O24" s="599"/>
      <c r="P24" s="599"/>
      <c r="Q24" s="599"/>
      <c r="R24" s="600"/>
      <c r="S24" s="39"/>
      <c r="T24" s="30"/>
      <c r="U24" s="22"/>
      <c r="X24" s="61" t="str">
        <f t="shared" ref="X24:X31" si="0">D24</f>
        <v>事務所</v>
      </c>
      <c r="Y24" s="62">
        <v>800</v>
      </c>
      <c r="Z24" s="62">
        <v>400</v>
      </c>
      <c r="AA24" s="62">
        <v>2100</v>
      </c>
      <c r="AB24" s="62">
        <v>450</v>
      </c>
      <c r="AC24" s="62">
        <v>2850</v>
      </c>
      <c r="AD24" s="62">
        <v>3300</v>
      </c>
      <c r="AE24" s="62">
        <v>1200</v>
      </c>
    </row>
    <row r="25" spans="2:62" ht="13.5" customHeight="1">
      <c r="B25" s="14"/>
      <c r="C25" s="28"/>
      <c r="D25" s="59" t="s">
        <v>34</v>
      </c>
      <c r="E25" s="60"/>
      <c r="F25" s="574" t="s">
        <v>79</v>
      </c>
      <c r="G25" s="599"/>
      <c r="H25" s="599"/>
      <c r="I25" s="599"/>
      <c r="J25" s="599"/>
      <c r="K25" s="599"/>
      <c r="L25" s="599"/>
      <c r="M25" s="599"/>
      <c r="N25" s="599"/>
      <c r="O25" s="599"/>
      <c r="P25" s="599"/>
      <c r="Q25" s="599"/>
      <c r="R25" s="600"/>
      <c r="S25" s="39"/>
      <c r="T25" s="30"/>
      <c r="U25" s="22"/>
      <c r="X25" s="61" t="str">
        <f t="shared" si="0"/>
        <v>商業施設（物販）</v>
      </c>
      <c r="Y25" s="62">
        <v>900</v>
      </c>
      <c r="Z25" s="62">
        <v>400</v>
      </c>
      <c r="AA25" s="62">
        <v>2200</v>
      </c>
      <c r="AB25" s="62">
        <v>550</v>
      </c>
      <c r="AC25" s="62">
        <v>2844</v>
      </c>
      <c r="AD25" s="62">
        <v>2800</v>
      </c>
      <c r="AE25" s="62">
        <v>1200</v>
      </c>
    </row>
    <row r="26" spans="2:62" ht="13.5" customHeight="1">
      <c r="B26" s="14"/>
      <c r="C26" s="28"/>
      <c r="D26" s="59" t="s">
        <v>35</v>
      </c>
      <c r="E26" s="60"/>
      <c r="F26" s="574" t="s">
        <v>80</v>
      </c>
      <c r="G26" s="599"/>
      <c r="H26" s="599"/>
      <c r="I26" s="599"/>
      <c r="J26" s="599"/>
      <c r="K26" s="599"/>
      <c r="L26" s="599"/>
      <c r="M26" s="599"/>
      <c r="N26" s="599"/>
      <c r="O26" s="599"/>
      <c r="P26" s="599"/>
      <c r="Q26" s="599"/>
      <c r="R26" s="600"/>
      <c r="S26" s="39"/>
      <c r="T26" s="30"/>
      <c r="U26" s="22"/>
      <c r="X26" s="61" t="str">
        <f t="shared" si="0"/>
        <v>商業施設（飲食）</v>
      </c>
      <c r="Y26" s="62">
        <v>1000</v>
      </c>
      <c r="Z26" s="62">
        <v>500</v>
      </c>
      <c r="AA26" s="62">
        <v>2300</v>
      </c>
      <c r="AB26" s="62">
        <v>750</v>
      </c>
      <c r="AC26" s="62">
        <v>3861</v>
      </c>
      <c r="AD26" s="62">
        <v>3800</v>
      </c>
      <c r="AE26" s="62">
        <v>1200</v>
      </c>
    </row>
    <row r="27" spans="2:62" ht="13.5" customHeight="1">
      <c r="B27" s="14"/>
      <c r="C27" s="28"/>
      <c r="D27" s="59" t="s">
        <v>36</v>
      </c>
      <c r="E27" s="60"/>
      <c r="F27" s="574" t="s">
        <v>81</v>
      </c>
      <c r="G27" s="599"/>
      <c r="H27" s="599"/>
      <c r="I27" s="599"/>
      <c r="J27" s="599"/>
      <c r="K27" s="599"/>
      <c r="L27" s="599"/>
      <c r="M27" s="599"/>
      <c r="N27" s="599"/>
      <c r="O27" s="599"/>
      <c r="P27" s="599"/>
      <c r="Q27" s="599"/>
      <c r="R27" s="600"/>
      <c r="S27" s="39"/>
      <c r="T27" s="30"/>
      <c r="U27" s="22"/>
      <c r="X27" s="61" t="str">
        <f t="shared" si="0"/>
        <v>宿泊施設</v>
      </c>
      <c r="Y27" s="62">
        <v>1000</v>
      </c>
      <c r="Z27" s="62">
        <v>1200</v>
      </c>
      <c r="AA27" s="62">
        <v>3000</v>
      </c>
      <c r="AB27" s="62">
        <v>5000</v>
      </c>
      <c r="AC27" s="62">
        <v>5110</v>
      </c>
      <c r="AD27" s="62">
        <v>5500</v>
      </c>
      <c r="AE27" s="62">
        <v>2750</v>
      </c>
      <c r="AH27" s="597"/>
      <c r="AI27" s="597"/>
      <c r="AJ27" s="597"/>
      <c r="AK27" s="597"/>
      <c r="AM27" s="597"/>
      <c r="AN27" s="597"/>
      <c r="AO27" s="597"/>
      <c r="AQ27" s="597"/>
      <c r="AR27" s="597"/>
      <c r="AS27" s="597"/>
      <c r="AT27" s="597"/>
      <c r="AU27" s="597"/>
      <c r="AV27" s="597"/>
      <c r="AX27" s="597"/>
      <c r="AY27" s="597"/>
      <c r="AZ27" s="597"/>
      <c r="BB27" s="57"/>
      <c r="BC27" s="57"/>
      <c r="BD27" s="57"/>
      <c r="BE27" s="597"/>
      <c r="BF27" s="597"/>
      <c r="BG27" s="597"/>
      <c r="BH27" s="597"/>
      <c r="BI27" s="597"/>
    </row>
    <row r="28" spans="2:62" ht="13.5" customHeight="1">
      <c r="B28" s="14"/>
      <c r="C28" s="28"/>
      <c r="D28" s="59" t="s">
        <v>37</v>
      </c>
      <c r="E28" s="60"/>
      <c r="F28" s="574" t="s">
        <v>82</v>
      </c>
      <c r="G28" s="599"/>
      <c r="H28" s="599"/>
      <c r="I28" s="599"/>
      <c r="J28" s="599"/>
      <c r="K28" s="599"/>
      <c r="L28" s="599"/>
      <c r="M28" s="599"/>
      <c r="N28" s="599"/>
      <c r="O28" s="599"/>
      <c r="P28" s="599"/>
      <c r="Q28" s="599"/>
      <c r="R28" s="600"/>
      <c r="S28" s="39"/>
      <c r="T28" s="30"/>
      <c r="U28" s="22"/>
      <c r="X28" s="61" t="str">
        <f t="shared" si="0"/>
        <v>教育施設</v>
      </c>
      <c r="Y28" s="62">
        <v>400</v>
      </c>
      <c r="Z28" s="62">
        <v>500</v>
      </c>
      <c r="AA28" s="62">
        <v>1350</v>
      </c>
      <c r="AB28" s="62">
        <v>550</v>
      </c>
      <c r="AC28" s="62">
        <v>2000</v>
      </c>
      <c r="AD28" s="62">
        <v>2300</v>
      </c>
      <c r="AE28" s="62">
        <v>1200</v>
      </c>
      <c r="AH28" s="598"/>
      <c r="AI28" s="598"/>
      <c r="AJ28" s="598"/>
      <c r="AK28" s="598"/>
      <c r="AM28" s="598"/>
      <c r="AN28" s="598"/>
      <c r="AO28" s="598"/>
      <c r="AQ28" s="598"/>
      <c r="AR28" s="598"/>
      <c r="AS28" s="598"/>
      <c r="AT28" s="598"/>
      <c r="AU28" s="598"/>
      <c r="AV28" s="598"/>
      <c r="AX28" s="598"/>
      <c r="AY28" s="598"/>
      <c r="AZ28" s="598"/>
      <c r="BE28" s="598"/>
      <c r="BF28" s="598"/>
      <c r="BG28" s="598"/>
      <c r="BH28" s="598"/>
      <c r="BI28" s="598"/>
    </row>
    <row r="29" spans="2:62" ht="13.5" customHeight="1">
      <c r="B29" s="14"/>
      <c r="C29" s="28"/>
      <c r="D29" s="59" t="s">
        <v>38</v>
      </c>
      <c r="E29" s="60"/>
      <c r="F29" s="574" t="s">
        <v>83</v>
      </c>
      <c r="G29" s="599"/>
      <c r="H29" s="599"/>
      <c r="I29" s="599"/>
      <c r="J29" s="599"/>
      <c r="K29" s="599"/>
      <c r="L29" s="599"/>
      <c r="M29" s="599"/>
      <c r="N29" s="599"/>
      <c r="O29" s="599"/>
      <c r="P29" s="599"/>
      <c r="Q29" s="599"/>
      <c r="R29" s="600"/>
      <c r="S29" s="39"/>
      <c r="T29" s="30"/>
      <c r="U29" s="22"/>
      <c r="X29" s="61" t="str">
        <f t="shared" si="0"/>
        <v>医療施設</v>
      </c>
      <c r="Y29" s="62">
        <v>1000</v>
      </c>
      <c r="Z29" s="62">
        <v>900</v>
      </c>
      <c r="AA29" s="62">
        <v>3400</v>
      </c>
      <c r="AB29" s="62">
        <v>1600</v>
      </c>
      <c r="AC29" s="62">
        <v>5110</v>
      </c>
      <c r="AD29" s="62">
        <v>5100</v>
      </c>
      <c r="AE29" s="62">
        <v>1800</v>
      </c>
      <c r="AH29" s="598"/>
      <c r="AI29" s="598"/>
      <c r="AJ29" s="598"/>
      <c r="AK29" s="598"/>
    </row>
    <row r="30" spans="2:62" ht="13.5" customHeight="1">
      <c r="B30" s="14"/>
      <c r="C30" s="28"/>
      <c r="D30" s="59" t="s">
        <v>39</v>
      </c>
      <c r="E30" s="60"/>
      <c r="F30" s="574" t="s">
        <v>84</v>
      </c>
      <c r="G30" s="599"/>
      <c r="H30" s="599"/>
      <c r="I30" s="599"/>
      <c r="J30" s="599"/>
      <c r="K30" s="599"/>
      <c r="L30" s="599"/>
      <c r="M30" s="599"/>
      <c r="N30" s="599"/>
      <c r="O30" s="599"/>
      <c r="P30" s="599"/>
      <c r="Q30" s="599"/>
      <c r="R30" s="600"/>
      <c r="S30" s="39"/>
      <c r="T30" s="30"/>
      <c r="U30" s="22"/>
      <c r="X30" s="61" t="str">
        <f t="shared" si="0"/>
        <v>文化・娯楽施設</v>
      </c>
      <c r="Y30" s="63">
        <v>1000</v>
      </c>
      <c r="Z30" s="63">
        <v>500</v>
      </c>
      <c r="AA30" s="63">
        <v>2300</v>
      </c>
      <c r="AB30" s="63">
        <v>1100</v>
      </c>
      <c r="AC30" s="63">
        <v>3861</v>
      </c>
      <c r="AD30" s="63">
        <v>3800</v>
      </c>
      <c r="AE30" s="63">
        <v>1200</v>
      </c>
      <c r="AH30" s="598"/>
      <c r="AI30" s="598"/>
      <c r="AJ30" s="598"/>
      <c r="AK30" s="598"/>
    </row>
    <row r="31" spans="2:62" ht="13.5" customHeight="1">
      <c r="B31" s="14"/>
      <c r="C31" s="28"/>
      <c r="D31" s="59" t="s">
        <v>40</v>
      </c>
      <c r="E31" s="60"/>
      <c r="F31" s="574" t="s">
        <v>85</v>
      </c>
      <c r="G31" s="599"/>
      <c r="H31" s="599"/>
      <c r="I31" s="599"/>
      <c r="J31" s="599"/>
      <c r="K31" s="599"/>
      <c r="L31" s="599"/>
      <c r="M31" s="599"/>
      <c r="N31" s="599"/>
      <c r="O31" s="599"/>
      <c r="P31" s="599"/>
      <c r="Q31" s="599"/>
      <c r="R31" s="600"/>
      <c r="S31" s="64"/>
      <c r="T31" s="30"/>
      <c r="U31" s="22"/>
      <c r="X31" s="61" t="str">
        <f t="shared" si="0"/>
        <v>その他</v>
      </c>
      <c r="Y31" s="63">
        <f t="shared" ref="Y31:AE31" si="1">Y24</f>
        <v>800</v>
      </c>
      <c r="Z31" s="63">
        <f t="shared" si="1"/>
        <v>400</v>
      </c>
      <c r="AA31" s="63">
        <f t="shared" si="1"/>
        <v>2100</v>
      </c>
      <c r="AB31" s="63">
        <f t="shared" si="1"/>
        <v>450</v>
      </c>
      <c r="AC31" s="63">
        <f t="shared" si="1"/>
        <v>2850</v>
      </c>
      <c r="AD31" s="63">
        <f t="shared" si="1"/>
        <v>3300</v>
      </c>
      <c r="AE31" s="63">
        <f t="shared" si="1"/>
        <v>1200</v>
      </c>
    </row>
    <row r="32" spans="2:62" ht="13">
      <c r="B32" s="14"/>
      <c r="C32" s="28"/>
      <c r="D32" s="601" t="s">
        <v>86</v>
      </c>
      <c r="E32" s="576"/>
      <c r="F32" s="65"/>
      <c r="G32" s="66"/>
      <c r="H32" s="66"/>
      <c r="I32" s="66"/>
      <c r="J32" s="66"/>
      <c r="K32" s="66"/>
      <c r="L32" s="66"/>
      <c r="M32" s="66"/>
      <c r="N32" s="66"/>
      <c r="O32" s="66" t="s">
        <v>87</v>
      </c>
      <c r="P32" s="67"/>
      <c r="Q32" s="66" t="s">
        <v>88</v>
      </c>
      <c r="R32" s="66"/>
      <c r="S32" s="68">
        <f>SUM(S24:S31)+P32</f>
        <v>0</v>
      </c>
      <c r="T32" s="30"/>
      <c r="U32" s="22"/>
      <c r="X32" s="61" t="s">
        <v>89</v>
      </c>
      <c r="Y32" s="63" t="e">
        <f t="shared" ref="Y32:AE32" si="2">IF(SUM($S$24:$S$31)=0,INDEX(Y$24:Y$31,MATCH($G$15,$X$24:$X$31,0)),ROUND(SUMPRODUCT($S$24:$S$31,Y24:Y31)/SUM($S$24:$S$31),0))</f>
        <v>#N/A</v>
      </c>
      <c r="Z32" s="63" t="e">
        <f>IF(SUM($S$24:$S$31)=0,INDEX(Z$24:Z$31,MATCH($G$15,$X$24:$X$31,0)),ROUND(SUMPRODUCT($S$24:$S$31,Z24:Z31)/SUM($S$24:$S$31),0))</f>
        <v>#N/A</v>
      </c>
      <c r="AA32" s="63" t="e">
        <f t="shared" si="2"/>
        <v>#N/A</v>
      </c>
      <c r="AB32" s="63" t="e">
        <f t="shared" si="2"/>
        <v>#N/A</v>
      </c>
      <c r="AC32" s="63" t="e">
        <f t="shared" si="2"/>
        <v>#N/A</v>
      </c>
      <c r="AD32" s="63" t="e">
        <f t="shared" si="2"/>
        <v>#N/A</v>
      </c>
      <c r="AE32" s="63" t="e">
        <f t="shared" si="2"/>
        <v>#N/A</v>
      </c>
    </row>
    <row r="33" spans="2:72" ht="9" customHeight="1">
      <c r="B33" s="14"/>
      <c r="C33" s="69"/>
      <c r="E33" s="70"/>
      <c r="F33" s="71"/>
      <c r="G33" s="72"/>
      <c r="H33" s="3"/>
      <c r="I33" s="3"/>
      <c r="J33" s="57"/>
      <c r="K33" s="73"/>
      <c r="L33" s="57"/>
      <c r="M33" s="57"/>
      <c r="N33" s="73"/>
      <c r="O33" s="74"/>
      <c r="P33" s="74"/>
      <c r="Q33" s="75"/>
      <c r="R33" s="3"/>
      <c r="T33" s="76"/>
      <c r="U33" s="22"/>
    </row>
    <row r="34" spans="2:72" ht="9" customHeight="1">
      <c r="B34" s="14"/>
      <c r="C34" s="77"/>
      <c r="D34" s="12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12"/>
      <c r="T34" s="13"/>
      <c r="U34" s="22"/>
    </row>
    <row r="35" spans="2:72" ht="13.5" customHeight="1">
      <c r="B35" s="14"/>
      <c r="C35" s="23"/>
      <c r="D35" s="29" t="s">
        <v>90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79"/>
      <c r="U35" s="22"/>
      <c r="Z35" s="3" t="s">
        <v>91</v>
      </c>
      <c r="BE35" s="3" t="s">
        <v>92</v>
      </c>
    </row>
    <row r="36" spans="2:72" ht="9" customHeight="1">
      <c r="B36" s="14"/>
      <c r="C36" s="80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79"/>
      <c r="U36" s="22"/>
    </row>
    <row r="37" spans="2:72" ht="13">
      <c r="B37" s="14"/>
      <c r="C37" s="23"/>
      <c r="D37" s="568" t="s">
        <v>93</v>
      </c>
      <c r="E37" s="604" t="s">
        <v>94</v>
      </c>
      <c r="F37" s="607" t="s">
        <v>95</v>
      </c>
      <c r="G37" s="608"/>
      <c r="H37" s="608"/>
      <c r="I37" s="609"/>
      <c r="J37" s="616" t="s">
        <v>96</v>
      </c>
      <c r="K37" s="617"/>
      <c r="L37" s="617"/>
      <c r="M37" s="617"/>
      <c r="N37" s="617"/>
      <c r="O37" s="617"/>
      <c r="P37" s="617"/>
      <c r="Q37" s="617"/>
      <c r="R37" s="617"/>
      <c r="S37" s="618"/>
      <c r="T37" s="79"/>
      <c r="U37" s="22"/>
      <c r="Z37" s="568" t="s">
        <v>93</v>
      </c>
      <c r="AA37" s="604" t="s">
        <v>94</v>
      </c>
      <c r="AB37" s="607" t="s">
        <v>95</v>
      </c>
      <c r="AC37" s="619"/>
      <c r="AD37" s="619"/>
      <c r="AE37" s="619"/>
      <c r="AF37" s="294" t="s">
        <v>96</v>
      </c>
      <c r="AG37" s="82"/>
      <c r="AH37" s="82"/>
      <c r="AI37" s="82"/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/>
      <c r="AW37" s="82"/>
      <c r="AX37" s="82"/>
      <c r="AY37" s="82"/>
      <c r="AZ37" s="82"/>
      <c r="BA37" s="82"/>
      <c r="BB37" s="82"/>
      <c r="BC37" s="82"/>
      <c r="BD37" s="82"/>
      <c r="BE37" s="82"/>
      <c r="BF37" s="83"/>
      <c r="BG37" s="543"/>
      <c r="BH37" s="543"/>
      <c r="BI37" s="543"/>
      <c r="BJ37" s="543"/>
      <c r="BK37" s="543"/>
      <c r="BL37" s="543"/>
      <c r="BM37" s="543"/>
      <c r="BN37" s="543"/>
      <c r="BO37" s="544"/>
      <c r="BQ37" s="84" t="s">
        <v>97</v>
      </c>
      <c r="BR37" s="84"/>
      <c r="BS37" s="84"/>
      <c r="BT37" s="544"/>
    </row>
    <row r="38" spans="2:72" ht="13">
      <c r="B38" s="14"/>
      <c r="C38" s="23"/>
      <c r="D38" s="602"/>
      <c r="E38" s="605"/>
      <c r="F38" s="610"/>
      <c r="G38" s="611"/>
      <c r="H38" s="611"/>
      <c r="I38" s="612"/>
      <c r="J38" s="616" t="s">
        <v>99</v>
      </c>
      <c r="K38" s="624"/>
      <c r="L38" s="624"/>
      <c r="M38" s="624"/>
      <c r="N38" s="625"/>
      <c r="O38" s="624" t="s">
        <v>848</v>
      </c>
      <c r="P38" s="624"/>
      <c r="Q38" s="624"/>
      <c r="R38" s="624"/>
      <c r="S38" s="626"/>
      <c r="T38" s="79"/>
      <c r="U38" s="22"/>
      <c r="Z38" s="584"/>
      <c r="AA38" s="605"/>
      <c r="AB38" s="620"/>
      <c r="AC38" s="621"/>
      <c r="AD38" s="621"/>
      <c r="AE38" s="621"/>
      <c r="AF38" s="85" t="s">
        <v>100</v>
      </c>
      <c r="AG38" s="54"/>
      <c r="AH38" s="54"/>
      <c r="AI38" s="54"/>
      <c r="AJ38" s="54"/>
      <c r="AK38" s="54"/>
      <c r="AL38" s="54"/>
      <c r="AM38" s="54"/>
      <c r="AN38" s="82"/>
      <c r="AO38" s="81" t="s">
        <v>98</v>
      </c>
      <c r="AP38" s="82"/>
      <c r="AQ38" s="82"/>
      <c r="AR38" s="82"/>
      <c r="AS38" s="82"/>
      <c r="AT38" s="82"/>
      <c r="AU38" s="82"/>
      <c r="AV38" s="82"/>
      <c r="AW38" s="82"/>
      <c r="AX38" s="81" t="s">
        <v>99</v>
      </c>
      <c r="AY38" s="82"/>
      <c r="AZ38" s="82"/>
      <c r="BA38" s="82"/>
      <c r="BB38" s="82"/>
      <c r="BC38" s="82"/>
      <c r="BD38" s="82"/>
      <c r="BE38" s="82"/>
      <c r="BF38" s="83"/>
      <c r="BG38" s="81" t="s">
        <v>848</v>
      </c>
      <c r="BH38" s="82"/>
      <c r="BI38" s="82"/>
      <c r="BJ38" s="82"/>
      <c r="BK38" s="82"/>
      <c r="BL38" s="82"/>
      <c r="BM38" s="82"/>
      <c r="BN38" s="82"/>
      <c r="BO38" s="83"/>
      <c r="BQ38" s="86" t="s">
        <v>101</v>
      </c>
      <c r="BR38" s="86" t="s">
        <v>102</v>
      </c>
      <c r="BS38" s="86" t="s">
        <v>103</v>
      </c>
      <c r="BT38" s="86" t="s">
        <v>848</v>
      </c>
    </row>
    <row r="39" spans="2:72" ht="13">
      <c r="B39" s="14"/>
      <c r="C39" s="23"/>
      <c r="D39" s="603"/>
      <c r="E39" s="606"/>
      <c r="F39" s="613"/>
      <c r="G39" s="614"/>
      <c r="H39" s="614"/>
      <c r="I39" s="615"/>
      <c r="J39" s="87" t="s">
        <v>8</v>
      </c>
      <c r="K39" s="87" t="s">
        <v>9</v>
      </c>
      <c r="L39" s="87" t="s">
        <v>10</v>
      </c>
      <c r="M39" s="87" t="s">
        <v>104</v>
      </c>
      <c r="N39" s="88" t="s">
        <v>105</v>
      </c>
      <c r="O39" s="89" t="s">
        <v>8</v>
      </c>
      <c r="P39" s="90" t="s">
        <v>9</v>
      </c>
      <c r="Q39" s="90" t="s">
        <v>10</v>
      </c>
      <c r="R39" s="90" t="s">
        <v>104</v>
      </c>
      <c r="S39" s="87" t="s">
        <v>105</v>
      </c>
      <c r="T39" s="79"/>
      <c r="U39" s="22"/>
      <c r="Z39" s="569"/>
      <c r="AA39" s="606"/>
      <c r="AB39" s="622"/>
      <c r="AC39" s="623"/>
      <c r="AD39" s="623"/>
      <c r="AE39" s="623"/>
      <c r="AF39" s="91" t="s">
        <v>8</v>
      </c>
      <c r="AG39" s="87" t="s">
        <v>9</v>
      </c>
      <c r="AH39" s="87" t="s">
        <v>10</v>
      </c>
      <c r="AI39" s="87" t="s">
        <v>11</v>
      </c>
      <c r="AJ39" s="87" t="s">
        <v>12</v>
      </c>
      <c r="AK39" s="87" t="s">
        <v>13</v>
      </c>
      <c r="AL39" s="87" t="s">
        <v>14</v>
      </c>
      <c r="AM39" s="92" t="s">
        <v>15</v>
      </c>
      <c r="AN39" s="93" t="s">
        <v>105</v>
      </c>
      <c r="AO39" s="94" t="s">
        <v>8</v>
      </c>
      <c r="AP39" s="90" t="s">
        <v>9</v>
      </c>
      <c r="AQ39" s="90" t="s">
        <v>10</v>
      </c>
      <c r="AR39" s="90" t="s">
        <v>11</v>
      </c>
      <c r="AS39" s="90" t="s">
        <v>12</v>
      </c>
      <c r="AT39" s="90" t="s">
        <v>13</v>
      </c>
      <c r="AU39" s="90" t="s">
        <v>14</v>
      </c>
      <c r="AV39" s="93" t="s">
        <v>15</v>
      </c>
      <c r="AW39" s="93" t="s">
        <v>105</v>
      </c>
      <c r="AX39" s="94" t="s">
        <v>8</v>
      </c>
      <c r="AY39" s="90" t="s">
        <v>9</v>
      </c>
      <c r="AZ39" s="90" t="s">
        <v>10</v>
      </c>
      <c r="BA39" s="90" t="s">
        <v>11</v>
      </c>
      <c r="BB39" s="90" t="s">
        <v>12</v>
      </c>
      <c r="BC39" s="90" t="s">
        <v>13</v>
      </c>
      <c r="BD39" s="90" t="s">
        <v>14</v>
      </c>
      <c r="BE39" s="90" t="s">
        <v>15</v>
      </c>
      <c r="BF39" s="90" t="s">
        <v>105</v>
      </c>
      <c r="BG39" s="94" t="s">
        <v>8</v>
      </c>
      <c r="BH39" s="90" t="s">
        <v>9</v>
      </c>
      <c r="BI39" s="90" t="s">
        <v>10</v>
      </c>
      <c r="BJ39" s="90" t="s">
        <v>11</v>
      </c>
      <c r="BK39" s="90" t="s">
        <v>12</v>
      </c>
      <c r="BL39" s="90" t="s">
        <v>13</v>
      </c>
      <c r="BM39" s="90" t="s">
        <v>14</v>
      </c>
      <c r="BN39" s="90" t="s">
        <v>15</v>
      </c>
      <c r="BO39" s="90" t="s">
        <v>105</v>
      </c>
      <c r="BQ39" s="90" t="s">
        <v>104</v>
      </c>
      <c r="BR39" s="90" t="s">
        <v>104</v>
      </c>
      <c r="BS39" s="90" t="s">
        <v>104</v>
      </c>
      <c r="BT39" s="90" t="s">
        <v>104</v>
      </c>
    </row>
    <row r="40" spans="2:72" ht="14.25" customHeight="1">
      <c r="B40" s="14"/>
      <c r="C40" s="23"/>
      <c r="D40" s="593" t="s">
        <v>106</v>
      </c>
      <c r="E40" s="95">
        <v>1.1000000000000001</v>
      </c>
      <c r="F40" s="574" t="s">
        <v>107</v>
      </c>
      <c r="G40" s="575"/>
      <c r="H40" s="575"/>
      <c r="I40" s="576"/>
      <c r="J40" s="96">
        <f>AX40</f>
        <v>0</v>
      </c>
      <c r="K40" s="96">
        <f>AY40</f>
        <v>0</v>
      </c>
      <c r="L40" s="96">
        <f>AZ40</f>
        <v>0</v>
      </c>
      <c r="M40" s="96">
        <f>SUM(BA40:BE40)</f>
        <v>0</v>
      </c>
      <c r="N40" s="97">
        <f>SUM(J40:M40)</f>
        <v>0</v>
      </c>
      <c r="O40" s="98">
        <f>BG40</f>
        <v>0</v>
      </c>
      <c r="P40" s="96">
        <f>BH40</f>
        <v>0</v>
      </c>
      <c r="Q40" s="96">
        <f>BI40</f>
        <v>0</v>
      </c>
      <c r="R40" s="99">
        <f>SUM(BJ40:BN40)</f>
        <v>0</v>
      </c>
      <c r="S40" s="96">
        <f>SUM(O40:R40)</f>
        <v>0</v>
      </c>
      <c r="T40" s="79"/>
      <c r="U40" s="22"/>
      <c r="Z40" s="590" t="s">
        <v>106</v>
      </c>
      <c r="AA40" s="100">
        <v>1.1000000000000001</v>
      </c>
      <c r="AB40" s="585" t="s">
        <v>107</v>
      </c>
      <c r="AC40" s="586"/>
      <c r="AD40" s="586"/>
      <c r="AE40" s="586"/>
      <c r="AF40" s="101">
        <f>熱源機器!BX4</f>
        <v>0</v>
      </c>
      <c r="AG40" s="96">
        <f>熱源機器!BY4</f>
        <v>0</v>
      </c>
      <c r="AH40" s="96">
        <f>熱源機器!BZ4</f>
        <v>0</v>
      </c>
      <c r="AI40" s="96">
        <f>熱源機器!CA4</f>
        <v>0</v>
      </c>
      <c r="AJ40" s="96">
        <f>熱源機器!CB4</f>
        <v>0</v>
      </c>
      <c r="AK40" s="96">
        <f>熱源機器!CC4</f>
        <v>0</v>
      </c>
      <c r="AL40" s="96">
        <f>熱源機器!CD4</f>
        <v>0</v>
      </c>
      <c r="AM40" s="99">
        <f>熱源機器!CE4</f>
        <v>0</v>
      </c>
      <c r="AN40" s="102">
        <f>SUM(AF40:AM40)</f>
        <v>0</v>
      </c>
      <c r="AO40" s="101">
        <f>熱源機器!BX5</f>
        <v>0</v>
      </c>
      <c r="AP40" s="96">
        <f>熱源機器!BY5</f>
        <v>0</v>
      </c>
      <c r="AQ40" s="96">
        <f>熱源機器!BZ5</f>
        <v>0</v>
      </c>
      <c r="AR40" s="96">
        <f>熱源機器!CA5</f>
        <v>0</v>
      </c>
      <c r="AS40" s="96">
        <f>熱源機器!CB5</f>
        <v>0</v>
      </c>
      <c r="AT40" s="96">
        <f>熱源機器!CC5</f>
        <v>0</v>
      </c>
      <c r="AU40" s="96">
        <f>熱源機器!CD5</f>
        <v>0</v>
      </c>
      <c r="AV40" s="99">
        <f>熱源機器!CE5</f>
        <v>0</v>
      </c>
      <c r="AW40" s="102">
        <f>SUM(AO40:AV40)</f>
        <v>0</v>
      </c>
      <c r="AX40" s="101">
        <f>熱源機器!BX6</f>
        <v>0</v>
      </c>
      <c r="AY40" s="96">
        <f>熱源機器!BY6</f>
        <v>0</v>
      </c>
      <c r="AZ40" s="96">
        <f>熱源機器!BZ6</f>
        <v>0</v>
      </c>
      <c r="BA40" s="96">
        <f>熱源機器!CA6</f>
        <v>0</v>
      </c>
      <c r="BB40" s="96">
        <f>熱源機器!CB6</f>
        <v>0</v>
      </c>
      <c r="BC40" s="96">
        <f>熱源機器!CC6</f>
        <v>0</v>
      </c>
      <c r="BD40" s="96">
        <f>熱源機器!CD6</f>
        <v>0</v>
      </c>
      <c r="BE40" s="96">
        <f>熱源機器!CE6</f>
        <v>0</v>
      </c>
      <c r="BF40" s="103">
        <f>SUM(AX40:BE40)</f>
        <v>0</v>
      </c>
      <c r="BG40" s="101">
        <f>熱源機器!BX7</f>
        <v>0</v>
      </c>
      <c r="BH40" s="96">
        <f>熱源機器!BY7</f>
        <v>0</v>
      </c>
      <c r="BI40" s="96">
        <f>熱源機器!BZ7</f>
        <v>0</v>
      </c>
      <c r="BJ40" s="96">
        <f>熱源機器!CA7</f>
        <v>0</v>
      </c>
      <c r="BK40" s="96">
        <f>熱源機器!CB7</f>
        <v>0</v>
      </c>
      <c r="BL40" s="96">
        <f>熱源機器!CC7</f>
        <v>0</v>
      </c>
      <c r="BM40" s="96">
        <f>熱源機器!CD7</f>
        <v>0</v>
      </c>
      <c r="BN40" s="96">
        <f>熱源機器!CE7</f>
        <v>0</v>
      </c>
      <c r="BO40" s="103">
        <f>SUM(BG40:BN40)</f>
        <v>0</v>
      </c>
      <c r="BQ40" s="96">
        <f t="shared" ref="BQ40:BQ60" si="3">SUM(AI40:AM40)</f>
        <v>0</v>
      </c>
      <c r="BR40" s="96">
        <f t="shared" ref="BR40:BR60" si="4">SUM(AR40:AV40)</f>
        <v>0</v>
      </c>
      <c r="BS40" s="96">
        <f t="shared" ref="BS40:BS60" si="5">SUM(BA40:BE40)</f>
        <v>0</v>
      </c>
      <c r="BT40" s="96">
        <f>SUM(BJ40:BN40)</f>
        <v>0</v>
      </c>
    </row>
    <row r="41" spans="2:72" ht="14.25" customHeight="1">
      <c r="B41" s="14"/>
      <c r="C41" s="23"/>
      <c r="D41" s="594"/>
      <c r="E41" s="104">
        <v>1.2</v>
      </c>
      <c r="F41" s="574" t="s">
        <v>108</v>
      </c>
      <c r="G41" s="575"/>
      <c r="H41" s="575"/>
      <c r="I41" s="576"/>
      <c r="J41" s="96">
        <f t="shared" ref="J41:J60" si="6">AX41</f>
        <v>0</v>
      </c>
      <c r="K41" s="96">
        <f t="shared" ref="K41:K60" si="7">AY41</f>
        <v>0</v>
      </c>
      <c r="L41" s="96">
        <f t="shared" ref="L41:L60" si="8">AZ41</f>
        <v>0</v>
      </c>
      <c r="M41" s="96">
        <f t="shared" ref="M41:M60" si="9">SUM(BA41:BE41)</f>
        <v>0</v>
      </c>
      <c r="N41" s="97">
        <f t="shared" ref="N41:N60" si="10">SUM(J41:M41)</f>
        <v>0</v>
      </c>
      <c r="O41" s="98">
        <f t="shared" ref="O41:O59" si="11">BG41</f>
        <v>0</v>
      </c>
      <c r="P41" s="96">
        <f t="shared" ref="P41:P59" si="12">BH41</f>
        <v>0</v>
      </c>
      <c r="Q41" s="96">
        <f t="shared" ref="Q41:Q59" si="13">BI41</f>
        <v>0</v>
      </c>
      <c r="R41" s="99">
        <f t="shared" ref="R41:R60" si="14">SUM(BJ41:BN41)</f>
        <v>0</v>
      </c>
      <c r="S41" s="96">
        <f t="shared" ref="S41:S60" si="15">SUM(O41:R41)</f>
        <v>0</v>
      </c>
      <c r="T41" s="79"/>
      <c r="U41" s="22"/>
      <c r="Z41" s="591"/>
      <c r="AA41" s="90">
        <v>1.2</v>
      </c>
      <c r="AB41" s="585" t="s">
        <v>108</v>
      </c>
      <c r="AC41" s="586"/>
      <c r="AD41" s="586"/>
      <c r="AE41" s="586"/>
      <c r="AF41" s="101">
        <f>冷却塔!AX3</f>
        <v>0</v>
      </c>
      <c r="AG41" s="96">
        <f>冷却塔!AY3</f>
        <v>0</v>
      </c>
      <c r="AH41" s="96">
        <f>冷却塔!AZ3</f>
        <v>0</v>
      </c>
      <c r="AI41" s="96">
        <f>冷却塔!BA3</f>
        <v>0</v>
      </c>
      <c r="AJ41" s="96">
        <f>冷却塔!BB3</f>
        <v>0</v>
      </c>
      <c r="AK41" s="96">
        <f>冷却塔!BC3</f>
        <v>0</v>
      </c>
      <c r="AL41" s="96">
        <f>冷却塔!BD3</f>
        <v>0</v>
      </c>
      <c r="AM41" s="99">
        <f>冷却塔!BE3</f>
        <v>0</v>
      </c>
      <c r="AN41" s="102">
        <f t="shared" ref="AN41:AN61" si="16">SUM(AF41:AM41)</f>
        <v>0</v>
      </c>
      <c r="AO41" s="101">
        <f>冷却塔!AX4</f>
        <v>0</v>
      </c>
      <c r="AP41" s="96">
        <f>冷却塔!AY4</f>
        <v>0</v>
      </c>
      <c r="AQ41" s="96">
        <f>冷却塔!AZ4</f>
        <v>0</v>
      </c>
      <c r="AR41" s="96">
        <f>冷却塔!BA4</f>
        <v>0</v>
      </c>
      <c r="AS41" s="96">
        <f>冷却塔!BB4</f>
        <v>0</v>
      </c>
      <c r="AT41" s="96">
        <f>冷却塔!BC4</f>
        <v>0</v>
      </c>
      <c r="AU41" s="96">
        <f>冷却塔!BD4</f>
        <v>0</v>
      </c>
      <c r="AV41" s="99">
        <f>冷却塔!BE4</f>
        <v>0</v>
      </c>
      <c r="AW41" s="102">
        <f t="shared" ref="AW41:AW61" si="17">SUM(AO41:AV41)</f>
        <v>0</v>
      </c>
      <c r="AX41" s="101">
        <f>冷却塔!AX5</f>
        <v>0</v>
      </c>
      <c r="AY41" s="96">
        <f>冷却塔!AY5</f>
        <v>0</v>
      </c>
      <c r="AZ41" s="96">
        <f>冷却塔!AZ5</f>
        <v>0</v>
      </c>
      <c r="BA41" s="96">
        <f>冷却塔!BA5</f>
        <v>0</v>
      </c>
      <c r="BB41" s="96">
        <f>冷却塔!BB5</f>
        <v>0</v>
      </c>
      <c r="BC41" s="96">
        <f>冷却塔!BC5</f>
        <v>0</v>
      </c>
      <c r="BD41" s="96">
        <f>冷却塔!BD5</f>
        <v>0</v>
      </c>
      <c r="BE41" s="96">
        <f>冷却塔!BE5</f>
        <v>0</v>
      </c>
      <c r="BF41" s="103">
        <f t="shared" ref="BF41:BF60" si="18">SUM(AX41:BE41)</f>
        <v>0</v>
      </c>
      <c r="BG41" s="101">
        <f>冷却塔!AX6</f>
        <v>0</v>
      </c>
      <c r="BH41" s="96">
        <f>冷却塔!AY6</f>
        <v>0</v>
      </c>
      <c r="BI41" s="96">
        <f>冷却塔!AZ6</f>
        <v>0</v>
      </c>
      <c r="BJ41" s="96">
        <f>冷却塔!BA6</f>
        <v>0</v>
      </c>
      <c r="BK41" s="96">
        <f>冷却塔!BB6</f>
        <v>0</v>
      </c>
      <c r="BL41" s="96">
        <f>冷却塔!BC6</f>
        <v>0</v>
      </c>
      <c r="BM41" s="96">
        <f>冷却塔!BD6</f>
        <v>0</v>
      </c>
      <c r="BN41" s="96">
        <f>冷却塔!BE6</f>
        <v>0</v>
      </c>
      <c r="BO41" s="103">
        <f t="shared" ref="BO41:BO60" si="19">SUM(BG41:BN41)</f>
        <v>0</v>
      </c>
      <c r="BQ41" s="96">
        <f t="shared" si="3"/>
        <v>0</v>
      </c>
      <c r="BR41" s="96">
        <f t="shared" si="4"/>
        <v>0</v>
      </c>
      <c r="BS41" s="96">
        <f t="shared" si="5"/>
        <v>0</v>
      </c>
      <c r="BT41" s="96">
        <f t="shared" ref="BT41:BT59" si="20">SUM(BJ41:BN41)</f>
        <v>0</v>
      </c>
    </row>
    <row r="42" spans="2:72" ht="13">
      <c r="B42" s="14"/>
      <c r="C42" s="23"/>
      <c r="D42" s="594"/>
      <c r="E42" s="104">
        <v>1.3</v>
      </c>
      <c r="F42" s="574" t="s">
        <v>109</v>
      </c>
      <c r="G42" s="575"/>
      <c r="H42" s="575"/>
      <c r="I42" s="576"/>
      <c r="J42" s="96">
        <f>AX42</f>
        <v>0</v>
      </c>
      <c r="K42" s="96">
        <f t="shared" si="7"/>
        <v>0</v>
      </c>
      <c r="L42" s="96">
        <f t="shared" si="8"/>
        <v>0</v>
      </c>
      <c r="M42" s="96">
        <f>SUM(BA42:BE42)</f>
        <v>0</v>
      </c>
      <c r="N42" s="97">
        <f>SUM(J42:M42)</f>
        <v>0</v>
      </c>
      <c r="O42" s="98">
        <f>BG42</f>
        <v>0</v>
      </c>
      <c r="P42" s="96">
        <f t="shared" si="12"/>
        <v>0</v>
      </c>
      <c r="Q42" s="96">
        <f t="shared" si="13"/>
        <v>0</v>
      </c>
      <c r="R42" s="99">
        <f>SUM(BJ42:BN42)</f>
        <v>0</v>
      </c>
      <c r="S42" s="96">
        <f>SUM(O42:R42)</f>
        <v>0</v>
      </c>
      <c r="T42" s="79"/>
      <c r="U42" s="22"/>
      <c r="Z42" s="591"/>
      <c r="AA42" s="90">
        <v>1.3</v>
      </c>
      <c r="AB42" s="585" t="s">
        <v>109</v>
      </c>
      <c r="AC42" s="586"/>
      <c r="AD42" s="586"/>
      <c r="AE42" s="586"/>
      <c r="AF42" s="101">
        <f>空調用ポンプ!AS3</f>
        <v>0</v>
      </c>
      <c r="AG42" s="96">
        <f>空調用ポンプ!AT3</f>
        <v>0</v>
      </c>
      <c r="AH42" s="96">
        <f>空調用ポンプ!AU3</f>
        <v>0</v>
      </c>
      <c r="AI42" s="96">
        <f>空調用ポンプ!AV3</f>
        <v>0</v>
      </c>
      <c r="AJ42" s="96">
        <f>空調用ポンプ!AW3</f>
        <v>0</v>
      </c>
      <c r="AK42" s="96">
        <f>空調用ポンプ!AX3</f>
        <v>0</v>
      </c>
      <c r="AL42" s="96">
        <f>空調用ポンプ!AY3</f>
        <v>0</v>
      </c>
      <c r="AM42" s="99">
        <f>空調用ポンプ!AZ3</f>
        <v>0</v>
      </c>
      <c r="AN42" s="102">
        <f t="shared" si="16"/>
        <v>0</v>
      </c>
      <c r="AO42" s="101">
        <f>空調用ポンプ!AS4</f>
        <v>0</v>
      </c>
      <c r="AP42" s="96">
        <f>空調用ポンプ!AT4</f>
        <v>0</v>
      </c>
      <c r="AQ42" s="96">
        <f>空調用ポンプ!AU4</f>
        <v>0</v>
      </c>
      <c r="AR42" s="96">
        <f>空調用ポンプ!AV4</f>
        <v>0</v>
      </c>
      <c r="AS42" s="96">
        <f>空調用ポンプ!AW4</f>
        <v>0</v>
      </c>
      <c r="AT42" s="96">
        <f>空調用ポンプ!AX4</f>
        <v>0</v>
      </c>
      <c r="AU42" s="96">
        <f>空調用ポンプ!AY4</f>
        <v>0</v>
      </c>
      <c r="AV42" s="99">
        <f>空調用ポンプ!AZ4</f>
        <v>0</v>
      </c>
      <c r="AW42" s="102">
        <f t="shared" si="17"/>
        <v>0</v>
      </c>
      <c r="AX42" s="101">
        <f>空調用ポンプ!AS5</f>
        <v>0</v>
      </c>
      <c r="AY42" s="96">
        <f>空調用ポンプ!AT5</f>
        <v>0</v>
      </c>
      <c r="AZ42" s="96">
        <f>空調用ポンプ!AU5</f>
        <v>0</v>
      </c>
      <c r="BA42" s="96">
        <f>空調用ポンプ!AV5</f>
        <v>0</v>
      </c>
      <c r="BB42" s="96">
        <f>空調用ポンプ!AW5</f>
        <v>0</v>
      </c>
      <c r="BC42" s="96">
        <f>空調用ポンプ!AX5</f>
        <v>0</v>
      </c>
      <c r="BD42" s="96">
        <f>空調用ポンプ!AY5</f>
        <v>0</v>
      </c>
      <c r="BE42" s="96">
        <f>空調用ポンプ!AZ5</f>
        <v>0</v>
      </c>
      <c r="BF42" s="103">
        <f t="shared" si="18"/>
        <v>0</v>
      </c>
      <c r="BG42" s="101">
        <f>空調用ポンプ!AS6</f>
        <v>0</v>
      </c>
      <c r="BH42" s="96">
        <f>空調用ポンプ!AT6</f>
        <v>0</v>
      </c>
      <c r="BI42" s="96">
        <f>空調用ポンプ!AU6</f>
        <v>0</v>
      </c>
      <c r="BJ42" s="96">
        <f>空調用ポンプ!AV6</f>
        <v>0</v>
      </c>
      <c r="BK42" s="96">
        <f>空調用ポンプ!AW6</f>
        <v>0</v>
      </c>
      <c r="BL42" s="96">
        <f>空調用ポンプ!AX6</f>
        <v>0</v>
      </c>
      <c r="BM42" s="96">
        <f>空調用ポンプ!AY6</f>
        <v>0</v>
      </c>
      <c r="BN42" s="96">
        <f>空調用ポンプ!AZ6</f>
        <v>0</v>
      </c>
      <c r="BO42" s="103">
        <f t="shared" si="19"/>
        <v>0</v>
      </c>
      <c r="BQ42" s="96">
        <f t="shared" si="3"/>
        <v>0</v>
      </c>
      <c r="BR42" s="96">
        <f t="shared" si="4"/>
        <v>0</v>
      </c>
      <c r="BS42" s="96">
        <f t="shared" si="5"/>
        <v>0</v>
      </c>
      <c r="BT42" s="96">
        <f t="shared" si="20"/>
        <v>0</v>
      </c>
    </row>
    <row r="43" spans="2:72" ht="13.5" customHeight="1">
      <c r="B43" s="14"/>
      <c r="C43" s="23"/>
      <c r="D43" s="595"/>
      <c r="E43" s="104">
        <v>1.4</v>
      </c>
      <c r="F43" s="574" t="s">
        <v>110</v>
      </c>
      <c r="G43" s="575"/>
      <c r="H43" s="575"/>
      <c r="I43" s="576"/>
      <c r="J43" s="96">
        <f t="shared" si="6"/>
        <v>0</v>
      </c>
      <c r="K43" s="96">
        <f t="shared" si="7"/>
        <v>0</v>
      </c>
      <c r="L43" s="96">
        <f t="shared" si="8"/>
        <v>0</v>
      </c>
      <c r="M43" s="96">
        <f t="shared" si="9"/>
        <v>0</v>
      </c>
      <c r="N43" s="97">
        <f t="shared" si="10"/>
        <v>0</v>
      </c>
      <c r="O43" s="98">
        <f t="shared" si="11"/>
        <v>0</v>
      </c>
      <c r="P43" s="96">
        <f t="shared" si="12"/>
        <v>0</v>
      </c>
      <c r="Q43" s="96">
        <f t="shared" si="13"/>
        <v>0</v>
      </c>
      <c r="R43" s="99">
        <f t="shared" si="14"/>
        <v>0</v>
      </c>
      <c r="S43" s="96">
        <f t="shared" si="15"/>
        <v>0</v>
      </c>
      <c r="T43" s="79"/>
      <c r="U43" s="22"/>
      <c r="Z43" s="596"/>
      <c r="AA43" s="90">
        <v>1.4</v>
      </c>
      <c r="AB43" s="585" t="s">
        <v>110</v>
      </c>
      <c r="AC43" s="586"/>
      <c r="AD43" s="586"/>
      <c r="AE43" s="586"/>
      <c r="AF43" s="101">
        <f>空調用ポンプ変流量制御!AT3</f>
        <v>0</v>
      </c>
      <c r="AG43" s="96">
        <f>空調用ポンプ変流量制御!AU3</f>
        <v>0</v>
      </c>
      <c r="AH43" s="96">
        <f>空調用ポンプ変流量制御!AV3</f>
        <v>0</v>
      </c>
      <c r="AI43" s="96">
        <f>空調用ポンプ変流量制御!AW3</f>
        <v>0</v>
      </c>
      <c r="AJ43" s="96">
        <f>空調用ポンプ変流量制御!AX3</f>
        <v>0</v>
      </c>
      <c r="AK43" s="96">
        <f>空調用ポンプ変流量制御!AY3</f>
        <v>0</v>
      </c>
      <c r="AL43" s="96">
        <f>空調用ポンプ変流量制御!AZ3</f>
        <v>0</v>
      </c>
      <c r="AM43" s="99">
        <f>空調用ポンプ変流量制御!BA3</f>
        <v>0</v>
      </c>
      <c r="AN43" s="105">
        <f t="shared" si="16"/>
        <v>0</v>
      </c>
      <c r="AO43" s="101">
        <f>空調用ポンプ変流量制御!AT4</f>
        <v>0</v>
      </c>
      <c r="AP43" s="96">
        <f>空調用ポンプ変流量制御!AU4</f>
        <v>0</v>
      </c>
      <c r="AQ43" s="96">
        <f>空調用ポンプ変流量制御!AV4</f>
        <v>0</v>
      </c>
      <c r="AR43" s="96">
        <f>空調用ポンプ変流量制御!AW4</f>
        <v>0</v>
      </c>
      <c r="AS43" s="96">
        <f>空調用ポンプ変流量制御!AX4</f>
        <v>0</v>
      </c>
      <c r="AT43" s="96">
        <f>空調用ポンプ変流量制御!AY4</f>
        <v>0</v>
      </c>
      <c r="AU43" s="96">
        <f>空調用ポンプ変流量制御!AZ4</f>
        <v>0</v>
      </c>
      <c r="AV43" s="99">
        <f>空調用ポンプ変流量制御!BA4</f>
        <v>0</v>
      </c>
      <c r="AW43" s="105">
        <f t="shared" si="17"/>
        <v>0</v>
      </c>
      <c r="AX43" s="101">
        <f>空調用ポンプ変流量制御!AT5</f>
        <v>0</v>
      </c>
      <c r="AY43" s="96">
        <f>空調用ポンプ変流量制御!AU5</f>
        <v>0</v>
      </c>
      <c r="AZ43" s="96">
        <f>空調用ポンプ変流量制御!AV5</f>
        <v>0</v>
      </c>
      <c r="BA43" s="96">
        <f>空調用ポンプ変流量制御!AW5</f>
        <v>0</v>
      </c>
      <c r="BB43" s="96">
        <f>空調用ポンプ変流量制御!AX5</f>
        <v>0</v>
      </c>
      <c r="BC43" s="96">
        <f>空調用ポンプ変流量制御!AY5</f>
        <v>0</v>
      </c>
      <c r="BD43" s="96">
        <f>空調用ポンプ変流量制御!AZ5</f>
        <v>0</v>
      </c>
      <c r="BE43" s="96">
        <f>空調用ポンプ変流量制御!BA5</f>
        <v>0</v>
      </c>
      <c r="BF43" s="106">
        <f t="shared" si="18"/>
        <v>0</v>
      </c>
      <c r="BG43" s="101">
        <f>空調用ポンプ変流量制御!AT6</f>
        <v>0</v>
      </c>
      <c r="BH43" s="96">
        <f>空調用ポンプ変流量制御!AU6</f>
        <v>0</v>
      </c>
      <c r="BI43" s="96">
        <f>空調用ポンプ変流量制御!AV6</f>
        <v>0</v>
      </c>
      <c r="BJ43" s="96">
        <f>空調用ポンプ変流量制御!AW6</f>
        <v>0</v>
      </c>
      <c r="BK43" s="96">
        <f>空調用ポンプ変流量制御!AX6</f>
        <v>0</v>
      </c>
      <c r="BL43" s="96">
        <f>空調用ポンプ変流量制御!AY6</f>
        <v>0</v>
      </c>
      <c r="BM43" s="96">
        <f>空調用ポンプ変流量制御!AZ6</f>
        <v>0</v>
      </c>
      <c r="BN43" s="96">
        <f>空調用ポンプ変流量制御!BA6</f>
        <v>0</v>
      </c>
      <c r="BO43" s="106">
        <f t="shared" si="19"/>
        <v>0</v>
      </c>
      <c r="BQ43" s="96">
        <f t="shared" si="3"/>
        <v>0</v>
      </c>
      <c r="BR43" s="96">
        <f t="shared" si="4"/>
        <v>0</v>
      </c>
      <c r="BS43" s="96">
        <f t="shared" si="5"/>
        <v>0</v>
      </c>
      <c r="BT43" s="96">
        <f t="shared" si="20"/>
        <v>0</v>
      </c>
    </row>
    <row r="44" spans="2:72" ht="13.5" customHeight="1">
      <c r="B44" s="14"/>
      <c r="C44" s="23"/>
      <c r="D44" s="593" t="s">
        <v>111</v>
      </c>
      <c r="E44" s="104">
        <v>2.1</v>
      </c>
      <c r="F44" s="574" t="s">
        <v>112</v>
      </c>
      <c r="G44" s="575"/>
      <c r="H44" s="575"/>
      <c r="I44" s="576"/>
      <c r="J44" s="96">
        <f t="shared" si="6"/>
        <v>0</v>
      </c>
      <c r="K44" s="96">
        <f t="shared" si="7"/>
        <v>0</v>
      </c>
      <c r="L44" s="96">
        <f t="shared" si="8"/>
        <v>0</v>
      </c>
      <c r="M44" s="96">
        <f t="shared" si="9"/>
        <v>0</v>
      </c>
      <c r="N44" s="97">
        <f t="shared" si="10"/>
        <v>0</v>
      </c>
      <c r="O44" s="98">
        <f t="shared" si="11"/>
        <v>0</v>
      </c>
      <c r="P44" s="96">
        <f t="shared" si="12"/>
        <v>0</v>
      </c>
      <c r="Q44" s="96">
        <f t="shared" si="13"/>
        <v>0</v>
      </c>
      <c r="R44" s="99">
        <f t="shared" si="14"/>
        <v>0</v>
      </c>
      <c r="S44" s="96">
        <f t="shared" si="15"/>
        <v>0</v>
      </c>
      <c r="T44" s="79"/>
      <c r="U44" s="22"/>
      <c r="Z44" s="590" t="s">
        <v>111</v>
      </c>
      <c r="AA44" s="90">
        <v>2.1</v>
      </c>
      <c r="AB44" s="585" t="s">
        <v>112</v>
      </c>
      <c r="AC44" s="586"/>
      <c r="AD44" s="586"/>
      <c r="AE44" s="586"/>
      <c r="AF44" s="101">
        <f>'パッケージ形空調機 '!BM3</f>
        <v>0</v>
      </c>
      <c r="AG44" s="96">
        <f>'パッケージ形空調機 '!BN3</f>
        <v>0</v>
      </c>
      <c r="AH44" s="96">
        <f>'パッケージ形空調機 '!BO3</f>
        <v>0</v>
      </c>
      <c r="AI44" s="96">
        <f>'パッケージ形空調機 '!BP3</f>
        <v>0</v>
      </c>
      <c r="AJ44" s="96">
        <f>'パッケージ形空調機 '!BQ3</f>
        <v>0</v>
      </c>
      <c r="AK44" s="96">
        <f>'パッケージ形空調機 '!BR3</f>
        <v>0</v>
      </c>
      <c r="AL44" s="96">
        <f>'パッケージ形空調機 '!BS3</f>
        <v>0</v>
      </c>
      <c r="AM44" s="99">
        <f>'パッケージ形空調機 '!BT3</f>
        <v>0</v>
      </c>
      <c r="AN44" s="105">
        <f t="shared" si="16"/>
        <v>0</v>
      </c>
      <c r="AO44" s="101">
        <f>'パッケージ形空調機 '!BM4</f>
        <v>0</v>
      </c>
      <c r="AP44" s="96">
        <f>'パッケージ形空調機 '!BN4</f>
        <v>0</v>
      </c>
      <c r="AQ44" s="96">
        <f>'パッケージ形空調機 '!BO4</f>
        <v>0</v>
      </c>
      <c r="AR44" s="96">
        <f>'パッケージ形空調機 '!BP4</f>
        <v>0</v>
      </c>
      <c r="AS44" s="96">
        <f>'パッケージ形空調機 '!BQ4</f>
        <v>0</v>
      </c>
      <c r="AT44" s="96">
        <f>'パッケージ形空調機 '!BR4</f>
        <v>0</v>
      </c>
      <c r="AU44" s="96">
        <f>'パッケージ形空調機 '!BS4</f>
        <v>0</v>
      </c>
      <c r="AV44" s="99">
        <f>'パッケージ形空調機 '!BT4</f>
        <v>0</v>
      </c>
      <c r="AW44" s="105">
        <f t="shared" si="17"/>
        <v>0</v>
      </c>
      <c r="AX44" s="101">
        <f>'パッケージ形空調機 '!BM5</f>
        <v>0</v>
      </c>
      <c r="AY44" s="96">
        <f>'パッケージ形空調機 '!BN5</f>
        <v>0</v>
      </c>
      <c r="AZ44" s="96">
        <f>'パッケージ形空調機 '!BO5</f>
        <v>0</v>
      </c>
      <c r="BA44" s="96">
        <f>'パッケージ形空調機 '!BP5</f>
        <v>0</v>
      </c>
      <c r="BB44" s="96">
        <f>'パッケージ形空調機 '!BQ5</f>
        <v>0</v>
      </c>
      <c r="BC44" s="96">
        <f>'パッケージ形空調機 '!BR5</f>
        <v>0</v>
      </c>
      <c r="BD44" s="96">
        <f>'パッケージ形空調機 '!BS5</f>
        <v>0</v>
      </c>
      <c r="BE44" s="96">
        <f>'パッケージ形空調機 '!BT5</f>
        <v>0</v>
      </c>
      <c r="BF44" s="106">
        <f t="shared" si="18"/>
        <v>0</v>
      </c>
      <c r="BG44" s="101">
        <f>'パッケージ形空調機 '!BM6</f>
        <v>0</v>
      </c>
      <c r="BH44" s="96">
        <f>'パッケージ形空調機 '!BN6</f>
        <v>0</v>
      </c>
      <c r="BI44" s="96">
        <f>'パッケージ形空調機 '!BO6</f>
        <v>0</v>
      </c>
      <c r="BJ44" s="96">
        <f>'パッケージ形空調機 '!BP6</f>
        <v>0</v>
      </c>
      <c r="BK44" s="96">
        <f>'パッケージ形空調機 '!BQ6</f>
        <v>0</v>
      </c>
      <c r="BL44" s="96">
        <f>'パッケージ形空調機 '!BR6</f>
        <v>0</v>
      </c>
      <c r="BM44" s="96">
        <f>'パッケージ形空調機 '!BS6</f>
        <v>0</v>
      </c>
      <c r="BN44" s="96">
        <f>'パッケージ形空調機 '!BT6</f>
        <v>0</v>
      </c>
      <c r="BO44" s="106">
        <f t="shared" si="19"/>
        <v>0</v>
      </c>
      <c r="BQ44" s="96">
        <f t="shared" si="3"/>
        <v>0</v>
      </c>
      <c r="BR44" s="96">
        <f t="shared" si="4"/>
        <v>0</v>
      </c>
      <c r="BS44" s="96">
        <f t="shared" si="5"/>
        <v>0</v>
      </c>
      <c r="BT44" s="96">
        <f t="shared" si="20"/>
        <v>0</v>
      </c>
    </row>
    <row r="45" spans="2:72" ht="13.5" customHeight="1">
      <c r="B45" s="14"/>
      <c r="C45" s="23"/>
      <c r="D45" s="594"/>
      <c r="E45" s="104">
        <v>2.2000000000000002</v>
      </c>
      <c r="F45" s="574" t="s">
        <v>113</v>
      </c>
      <c r="G45" s="575"/>
      <c r="H45" s="575"/>
      <c r="I45" s="576"/>
      <c r="J45" s="96">
        <f t="shared" si="6"/>
        <v>0</v>
      </c>
      <c r="K45" s="96">
        <f t="shared" si="7"/>
        <v>0</v>
      </c>
      <c r="L45" s="96">
        <f t="shared" si="8"/>
        <v>0</v>
      </c>
      <c r="M45" s="96">
        <f t="shared" si="9"/>
        <v>0</v>
      </c>
      <c r="N45" s="97">
        <f t="shared" si="10"/>
        <v>0</v>
      </c>
      <c r="O45" s="98">
        <f t="shared" si="11"/>
        <v>0</v>
      </c>
      <c r="P45" s="96">
        <f t="shared" si="12"/>
        <v>0</v>
      </c>
      <c r="Q45" s="96">
        <f t="shared" si="13"/>
        <v>0</v>
      </c>
      <c r="R45" s="99">
        <f t="shared" si="14"/>
        <v>0</v>
      </c>
      <c r="S45" s="96">
        <f t="shared" si="15"/>
        <v>0</v>
      </c>
      <c r="T45" s="79"/>
      <c r="U45" s="22"/>
      <c r="Z45" s="591"/>
      <c r="AA45" s="90">
        <v>2.2000000000000002</v>
      </c>
      <c r="AB45" s="585" t="s">
        <v>113</v>
      </c>
      <c r="AC45" s="586"/>
      <c r="AD45" s="586"/>
      <c r="AE45" s="586"/>
      <c r="AF45" s="101">
        <f>空調機!AV3</f>
        <v>0</v>
      </c>
      <c r="AG45" s="96">
        <f>空調機!AW3</f>
        <v>0</v>
      </c>
      <c r="AH45" s="96">
        <f>空調機!AX3</f>
        <v>0</v>
      </c>
      <c r="AI45" s="96">
        <f>空調機!AY3</f>
        <v>0</v>
      </c>
      <c r="AJ45" s="96">
        <f>空調機!AZ3</f>
        <v>0</v>
      </c>
      <c r="AK45" s="96">
        <f>空調機!BA3</f>
        <v>0</v>
      </c>
      <c r="AL45" s="96">
        <f>空調機!BB3</f>
        <v>0</v>
      </c>
      <c r="AM45" s="99">
        <f>空調機!BC3</f>
        <v>0</v>
      </c>
      <c r="AN45" s="105">
        <f t="shared" si="16"/>
        <v>0</v>
      </c>
      <c r="AO45" s="101">
        <f>空調機!AV4</f>
        <v>0</v>
      </c>
      <c r="AP45" s="96">
        <f>空調機!AW4</f>
        <v>0</v>
      </c>
      <c r="AQ45" s="96">
        <f>空調機!AX4</f>
        <v>0</v>
      </c>
      <c r="AR45" s="96">
        <f>空調機!AY4</f>
        <v>0</v>
      </c>
      <c r="AS45" s="96">
        <f>空調機!AZ4</f>
        <v>0</v>
      </c>
      <c r="AT45" s="96">
        <f>空調機!BA4</f>
        <v>0</v>
      </c>
      <c r="AU45" s="96">
        <f>空調機!BB4</f>
        <v>0</v>
      </c>
      <c r="AV45" s="99">
        <f>空調機!BC4</f>
        <v>0</v>
      </c>
      <c r="AW45" s="105">
        <f t="shared" si="17"/>
        <v>0</v>
      </c>
      <c r="AX45" s="101">
        <f>空調機!AV5</f>
        <v>0</v>
      </c>
      <c r="AY45" s="96">
        <f>空調機!AW5</f>
        <v>0</v>
      </c>
      <c r="AZ45" s="96">
        <f>空調機!AX5</f>
        <v>0</v>
      </c>
      <c r="BA45" s="96">
        <f>空調機!AY5</f>
        <v>0</v>
      </c>
      <c r="BB45" s="96">
        <f>空調機!AZ5</f>
        <v>0</v>
      </c>
      <c r="BC45" s="96">
        <f>空調機!BA5</f>
        <v>0</v>
      </c>
      <c r="BD45" s="96">
        <f>空調機!BB5</f>
        <v>0</v>
      </c>
      <c r="BE45" s="96">
        <f>空調機!BC5</f>
        <v>0</v>
      </c>
      <c r="BF45" s="106">
        <f t="shared" si="18"/>
        <v>0</v>
      </c>
      <c r="BG45" s="101">
        <f>空調機!AV6</f>
        <v>0</v>
      </c>
      <c r="BH45" s="96">
        <f>空調機!AW6</f>
        <v>0</v>
      </c>
      <c r="BI45" s="96">
        <f>空調機!AX6</f>
        <v>0</v>
      </c>
      <c r="BJ45" s="96">
        <f>空調機!AY6</f>
        <v>0</v>
      </c>
      <c r="BK45" s="96">
        <f>空調機!AZ6</f>
        <v>0</v>
      </c>
      <c r="BL45" s="96">
        <f>空調機!BA6</f>
        <v>0</v>
      </c>
      <c r="BM45" s="96">
        <f>空調機!BB6</f>
        <v>0</v>
      </c>
      <c r="BN45" s="96">
        <f>空調機!BC6</f>
        <v>0</v>
      </c>
      <c r="BO45" s="106">
        <f t="shared" si="19"/>
        <v>0</v>
      </c>
      <c r="BQ45" s="96">
        <f t="shared" si="3"/>
        <v>0</v>
      </c>
      <c r="BR45" s="96">
        <f t="shared" si="4"/>
        <v>0</v>
      </c>
      <c r="BS45" s="96">
        <f t="shared" si="5"/>
        <v>0</v>
      </c>
      <c r="BT45" s="96">
        <f t="shared" si="20"/>
        <v>0</v>
      </c>
    </row>
    <row r="46" spans="2:72" ht="13.5" customHeight="1">
      <c r="B46" s="14"/>
      <c r="C46" s="23"/>
      <c r="D46" s="594"/>
      <c r="E46" s="104">
        <v>2.2999999999999998</v>
      </c>
      <c r="F46" s="574" t="s">
        <v>114</v>
      </c>
      <c r="G46" s="575"/>
      <c r="H46" s="575"/>
      <c r="I46" s="576"/>
      <c r="J46" s="96">
        <f t="shared" si="6"/>
        <v>0</v>
      </c>
      <c r="K46" s="96">
        <f t="shared" si="7"/>
        <v>0</v>
      </c>
      <c r="L46" s="96">
        <f t="shared" si="8"/>
        <v>0</v>
      </c>
      <c r="M46" s="96">
        <f t="shared" si="9"/>
        <v>0</v>
      </c>
      <c r="N46" s="97">
        <f t="shared" si="10"/>
        <v>0</v>
      </c>
      <c r="O46" s="98">
        <f t="shared" si="11"/>
        <v>0</v>
      </c>
      <c r="P46" s="96">
        <f t="shared" si="12"/>
        <v>0</v>
      </c>
      <c r="Q46" s="96">
        <f t="shared" si="13"/>
        <v>0</v>
      </c>
      <c r="R46" s="99">
        <f t="shared" si="14"/>
        <v>0</v>
      </c>
      <c r="S46" s="96">
        <f t="shared" si="15"/>
        <v>0</v>
      </c>
      <c r="T46" s="79"/>
      <c r="U46" s="22"/>
      <c r="Z46" s="591"/>
      <c r="AA46" s="90">
        <v>2.2999999999999998</v>
      </c>
      <c r="AB46" s="585" t="s">
        <v>114</v>
      </c>
      <c r="AC46" s="586"/>
      <c r="AD46" s="586"/>
      <c r="AE46" s="586"/>
      <c r="AF46" s="101">
        <f>全熱交換器等!AT3</f>
        <v>0</v>
      </c>
      <c r="AG46" s="96">
        <f>全熱交換器等!AU3</f>
        <v>0</v>
      </c>
      <c r="AH46" s="96">
        <f>全熱交換器等!AV3</f>
        <v>0</v>
      </c>
      <c r="AI46" s="96">
        <f>全熱交換器等!AW3</f>
        <v>0</v>
      </c>
      <c r="AJ46" s="96">
        <f>全熱交換器等!AX3</f>
        <v>0</v>
      </c>
      <c r="AK46" s="96">
        <f>全熱交換器等!AY3</f>
        <v>0</v>
      </c>
      <c r="AL46" s="96">
        <f>全熱交換器等!AZ3</f>
        <v>0</v>
      </c>
      <c r="AM46" s="99">
        <f>全熱交換器等!BA3</f>
        <v>0</v>
      </c>
      <c r="AN46" s="105">
        <f t="shared" si="16"/>
        <v>0</v>
      </c>
      <c r="AO46" s="101">
        <f>全熱交換器等!AT4</f>
        <v>0</v>
      </c>
      <c r="AP46" s="96">
        <f>全熱交換器等!AU4</f>
        <v>0</v>
      </c>
      <c r="AQ46" s="96">
        <f>全熱交換器等!AV4</f>
        <v>0</v>
      </c>
      <c r="AR46" s="96">
        <f>全熱交換器等!AW4</f>
        <v>0</v>
      </c>
      <c r="AS46" s="96">
        <f>全熱交換器等!AX4</f>
        <v>0</v>
      </c>
      <c r="AT46" s="96">
        <f>全熱交換器等!AY4</f>
        <v>0</v>
      </c>
      <c r="AU46" s="96">
        <f>全熱交換器等!AZ4</f>
        <v>0</v>
      </c>
      <c r="AV46" s="99">
        <f>全熱交換器等!BA4</f>
        <v>0</v>
      </c>
      <c r="AW46" s="105">
        <f t="shared" si="17"/>
        <v>0</v>
      </c>
      <c r="AX46" s="101">
        <f>全熱交換器等!AT5</f>
        <v>0</v>
      </c>
      <c r="AY46" s="96">
        <f>全熱交換器等!AU5</f>
        <v>0</v>
      </c>
      <c r="AZ46" s="96">
        <f>全熱交換器等!AV5</f>
        <v>0</v>
      </c>
      <c r="BA46" s="96">
        <f>全熱交換器等!AW5</f>
        <v>0</v>
      </c>
      <c r="BB46" s="96">
        <f>全熱交換器等!AX5</f>
        <v>0</v>
      </c>
      <c r="BC46" s="96">
        <f>全熱交換器等!AY5</f>
        <v>0</v>
      </c>
      <c r="BD46" s="96">
        <f>全熱交換器等!AZ5</f>
        <v>0</v>
      </c>
      <c r="BE46" s="96">
        <f>全熱交換器等!BA5</f>
        <v>0</v>
      </c>
      <c r="BF46" s="106">
        <f t="shared" si="18"/>
        <v>0</v>
      </c>
      <c r="BG46" s="101">
        <f>全熱交換器等!AT6</f>
        <v>0</v>
      </c>
      <c r="BH46" s="96">
        <f>全熱交換器等!AU6</f>
        <v>0</v>
      </c>
      <c r="BI46" s="96">
        <f>全熱交換器等!AV6</f>
        <v>0</v>
      </c>
      <c r="BJ46" s="96">
        <f>全熱交換器等!AW6</f>
        <v>0</v>
      </c>
      <c r="BK46" s="96">
        <f>全熱交換器等!AX6</f>
        <v>0</v>
      </c>
      <c r="BL46" s="96">
        <f>全熱交換器等!AY6</f>
        <v>0</v>
      </c>
      <c r="BM46" s="96">
        <f>全熱交換器等!AZ6</f>
        <v>0</v>
      </c>
      <c r="BN46" s="96">
        <f>全熱交換器等!BA6</f>
        <v>0</v>
      </c>
      <c r="BO46" s="106">
        <f t="shared" si="19"/>
        <v>0</v>
      </c>
      <c r="BQ46" s="96">
        <f t="shared" si="3"/>
        <v>0</v>
      </c>
      <c r="BR46" s="96">
        <f t="shared" si="4"/>
        <v>0</v>
      </c>
      <c r="BS46" s="96">
        <f t="shared" si="5"/>
        <v>0</v>
      </c>
      <c r="BT46" s="96">
        <f t="shared" si="20"/>
        <v>0</v>
      </c>
    </row>
    <row r="47" spans="2:72" ht="13">
      <c r="B47" s="14"/>
      <c r="C47" s="23"/>
      <c r="D47" s="594"/>
      <c r="E47" s="104">
        <v>2.4</v>
      </c>
      <c r="F47" s="574" t="s">
        <v>115</v>
      </c>
      <c r="G47" s="575"/>
      <c r="H47" s="575"/>
      <c r="I47" s="576"/>
      <c r="J47" s="96">
        <f t="shared" si="6"/>
        <v>0</v>
      </c>
      <c r="K47" s="96">
        <f t="shared" si="7"/>
        <v>0</v>
      </c>
      <c r="L47" s="96">
        <f t="shared" si="8"/>
        <v>0</v>
      </c>
      <c r="M47" s="96">
        <f t="shared" si="9"/>
        <v>0</v>
      </c>
      <c r="N47" s="97">
        <f t="shared" si="10"/>
        <v>0</v>
      </c>
      <c r="O47" s="98">
        <f t="shared" si="11"/>
        <v>0</v>
      </c>
      <c r="P47" s="96">
        <f t="shared" si="12"/>
        <v>0</v>
      </c>
      <c r="Q47" s="96">
        <f t="shared" si="13"/>
        <v>0</v>
      </c>
      <c r="R47" s="99">
        <f t="shared" si="14"/>
        <v>0</v>
      </c>
      <c r="S47" s="96">
        <f t="shared" si="15"/>
        <v>0</v>
      </c>
      <c r="T47" s="79"/>
      <c r="U47" s="22"/>
      <c r="Z47" s="591"/>
      <c r="AA47" s="90">
        <v>2.4</v>
      </c>
      <c r="AB47" s="585" t="s">
        <v>115</v>
      </c>
      <c r="AC47" s="586"/>
      <c r="AD47" s="586"/>
      <c r="AE47" s="586"/>
      <c r="AF47" s="101">
        <f>空調・換気用ファン!AS3</f>
        <v>0</v>
      </c>
      <c r="AG47" s="96">
        <f>空調・換気用ファン!AT3</f>
        <v>0</v>
      </c>
      <c r="AH47" s="96">
        <f>空調・換気用ファン!AU3</f>
        <v>0</v>
      </c>
      <c r="AI47" s="96">
        <f>空調・換気用ファン!AV3</f>
        <v>0</v>
      </c>
      <c r="AJ47" s="96">
        <f>空調・換気用ファン!AW3</f>
        <v>0</v>
      </c>
      <c r="AK47" s="96">
        <f>空調・換気用ファン!AX3</f>
        <v>0</v>
      </c>
      <c r="AL47" s="96">
        <f>空調・換気用ファン!AY3</f>
        <v>0</v>
      </c>
      <c r="AM47" s="99">
        <f>空調・換気用ファン!AZ3</f>
        <v>0</v>
      </c>
      <c r="AN47" s="105">
        <f t="shared" si="16"/>
        <v>0</v>
      </c>
      <c r="AO47" s="101">
        <f>空調・換気用ファン!AS4</f>
        <v>0</v>
      </c>
      <c r="AP47" s="96">
        <f>空調・換気用ファン!AT4</f>
        <v>0</v>
      </c>
      <c r="AQ47" s="96">
        <f>空調・換気用ファン!AU4</f>
        <v>0</v>
      </c>
      <c r="AR47" s="96">
        <f>空調・換気用ファン!AV4</f>
        <v>0</v>
      </c>
      <c r="AS47" s="96">
        <f>空調・換気用ファン!AW4</f>
        <v>0</v>
      </c>
      <c r="AT47" s="96">
        <f>空調・換気用ファン!AX4</f>
        <v>0</v>
      </c>
      <c r="AU47" s="96">
        <f>空調・換気用ファン!AY4</f>
        <v>0</v>
      </c>
      <c r="AV47" s="99">
        <f>空調・換気用ファン!AZ4</f>
        <v>0</v>
      </c>
      <c r="AW47" s="105">
        <f t="shared" si="17"/>
        <v>0</v>
      </c>
      <c r="AX47" s="101">
        <f>空調・換気用ファン!AS5</f>
        <v>0</v>
      </c>
      <c r="AY47" s="96">
        <f>空調・換気用ファン!AT5</f>
        <v>0</v>
      </c>
      <c r="AZ47" s="96">
        <f>空調・換気用ファン!AU5</f>
        <v>0</v>
      </c>
      <c r="BA47" s="96">
        <f>空調・換気用ファン!AV5</f>
        <v>0</v>
      </c>
      <c r="BB47" s="96">
        <f>空調・換気用ファン!AW5</f>
        <v>0</v>
      </c>
      <c r="BC47" s="96">
        <f>空調・換気用ファン!AX5</f>
        <v>0</v>
      </c>
      <c r="BD47" s="96">
        <f>空調・換気用ファン!AY5</f>
        <v>0</v>
      </c>
      <c r="BE47" s="96">
        <f>空調・換気用ファン!AZ5</f>
        <v>0</v>
      </c>
      <c r="BF47" s="106">
        <f t="shared" si="18"/>
        <v>0</v>
      </c>
      <c r="BG47" s="101">
        <f>空調・換気用ファン!AS6</f>
        <v>0</v>
      </c>
      <c r="BH47" s="96">
        <f>空調・換気用ファン!AT6</f>
        <v>0</v>
      </c>
      <c r="BI47" s="96">
        <f>空調・換気用ファン!AU6</f>
        <v>0</v>
      </c>
      <c r="BJ47" s="96">
        <f>空調・換気用ファン!AV6</f>
        <v>0</v>
      </c>
      <c r="BK47" s="96">
        <f>空調・換気用ファン!AW6</f>
        <v>0</v>
      </c>
      <c r="BL47" s="96">
        <f>空調・換気用ファン!AX6</f>
        <v>0</v>
      </c>
      <c r="BM47" s="96">
        <f>空調・換気用ファン!AY6</f>
        <v>0</v>
      </c>
      <c r="BN47" s="96">
        <f>空調・換気用ファン!AZ6</f>
        <v>0</v>
      </c>
      <c r="BO47" s="106">
        <f t="shared" si="19"/>
        <v>0</v>
      </c>
      <c r="BQ47" s="96">
        <f t="shared" si="3"/>
        <v>0</v>
      </c>
      <c r="BR47" s="96">
        <f t="shared" si="4"/>
        <v>0</v>
      </c>
      <c r="BS47" s="96">
        <f t="shared" si="5"/>
        <v>0</v>
      </c>
      <c r="BT47" s="96">
        <f t="shared" si="20"/>
        <v>0</v>
      </c>
    </row>
    <row r="48" spans="2:72" ht="13.5" customHeight="1">
      <c r="B48" s="14"/>
      <c r="C48" s="23"/>
      <c r="D48" s="594"/>
      <c r="E48" s="104">
        <v>2.5</v>
      </c>
      <c r="F48" s="574" t="s">
        <v>116</v>
      </c>
      <c r="G48" s="575"/>
      <c r="H48" s="575"/>
      <c r="I48" s="576"/>
      <c r="J48" s="96">
        <f t="shared" si="6"/>
        <v>0</v>
      </c>
      <c r="K48" s="96">
        <f t="shared" si="7"/>
        <v>0</v>
      </c>
      <c r="L48" s="96">
        <f t="shared" si="8"/>
        <v>0</v>
      </c>
      <c r="M48" s="96">
        <f t="shared" si="9"/>
        <v>0</v>
      </c>
      <c r="N48" s="97">
        <f t="shared" si="10"/>
        <v>0</v>
      </c>
      <c r="O48" s="98">
        <f t="shared" si="11"/>
        <v>0</v>
      </c>
      <c r="P48" s="96">
        <f t="shared" si="12"/>
        <v>0</v>
      </c>
      <c r="Q48" s="96">
        <f t="shared" si="13"/>
        <v>0</v>
      </c>
      <c r="R48" s="99">
        <f t="shared" si="14"/>
        <v>0</v>
      </c>
      <c r="S48" s="96">
        <f t="shared" si="15"/>
        <v>0</v>
      </c>
      <c r="T48" s="79"/>
      <c r="U48" s="22"/>
      <c r="Z48" s="591"/>
      <c r="AA48" s="90">
        <v>2.5</v>
      </c>
      <c r="AB48" s="585" t="s">
        <v>116</v>
      </c>
      <c r="AC48" s="586"/>
      <c r="AD48" s="586"/>
      <c r="AE48" s="586"/>
      <c r="AF48" s="101">
        <f>'空調省エネ制御(1)'!AU3+'空調省エネ制御(2)'!AR3+'空調省エネ制御(3)'!AS3</f>
        <v>0</v>
      </c>
      <c r="AG48" s="96">
        <f>'空調省エネ制御(1)'!AV3+'空調省エネ制御(2)'!AS3+'空調省エネ制御(3)'!AT3</f>
        <v>0</v>
      </c>
      <c r="AH48" s="96">
        <f>'空調省エネ制御(1)'!AW3+'空調省エネ制御(2)'!AT3+'空調省エネ制御(3)'!AU3</f>
        <v>0</v>
      </c>
      <c r="AI48" s="96">
        <f>'空調省エネ制御(1)'!AX3+'空調省エネ制御(2)'!AU3+'空調省エネ制御(3)'!AV3</f>
        <v>0</v>
      </c>
      <c r="AJ48" s="96">
        <f>'空調省エネ制御(1)'!AY3+'空調省エネ制御(2)'!AV3+'空調省エネ制御(3)'!AW3</f>
        <v>0</v>
      </c>
      <c r="AK48" s="96">
        <f>'空調省エネ制御(1)'!AZ3+'空調省エネ制御(2)'!AW3+'空調省エネ制御(3)'!AX3</f>
        <v>0</v>
      </c>
      <c r="AL48" s="96">
        <f>'空調省エネ制御(1)'!BA3+'空調省エネ制御(2)'!AX3+'空調省エネ制御(3)'!AY3</f>
        <v>0</v>
      </c>
      <c r="AM48" s="99">
        <f>'空調省エネ制御(1)'!BB3+'空調省エネ制御(2)'!AY3+'空調省エネ制御(3)'!AZ3</f>
        <v>0</v>
      </c>
      <c r="AN48" s="105">
        <f t="shared" si="16"/>
        <v>0</v>
      </c>
      <c r="AO48" s="101">
        <f>'空調省エネ制御(1)'!AU4+'空調省エネ制御(2)'!AR4+'空調省エネ制御(3)'!AS4</f>
        <v>0</v>
      </c>
      <c r="AP48" s="96">
        <f>'空調省エネ制御(1)'!AV4+'空調省エネ制御(2)'!AS4+'空調省エネ制御(3)'!AT4</f>
        <v>0</v>
      </c>
      <c r="AQ48" s="96">
        <f>'空調省エネ制御(1)'!AW4+'空調省エネ制御(2)'!AT4+'空調省エネ制御(3)'!AU4</f>
        <v>0</v>
      </c>
      <c r="AR48" s="96">
        <f>'空調省エネ制御(1)'!AX4+'空調省エネ制御(2)'!AU4+'空調省エネ制御(3)'!AV4</f>
        <v>0</v>
      </c>
      <c r="AS48" s="96">
        <f>'空調省エネ制御(1)'!AY4+'空調省エネ制御(2)'!AV4+'空調省エネ制御(3)'!AW4</f>
        <v>0</v>
      </c>
      <c r="AT48" s="96">
        <f>'空調省エネ制御(1)'!AZ4+'空調省エネ制御(2)'!AW4+'空調省エネ制御(3)'!AX4</f>
        <v>0</v>
      </c>
      <c r="AU48" s="96">
        <f>'空調省エネ制御(1)'!BA4+'空調省エネ制御(2)'!AX4+'空調省エネ制御(3)'!AY4</f>
        <v>0</v>
      </c>
      <c r="AV48" s="99">
        <f>'空調省エネ制御(1)'!BB4+'空調省エネ制御(2)'!AY4+'空調省エネ制御(3)'!AZ4</f>
        <v>0</v>
      </c>
      <c r="AW48" s="105">
        <f t="shared" si="17"/>
        <v>0</v>
      </c>
      <c r="AX48" s="101">
        <f>'空調省エネ制御(1)'!AU5+'空調省エネ制御(2)'!AR5+'空調省エネ制御(3)'!AS5</f>
        <v>0</v>
      </c>
      <c r="AY48" s="96">
        <f>'空調省エネ制御(1)'!AV5+'空調省エネ制御(2)'!AS5+'空調省エネ制御(3)'!AT5</f>
        <v>0</v>
      </c>
      <c r="AZ48" s="96">
        <f>'空調省エネ制御(1)'!AW5+'空調省エネ制御(2)'!AT5+'空調省エネ制御(3)'!AU5</f>
        <v>0</v>
      </c>
      <c r="BA48" s="96">
        <f>'空調省エネ制御(1)'!AX5+'空調省エネ制御(2)'!AU5+'空調省エネ制御(3)'!AV5</f>
        <v>0</v>
      </c>
      <c r="BB48" s="96">
        <f>'空調省エネ制御(1)'!AY5+'空調省エネ制御(2)'!AV5+'空調省エネ制御(3)'!AW5</f>
        <v>0</v>
      </c>
      <c r="BC48" s="96">
        <f>'空調省エネ制御(1)'!AZ5+'空調省エネ制御(2)'!AW5+'空調省エネ制御(3)'!AX5</f>
        <v>0</v>
      </c>
      <c r="BD48" s="96">
        <f>'空調省エネ制御(1)'!BA5+'空調省エネ制御(2)'!AX5+'空調省エネ制御(3)'!AY5</f>
        <v>0</v>
      </c>
      <c r="BE48" s="96">
        <f>'空調省エネ制御(1)'!BB5+'空調省エネ制御(2)'!AY5+'空調省エネ制御(3)'!AZ5</f>
        <v>0</v>
      </c>
      <c r="BF48" s="106">
        <f t="shared" si="18"/>
        <v>0</v>
      </c>
      <c r="BG48" s="101">
        <f>'空調省エネ制御(1)'!AU6+'空調省エネ制御(2)'!AR6+'空調省エネ制御(3)'!AS6</f>
        <v>0</v>
      </c>
      <c r="BH48" s="96">
        <f>'空調省エネ制御(1)'!AV6+'空調省エネ制御(2)'!AS6+'空調省エネ制御(3)'!AT6</f>
        <v>0</v>
      </c>
      <c r="BI48" s="96">
        <f>'空調省エネ制御(1)'!AW6+'空調省エネ制御(2)'!AT6+'空調省エネ制御(3)'!AU6</f>
        <v>0</v>
      </c>
      <c r="BJ48" s="96">
        <f>'空調省エネ制御(1)'!AX6+'空調省エネ制御(2)'!AU6+'空調省エネ制御(3)'!AV6</f>
        <v>0</v>
      </c>
      <c r="BK48" s="96">
        <f>'空調省エネ制御(1)'!AY6+'空調省エネ制御(2)'!AV6+'空調省エネ制御(3)'!AW6</f>
        <v>0</v>
      </c>
      <c r="BL48" s="96">
        <f>'空調省エネ制御(1)'!AZ6+'空調省エネ制御(2)'!AW6+'空調省エネ制御(3)'!AX6</f>
        <v>0</v>
      </c>
      <c r="BM48" s="96">
        <f>'空調省エネ制御(1)'!BA6+'空調省エネ制御(2)'!AX6+'空調省エネ制御(3)'!AY6</f>
        <v>0</v>
      </c>
      <c r="BN48" s="96">
        <f>'空調省エネ制御(1)'!BB6+'空調省エネ制御(2)'!AY6+'空調省エネ制御(3)'!AZ6</f>
        <v>0</v>
      </c>
      <c r="BO48" s="106">
        <f t="shared" si="19"/>
        <v>0</v>
      </c>
      <c r="BQ48" s="96">
        <f t="shared" si="3"/>
        <v>0</v>
      </c>
      <c r="BR48" s="96">
        <f t="shared" si="4"/>
        <v>0</v>
      </c>
      <c r="BS48" s="96">
        <f t="shared" si="5"/>
        <v>0</v>
      </c>
      <c r="BT48" s="96">
        <f t="shared" si="20"/>
        <v>0</v>
      </c>
    </row>
    <row r="49" spans="2:81" ht="14.25" customHeight="1">
      <c r="B49" s="14"/>
      <c r="C49" s="23"/>
      <c r="D49" s="595"/>
      <c r="E49" s="104">
        <v>2.6</v>
      </c>
      <c r="F49" s="574" t="s">
        <v>117</v>
      </c>
      <c r="G49" s="575"/>
      <c r="H49" s="575"/>
      <c r="I49" s="576"/>
      <c r="J49" s="96">
        <f t="shared" si="6"/>
        <v>0</v>
      </c>
      <c r="K49" s="96">
        <f t="shared" si="7"/>
        <v>0</v>
      </c>
      <c r="L49" s="96">
        <f t="shared" si="8"/>
        <v>0</v>
      </c>
      <c r="M49" s="96">
        <f t="shared" si="9"/>
        <v>0</v>
      </c>
      <c r="N49" s="97">
        <f t="shared" si="10"/>
        <v>0</v>
      </c>
      <c r="O49" s="98">
        <f t="shared" si="11"/>
        <v>0</v>
      </c>
      <c r="P49" s="96">
        <f t="shared" si="12"/>
        <v>0</v>
      </c>
      <c r="Q49" s="96">
        <f t="shared" si="13"/>
        <v>0</v>
      </c>
      <c r="R49" s="99">
        <f t="shared" si="14"/>
        <v>0</v>
      </c>
      <c r="S49" s="96">
        <f t="shared" si="15"/>
        <v>0</v>
      </c>
      <c r="T49" s="79"/>
      <c r="U49" s="22"/>
      <c r="Z49" s="596"/>
      <c r="AA49" s="90">
        <v>2.6</v>
      </c>
      <c r="AB49" s="585" t="s">
        <v>117</v>
      </c>
      <c r="AC49" s="586"/>
      <c r="AD49" s="586"/>
      <c r="AE49" s="586"/>
      <c r="AF49" s="101">
        <f>換気省エネ制御!AS3</f>
        <v>0</v>
      </c>
      <c r="AG49" s="96">
        <f>換気省エネ制御!AT3</f>
        <v>0</v>
      </c>
      <c r="AH49" s="96">
        <f>換気省エネ制御!AU3</f>
        <v>0</v>
      </c>
      <c r="AI49" s="96">
        <f>換気省エネ制御!AV3</f>
        <v>0</v>
      </c>
      <c r="AJ49" s="96">
        <f>換気省エネ制御!AW3</f>
        <v>0</v>
      </c>
      <c r="AK49" s="96">
        <f>換気省エネ制御!AX3</f>
        <v>0</v>
      </c>
      <c r="AL49" s="96">
        <f>換気省エネ制御!AY3</f>
        <v>0</v>
      </c>
      <c r="AM49" s="99">
        <f>換気省エネ制御!AZ3</f>
        <v>0</v>
      </c>
      <c r="AN49" s="105">
        <f t="shared" si="16"/>
        <v>0</v>
      </c>
      <c r="AO49" s="101">
        <f>換気省エネ制御!AS4</f>
        <v>0</v>
      </c>
      <c r="AP49" s="96">
        <f>換気省エネ制御!AT4</f>
        <v>0</v>
      </c>
      <c r="AQ49" s="96">
        <f>換気省エネ制御!AU4</f>
        <v>0</v>
      </c>
      <c r="AR49" s="96">
        <f>換気省エネ制御!AV4</f>
        <v>0</v>
      </c>
      <c r="AS49" s="96">
        <f>換気省エネ制御!AW4</f>
        <v>0</v>
      </c>
      <c r="AT49" s="96">
        <f>換気省エネ制御!AX4</f>
        <v>0</v>
      </c>
      <c r="AU49" s="96">
        <f>換気省エネ制御!AY4</f>
        <v>0</v>
      </c>
      <c r="AV49" s="99">
        <f>換気省エネ制御!AZ4</f>
        <v>0</v>
      </c>
      <c r="AW49" s="105">
        <f t="shared" si="17"/>
        <v>0</v>
      </c>
      <c r="AX49" s="101">
        <f>換気省エネ制御!AS5</f>
        <v>0</v>
      </c>
      <c r="AY49" s="96">
        <f>換気省エネ制御!AT5</f>
        <v>0</v>
      </c>
      <c r="AZ49" s="96">
        <f>換気省エネ制御!AU5</f>
        <v>0</v>
      </c>
      <c r="BA49" s="96">
        <f>換気省エネ制御!AV5</f>
        <v>0</v>
      </c>
      <c r="BB49" s="96">
        <f>換気省エネ制御!AW5</f>
        <v>0</v>
      </c>
      <c r="BC49" s="96">
        <f>換気省エネ制御!AX5</f>
        <v>0</v>
      </c>
      <c r="BD49" s="96">
        <f>換気省エネ制御!AY5</f>
        <v>0</v>
      </c>
      <c r="BE49" s="96">
        <f>換気省エネ制御!AZ5</f>
        <v>0</v>
      </c>
      <c r="BF49" s="106">
        <f t="shared" si="18"/>
        <v>0</v>
      </c>
      <c r="BG49" s="101">
        <f>換気省エネ制御!AS6</f>
        <v>0</v>
      </c>
      <c r="BH49" s="96">
        <f>換気省エネ制御!AT6</f>
        <v>0</v>
      </c>
      <c r="BI49" s="96">
        <f>換気省エネ制御!AU6</f>
        <v>0</v>
      </c>
      <c r="BJ49" s="96">
        <f>換気省エネ制御!AV6</f>
        <v>0</v>
      </c>
      <c r="BK49" s="96">
        <f>換気省エネ制御!AW6</f>
        <v>0</v>
      </c>
      <c r="BL49" s="96">
        <f>換気省エネ制御!AX6</f>
        <v>0</v>
      </c>
      <c r="BM49" s="96">
        <f>換気省エネ制御!AY6</f>
        <v>0</v>
      </c>
      <c r="BN49" s="96">
        <f>換気省エネ制御!AZ6</f>
        <v>0</v>
      </c>
      <c r="BO49" s="106">
        <f t="shared" si="19"/>
        <v>0</v>
      </c>
      <c r="BQ49" s="96">
        <f t="shared" si="3"/>
        <v>0</v>
      </c>
      <c r="BR49" s="96">
        <f t="shared" si="4"/>
        <v>0</v>
      </c>
      <c r="BS49" s="96">
        <f t="shared" si="5"/>
        <v>0</v>
      </c>
      <c r="BT49" s="96">
        <f t="shared" si="20"/>
        <v>0</v>
      </c>
    </row>
    <row r="50" spans="2:81" ht="13.5" customHeight="1">
      <c r="B50" s="14"/>
      <c r="C50" s="23"/>
      <c r="D50" s="593" t="s">
        <v>118</v>
      </c>
      <c r="E50" s="104">
        <v>3.1</v>
      </c>
      <c r="F50" s="574" t="s">
        <v>119</v>
      </c>
      <c r="G50" s="575"/>
      <c r="H50" s="575"/>
      <c r="I50" s="576"/>
      <c r="J50" s="96">
        <f t="shared" si="6"/>
        <v>0</v>
      </c>
      <c r="K50" s="96">
        <f t="shared" si="7"/>
        <v>0</v>
      </c>
      <c r="L50" s="96">
        <f t="shared" si="8"/>
        <v>0</v>
      </c>
      <c r="M50" s="96">
        <f t="shared" si="9"/>
        <v>0</v>
      </c>
      <c r="N50" s="97">
        <f t="shared" si="10"/>
        <v>0</v>
      </c>
      <c r="O50" s="98">
        <f t="shared" si="11"/>
        <v>0</v>
      </c>
      <c r="P50" s="96">
        <f t="shared" si="12"/>
        <v>0</v>
      </c>
      <c r="Q50" s="96">
        <f t="shared" si="13"/>
        <v>0</v>
      </c>
      <c r="R50" s="99">
        <f t="shared" si="14"/>
        <v>0</v>
      </c>
      <c r="S50" s="96">
        <f t="shared" si="15"/>
        <v>0</v>
      </c>
      <c r="T50" s="79"/>
      <c r="U50" s="22"/>
      <c r="Z50" s="590" t="s">
        <v>118</v>
      </c>
      <c r="AA50" s="90">
        <v>3.1</v>
      </c>
      <c r="AB50" s="585" t="s">
        <v>119</v>
      </c>
      <c r="AC50" s="586"/>
      <c r="AD50" s="586"/>
      <c r="AE50" s="586"/>
      <c r="AF50" s="101">
        <f>照明器具!CI3</f>
        <v>0</v>
      </c>
      <c r="AG50" s="96">
        <f>照明器具!CJ3</f>
        <v>0</v>
      </c>
      <c r="AH50" s="96">
        <f>照明器具!CK3</f>
        <v>0</v>
      </c>
      <c r="AI50" s="96">
        <f>照明器具!CL3</f>
        <v>0</v>
      </c>
      <c r="AJ50" s="96">
        <f>照明器具!CM3</f>
        <v>0</v>
      </c>
      <c r="AK50" s="96">
        <f>照明器具!CN3</f>
        <v>0</v>
      </c>
      <c r="AL50" s="96">
        <f>照明器具!CO3</f>
        <v>0</v>
      </c>
      <c r="AM50" s="99">
        <f>照明器具!CP3</f>
        <v>0</v>
      </c>
      <c r="AN50" s="105">
        <f t="shared" si="16"/>
        <v>0</v>
      </c>
      <c r="AO50" s="101">
        <f>照明器具!CI4</f>
        <v>0</v>
      </c>
      <c r="AP50" s="96">
        <f>照明器具!CJ4</f>
        <v>0</v>
      </c>
      <c r="AQ50" s="96">
        <f>照明器具!CK4</f>
        <v>0</v>
      </c>
      <c r="AR50" s="96">
        <f>照明器具!CL4</f>
        <v>0</v>
      </c>
      <c r="AS50" s="96">
        <f>照明器具!CM4</f>
        <v>0</v>
      </c>
      <c r="AT50" s="96">
        <f>照明器具!CN4</f>
        <v>0</v>
      </c>
      <c r="AU50" s="96">
        <f>照明器具!CO4</f>
        <v>0</v>
      </c>
      <c r="AV50" s="99">
        <f>照明器具!CP4</f>
        <v>0</v>
      </c>
      <c r="AW50" s="105">
        <f t="shared" si="17"/>
        <v>0</v>
      </c>
      <c r="AX50" s="101">
        <f>照明器具!CI5</f>
        <v>0</v>
      </c>
      <c r="AY50" s="96">
        <f>照明器具!CJ5</f>
        <v>0</v>
      </c>
      <c r="AZ50" s="96">
        <f>照明器具!CK5</f>
        <v>0</v>
      </c>
      <c r="BA50" s="96">
        <f>照明器具!CL5</f>
        <v>0</v>
      </c>
      <c r="BB50" s="96">
        <f>照明器具!CM5</f>
        <v>0</v>
      </c>
      <c r="BC50" s="96">
        <f>照明器具!CN5</f>
        <v>0</v>
      </c>
      <c r="BD50" s="96">
        <f>照明器具!CO5</f>
        <v>0</v>
      </c>
      <c r="BE50" s="96">
        <f>照明器具!CP5</f>
        <v>0</v>
      </c>
      <c r="BF50" s="106">
        <f t="shared" si="18"/>
        <v>0</v>
      </c>
      <c r="BG50" s="101">
        <f>照明器具!CI6</f>
        <v>0</v>
      </c>
      <c r="BH50" s="96">
        <f>照明器具!CJ6</f>
        <v>0</v>
      </c>
      <c r="BI50" s="96">
        <f>照明器具!CK6</f>
        <v>0</v>
      </c>
      <c r="BJ50" s="96">
        <f>照明器具!CL6</f>
        <v>0</v>
      </c>
      <c r="BK50" s="96">
        <f>照明器具!CM6</f>
        <v>0</v>
      </c>
      <c r="BL50" s="96">
        <f>照明器具!CN6</f>
        <v>0</v>
      </c>
      <c r="BM50" s="96">
        <f>照明器具!CO6</f>
        <v>0</v>
      </c>
      <c r="BN50" s="96">
        <f>照明器具!CP6</f>
        <v>0</v>
      </c>
      <c r="BO50" s="106">
        <f t="shared" si="19"/>
        <v>0</v>
      </c>
      <c r="BQ50" s="96">
        <f t="shared" si="3"/>
        <v>0</v>
      </c>
      <c r="BR50" s="96">
        <f t="shared" si="4"/>
        <v>0</v>
      </c>
      <c r="BS50" s="96">
        <f t="shared" si="5"/>
        <v>0</v>
      </c>
      <c r="BT50" s="96">
        <f t="shared" si="20"/>
        <v>0</v>
      </c>
    </row>
    <row r="51" spans="2:81" ht="13.5" customHeight="1">
      <c r="B51" s="14"/>
      <c r="C51" s="23"/>
      <c r="D51" s="594"/>
      <c r="E51" s="104">
        <v>3.2</v>
      </c>
      <c r="F51" s="574" t="s">
        <v>120</v>
      </c>
      <c r="G51" s="575"/>
      <c r="H51" s="575"/>
      <c r="I51" s="576"/>
      <c r="J51" s="96">
        <f t="shared" si="6"/>
        <v>0</v>
      </c>
      <c r="K51" s="96">
        <f t="shared" si="7"/>
        <v>0</v>
      </c>
      <c r="L51" s="96">
        <f t="shared" si="8"/>
        <v>0</v>
      </c>
      <c r="M51" s="96">
        <f t="shared" si="9"/>
        <v>0</v>
      </c>
      <c r="N51" s="97">
        <f t="shared" si="10"/>
        <v>0</v>
      </c>
      <c r="O51" s="98">
        <f t="shared" si="11"/>
        <v>0</v>
      </c>
      <c r="P51" s="96">
        <f t="shared" si="12"/>
        <v>0</v>
      </c>
      <c r="Q51" s="96">
        <f t="shared" si="13"/>
        <v>0</v>
      </c>
      <c r="R51" s="99">
        <f t="shared" si="14"/>
        <v>0</v>
      </c>
      <c r="S51" s="96">
        <f t="shared" si="15"/>
        <v>0</v>
      </c>
      <c r="T51" s="79"/>
      <c r="U51" s="22"/>
      <c r="Z51" s="591"/>
      <c r="AA51" s="90">
        <v>3.2</v>
      </c>
      <c r="AB51" s="585" t="s">
        <v>120</v>
      </c>
      <c r="AC51" s="586"/>
      <c r="AD51" s="586"/>
      <c r="AE51" s="586"/>
      <c r="AF51" s="101">
        <f>誘導灯!AQ3</f>
        <v>0</v>
      </c>
      <c r="AG51" s="96">
        <f>誘導灯!AR3</f>
        <v>0</v>
      </c>
      <c r="AH51" s="96">
        <f>誘導灯!AS3</f>
        <v>0</v>
      </c>
      <c r="AI51" s="96">
        <f>誘導灯!AT3</f>
        <v>0</v>
      </c>
      <c r="AJ51" s="96">
        <f>誘導灯!AU3</f>
        <v>0</v>
      </c>
      <c r="AK51" s="96">
        <f>誘導灯!AV3</f>
        <v>0</v>
      </c>
      <c r="AL51" s="96">
        <f>誘導灯!AW3</f>
        <v>0</v>
      </c>
      <c r="AM51" s="99">
        <f>誘導灯!AX3</f>
        <v>0</v>
      </c>
      <c r="AN51" s="105">
        <f t="shared" si="16"/>
        <v>0</v>
      </c>
      <c r="AO51" s="101">
        <f>誘導灯!AQ4</f>
        <v>0</v>
      </c>
      <c r="AP51" s="96">
        <f>誘導灯!AR4</f>
        <v>0</v>
      </c>
      <c r="AQ51" s="96">
        <f>誘導灯!AS4</f>
        <v>0</v>
      </c>
      <c r="AR51" s="96">
        <f>誘導灯!AT4</f>
        <v>0</v>
      </c>
      <c r="AS51" s="96">
        <f>誘導灯!AU4</f>
        <v>0</v>
      </c>
      <c r="AT51" s="96">
        <f>誘導灯!AV4</f>
        <v>0</v>
      </c>
      <c r="AU51" s="96">
        <f>誘導灯!AW4</f>
        <v>0</v>
      </c>
      <c r="AV51" s="99">
        <f>誘導灯!AX4</f>
        <v>0</v>
      </c>
      <c r="AW51" s="105">
        <f t="shared" si="17"/>
        <v>0</v>
      </c>
      <c r="AX51" s="101">
        <f>誘導灯!AQ5</f>
        <v>0</v>
      </c>
      <c r="AY51" s="96">
        <f>誘導灯!AR5</f>
        <v>0</v>
      </c>
      <c r="AZ51" s="96">
        <f>誘導灯!AS5</f>
        <v>0</v>
      </c>
      <c r="BA51" s="96">
        <f>誘導灯!AT5</f>
        <v>0</v>
      </c>
      <c r="BB51" s="96">
        <f>誘導灯!AU5</f>
        <v>0</v>
      </c>
      <c r="BC51" s="96">
        <f>誘導灯!AV5</f>
        <v>0</v>
      </c>
      <c r="BD51" s="96">
        <f>誘導灯!AW5</f>
        <v>0</v>
      </c>
      <c r="BE51" s="96">
        <f>誘導灯!AX5</f>
        <v>0</v>
      </c>
      <c r="BF51" s="106">
        <f t="shared" si="18"/>
        <v>0</v>
      </c>
      <c r="BG51" s="101">
        <f>誘導灯!AQ6</f>
        <v>0</v>
      </c>
      <c r="BH51" s="96">
        <f>誘導灯!AR6</f>
        <v>0</v>
      </c>
      <c r="BI51" s="96">
        <f>誘導灯!AS6</f>
        <v>0</v>
      </c>
      <c r="BJ51" s="96">
        <f>誘導灯!AT6</f>
        <v>0</v>
      </c>
      <c r="BK51" s="96">
        <f>誘導灯!AU6</f>
        <v>0</v>
      </c>
      <c r="BL51" s="96">
        <f>誘導灯!AV6</f>
        <v>0</v>
      </c>
      <c r="BM51" s="96">
        <f>誘導灯!AW6</f>
        <v>0</v>
      </c>
      <c r="BN51" s="96">
        <f>誘導灯!AX6</f>
        <v>0</v>
      </c>
      <c r="BO51" s="106">
        <f t="shared" si="19"/>
        <v>0</v>
      </c>
      <c r="BQ51" s="96">
        <f t="shared" si="3"/>
        <v>0</v>
      </c>
      <c r="BR51" s="96">
        <f t="shared" si="4"/>
        <v>0</v>
      </c>
      <c r="BS51" s="96">
        <f t="shared" si="5"/>
        <v>0</v>
      </c>
      <c r="BT51" s="96">
        <f t="shared" si="20"/>
        <v>0</v>
      </c>
    </row>
    <row r="52" spans="2:81" ht="13.5" customHeight="1">
      <c r="B52" s="14"/>
      <c r="C52" s="23"/>
      <c r="D52" s="594"/>
      <c r="E52" s="95">
        <v>3.3</v>
      </c>
      <c r="F52" s="574" t="s">
        <v>121</v>
      </c>
      <c r="G52" s="575"/>
      <c r="H52" s="575"/>
      <c r="I52" s="576"/>
      <c r="J52" s="96">
        <f t="shared" si="6"/>
        <v>0</v>
      </c>
      <c r="K52" s="96">
        <f t="shared" si="7"/>
        <v>0</v>
      </c>
      <c r="L52" s="96">
        <f t="shared" si="8"/>
        <v>0</v>
      </c>
      <c r="M52" s="96">
        <f t="shared" si="9"/>
        <v>0</v>
      </c>
      <c r="N52" s="97">
        <f t="shared" si="10"/>
        <v>0</v>
      </c>
      <c r="O52" s="98">
        <f t="shared" si="11"/>
        <v>0</v>
      </c>
      <c r="P52" s="96">
        <f t="shared" si="12"/>
        <v>0</v>
      </c>
      <c r="Q52" s="96">
        <f t="shared" si="13"/>
        <v>0</v>
      </c>
      <c r="R52" s="99">
        <f t="shared" si="14"/>
        <v>0</v>
      </c>
      <c r="S52" s="96">
        <f t="shared" si="15"/>
        <v>0</v>
      </c>
      <c r="T52" s="79"/>
      <c r="U52" s="22"/>
      <c r="Z52" s="591"/>
      <c r="AA52" s="100">
        <v>3.3</v>
      </c>
      <c r="AB52" s="585" t="s">
        <v>121</v>
      </c>
      <c r="AC52" s="586"/>
      <c r="AD52" s="586"/>
      <c r="AE52" s="586"/>
      <c r="AF52" s="101">
        <f>'変圧器 '!AW3</f>
        <v>0</v>
      </c>
      <c r="AG52" s="96">
        <f>'変圧器 '!AX3</f>
        <v>0</v>
      </c>
      <c r="AH52" s="96">
        <f>'変圧器 '!AY3</f>
        <v>0</v>
      </c>
      <c r="AI52" s="96">
        <f>'変圧器 '!AZ3</f>
        <v>0</v>
      </c>
      <c r="AJ52" s="96">
        <f>'変圧器 '!BA3</f>
        <v>0</v>
      </c>
      <c r="AK52" s="96">
        <f>'変圧器 '!BB3</f>
        <v>0</v>
      </c>
      <c r="AL52" s="96">
        <f>'変圧器 '!BC3</f>
        <v>0</v>
      </c>
      <c r="AM52" s="99">
        <f>'変圧器 '!BD3</f>
        <v>0</v>
      </c>
      <c r="AN52" s="105">
        <f t="shared" si="16"/>
        <v>0</v>
      </c>
      <c r="AO52" s="101">
        <f>'変圧器 '!AW4</f>
        <v>0</v>
      </c>
      <c r="AP52" s="96">
        <f>'変圧器 '!AX4</f>
        <v>0</v>
      </c>
      <c r="AQ52" s="96">
        <f>'変圧器 '!AY4</f>
        <v>0</v>
      </c>
      <c r="AR52" s="96">
        <f>'変圧器 '!AZ4</f>
        <v>0</v>
      </c>
      <c r="AS52" s="96">
        <f>'変圧器 '!BA4</f>
        <v>0</v>
      </c>
      <c r="AT52" s="96">
        <f>'変圧器 '!BB4</f>
        <v>0</v>
      </c>
      <c r="AU52" s="96">
        <f>'変圧器 '!BC4</f>
        <v>0</v>
      </c>
      <c r="AV52" s="99">
        <f>'変圧器 '!BD4</f>
        <v>0</v>
      </c>
      <c r="AW52" s="105">
        <f t="shared" si="17"/>
        <v>0</v>
      </c>
      <c r="AX52" s="101">
        <f>'変圧器 '!AW5</f>
        <v>0</v>
      </c>
      <c r="AY52" s="96">
        <f>'変圧器 '!AX5</f>
        <v>0</v>
      </c>
      <c r="AZ52" s="96">
        <f>'変圧器 '!AY5</f>
        <v>0</v>
      </c>
      <c r="BA52" s="96">
        <f>'変圧器 '!AZ5</f>
        <v>0</v>
      </c>
      <c r="BB52" s="96">
        <f>'変圧器 '!BA5</f>
        <v>0</v>
      </c>
      <c r="BC52" s="96">
        <f>'変圧器 '!BB5</f>
        <v>0</v>
      </c>
      <c r="BD52" s="96">
        <f>'変圧器 '!BC5</f>
        <v>0</v>
      </c>
      <c r="BE52" s="96">
        <f>'変圧器 '!BD5</f>
        <v>0</v>
      </c>
      <c r="BF52" s="106">
        <f t="shared" si="18"/>
        <v>0</v>
      </c>
      <c r="BG52" s="101">
        <f>'変圧器 '!AW6</f>
        <v>0</v>
      </c>
      <c r="BH52" s="96">
        <f>'変圧器 '!AX6</f>
        <v>0</v>
      </c>
      <c r="BI52" s="96">
        <f>'変圧器 '!AY6</f>
        <v>0</v>
      </c>
      <c r="BJ52" s="96">
        <f>'変圧器 '!AZ6</f>
        <v>0</v>
      </c>
      <c r="BK52" s="96">
        <f>'変圧器 '!BA6</f>
        <v>0</v>
      </c>
      <c r="BL52" s="96">
        <f>'変圧器 '!BB6</f>
        <v>0</v>
      </c>
      <c r="BM52" s="96">
        <f>'変圧器 '!BC6</f>
        <v>0</v>
      </c>
      <c r="BN52" s="96">
        <f>'変圧器 '!BD6</f>
        <v>0</v>
      </c>
      <c r="BO52" s="106">
        <f t="shared" si="19"/>
        <v>0</v>
      </c>
      <c r="BQ52" s="96">
        <f t="shared" si="3"/>
        <v>0</v>
      </c>
      <c r="BR52" s="96">
        <f t="shared" si="4"/>
        <v>0</v>
      </c>
      <c r="BS52" s="96">
        <f t="shared" si="5"/>
        <v>0</v>
      </c>
      <c r="BT52" s="96">
        <f t="shared" si="20"/>
        <v>0</v>
      </c>
    </row>
    <row r="53" spans="2:81" ht="13">
      <c r="B53" s="14"/>
      <c r="C53" s="23"/>
      <c r="D53" s="595"/>
      <c r="E53" s="104">
        <v>3.4</v>
      </c>
      <c r="F53" s="574" t="s">
        <v>122</v>
      </c>
      <c r="G53" s="575"/>
      <c r="H53" s="575"/>
      <c r="I53" s="576"/>
      <c r="J53" s="96">
        <f t="shared" si="6"/>
        <v>0</v>
      </c>
      <c r="K53" s="96">
        <f t="shared" si="7"/>
        <v>0</v>
      </c>
      <c r="L53" s="96">
        <f t="shared" si="8"/>
        <v>0</v>
      </c>
      <c r="M53" s="96">
        <f t="shared" si="9"/>
        <v>0</v>
      </c>
      <c r="N53" s="97">
        <f t="shared" si="10"/>
        <v>0</v>
      </c>
      <c r="O53" s="98">
        <f t="shared" si="11"/>
        <v>0</v>
      </c>
      <c r="P53" s="96">
        <f t="shared" si="12"/>
        <v>0</v>
      </c>
      <c r="Q53" s="96">
        <f t="shared" si="13"/>
        <v>0</v>
      </c>
      <c r="R53" s="99">
        <f t="shared" si="14"/>
        <v>0</v>
      </c>
      <c r="S53" s="96">
        <f t="shared" si="15"/>
        <v>0</v>
      </c>
      <c r="T53" s="79"/>
      <c r="U53" s="22"/>
      <c r="Z53" s="596"/>
      <c r="AA53" s="90">
        <v>3.4</v>
      </c>
      <c r="AB53" s="585" t="s">
        <v>122</v>
      </c>
      <c r="AC53" s="586"/>
      <c r="AD53" s="586"/>
      <c r="AE53" s="586"/>
      <c r="AF53" s="101">
        <f>照明省エネ制御!BK3</f>
        <v>0</v>
      </c>
      <c r="AG53" s="96">
        <f>照明省エネ制御!BL3</f>
        <v>0</v>
      </c>
      <c r="AH53" s="96">
        <f>照明省エネ制御!BM3</f>
        <v>0</v>
      </c>
      <c r="AI53" s="96">
        <f>照明省エネ制御!BN3</f>
        <v>0</v>
      </c>
      <c r="AJ53" s="96">
        <f>照明省エネ制御!BO3</f>
        <v>0</v>
      </c>
      <c r="AK53" s="96">
        <f>照明省エネ制御!BP3</f>
        <v>0</v>
      </c>
      <c r="AL53" s="96">
        <f>照明省エネ制御!BQ3</f>
        <v>0</v>
      </c>
      <c r="AM53" s="99">
        <f>照明省エネ制御!BR3</f>
        <v>0</v>
      </c>
      <c r="AN53" s="105">
        <f t="shared" si="16"/>
        <v>0</v>
      </c>
      <c r="AO53" s="101">
        <f>照明省エネ制御!BK4</f>
        <v>0</v>
      </c>
      <c r="AP53" s="96">
        <f>照明省エネ制御!BL4</f>
        <v>0</v>
      </c>
      <c r="AQ53" s="96">
        <f>照明省エネ制御!BM4</f>
        <v>0</v>
      </c>
      <c r="AR53" s="96">
        <f>照明省エネ制御!BN4</f>
        <v>0</v>
      </c>
      <c r="AS53" s="96">
        <f>照明省エネ制御!BO4</f>
        <v>0</v>
      </c>
      <c r="AT53" s="96">
        <f>照明省エネ制御!BP4</f>
        <v>0</v>
      </c>
      <c r="AU53" s="96">
        <f>照明省エネ制御!BQ4</f>
        <v>0</v>
      </c>
      <c r="AV53" s="99">
        <f>照明省エネ制御!BR4</f>
        <v>0</v>
      </c>
      <c r="AW53" s="105">
        <f t="shared" si="17"/>
        <v>0</v>
      </c>
      <c r="AX53" s="101">
        <f>照明省エネ制御!BK5</f>
        <v>0</v>
      </c>
      <c r="AY53" s="96">
        <f>照明省エネ制御!BL5</f>
        <v>0</v>
      </c>
      <c r="AZ53" s="96">
        <f>照明省エネ制御!BM5</f>
        <v>0</v>
      </c>
      <c r="BA53" s="96">
        <f>照明省エネ制御!BN5</f>
        <v>0</v>
      </c>
      <c r="BB53" s="96">
        <f>照明省エネ制御!BO5</f>
        <v>0</v>
      </c>
      <c r="BC53" s="96">
        <f>照明省エネ制御!BP5</f>
        <v>0</v>
      </c>
      <c r="BD53" s="96">
        <f>照明省エネ制御!BQ5</f>
        <v>0</v>
      </c>
      <c r="BE53" s="96">
        <f>照明省エネ制御!BR5</f>
        <v>0</v>
      </c>
      <c r="BF53" s="106">
        <f t="shared" si="18"/>
        <v>0</v>
      </c>
      <c r="BG53" s="101">
        <f>照明省エネ制御!BK6</f>
        <v>0</v>
      </c>
      <c r="BH53" s="96">
        <f>照明省エネ制御!BL6</f>
        <v>0</v>
      </c>
      <c r="BI53" s="96">
        <f>照明省エネ制御!BM6</f>
        <v>0</v>
      </c>
      <c r="BJ53" s="96">
        <f>照明省エネ制御!BN6</f>
        <v>0</v>
      </c>
      <c r="BK53" s="96">
        <f>照明省エネ制御!BO6</f>
        <v>0</v>
      </c>
      <c r="BL53" s="96">
        <f>照明省エネ制御!BP6</f>
        <v>0</v>
      </c>
      <c r="BM53" s="96">
        <f>照明省エネ制御!BQ6</f>
        <v>0</v>
      </c>
      <c r="BN53" s="96">
        <f>照明省エネ制御!BR6</f>
        <v>0</v>
      </c>
      <c r="BO53" s="106">
        <f t="shared" si="19"/>
        <v>0</v>
      </c>
      <c r="BQ53" s="96">
        <f t="shared" si="3"/>
        <v>0</v>
      </c>
      <c r="BR53" s="96">
        <f t="shared" si="4"/>
        <v>0</v>
      </c>
      <c r="BS53" s="96">
        <f t="shared" si="5"/>
        <v>0</v>
      </c>
      <c r="BT53" s="96">
        <f t="shared" si="20"/>
        <v>0</v>
      </c>
    </row>
    <row r="54" spans="2:81" ht="13">
      <c r="B54" s="14"/>
      <c r="C54" s="23"/>
      <c r="D54" s="587" t="s">
        <v>123</v>
      </c>
      <c r="E54" s="104">
        <v>4.0999999999999996</v>
      </c>
      <c r="F54" s="574" t="s">
        <v>124</v>
      </c>
      <c r="G54" s="575"/>
      <c r="H54" s="575"/>
      <c r="I54" s="576"/>
      <c r="J54" s="96">
        <f t="shared" si="6"/>
        <v>0</v>
      </c>
      <c r="K54" s="96">
        <f t="shared" si="7"/>
        <v>0</v>
      </c>
      <c r="L54" s="96">
        <f t="shared" si="8"/>
        <v>0</v>
      </c>
      <c r="M54" s="96">
        <f t="shared" si="9"/>
        <v>0</v>
      </c>
      <c r="N54" s="97">
        <f t="shared" si="10"/>
        <v>0</v>
      </c>
      <c r="O54" s="98">
        <f t="shared" si="11"/>
        <v>0</v>
      </c>
      <c r="P54" s="96">
        <f t="shared" si="12"/>
        <v>0</v>
      </c>
      <c r="Q54" s="96">
        <f t="shared" si="13"/>
        <v>0</v>
      </c>
      <c r="R54" s="99">
        <f t="shared" si="14"/>
        <v>0</v>
      </c>
      <c r="S54" s="96">
        <f t="shared" si="15"/>
        <v>0</v>
      </c>
      <c r="T54" s="79"/>
      <c r="U54" s="22"/>
      <c r="Z54" s="590" t="s">
        <v>123</v>
      </c>
      <c r="AA54" s="90">
        <v>4.0999999999999996</v>
      </c>
      <c r="AB54" s="585" t="s">
        <v>124</v>
      </c>
      <c r="AC54" s="586"/>
      <c r="AD54" s="586"/>
      <c r="AE54" s="586"/>
      <c r="AF54" s="101">
        <f>給湯システム!AU3</f>
        <v>0</v>
      </c>
      <c r="AG54" s="96">
        <f>給湯システム!AV3</f>
        <v>0</v>
      </c>
      <c r="AH54" s="96">
        <f>給湯システム!AW3</f>
        <v>0</v>
      </c>
      <c r="AI54" s="96">
        <f>給湯システム!AX3</f>
        <v>0</v>
      </c>
      <c r="AJ54" s="96">
        <f>給湯システム!AY3</f>
        <v>0</v>
      </c>
      <c r="AK54" s="96">
        <f>給湯システム!AZ3</f>
        <v>0</v>
      </c>
      <c r="AL54" s="96">
        <f>給湯システム!BA3</f>
        <v>0</v>
      </c>
      <c r="AM54" s="99">
        <f>給湯システム!BB3</f>
        <v>0</v>
      </c>
      <c r="AN54" s="105">
        <f t="shared" si="16"/>
        <v>0</v>
      </c>
      <c r="AO54" s="101">
        <f>給湯システム!AU4</f>
        <v>0</v>
      </c>
      <c r="AP54" s="96">
        <f>給湯システム!AV4</f>
        <v>0</v>
      </c>
      <c r="AQ54" s="96">
        <f>給湯システム!AW4</f>
        <v>0</v>
      </c>
      <c r="AR54" s="96">
        <f>給湯システム!AX4</f>
        <v>0</v>
      </c>
      <c r="AS54" s="96">
        <f>給湯システム!AY4</f>
        <v>0</v>
      </c>
      <c r="AT54" s="96">
        <f>給湯システム!AZ4</f>
        <v>0</v>
      </c>
      <c r="AU54" s="96">
        <f>給湯システム!BA4</f>
        <v>0</v>
      </c>
      <c r="AV54" s="99">
        <f>給湯システム!BB4</f>
        <v>0</v>
      </c>
      <c r="AW54" s="105">
        <f t="shared" si="17"/>
        <v>0</v>
      </c>
      <c r="AX54" s="101">
        <f>給湯システム!AU5</f>
        <v>0</v>
      </c>
      <c r="AY54" s="96">
        <f>給湯システム!AV5</f>
        <v>0</v>
      </c>
      <c r="AZ54" s="96">
        <f>給湯システム!AW5</f>
        <v>0</v>
      </c>
      <c r="BA54" s="96">
        <f>給湯システム!AX5</f>
        <v>0</v>
      </c>
      <c r="BB54" s="96">
        <f>給湯システム!AY5</f>
        <v>0</v>
      </c>
      <c r="BC54" s="96">
        <f>給湯システム!AZ5</f>
        <v>0</v>
      </c>
      <c r="BD54" s="96">
        <f>給湯システム!BA5</f>
        <v>0</v>
      </c>
      <c r="BE54" s="96">
        <f>給湯システム!BB5</f>
        <v>0</v>
      </c>
      <c r="BF54" s="106">
        <f t="shared" si="18"/>
        <v>0</v>
      </c>
      <c r="BG54" s="101">
        <f>給湯システム!AU6</f>
        <v>0</v>
      </c>
      <c r="BH54" s="96">
        <f>給湯システム!AV6</f>
        <v>0</v>
      </c>
      <c r="BI54" s="96">
        <f>給湯システム!AW6</f>
        <v>0</v>
      </c>
      <c r="BJ54" s="96">
        <f>給湯システム!AX6</f>
        <v>0</v>
      </c>
      <c r="BK54" s="96">
        <f>給湯システム!AY6</f>
        <v>0</v>
      </c>
      <c r="BL54" s="96">
        <f>給湯システム!AZ6</f>
        <v>0</v>
      </c>
      <c r="BM54" s="96">
        <f>給湯システム!BA6</f>
        <v>0</v>
      </c>
      <c r="BN54" s="96">
        <f>給湯システム!BB6</f>
        <v>0</v>
      </c>
      <c r="BO54" s="106">
        <f t="shared" si="19"/>
        <v>0</v>
      </c>
      <c r="BQ54" s="96">
        <f t="shared" si="3"/>
        <v>0</v>
      </c>
      <c r="BR54" s="96">
        <f t="shared" si="4"/>
        <v>0</v>
      </c>
      <c r="BS54" s="96">
        <f t="shared" si="5"/>
        <v>0</v>
      </c>
      <c r="BT54" s="96">
        <f t="shared" si="20"/>
        <v>0</v>
      </c>
    </row>
    <row r="55" spans="2:81" ht="13.5" customHeight="1">
      <c r="B55" s="14"/>
      <c r="C55" s="23"/>
      <c r="D55" s="588"/>
      <c r="E55" s="104">
        <v>4.2</v>
      </c>
      <c r="F55" s="574" t="s">
        <v>125</v>
      </c>
      <c r="G55" s="575"/>
      <c r="H55" s="575"/>
      <c r="I55" s="576"/>
      <c r="J55" s="96">
        <f t="shared" si="6"/>
        <v>0</v>
      </c>
      <c r="K55" s="96">
        <f t="shared" si="7"/>
        <v>0</v>
      </c>
      <c r="L55" s="96">
        <f t="shared" si="8"/>
        <v>0</v>
      </c>
      <c r="M55" s="96">
        <f t="shared" si="9"/>
        <v>0</v>
      </c>
      <c r="N55" s="97">
        <f t="shared" si="10"/>
        <v>0</v>
      </c>
      <c r="O55" s="98">
        <f t="shared" si="11"/>
        <v>0</v>
      </c>
      <c r="P55" s="96">
        <f t="shared" si="12"/>
        <v>0</v>
      </c>
      <c r="Q55" s="96">
        <f t="shared" si="13"/>
        <v>0</v>
      </c>
      <c r="R55" s="99">
        <f t="shared" si="14"/>
        <v>0</v>
      </c>
      <c r="S55" s="96">
        <f t="shared" si="15"/>
        <v>0</v>
      </c>
      <c r="T55" s="79"/>
      <c r="U55" s="22"/>
      <c r="Z55" s="591"/>
      <c r="AA55" s="90">
        <v>4.2</v>
      </c>
      <c r="AB55" s="585" t="s">
        <v>125</v>
      </c>
      <c r="AC55" s="586"/>
      <c r="AD55" s="586"/>
      <c r="AE55" s="586"/>
      <c r="AF55" s="101">
        <f>エレベーター省エネ制御!AL3</f>
        <v>0</v>
      </c>
      <c r="AG55" s="96">
        <f>エレベーター省エネ制御!AM3</f>
        <v>0</v>
      </c>
      <c r="AH55" s="96">
        <f>エレベーター省エネ制御!AN3</f>
        <v>0</v>
      </c>
      <c r="AI55" s="96">
        <f>エレベーター省エネ制御!AO3</f>
        <v>0</v>
      </c>
      <c r="AJ55" s="96">
        <f>エレベーター省エネ制御!AP3</f>
        <v>0</v>
      </c>
      <c r="AK55" s="96">
        <f>エレベーター省エネ制御!AQ3</f>
        <v>0</v>
      </c>
      <c r="AL55" s="96">
        <f>エレベーター省エネ制御!AR3</f>
        <v>0</v>
      </c>
      <c r="AM55" s="99">
        <f>エレベーター省エネ制御!AS3</f>
        <v>0</v>
      </c>
      <c r="AN55" s="105">
        <f t="shared" si="16"/>
        <v>0</v>
      </c>
      <c r="AO55" s="101">
        <f>エレベーター省エネ制御!AL4</f>
        <v>0</v>
      </c>
      <c r="AP55" s="96">
        <f>エレベーター省エネ制御!AM4</f>
        <v>0</v>
      </c>
      <c r="AQ55" s="96">
        <f>エレベーター省エネ制御!AN4</f>
        <v>0</v>
      </c>
      <c r="AR55" s="96">
        <f>エレベーター省エネ制御!AO4</f>
        <v>0</v>
      </c>
      <c r="AS55" s="96">
        <f>エレベーター省エネ制御!AP4</f>
        <v>0</v>
      </c>
      <c r="AT55" s="96">
        <f>エレベーター省エネ制御!AQ4</f>
        <v>0</v>
      </c>
      <c r="AU55" s="96">
        <f>エレベーター省エネ制御!AR4</f>
        <v>0</v>
      </c>
      <c r="AV55" s="99">
        <f>エレベーター省エネ制御!AS4</f>
        <v>0</v>
      </c>
      <c r="AW55" s="105">
        <f t="shared" si="17"/>
        <v>0</v>
      </c>
      <c r="AX55" s="101">
        <f>エレベーター省エネ制御!AL5</f>
        <v>0</v>
      </c>
      <c r="AY55" s="96">
        <f>エレベーター省エネ制御!AM5</f>
        <v>0</v>
      </c>
      <c r="AZ55" s="96">
        <f>エレベーター省エネ制御!AN5</f>
        <v>0</v>
      </c>
      <c r="BA55" s="96">
        <f>エレベーター省エネ制御!AO5</f>
        <v>0</v>
      </c>
      <c r="BB55" s="96">
        <f>エレベーター省エネ制御!AP5</f>
        <v>0</v>
      </c>
      <c r="BC55" s="96">
        <f>エレベーター省エネ制御!AQ5</f>
        <v>0</v>
      </c>
      <c r="BD55" s="96">
        <f>エレベーター省エネ制御!AR5</f>
        <v>0</v>
      </c>
      <c r="BE55" s="96">
        <f>エレベーター省エネ制御!AS5</f>
        <v>0</v>
      </c>
      <c r="BF55" s="106">
        <f t="shared" si="18"/>
        <v>0</v>
      </c>
      <c r="BG55" s="101">
        <f>エレベーター省エネ制御!AL6</f>
        <v>0</v>
      </c>
      <c r="BH55" s="96">
        <f>エレベーター省エネ制御!AM6</f>
        <v>0</v>
      </c>
      <c r="BI55" s="96">
        <f>エレベーター省エネ制御!AN6</f>
        <v>0</v>
      </c>
      <c r="BJ55" s="96">
        <f>エレベーター省エネ制御!AO6</f>
        <v>0</v>
      </c>
      <c r="BK55" s="96">
        <f>エレベーター省エネ制御!AP6</f>
        <v>0</v>
      </c>
      <c r="BL55" s="96">
        <f>エレベーター省エネ制御!AQ6</f>
        <v>0</v>
      </c>
      <c r="BM55" s="96">
        <f>エレベーター省エネ制御!AR6</f>
        <v>0</v>
      </c>
      <c r="BN55" s="96">
        <f>エレベーター省エネ制御!AS6</f>
        <v>0</v>
      </c>
      <c r="BO55" s="106">
        <f t="shared" si="19"/>
        <v>0</v>
      </c>
      <c r="BQ55" s="96">
        <f t="shared" si="3"/>
        <v>0</v>
      </c>
      <c r="BR55" s="96">
        <f t="shared" si="4"/>
        <v>0</v>
      </c>
      <c r="BS55" s="96">
        <f t="shared" si="5"/>
        <v>0</v>
      </c>
      <c r="BT55" s="96">
        <f t="shared" si="20"/>
        <v>0</v>
      </c>
    </row>
    <row r="56" spans="2:81" ht="13.5" customHeight="1">
      <c r="B56" s="14"/>
      <c r="C56" s="23"/>
      <c r="D56" s="588"/>
      <c r="E56" s="104">
        <v>4.3</v>
      </c>
      <c r="F56" s="574" t="s">
        <v>126</v>
      </c>
      <c r="G56" s="575"/>
      <c r="H56" s="575"/>
      <c r="I56" s="576"/>
      <c r="J56" s="96">
        <f t="shared" si="6"/>
        <v>0</v>
      </c>
      <c r="K56" s="96">
        <f t="shared" si="7"/>
        <v>0</v>
      </c>
      <c r="L56" s="96">
        <f t="shared" si="8"/>
        <v>0</v>
      </c>
      <c r="M56" s="96">
        <f t="shared" si="9"/>
        <v>0</v>
      </c>
      <c r="N56" s="97">
        <f t="shared" si="10"/>
        <v>0</v>
      </c>
      <c r="O56" s="98">
        <f t="shared" si="11"/>
        <v>0</v>
      </c>
      <c r="P56" s="96">
        <f t="shared" si="12"/>
        <v>0</v>
      </c>
      <c r="Q56" s="96">
        <f t="shared" si="13"/>
        <v>0</v>
      </c>
      <c r="R56" s="99">
        <f t="shared" si="14"/>
        <v>0</v>
      </c>
      <c r="S56" s="96">
        <f t="shared" si="15"/>
        <v>0</v>
      </c>
      <c r="T56" s="79"/>
      <c r="U56" s="22"/>
      <c r="Z56" s="591"/>
      <c r="AA56" s="90">
        <v>4.3</v>
      </c>
      <c r="AB56" s="585" t="s">
        <v>126</v>
      </c>
      <c r="AC56" s="586"/>
      <c r="AD56" s="586"/>
      <c r="AE56" s="586"/>
      <c r="AF56" s="101">
        <f>エアコンプレッサー!AP3</f>
        <v>0</v>
      </c>
      <c r="AG56" s="96">
        <f>エアコンプレッサー!AQ3</f>
        <v>0</v>
      </c>
      <c r="AH56" s="96">
        <f>エアコンプレッサー!AR3</f>
        <v>0</v>
      </c>
      <c r="AI56" s="96">
        <f>エアコンプレッサー!AS3</f>
        <v>0</v>
      </c>
      <c r="AJ56" s="96">
        <f>エアコンプレッサー!AT3</f>
        <v>0</v>
      </c>
      <c r="AK56" s="96">
        <f>エアコンプレッサー!AU3</f>
        <v>0</v>
      </c>
      <c r="AL56" s="96">
        <f>エアコンプレッサー!AV3</f>
        <v>0</v>
      </c>
      <c r="AM56" s="99">
        <f>エアコンプレッサー!AW3</f>
        <v>0</v>
      </c>
      <c r="AN56" s="105">
        <f t="shared" si="16"/>
        <v>0</v>
      </c>
      <c r="AO56" s="101">
        <f>エアコンプレッサー!AP4</f>
        <v>0</v>
      </c>
      <c r="AP56" s="96">
        <f>エアコンプレッサー!AQ4</f>
        <v>0</v>
      </c>
      <c r="AQ56" s="96">
        <f>エアコンプレッサー!AR4</f>
        <v>0</v>
      </c>
      <c r="AR56" s="96">
        <f>エアコンプレッサー!AS4</f>
        <v>0</v>
      </c>
      <c r="AS56" s="96">
        <f>エアコンプレッサー!AT4</f>
        <v>0</v>
      </c>
      <c r="AT56" s="96">
        <f>エアコンプレッサー!AU4</f>
        <v>0</v>
      </c>
      <c r="AU56" s="96">
        <f>エアコンプレッサー!AV4</f>
        <v>0</v>
      </c>
      <c r="AV56" s="99">
        <f>エアコンプレッサー!AW4</f>
        <v>0</v>
      </c>
      <c r="AW56" s="105">
        <f t="shared" si="17"/>
        <v>0</v>
      </c>
      <c r="AX56" s="101">
        <f>エアコンプレッサー!AP5</f>
        <v>0</v>
      </c>
      <c r="AY56" s="96">
        <f>エアコンプレッサー!AQ5</f>
        <v>0</v>
      </c>
      <c r="AZ56" s="96">
        <f>エアコンプレッサー!AR5</f>
        <v>0</v>
      </c>
      <c r="BA56" s="96">
        <f>エアコンプレッサー!AS5</f>
        <v>0</v>
      </c>
      <c r="BB56" s="96">
        <f>エアコンプレッサー!AT5</f>
        <v>0</v>
      </c>
      <c r="BC56" s="96">
        <f>エアコンプレッサー!AU5</f>
        <v>0</v>
      </c>
      <c r="BD56" s="96">
        <f>エアコンプレッサー!AV5</f>
        <v>0</v>
      </c>
      <c r="BE56" s="96">
        <f>エアコンプレッサー!AW5</f>
        <v>0</v>
      </c>
      <c r="BF56" s="106">
        <f t="shared" si="18"/>
        <v>0</v>
      </c>
      <c r="BG56" s="101">
        <f>エアコンプレッサー!AP6</f>
        <v>0</v>
      </c>
      <c r="BH56" s="96">
        <f>エアコンプレッサー!AQ6</f>
        <v>0</v>
      </c>
      <c r="BI56" s="96">
        <f>エアコンプレッサー!AR6</f>
        <v>0</v>
      </c>
      <c r="BJ56" s="96">
        <f>エアコンプレッサー!AS6</f>
        <v>0</v>
      </c>
      <c r="BK56" s="96">
        <f>エアコンプレッサー!AT6</f>
        <v>0</v>
      </c>
      <c r="BL56" s="96">
        <f>エアコンプレッサー!AU6</f>
        <v>0</v>
      </c>
      <c r="BM56" s="96">
        <f>エアコンプレッサー!AV6</f>
        <v>0</v>
      </c>
      <c r="BN56" s="96">
        <f>エアコンプレッサー!AW6</f>
        <v>0</v>
      </c>
      <c r="BO56" s="106">
        <f t="shared" si="19"/>
        <v>0</v>
      </c>
      <c r="BQ56" s="96">
        <f t="shared" si="3"/>
        <v>0</v>
      </c>
      <c r="BR56" s="96">
        <f t="shared" si="4"/>
        <v>0</v>
      </c>
      <c r="BS56" s="96">
        <f t="shared" si="5"/>
        <v>0</v>
      </c>
      <c r="BT56" s="96">
        <f t="shared" si="20"/>
        <v>0</v>
      </c>
      <c r="BV56" s="1"/>
      <c r="BW56" s="1"/>
      <c r="BX56" s="1"/>
      <c r="BY56" s="1"/>
      <c r="BZ56" s="1"/>
      <c r="CA56" s="1"/>
      <c r="CB56" s="1"/>
    </row>
    <row r="57" spans="2:81" ht="13">
      <c r="B57" s="14"/>
      <c r="C57" s="23"/>
      <c r="D57" s="588"/>
      <c r="E57" s="95">
        <v>4.4000000000000004</v>
      </c>
      <c r="F57" s="574" t="s">
        <v>127</v>
      </c>
      <c r="G57" s="575"/>
      <c r="H57" s="575"/>
      <c r="I57" s="576"/>
      <c r="J57" s="96">
        <f t="shared" si="6"/>
        <v>0</v>
      </c>
      <c r="K57" s="96">
        <f t="shared" si="7"/>
        <v>0</v>
      </c>
      <c r="L57" s="96">
        <f t="shared" si="8"/>
        <v>0</v>
      </c>
      <c r="M57" s="96">
        <f t="shared" si="9"/>
        <v>0</v>
      </c>
      <c r="N57" s="97">
        <f t="shared" si="10"/>
        <v>0</v>
      </c>
      <c r="O57" s="98">
        <f t="shared" si="11"/>
        <v>0</v>
      </c>
      <c r="P57" s="96">
        <f t="shared" si="12"/>
        <v>0</v>
      </c>
      <c r="Q57" s="96">
        <f t="shared" si="13"/>
        <v>0</v>
      </c>
      <c r="R57" s="99">
        <f t="shared" si="14"/>
        <v>0</v>
      </c>
      <c r="S57" s="96">
        <f t="shared" si="15"/>
        <v>0</v>
      </c>
      <c r="T57" s="79"/>
      <c r="U57" s="22"/>
      <c r="Z57" s="591"/>
      <c r="AA57" s="100">
        <v>4.4000000000000004</v>
      </c>
      <c r="AB57" s="585" t="s">
        <v>127</v>
      </c>
      <c r="AC57" s="586"/>
      <c r="AD57" s="586"/>
      <c r="AE57" s="586"/>
      <c r="AF57" s="101">
        <f>その他のポンプ・ブロワ・ファン!AL3</f>
        <v>0</v>
      </c>
      <c r="AG57" s="96">
        <f>その他のポンプ・ブロワ・ファン!AM3</f>
        <v>0</v>
      </c>
      <c r="AH57" s="96">
        <f>その他のポンプ・ブロワ・ファン!AN3</f>
        <v>0</v>
      </c>
      <c r="AI57" s="96">
        <f>その他のポンプ・ブロワ・ファン!AO3</f>
        <v>0</v>
      </c>
      <c r="AJ57" s="96">
        <f>その他のポンプ・ブロワ・ファン!AP3</f>
        <v>0</v>
      </c>
      <c r="AK57" s="96">
        <f>その他のポンプ・ブロワ・ファン!AQ3</f>
        <v>0</v>
      </c>
      <c r="AL57" s="96">
        <f>その他のポンプ・ブロワ・ファン!AR3</f>
        <v>0</v>
      </c>
      <c r="AM57" s="99">
        <f>その他のポンプ・ブロワ・ファン!AS3</f>
        <v>0</v>
      </c>
      <c r="AN57" s="105">
        <f t="shared" si="16"/>
        <v>0</v>
      </c>
      <c r="AO57" s="101">
        <f>その他のポンプ・ブロワ・ファン!AL4</f>
        <v>0</v>
      </c>
      <c r="AP57" s="96">
        <f>その他のポンプ・ブロワ・ファン!AM4</f>
        <v>0</v>
      </c>
      <c r="AQ57" s="96">
        <f>その他のポンプ・ブロワ・ファン!AN4</f>
        <v>0</v>
      </c>
      <c r="AR57" s="96">
        <f>その他のポンプ・ブロワ・ファン!AO4</f>
        <v>0</v>
      </c>
      <c r="AS57" s="96">
        <f>その他のポンプ・ブロワ・ファン!AP4</f>
        <v>0</v>
      </c>
      <c r="AT57" s="96">
        <f>その他のポンプ・ブロワ・ファン!AQ4</f>
        <v>0</v>
      </c>
      <c r="AU57" s="96">
        <f>その他のポンプ・ブロワ・ファン!AR4</f>
        <v>0</v>
      </c>
      <c r="AV57" s="99">
        <f>その他のポンプ・ブロワ・ファン!AS4</f>
        <v>0</v>
      </c>
      <c r="AW57" s="105">
        <f t="shared" si="17"/>
        <v>0</v>
      </c>
      <c r="AX57" s="101">
        <f>その他のポンプ・ブロワ・ファン!AL5</f>
        <v>0</v>
      </c>
      <c r="AY57" s="96">
        <f>その他のポンプ・ブロワ・ファン!AM5</f>
        <v>0</v>
      </c>
      <c r="AZ57" s="96">
        <f>その他のポンプ・ブロワ・ファン!AN5</f>
        <v>0</v>
      </c>
      <c r="BA57" s="96">
        <f>その他のポンプ・ブロワ・ファン!AO5</f>
        <v>0</v>
      </c>
      <c r="BB57" s="96">
        <f>その他のポンプ・ブロワ・ファン!AP5</f>
        <v>0</v>
      </c>
      <c r="BC57" s="96">
        <f>その他のポンプ・ブロワ・ファン!AQ5</f>
        <v>0</v>
      </c>
      <c r="BD57" s="96">
        <f>その他のポンプ・ブロワ・ファン!AR5</f>
        <v>0</v>
      </c>
      <c r="BE57" s="96">
        <f>その他のポンプ・ブロワ・ファン!AS5</f>
        <v>0</v>
      </c>
      <c r="BF57" s="106">
        <f t="shared" si="18"/>
        <v>0</v>
      </c>
      <c r="BG57" s="101">
        <f>その他のポンプ・ブロワ・ファン!AL6</f>
        <v>0</v>
      </c>
      <c r="BH57" s="96">
        <f>その他のポンプ・ブロワ・ファン!AM6</f>
        <v>0</v>
      </c>
      <c r="BI57" s="96">
        <f>その他のポンプ・ブロワ・ファン!AN6</f>
        <v>0</v>
      </c>
      <c r="BJ57" s="96">
        <f>その他のポンプ・ブロワ・ファン!AO6</f>
        <v>0</v>
      </c>
      <c r="BK57" s="96">
        <f>その他のポンプ・ブロワ・ファン!AP6</f>
        <v>0</v>
      </c>
      <c r="BL57" s="96">
        <f>その他のポンプ・ブロワ・ファン!AQ6</f>
        <v>0</v>
      </c>
      <c r="BM57" s="96">
        <f>その他のポンプ・ブロワ・ファン!AR6</f>
        <v>0</v>
      </c>
      <c r="BN57" s="96">
        <f>その他のポンプ・ブロワ・ファン!AS6</f>
        <v>0</v>
      </c>
      <c r="BO57" s="106">
        <f t="shared" si="19"/>
        <v>0</v>
      </c>
      <c r="BQ57" s="96">
        <f t="shared" si="3"/>
        <v>0</v>
      </c>
      <c r="BR57" s="96">
        <f t="shared" si="4"/>
        <v>0</v>
      </c>
      <c r="BS57" s="96">
        <f t="shared" si="5"/>
        <v>0</v>
      </c>
      <c r="BT57" s="96">
        <f t="shared" si="20"/>
        <v>0</v>
      </c>
      <c r="BV57" s="1"/>
      <c r="BW57" s="1"/>
      <c r="BX57" s="1"/>
      <c r="BY57" s="1"/>
      <c r="BZ57" s="1"/>
      <c r="CA57" s="1"/>
      <c r="CB57" s="1"/>
    </row>
    <row r="58" spans="2:81" ht="13">
      <c r="B58" s="14"/>
      <c r="C58" s="23"/>
      <c r="D58" s="588"/>
      <c r="E58" s="95">
        <v>4.5</v>
      </c>
      <c r="F58" s="574" t="s">
        <v>128</v>
      </c>
      <c r="G58" s="575"/>
      <c r="H58" s="575"/>
      <c r="I58" s="576"/>
      <c r="J58" s="96">
        <f t="shared" si="6"/>
        <v>0</v>
      </c>
      <c r="K58" s="96">
        <f t="shared" si="7"/>
        <v>0</v>
      </c>
      <c r="L58" s="96">
        <f t="shared" si="8"/>
        <v>0</v>
      </c>
      <c r="M58" s="96">
        <f t="shared" si="9"/>
        <v>0</v>
      </c>
      <c r="N58" s="97">
        <f t="shared" si="10"/>
        <v>0</v>
      </c>
      <c r="O58" s="98">
        <f t="shared" si="11"/>
        <v>0</v>
      </c>
      <c r="P58" s="96">
        <f t="shared" si="12"/>
        <v>0</v>
      </c>
      <c r="Q58" s="96">
        <f t="shared" si="13"/>
        <v>0</v>
      </c>
      <c r="R58" s="99">
        <f t="shared" si="14"/>
        <v>0</v>
      </c>
      <c r="S58" s="96">
        <f t="shared" si="15"/>
        <v>0</v>
      </c>
      <c r="T58" s="79"/>
      <c r="U58" s="22"/>
      <c r="Z58" s="591"/>
      <c r="AA58" s="100">
        <v>4.5</v>
      </c>
      <c r="AB58" s="585" t="s">
        <v>128</v>
      </c>
      <c r="AC58" s="586"/>
      <c r="AD58" s="586"/>
      <c r="AE58" s="586"/>
      <c r="AF58" s="101">
        <f>冷凍冷蔵設備!AO3</f>
        <v>0</v>
      </c>
      <c r="AG58" s="96">
        <f>冷凍冷蔵設備!AP3</f>
        <v>0</v>
      </c>
      <c r="AH58" s="96">
        <f>冷凍冷蔵設備!AQ3</f>
        <v>0</v>
      </c>
      <c r="AI58" s="96">
        <f>冷凍冷蔵設備!AR3</f>
        <v>0</v>
      </c>
      <c r="AJ58" s="96">
        <f>冷凍冷蔵設備!AS3</f>
        <v>0</v>
      </c>
      <c r="AK58" s="96">
        <f>冷凍冷蔵設備!AT3</f>
        <v>0</v>
      </c>
      <c r="AL58" s="96">
        <f>冷凍冷蔵設備!AU3</f>
        <v>0</v>
      </c>
      <c r="AM58" s="99">
        <f>冷凍冷蔵設備!AV3</f>
        <v>0</v>
      </c>
      <c r="AN58" s="105">
        <f t="shared" si="16"/>
        <v>0</v>
      </c>
      <c r="AO58" s="101">
        <f>冷凍冷蔵設備!AO4</f>
        <v>0</v>
      </c>
      <c r="AP58" s="96">
        <f>冷凍冷蔵設備!AP4</f>
        <v>0</v>
      </c>
      <c r="AQ58" s="96">
        <f>冷凍冷蔵設備!AQ4</f>
        <v>0</v>
      </c>
      <c r="AR58" s="96">
        <f>冷凍冷蔵設備!AR4</f>
        <v>0</v>
      </c>
      <c r="AS58" s="96">
        <f>冷凍冷蔵設備!AS4</f>
        <v>0</v>
      </c>
      <c r="AT58" s="96">
        <f>冷凍冷蔵設備!AT4</f>
        <v>0</v>
      </c>
      <c r="AU58" s="96">
        <f>冷凍冷蔵設備!AU4</f>
        <v>0</v>
      </c>
      <c r="AV58" s="99">
        <f>冷凍冷蔵設備!AV4</f>
        <v>0</v>
      </c>
      <c r="AW58" s="105">
        <f t="shared" si="17"/>
        <v>0</v>
      </c>
      <c r="AX58" s="101">
        <f>冷凍冷蔵設備!AO5</f>
        <v>0</v>
      </c>
      <c r="AY58" s="96">
        <f>冷凍冷蔵設備!AP5</f>
        <v>0</v>
      </c>
      <c r="AZ58" s="96">
        <f>冷凍冷蔵設備!AQ5</f>
        <v>0</v>
      </c>
      <c r="BA58" s="96">
        <f>冷凍冷蔵設備!AR5</f>
        <v>0</v>
      </c>
      <c r="BB58" s="96">
        <f>冷凍冷蔵設備!AS5</f>
        <v>0</v>
      </c>
      <c r="BC58" s="96">
        <f>冷凍冷蔵設備!AT5</f>
        <v>0</v>
      </c>
      <c r="BD58" s="96">
        <f>冷凍冷蔵設備!AU5</f>
        <v>0</v>
      </c>
      <c r="BE58" s="96">
        <f>冷凍冷蔵設備!AV5</f>
        <v>0</v>
      </c>
      <c r="BF58" s="106">
        <f t="shared" si="18"/>
        <v>0</v>
      </c>
      <c r="BG58" s="101">
        <f>冷凍冷蔵設備!AO6</f>
        <v>0</v>
      </c>
      <c r="BH58" s="96">
        <f>冷凍冷蔵設備!AP6</f>
        <v>0</v>
      </c>
      <c r="BI58" s="96">
        <f>冷凍冷蔵設備!AQ6</f>
        <v>0</v>
      </c>
      <c r="BJ58" s="96">
        <f>冷凍冷蔵設備!AR6</f>
        <v>0</v>
      </c>
      <c r="BK58" s="96">
        <f>冷凍冷蔵設備!AS6</f>
        <v>0</v>
      </c>
      <c r="BL58" s="96">
        <f>冷凍冷蔵設備!AT6</f>
        <v>0</v>
      </c>
      <c r="BM58" s="96">
        <f>冷凍冷蔵設備!AU6</f>
        <v>0</v>
      </c>
      <c r="BN58" s="96">
        <f>冷凍冷蔵設備!AV6</f>
        <v>0</v>
      </c>
      <c r="BO58" s="106">
        <f t="shared" si="19"/>
        <v>0</v>
      </c>
      <c r="BQ58" s="96">
        <f t="shared" si="3"/>
        <v>0</v>
      </c>
      <c r="BR58" s="96">
        <f t="shared" si="4"/>
        <v>0</v>
      </c>
      <c r="BS58" s="96">
        <f t="shared" si="5"/>
        <v>0</v>
      </c>
      <c r="BT58" s="96">
        <f t="shared" si="20"/>
        <v>0</v>
      </c>
    </row>
    <row r="59" spans="2:81" ht="12.75" customHeight="1">
      <c r="B59" s="14"/>
      <c r="C59" s="23"/>
      <c r="D59" s="588"/>
      <c r="E59" s="95">
        <v>4.5999999999999996</v>
      </c>
      <c r="F59" s="574" t="s">
        <v>129</v>
      </c>
      <c r="G59" s="575"/>
      <c r="H59" s="575"/>
      <c r="I59" s="576"/>
      <c r="J59" s="96">
        <f t="shared" si="6"/>
        <v>0</v>
      </c>
      <c r="K59" s="96">
        <f t="shared" si="7"/>
        <v>0</v>
      </c>
      <c r="L59" s="96">
        <f t="shared" si="8"/>
        <v>0</v>
      </c>
      <c r="M59" s="96">
        <f t="shared" si="9"/>
        <v>0</v>
      </c>
      <c r="N59" s="97">
        <f t="shared" si="10"/>
        <v>0</v>
      </c>
      <c r="O59" s="98">
        <f t="shared" si="11"/>
        <v>0</v>
      </c>
      <c r="P59" s="96">
        <f t="shared" si="12"/>
        <v>0</v>
      </c>
      <c r="Q59" s="96">
        <f t="shared" si="13"/>
        <v>0</v>
      </c>
      <c r="R59" s="99">
        <f t="shared" si="14"/>
        <v>0</v>
      </c>
      <c r="S59" s="96">
        <f t="shared" si="15"/>
        <v>0</v>
      </c>
      <c r="T59" s="79"/>
      <c r="U59" s="22"/>
      <c r="Z59" s="591"/>
      <c r="AA59" s="100">
        <v>4.5999999999999996</v>
      </c>
      <c r="AB59" s="585" t="s">
        <v>129</v>
      </c>
      <c r="AC59" s="586"/>
      <c r="AD59" s="586"/>
      <c r="AE59" s="586"/>
      <c r="AF59" s="101">
        <f>工業炉!AY3</f>
        <v>0</v>
      </c>
      <c r="AG59" s="96">
        <f>工業炉!AZ3</f>
        <v>0</v>
      </c>
      <c r="AH59" s="96">
        <f>工業炉!BA3</f>
        <v>0</v>
      </c>
      <c r="AI59" s="96">
        <f>工業炉!BB3</f>
        <v>0</v>
      </c>
      <c r="AJ59" s="96">
        <f>工業炉!BC3</f>
        <v>0</v>
      </c>
      <c r="AK59" s="96">
        <f>工業炉!BD3</f>
        <v>0</v>
      </c>
      <c r="AL59" s="96">
        <f>工業炉!BE3</f>
        <v>0</v>
      </c>
      <c r="AM59" s="99">
        <f>工業炉!BF3</f>
        <v>0</v>
      </c>
      <c r="AN59" s="105">
        <f t="shared" si="16"/>
        <v>0</v>
      </c>
      <c r="AO59" s="101">
        <f>工業炉!AY4</f>
        <v>0</v>
      </c>
      <c r="AP59" s="96">
        <f>工業炉!AZ4</f>
        <v>0</v>
      </c>
      <c r="AQ59" s="96">
        <f>工業炉!BA4</f>
        <v>0</v>
      </c>
      <c r="AR59" s="96">
        <f>工業炉!BB4</f>
        <v>0</v>
      </c>
      <c r="AS59" s="96">
        <f>工業炉!BC4</f>
        <v>0</v>
      </c>
      <c r="AT59" s="96">
        <f>工業炉!BD4</f>
        <v>0</v>
      </c>
      <c r="AU59" s="96">
        <f>工業炉!BE4</f>
        <v>0</v>
      </c>
      <c r="AV59" s="99">
        <f>工業炉!BF4</f>
        <v>0</v>
      </c>
      <c r="AW59" s="105">
        <f t="shared" si="17"/>
        <v>0</v>
      </c>
      <c r="AX59" s="101">
        <f>工業炉!AY5</f>
        <v>0</v>
      </c>
      <c r="AY59" s="96">
        <f>工業炉!AZ5</f>
        <v>0</v>
      </c>
      <c r="AZ59" s="96">
        <f>工業炉!BA5</f>
        <v>0</v>
      </c>
      <c r="BA59" s="96">
        <f>工業炉!BB5</f>
        <v>0</v>
      </c>
      <c r="BB59" s="96">
        <f>工業炉!BC5</f>
        <v>0</v>
      </c>
      <c r="BC59" s="96">
        <f>工業炉!BD5</f>
        <v>0</v>
      </c>
      <c r="BD59" s="96">
        <f>工業炉!BE5</f>
        <v>0</v>
      </c>
      <c r="BE59" s="96">
        <f>工業炉!BF5</f>
        <v>0</v>
      </c>
      <c r="BF59" s="106">
        <f t="shared" si="18"/>
        <v>0</v>
      </c>
      <c r="BG59" s="101">
        <f>工業炉!AY6</f>
        <v>0</v>
      </c>
      <c r="BH59" s="96">
        <f>工業炉!AZ6</f>
        <v>0</v>
      </c>
      <c r="BI59" s="96">
        <f>工業炉!BA6</f>
        <v>0</v>
      </c>
      <c r="BJ59" s="96">
        <f>工業炉!BB6</f>
        <v>0</v>
      </c>
      <c r="BK59" s="96">
        <f>工業炉!BC6</f>
        <v>0</v>
      </c>
      <c r="BL59" s="96">
        <f>工業炉!BD6</f>
        <v>0</v>
      </c>
      <c r="BM59" s="96">
        <f>工業炉!BE6</f>
        <v>0</v>
      </c>
      <c r="BN59" s="96">
        <f>工業炉!BF6</f>
        <v>0</v>
      </c>
      <c r="BO59" s="106">
        <f t="shared" si="19"/>
        <v>0</v>
      </c>
      <c r="BQ59" s="96">
        <f t="shared" si="3"/>
        <v>0</v>
      </c>
      <c r="BR59" s="96">
        <f t="shared" si="4"/>
        <v>0</v>
      </c>
      <c r="BS59" s="96">
        <f t="shared" si="5"/>
        <v>0</v>
      </c>
      <c r="BT59" s="96">
        <f t="shared" si="20"/>
        <v>0</v>
      </c>
    </row>
    <row r="60" spans="2:81" ht="13.5" thickBot="1">
      <c r="B60" s="14"/>
      <c r="C60" s="23"/>
      <c r="D60" s="589"/>
      <c r="E60" s="95">
        <v>4.7</v>
      </c>
      <c r="F60" s="574" t="s">
        <v>130</v>
      </c>
      <c r="G60" s="575"/>
      <c r="H60" s="575"/>
      <c r="I60" s="576"/>
      <c r="J60" s="96">
        <f t="shared" si="6"/>
        <v>0</v>
      </c>
      <c r="K60" s="96">
        <f t="shared" si="7"/>
        <v>0</v>
      </c>
      <c r="L60" s="96">
        <f t="shared" si="8"/>
        <v>0</v>
      </c>
      <c r="M60" s="96">
        <f t="shared" si="9"/>
        <v>0</v>
      </c>
      <c r="N60" s="97">
        <f t="shared" si="10"/>
        <v>0</v>
      </c>
      <c r="O60" s="98">
        <f>BG60</f>
        <v>0</v>
      </c>
      <c r="P60" s="96">
        <f>BH60</f>
        <v>0</v>
      </c>
      <c r="Q60" s="96">
        <f>BI60</f>
        <v>0</v>
      </c>
      <c r="R60" s="99">
        <f t="shared" si="14"/>
        <v>0</v>
      </c>
      <c r="S60" s="96">
        <f t="shared" si="15"/>
        <v>0</v>
      </c>
      <c r="T60" s="79"/>
      <c r="U60" s="22"/>
      <c r="Z60" s="592"/>
      <c r="AA60" s="100">
        <v>4.7</v>
      </c>
      <c r="AB60" s="577" t="s">
        <v>130</v>
      </c>
      <c r="AC60" s="578"/>
      <c r="AD60" s="578"/>
      <c r="AE60" s="578"/>
      <c r="AF60" s="107">
        <f>ガラス等!DL3</f>
        <v>0</v>
      </c>
      <c r="AG60" s="108">
        <f>ガラス等!DM3</f>
        <v>0</v>
      </c>
      <c r="AH60" s="108">
        <f>ガラス等!DN3</f>
        <v>0</v>
      </c>
      <c r="AI60" s="108">
        <f>ガラス等!DO3</f>
        <v>0</v>
      </c>
      <c r="AJ60" s="108">
        <f>ガラス等!DP3</f>
        <v>0</v>
      </c>
      <c r="AK60" s="108">
        <f>ガラス等!DQ3</f>
        <v>0</v>
      </c>
      <c r="AL60" s="108">
        <f>ガラス等!DR3</f>
        <v>0</v>
      </c>
      <c r="AM60" s="109">
        <f>ガラス等!DS3</f>
        <v>0</v>
      </c>
      <c r="AN60" s="110">
        <f t="shared" si="16"/>
        <v>0</v>
      </c>
      <c r="AO60" s="107">
        <f>ガラス等!DL4</f>
        <v>0</v>
      </c>
      <c r="AP60" s="108">
        <f>ガラス等!DM4</f>
        <v>0</v>
      </c>
      <c r="AQ60" s="108">
        <f>ガラス等!DN4</f>
        <v>0</v>
      </c>
      <c r="AR60" s="108">
        <f>ガラス等!DO4</f>
        <v>0</v>
      </c>
      <c r="AS60" s="108">
        <f>ガラス等!DP4</f>
        <v>0</v>
      </c>
      <c r="AT60" s="108">
        <f>ガラス等!DQ4</f>
        <v>0</v>
      </c>
      <c r="AU60" s="108">
        <f>ガラス等!DR4</f>
        <v>0</v>
      </c>
      <c r="AV60" s="109">
        <f>ガラス等!DS4</f>
        <v>0</v>
      </c>
      <c r="AW60" s="110">
        <f t="shared" si="17"/>
        <v>0</v>
      </c>
      <c r="AX60" s="107">
        <f>ガラス等!DL5</f>
        <v>0</v>
      </c>
      <c r="AY60" s="108">
        <f>ガラス等!DM5</f>
        <v>0</v>
      </c>
      <c r="AZ60" s="108">
        <f>ガラス等!DN5</f>
        <v>0</v>
      </c>
      <c r="BA60" s="108">
        <f>ガラス等!DO5</f>
        <v>0</v>
      </c>
      <c r="BB60" s="108">
        <f>ガラス等!DP5</f>
        <v>0</v>
      </c>
      <c r="BC60" s="108">
        <f>ガラス等!DQ5</f>
        <v>0</v>
      </c>
      <c r="BD60" s="108">
        <f>ガラス等!DR5</f>
        <v>0</v>
      </c>
      <c r="BE60" s="108">
        <f>ガラス等!DS5</f>
        <v>0</v>
      </c>
      <c r="BF60" s="111">
        <f t="shared" si="18"/>
        <v>0</v>
      </c>
      <c r="BG60" s="107">
        <f>ガラス等!DL6</f>
        <v>0</v>
      </c>
      <c r="BH60" s="108">
        <f>ガラス等!DM6</f>
        <v>0</v>
      </c>
      <c r="BI60" s="108">
        <f>ガラス等!DN6</f>
        <v>0</v>
      </c>
      <c r="BJ60" s="108">
        <f>ガラス等!DO6</f>
        <v>0</v>
      </c>
      <c r="BK60" s="108">
        <f>ガラス等!DP6</f>
        <v>0</v>
      </c>
      <c r="BL60" s="108">
        <f>ガラス等!DQ6</f>
        <v>0</v>
      </c>
      <c r="BM60" s="108">
        <f>ガラス等!DR6</f>
        <v>0</v>
      </c>
      <c r="BN60" s="108">
        <f>ガラス等!DS6</f>
        <v>0</v>
      </c>
      <c r="BO60" s="111">
        <f t="shared" si="19"/>
        <v>0</v>
      </c>
      <c r="BQ60" s="112">
        <f t="shared" si="3"/>
        <v>0</v>
      </c>
      <c r="BR60" s="112">
        <f t="shared" si="4"/>
        <v>0</v>
      </c>
      <c r="BS60" s="112">
        <f t="shared" si="5"/>
        <v>0</v>
      </c>
      <c r="BT60" s="112">
        <f>SUM(BJ60:BN60)</f>
        <v>0</v>
      </c>
      <c r="BV60" s="113">
        <v>1</v>
      </c>
      <c r="BW60" s="113">
        <v>2</v>
      </c>
      <c r="BX60" s="113">
        <v>3</v>
      </c>
      <c r="BY60" s="113">
        <v>4</v>
      </c>
      <c r="BZ60" s="113">
        <v>5</v>
      </c>
      <c r="CA60" s="113">
        <v>6</v>
      </c>
      <c r="CB60" s="113">
        <v>7</v>
      </c>
      <c r="CC60" s="113">
        <v>8</v>
      </c>
    </row>
    <row r="61" spans="2:81" ht="13.5" thickTop="1">
      <c r="B61" s="14"/>
      <c r="C61" s="23"/>
      <c r="D61" s="579" t="s">
        <v>86</v>
      </c>
      <c r="E61" s="580"/>
      <c r="F61" s="580"/>
      <c r="G61" s="580"/>
      <c r="H61" s="580"/>
      <c r="I61" s="581"/>
      <c r="J61" s="96">
        <f>SUM(J40:J60)</f>
        <v>0</v>
      </c>
      <c r="K61" s="96">
        <f t="shared" ref="K61:S61" si="21">SUM(K40:K60)</f>
        <v>0</v>
      </c>
      <c r="L61" s="96">
        <f t="shared" si="21"/>
        <v>0</v>
      </c>
      <c r="M61" s="96">
        <f>SUM(M40:M60)</f>
        <v>0</v>
      </c>
      <c r="N61" s="97">
        <f t="shared" si="21"/>
        <v>0</v>
      </c>
      <c r="O61" s="98">
        <f>SUM(O40:O60)</f>
        <v>0</v>
      </c>
      <c r="P61" s="96">
        <f t="shared" si="21"/>
        <v>0</v>
      </c>
      <c r="Q61" s="96">
        <f t="shared" si="21"/>
        <v>0</v>
      </c>
      <c r="R61" s="96">
        <f>SUM(R40:R60)</f>
        <v>0</v>
      </c>
      <c r="S61" s="96">
        <f t="shared" si="21"/>
        <v>0</v>
      </c>
      <c r="T61" s="22"/>
      <c r="U61" s="22"/>
      <c r="Z61" s="582" t="s">
        <v>86</v>
      </c>
      <c r="AA61" s="583"/>
      <c r="AB61" s="583"/>
      <c r="AC61" s="583"/>
      <c r="AD61" s="583"/>
      <c r="AE61" s="583"/>
      <c r="AF61" s="114">
        <f t="shared" ref="AF61:AM61" si="22">SUM(AF40:AF60)</f>
        <v>0</v>
      </c>
      <c r="AG61" s="115">
        <f t="shared" si="22"/>
        <v>0</v>
      </c>
      <c r="AH61" s="115">
        <f t="shared" si="22"/>
        <v>0</v>
      </c>
      <c r="AI61" s="115">
        <f t="shared" si="22"/>
        <v>0</v>
      </c>
      <c r="AJ61" s="115">
        <f t="shared" si="22"/>
        <v>0</v>
      </c>
      <c r="AK61" s="115">
        <f t="shared" si="22"/>
        <v>0</v>
      </c>
      <c r="AL61" s="115">
        <f t="shared" si="22"/>
        <v>0</v>
      </c>
      <c r="AM61" s="116">
        <f t="shared" si="22"/>
        <v>0</v>
      </c>
      <c r="AN61" s="117">
        <f t="shared" si="16"/>
        <v>0</v>
      </c>
      <c r="AO61" s="114">
        <f t="shared" ref="AO61:AV61" si="23">SUM(AO40:AO60)</f>
        <v>0</v>
      </c>
      <c r="AP61" s="115">
        <f t="shared" si="23"/>
        <v>0</v>
      </c>
      <c r="AQ61" s="115">
        <f t="shared" si="23"/>
        <v>0</v>
      </c>
      <c r="AR61" s="115">
        <f t="shared" si="23"/>
        <v>0</v>
      </c>
      <c r="AS61" s="115">
        <f t="shared" si="23"/>
        <v>0</v>
      </c>
      <c r="AT61" s="115">
        <f t="shared" si="23"/>
        <v>0</v>
      </c>
      <c r="AU61" s="115">
        <f t="shared" si="23"/>
        <v>0</v>
      </c>
      <c r="AV61" s="116">
        <f t="shared" si="23"/>
        <v>0</v>
      </c>
      <c r="AW61" s="117">
        <f t="shared" si="17"/>
        <v>0</v>
      </c>
      <c r="AX61" s="115">
        <f t="shared" ref="AX61:BE61" si="24">SUM(AX40:AX60)</f>
        <v>0</v>
      </c>
      <c r="AY61" s="115">
        <f t="shared" si="24"/>
        <v>0</v>
      </c>
      <c r="AZ61" s="115">
        <f t="shared" si="24"/>
        <v>0</v>
      </c>
      <c r="BA61" s="115">
        <f t="shared" si="24"/>
        <v>0</v>
      </c>
      <c r="BB61" s="115">
        <f t="shared" si="24"/>
        <v>0</v>
      </c>
      <c r="BC61" s="115">
        <f t="shared" si="24"/>
        <v>0</v>
      </c>
      <c r="BD61" s="115">
        <f t="shared" si="24"/>
        <v>0</v>
      </c>
      <c r="BE61" s="115">
        <f t="shared" si="24"/>
        <v>0</v>
      </c>
      <c r="BF61" s="118">
        <f>SUM(AX61:BE61)</f>
        <v>0</v>
      </c>
      <c r="BG61" s="115">
        <f>SUM(BG40:BG60)</f>
        <v>0</v>
      </c>
      <c r="BH61" s="115">
        <f t="shared" ref="BH61:BN61" si="25">SUM(BH40:BH60)</f>
        <v>0</v>
      </c>
      <c r="BI61" s="115">
        <f t="shared" si="25"/>
        <v>0</v>
      </c>
      <c r="BJ61" s="115">
        <f t="shared" si="25"/>
        <v>0</v>
      </c>
      <c r="BK61" s="115">
        <f t="shared" si="25"/>
        <v>0</v>
      </c>
      <c r="BL61" s="115">
        <f t="shared" si="25"/>
        <v>0</v>
      </c>
      <c r="BM61" s="115">
        <f t="shared" si="25"/>
        <v>0</v>
      </c>
      <c r="BN61" s="115">
        <f t="shared" si="25"/>
        <v>0</v>
      </c>
      <c r="BO61" s="118">
        <f>SUM(BG61:BN61)</f>
        <v>0</v>
      </c>
      <c r="BQ61" s="119">
        <f>SUM(BQ40:BQ60)</f>
        <v>0</v>
      </c>
      <c r="BR61" s="119">
        <f t="shared" ref="BR61:BS61" si="26">SUM(BR40:BR60)</f>
        <v>0</v>
      </c>
      <c r="BS61" s="119">
        <f t="shared" si="26"/>
        <v>0</v>
      </c>
      <c r="BT61" s="119">
        <f>SUM(BT40:BT60)</f>
        <v>0</v>
      </c>
      <c r="BV61" s="120">
        <f>IF(COUNTIF($G$67:$G$89,"基準"&amp;BV60)=0,BU57,BV60)</f>
        <v>0</v>
      </c>
      <c r="BW61" s="120">
        <f>IF(COUNTIF($G$67:$G$89,"基準"&amp;BW60)=0,BV61,BW60)</f>
        <v>0</v>
      </c>
      <c r="BX61" s="120">
        <f>IF(COUNTIF($G$67:$G$89,"基準"&amp;BX60)=0,BW61,BX60)</f>
        <v>0</v>
      </c>
      <c r="BY61" s="120">
        <f t="shared" ref="BY61:CA61" si="27">IF(COUNTIF($G$67:$G$89,"基準"&amp;BY60)=0,BX61,BY60)</f>
        <v>0</v>
      </c>
      <c r="BZ61" s="120">
        <f t="shared" si="27"/>
        <v>0</v>
      </c>
      <c r="CA61" s="120">
        <f t="shared" si="27"/>
        <v>0</v>
      </c>
      <c r="CB61" s="120">
        <f>IF(COUNTIF($G$67:$G$89,"基準"&amp;CB60)=0,CA61,CB60)</f>
        <v>0</v>
      </c>
      <c r="CC61" s="120">
        <f>IF(COUNTIF($G$67:$G$89,"基準"&amp;CC60)=0,CB61,CC60)</f>
        <v>0</v>
      </c>
    </row>
    <row r="62" spans="2:81" ht="9" customHeight="1">
      <c r="B62" s="14"/>
      <c r="C62" s="23"/>
      <c r="E62" s="3"/>
      <c r="F62" s="3"/>
      <c r="G62" s="3"/>
      <c r="H62" s="3"/>
      <c r="I62" s="121"/>
      <c r="J62" s="3"/>
      <c r="K62" s="3"/>
      <c r="L62" s="3"/>
      <c r="M62" s="3"/>
      <c r="N62" s="3"/>
      <c r="O62" s="3"/>
      <c r="P62" s="3"/>
      <c r="Q62" s="3"/>
      <c r="R62" s="3"/>
      <c r="S62" s="3"/>
      <c r="T62" s="79"/>
      <c r="U62" s="22"/>
    </row>
    <row r="63" spans="2:81" ht="13.5" customHeight="1">
      <c r="B63" s="14"/>
      <c r="C63" s="23"/>
      <c r="D63" s="29" t="s">
        <v>131</v>
      </c>
      <c r="T63" s="22"/>
      <c r="U63" s="22"/>
      <c r="Z63" s="3" t="s">
        <v>132</v>
      </c>
      <c r="AE63" s="3">
        <v>27</v>
      </c>
      <c r="AF63" s="3" t="s">
        <v>133</v>
      </c>
      <c r="BD63" s="122"/>
      <c r="BE63" s="123"/>
      <c r="BF63" s="123"/>
      <c r="BG63" s="124"/>
      <c r="BH63" s="562" t="s">
        <v>134</v>
      </c>
      <c r="BI63" s="568" t="s">
        <v>135</v>
      </c>
      <c r="BJ63" s="556" t="s">
        <v>136</v>
      </c>
      <c r="BK63" s="557"/>
      <c r="BL63" s="557"/>
      <c r="BM63" s="557"/>
      <c r="BN63" s="557"/>
      <c r="BO63" s="558"/>
      <c r="BP63" s="556" t="s">
        <v>137</v>
      </c>
      <c r="BQ63" s="557"/>
      <c r="BR63" s="557"/>
      <c r="BS63" s="557"/>
      <c r="BT63" s="558"/>
      <c r="BU63" s="562" t="s">
        <v>138</v>
      </c>
      <c r="BV63" s="564" t="s">
        <v>139</v>
      </c>
    </row>
    <row r="64" spans="2:81" ht="9" customHeight="1">
      <c r="B64" s="14"/>
      <c r="C64" s="23"/>
      <c r="D64" s="29"/>
      <c r="T64" s="22"/>
      <c r="U64" s="22"/>
      <c r="AB64" s="3">
        <v>1</v>
      </c>
      <c r="AC64" s="3">
        <v>2</v>
      </c>
      <c r="AD64" s="3">
        <v>3</v>
      </c>
      <c r="AE64" s="3">
        <v>4</v>
      </c>
      <c r="AF64" s="3">
        <v>5</v>
      </c>
      <c r="AG64" s="3">
        <v>6</v>
      </c>
      <c r="AH64" s="3">
        <v>7</v>
      </c>
      <c r="AI64" s="3">
        <v>8</v>
      </c>
      <c r="AJ64" s="3">
        <v>9</v>
      </c>
      <c r="AK64" s="3">
        <v>10</v>
      </c>
      <c r="AL64" s="3">
        <v>11</v>
      </c>
      <c r="AM64" s="3">
        <v>12</v>
      </c>
      <c r="AN64" s="3">
        <v>13</v>
      </c>
      <c r="AO64" s="3">
        <v>14</v>
      </c>
      <c r="AP64" s="3">
        <v>15</v>
      </c>
      <c r="AQ64" s="3">
        <v>16</v>
      </c>
      <c r="AR64" s="3">
        <v>17</v>
      </c>
      <c r="AS64" s="3">
        <v>18</v>
      </c>
      <c r="AT64" s="3">
        <v>19</v>
      </c>
      <c r="AU64" s="3">
        <v>20</v>
      </c>
      <c r="AV64" s="3">
        <v>21</v>
      </c>
      <c r="AW64" s="3">
        <v>22</v>
      </c>
      <c r="AX64" s="3">
        <v>23</v>
      </c>
      <c r="AY64" s="3">
        <v>24</v>
      </c>
      <c r="AZ64" s="3">
        <v>25</v>
      </c>
      <c r="BA64" s="3">
        <v>26</v>
      </c>
      <c r="BD64" s="125"/>
      <c r="BE64" s="126"/>
      <c r="BF64" s="126"/>
      <c r="BG64" s="127"/>
      <c r="BH64" s="563"/>
      <c r="BI64" s="584"/>
      <c r="BJ64" s="559"/>
      <c r="BK64" s="560"/>
      <c r="BL64" s="560"/>
      <c r="BM64" s="560"/>
      <c r="BN64" s="560"/>
      <c r="BO64" s="561"/>
      <c r="BP64" s="559"/>
      <c r="BQ64" s="560"/>
      <c r="BR64" s="560"/>
      <c r="BS64" s="560"/>
      <c r="BT64" s="561"/>
      <c r="BU64" s="563"/>
      <c r="BV64" s="565"/>
    </row>
    <row r="65" spans="2:76" ht="37.5" customHeight="1">
      <c r="B65" s="14"/>
      <c r="C65" s="23"/>
      <c r="D65" s="566" t="s">
        <v>140</v>
      </c>
      <c r="E65" s="567"/>
      <c r="F65" s="568" t="s">
        <v>141</v>
      </c>
      <c r="G65" s="570" t="s">
        <v>142</v>
      </c>
      <c r="H65" s="128" t="s">
        <v>143</v>
      </c>
      <c r="I65" s="129" t="s">
        <v>144</v>
      </c>
      <c r="J65" s="129" t="s">
        <v>145</v>
      </c>
      <c r="K65" s="129" t="s">
        <v>146</v>
      </c>
      <c r="L65" s="129" t="s">
        <v>147</v>
      </c>
      <c r="M65" s="130" t="s">
        <v>148</v>
      </c>
      <c r="N65" s="131" t="s">
        <v>40</v>
      </c>
      <c r="O65" s="132" t="s">
        <v>134</v>
      </c>
      <c r="P65" s="133" t="s">
        <v>149</v>
      </c>
      <c r="Q65" s="134" t="s">
        <v>150</v>
      </c>
      <c r="R65" s="135" t="s">
        <v>151</v>
      </c>
      <c r="S65" s="132" t="s">
        <v>152</v>
      </c>
      <c r="T65" s="22"/>
      <c r="U65" s="22"/>
      <c r="Z65" s="556" t="s">
        <v>140</v>
      </c>
      <c r="AA65" s="572"/>
      <c r="AB65" s="128" t="s">
        <v>143</v>
      </c>
      <c r="AC65" s="55" t="s">
        <v>153</v>
      </c>
      <c r="AD65" s="136" t="s">
        <v>154</v>
      </c>
      <c r="AE65" s="129" t="s">
        <v>145</v>
      </c>
      <c r="AF65" s="129" t="s">
        <v>146</v>
      </c>
      <c r="AG65" s="129" t="s">
        <v>147</v>
      </c>
      <c r="AH65" s="130" t="s">
        <v>148</v>
      </c>
      <c r="AI65" s="137" t="s">
        <v>155</v>
      </c>
      <c r="AJ65" s="137" t="s">
        <v>156</v>
      </c>
      <c r="AK65" s="137" t="s">
        <v>157</v>
      </c>
      <c r="AL65" s="137" t="s">
        <v>158</v>
      </c>
      <c r="AM65" s="137" t="s">
        <v>159</v>
      </c>
      <c r="AN65" s="137" t="s">
        <v>160</v>
      </c>
      <c r="AO65" s="137" t="s">
        <v>161</v>
      </c>
      <c r="AP65" s="137" t="s">
        <v>162</v>
      </c>
      <c r="AQ65" s="137" t="s">
        <v>163</v>
      </c>
      <c r="AR65" s="137" t="s">
        <v>164</v>
      </c>
      <c r="AS65" s="137" t="s">
        <v>165</v>
      </c>
      <c r="AT65" s="137" t="s">
        <v>166</v>
      </c>
      <c r="AU65" s="137" t="s">
        <v>167</v>
      </c>
      <c r="AV65" s="137" t="s">
        <v>168</v>
      </c>
      <c r="AW65" s="137" t="s">
        <v>169</v>
      </c>
      <c r="AX65" s="137" t="s">
        <v>170</v>
      </c>
      <c r="AY65" s="137" t="s">
        <v>171</v>
      </c>
      <c r="AZ65" s="137" t="s">
        <v>172</v>
      </c>
      <c r="BA65" s="137" t="s">
        <v>173</v>
      </c>
      <c r="BC65" s="57"/>
      <c r="BD65" s="125"/>
      <c r="BE65" s="126"/>
      <c r="BF65" s="126"/>
      <c r="BG65" s="127"/>
      <c r="BH65" s="563"/>
      <c r="BI65" s="584"/>
      <c r="BJ65" s="129" t="s">
        <v>174</v>
      </c>
      <c r="BK65" s="130" t="s">
        <v>175</v>
      </c>
      <c r="BL65" s="129" t="s">
        <v>176</v>
      </c>
      <c r="BM65" s="129" t="s">
        <v>177</v>
      </c>
      <c r="BN65" s="129" t="s">
        <v>178</v>
      </c>
      <c r="BO65" s="134" t="s">
        <v>179</v>
      </c>
      <c r="BP65" s="134" t="s">
        <v>180</v>
      </c>
      <c r="BQ65" s="134" t="s">
        <v>181</v>
      </c>
      <c r="BR65" s="134" t="s">
        <v>182</v>
      </c>
      <c r="BS65" s="138" t="s">
        <v>183</v>
      </c>
      <c r="BT65" s="134" t="s">
        <v>184</v>
      </c>
      <c r="BU65" s="563"/>
      <c r="BV65" s="565"/>
      <c r="BW65" s="58"/>
      <c r="BX65" s="58"/>
    </row>
    <row r="66" spans="2:76" ht="13.5" customHeight="1">
      <c r="B66" s="14"/>
      <c r="C66" s="139"/>
      <c r="D66" s="566"/>
      <c r="E66" s="567"/>
      <c r="F66" s="569"/>
      <c r="G66" s="571"/>
      <c r="H66" s="140" t="s">
        <v>185</v>
      </c>
      <c r="I66" s="141" t="s">
        <v>186</v>
      </c>
      <c r="J66" s="141" t="s">
        <v>187</v>
      </c>
      <c r="K66" s="141" t="s">
        <v>188</v>
      </c>
      <c r="L66" s="141" t="s">
        <v>188</v>
      </c>
      <c r="M66" s="142" t="s">
        <v>186</v>
      </c>
      <c r="N66" s="143" t="s">
        <v>186</v>
      </c>
      <c r="O66" s="140" t="s">
        <v>189</v>
      </c>
      <c r="P66" s="144" t="s">
        <v>189</v>
      </c>
      <c r="Q66" s="145" t="s">
        <v>189</v>
      </c>
      <c r="R66" s="145" t="s">
        <v>189</v>
      </c>
      <c r="S66" s="140" t="s">
        <v>189</v>
      </c>
      <c r="T66" s="22"/>
      <c r="U66" s="22"/>
      <c r="Z66" s="559"/>
      <c r="AA66" s="573"/>
      <c r="AB66" s="140" t="s">
        <v>185</v>
      </c>
      <c r="AC66" s="141" t="s">
        <v>186</v>
      </c>
      <c r="AD66" s="142" t="s">
        <v>186</v>
      </c>
      <c r="AE66" s="141" t="s">
        <v>187</v>
      </c>
      <c r="AF66" s="141" t="s">
        <v>188</v>
      </c>
      <c r="AG66" s="141" t="s">
        <v>188</v>
      </c>
      <c r="AH66" s="142" t="s">
        <v>186</v>
      </c>
      <c r="AI66" s="141" t="s">
        <v>186</v>
      </c>
      <c r="AJ66" s="141" t="s">
        <v>186</v>
      </c>
      <c r="AK66" s="141" t="s">
        <v>186</v>
      </c>
      <c r="AL66" s="141" t="s">
        <v>186</v>
      </c>
      <c r="AM66" s="141" t="s">
        <v>186</v>
      </c>
      <c r="AN66" s="141" t="s">
        <v>186</v>
      </c>
      <c r="AO66" s="141" t="s">
        <v>186</v>
      </c>
      <c r="AP66" s="141" t="s">
        <v>186</v>
      </c>
      <c r="AQ66" s="141" t="s">
        <v>186</v>
      </c>
      <c r="AR66" s="141" t="s">
        <v>186</v>
      </c>
      <c r="AS66" s="141" t="s">
        <v>186</v>
      </c>
      <c r="AT66" s="141" t="s">
        <v>186</v>
      </c>
      <c r="AU66" s="141" t="s">
        <v>186</v>
      </c>
      <c r="AV66" s="141" t="s">
        <v>186</v>
      </c>
      <c r="AW66" s="141" t="s">
        <v>186</v>
      </c>
      <c r="AX66" s="141" t="s">
        <v>186</v>
      </c>
      <c r="AY66" s="141" t="s">
        <v>186</v>
      </c>
      <c r="AZ66" s="141" t="s">
        <v>186</v>
      </c>
      <c r="BA66" s="141" t="s">
        <v>186</v>
      </c>
      <c r="BC66" s="146"/>
      <c r="BD66" s="147"/>
      <c r="BE66" s="148"/>
      <c r="BF66" s="148"/>
      <c r="BG66" s="149"/>
      <c r="BH66" s="141" t="s">
        <v>189</v>
      </c>
      <c r="BI66" s="150"/>
      <c r="BJ66" s="150"/>
      <c r="BK66" s="151"/>
      <c r="BL66" s="141" t="s">
        <v>189</v>
      </c>
      <c r="BM66" s="142" t="s">
        <v>190</v>
      </c>
      <c r="BN66" s="142" t="s">
        <v>191</v>
      </c>
      <c r="BO66" s="145" t="s">
        <v>189</v>
      </c>
      <c r="BP66" s="145" t="s">
        <v>189</v>
      </c>
      <c r="BQ66" s="145" t="s">
        <v>189</v>
      </c>
      <c r="BR66" s="145" t="s">
        <v>189</v>
      </c>
      <c r="BS66" s="145" t="s">
        <v>189</v>
      </c>
      <c r="BT66" s="152" t="s">
        <v>189</v>
      </c>
      <c r="BU66" s="153" t="s">
        <v>189</v>
      </c>
      <c r="BV66" s="152"/>
      <c r="BW66" s="58"/>
      <c r="BX66" s="58"/>
    </row>
    <row r="67" spans="2:76" ht="13">
      <c r="B67" s="14"/>
      <c r="C67" s="139"/>
      <c r="D67" s="154">
        <v>2007</v>
      </c>
      <c r="E67" s="155"/>
      <c r="F67" s="156"/>
      <c r="G67" s="157"/>
      <c r="H67" s="158"/>
      <c r="I67" s="159"/>
      <c r="J67" s="159"/>
      <c r="K67" s="159"/>
      <c r="L67" s="159"/>
      <c r="M67" s="159"/>
      <c r="N67" s="160"/>
      <c r="O67" s="161">
        <f t="shared" ref="O67:O89" ca="1" si="28">BH67</f>
        <v>0</v>
      </c>
      <c r="P67" s="162" t="str">
        <f t="shared" ref="P67:P89" ca="1" si="29">BL67</f>
        <v/>
      </c>
      <c r="Q67" s="162" t="str">
        <f t="shared" ref="Q67:Q89" ca="1" si="30">BO67</f>
        <v/>
      </c>
      <c r="R67" s="163">
        <f t="shared" ref="R67:S89" si="31">BT67</f>
        <v>0</v>
      </c>
      <c r="S67" s="164">
        <f t="shared" si="31"/>
        <v>0</v>
      </c>
      <c r="T67" s="22"/>
      <c r="U67" s="22"/>
      <c r="X67" s="165">
        <v>1</v>
      </c>
      <c r="Y67" s="83"/>
      <c r="Z67" s="154">
        <v>2007</v>
      </c>
      <c r="AA67" s="83"/>
      <c r="AB67" s="166">
        <f>H67</f>
        <v>0</v>
      </c>
      <c r="AC67" s="166">
        <f>I67</f>
        <v>0</v>
      </c>
      <c r="AD67" s="166"/>
      <c r="AE67" s="167">
        <f>J67</f>
        <v>0</v>
      </c>
      <c r="AF67" s="167">
        <f>K67</f>
        <v>0</v>
      </c>
      <c r="AG67" s="167">
        <f>L67</f>
        <v>0</v>
      </c>
      <c r="AH67" s="167">
        <f>M67</f>
        <v>0</v>
      </c>
      <c r="AI67" s="168">
        <f>SUMIF(エネルギー使用量!$AA$10:$AA$199,メイン_入力!AI$64*10000+メイン_入力!$D67,エネルギー使用量!$W$10:$W$199)/1000*AI$94</f>
        <v>0</v>
      </c>
      <c r="AJ67" s="168">
        <f>SUMIF(エネルギー使用量!$AA$10:$AA$199,メイン_入力!AJ$64*10000+メイン_入力!$D67,エネルギー使用量!$W$10:$W$199)/1000*AJ$94</f>
        <v>0</v>
      </c>
      <c r="AK67" s="168">
        <f>SUMIF(エネルギー使用量!$AA$10:$AA$199,メイン_入力!AK$64*10000+メイン_入力!$D67,エネルギー使用量!$W$10:$W$199)/1000*AK$94</f>
        <v>0</v>
      </c>
      <c r="AL67" s="168">
        <f>SUMIF(エネルギー使用量!$AA$10:$AA$199,メイン_入力!AL$64*10000+メイン_入力!$D67,エネルギー使用量!$W$10:$W$199)/1000*AL$94</f>
        <v>0</v>
      </c>
      <c r="AM67" s="168">
        <f>SUMIF(エネルギー使用量!$AA$10:$AA$199,メイン_入力!AM$64*10000+メイン_入力!$D67,エネルギー使用量!$W$10:$W$199)/1000*AM$94</f>
        <v>0</v>
      </c>
      <c r="AN67" s="168">
        <f>SUMIF(エネルギー使用量!$AA$10:$AA$199,メイン_入力!AN$64*10000+メイン_入力!$D67,エネルギー使用量!$W$10:$W$199)/1000*AN$94</f>
        <v>0</v>
      </c>
      <c r="AO67" s="168">
        <f>SUMIF(エネルギー使用量!$AA$10:$AA$199,メイン_入力!AO$64*10000+メイン_入力!$D67,エネルギー使用量!$W$10:$W$199)/1000*AO$94</f>
        <v>0</v>
      </c>
      <c r="AP67" s="168">
        <f>SUMIF(エネルギー使用量!$AA$10:$AA$199,メイン_入力!AP$64*10000+メイン_入力!$D67,エネルギー使用量!$W$10:$W$199)/1000*AP$94</f>
        <v>0</v>
      </c>
      <c r="AQ67" s="168">
        <f>SUMIF(エネルギー使用量!$AA$10:$AA$199,メイン_入力!AQ$64*10000+メイン_入力!$D67,エネルギー使用量!$W$10:$W$199)/1000*AQ$94</f>
        <v>0</v>
      </c>
      <c r="AR67" s="168">
        <f>SUMIF(エネルギー使用量!$AA$10:$AA$199,メイン_入力!AR$64*10000+メイン_入力!$D67,エネルギー使用量!$W$10:$W$199)/1000*AR$94</f>
        <v>0</v>
      </c>
      <c r="AS67" s="168">
        <f>SUMIF(エネルギー使用量!$AA$10:$AA$199,メイン_入力!AS$64*10000+メイン_入力!$D67,エネルギー使用量!$W$10:$W$199)/1000*AS$94</f>
        <v>0</v>
      </c>
      <c r="AT67" s="168">
        <f>SUMIF(エネルギー使用量!$AA$10:$AA$199,メイン_入力!AT$64*10000+メイン_入力!$D67,エネルギー使用量!$W$10:$W$199)/1000*AT$94</f>
        <v>0</v>
      </c>
      <c r="AU67" s="168">
        <f>SUMIF(エネルギー使用量!$AA$10:$AA$199,メイン_入力!AU$64*10000+メイン_入力!$D67,エネルギー使用量!$W$10:$W$199)/1000*AU$94</f>
        <v>0</v>
      </c>
      <c r="AV67" s="168">
        <f>SUMIF(エネルギー使用量!$AA$10:$AA$199,メイン_入力!AV$64*10000+メイン_入力!$D67,エネルギー使用量!$W$10:$W$199)/1000*AV$94</f>
        <v>0</v>
      </c>
      <c r="AW67" s="168">
        <f>SUMIF(エネルギー使用量!$AA$10:$AA$199,メイン_入力!AW$64*10000+メイン_入力!$D67,エネルギー使用量!$W$10:$W$199)/1000*AW$94</f>
        <v>0</v>
      </c>
      <c r="AX67" s="168">
        <f>SUMIF(エネルギー使用量!$AA$10:$AA$199,メイン_入力!AX$64*10000+メイン_入力!$D67,エネルギー使用量!$W$10:$W$199)/1000*AX$94</f>
        <v>0</v>
      </c>
      <c r="AY67" s="168">
        <f>SUMIF(エネルギー使用量!$AA$10:$AA$199,メイン_入力!AY$64*10000+メイン_入力!$D67,エネルギー使用量!$W$10:$W$199)/1000*AY$94</f>
        <v>0</v>
      </c>
      <c r="AZ67" s="168">
        <f>SUMIF(エネルギー使用量!$AA$10:$AA$199,メイン_入力!AZ$64*10000+メイン_入力!$D67,エネルギー使用量!$W$10:$W$199)/1000*AZ$94</f>
        <v>0</v>
      </c>
      <c r="BA67" s="168">
        <f>SUMIF(エネルギー使用量!$AA$10:$AA$199,メイン_入力!BA$64*10000+メイン_入力!$D67,エネルギー使用量!$W$10:$W$199)/1000*BA$94</f>
        <v>0</v>
      </c>
      <c r="BC67" s="169"/>
      <c r="BD67" s="165">
        <v>1</v>
      </c>
      <c r="BE67" s="83"/>
      <c r="BF67" s="170">
        <v>2007</v>
      </c>
      <c r="BG67" s="171"/>
      <c r="BH67" s="172">
        <f t="shared" ref="BH67:BH89" ca="1" si="32">ROUNDDOWN(SUMPRODUCT($AB67:$AH67,OFFSET($AB$99,MATCH($X67,$Z$99:$Z$102,0)-1,0,1,7))+SUMPRODUCT($AI67:$BA67,$AI$99:$BA$99)*44/12,0)</f>
        <v>0</v>
      </c>
      <c r="BI67" s="113" t="str">
        <f>IF($F67="","",VALUE(RIGHT($F67,LEN($F67)-2)))</f>
        <v/>
      </c>
      <c r="BJ67" s="120" t="str">
        <f>IF(COUNTBLANK(BI67)=1,"",MIN(BI67))</f>
        <v/>
      </c>
      <c r="BK67" s="120" t="str">
        <f t="shared" ref="BK67:BK89" si="33">IF($G67="","",VALUE(RIGHT($G67,LEN($G67)-2)))</f>
        <v/>
      </c>
      <c r="BL67" s="173" t="str">
        <f ca="1">IF(BJ67="","",ROUNDDOWN(SUMPRODUCT(OFFSET($AB$67,MATCH($BJ67,$BK$67:$BK$89,0)-1,0,1,26),OFFSET($AB$99,$X67-1,0,1,26)),0))</f>
        <v/>
      </c>
      <c r="BM67" s="31">
        <f t="shared" ref="BM67:BM70" si="34">IF(AND(BJ67&lt;&gt;"",BJ67=BJ66),BM66+1,0)</f>
        <v>0</v>
      </c>
      <c r="BN67" s="173">
        <f ca="1">IF(BM67&gt;=5,BS67/SUM(OFFSET(BP67,-1*BM67,0,BM67+1,1)),1)</f>
        <v>1</v>
      </c>
      <c r="BO67" s="48" t="str">
        <f t="shared" ref="BO67:BO89" ca="1" si="35">IF(BL67="","",ROUNDDOWN(MAX(0,(BL67-BH67)*BN67),0))</f>
        <v/>
      </c>
      <c r="BP67" s="174" t="str">
        <f t="shared" ref="BP67:BP89" si="36">IF($F67="","",INDEX($AF$61:$AM$61,1,MATCH($F67,$AF$39:$AM$39,0)))</f>
        <v/>
      </c>
      <c r="BQ67" s="175"/>
      <c r="BR67" s="174" t="str">
        <f t="shared" ref="BR67:BR88" si="37">IF($F67="","",INDEX($AX$61:$BE$61,1,MATCH($F67,$AX$39:$BE$39,0)))</f>
        <v/>
      </c>
      <c r="BS67" s="174">
        <f>SUM(BP67)</f>
        <v>0</v>
      </c>
      <c r="BT67" s="48">
        <f>IF(BS67="","",ROUNDDOWN(BS67*1.1,0))</f>
        <v>0</v>
      </c>
      <c r="BU67" s="176"/>
      <c r="BV67" s="37" t="str">
        <f t="shared" ref="BV67:BV89" si="38">IF(AND(BF67&gt;=$P$93,BF67&lt;=$R$93,$P$93&lt;&gt;"",$R$93&lt;&gt;""),"○","")</f>
        <v/>
      </c>
      <c r="BW67" s="177"/>
      <c r="BX67" s="177"/>
    </row>
    <row r="68" spans="2:76" ht="13">
      <c r="B68" s="14"/>
      <c r="C68" s="139"/>
      <c r="D68" s="178">
        <f t="shared" ref="D68:D89" si="39">D67+1</f>
        <v>2008</v>
      </c>
      <c r="E68" s="155"/>
      <c r="F68" s="156"/>
      <c r="G68" s="157"/>
      <c r="H68" s="164">
        <f t="shared" ref="H68:H89" si="40">AB68</f>
        <v>0</v>
      </c>
      <c r="I68" s="162">
        <f t="shared" ref="I68:I89" si="41">SUM(AC68:AD68)</f>
        <v>0</v>
      </c>
      <c r="J68" s="162">
        <f t="shared" ref="J68:M84" si="42">AE68</f>
        <v>0</v>
      </c>
      <c r="K68" s="162">
        <f t="shared" si="42"/>
        <v>0</v>
      </c>
      <c r="L68" s="162">
        <f t="shared" si="42"/>
        <v>0</v>
      </c>
      <c r="M68" s="162">
        <f t="shared" si="42"/>
        <v>0</v>
      </c>
      <c r="N68" s="179">
        <f t="shared" ref="N68:N89" si="43">SUM(AI68:BA68)</f>
        <v>0</v>
      </c>
      <c r="O68" s="161">
        <f t="shared" ca="1" si="28"/>
        <v>0</v>
      </c>
      <c r="P68" s="162" t="str">
        <f t="shared" ca="1" si="29"/>
        <v/>
      </c>
      <c r="Q68" s="162" t="str">
        <f t="shared" ca="1" si="30"/>
        <v/>
      </c>
      <c r="R68" s="163">
        <f t="shared" si="31"/>
        <v>0</v>
      </c>
      <c r="S68" s="164">
        <f t="shared" si="31"/>
        <v>0</v>
      </c>
      <c r="T68" s="22"/>
      <c r="U68" s="22"/>
      <c r="X68" s="165">
        <v>1</v>
      </c>
      <c r="Y68" s="83"/>
      <c r="Z68" s="178">
        <f t="shared" ref="Z68:Z89" si="44">Z67+1</f>
        <v>2008</v>
      </c>
      <c r="AA68" s="83"/>
      <c r="AB68" s="168">
        <f>SUMIF(エネルギー使用量!$AA$10:$AA$199,メイン_入力!AB$64*10000+メイン_入力!$D68,エネルギー使用量!$W$10:$W$199)/1000</f>
        <v>0</v>
      </c>
      <c r="AC68" s="168">
        <f>SUMIF(エネルギー使用量!$AA$10:$AA$199,メイン_入力!AC$64*10000+メイン_入力!$D68,エネルギー使用量!$AQ$13:$AQ$202)/1000</f>
        <v>0</v>
      </c>
      <c r="AD68" s="168">
        <f>SUMIF(エネルギー使用量!$AA$10:$AA$199,メイン_入力!AD$64*10000+メイン_入力!$D68,エネルギー使用量!$AQ$13:$AQ$202)/1000</f>
        <v>0</v>
      </c>
      <c r="AE68" s="168">
        <f>SUMIF(エネルギー使用量!$AA$10:$AA$199,メイン_入力!AE$64*10000+メイン_入力!$D68,エネルギー使用量!$W$10:$W$199)/1000+SUMIF(エネルギー使用量!$AA$10:$AA$199,メイン_入力!AE$63*10000+メイン_入力!$D68,エネルギー使用量!$W$10:$W$199)/$AI$107</f>
        <v>0</v>
      </c>
      <c r="AF68" s="168">
        <f>SUMIF(エネルギー使用量!$AA$10:$AA$199,メイン_入力!AF$64*10000+メイン_入力!$D68,エネルギー使用量!$W$10:$W$199)/1000</f>
        <v>0</v>
      </c>
      <c r="AG68" s="168">
        <f>SUMIF(エネルギー使用量!$AA$10:$AA$199,メイン_入力!AG$64*10000+メイン_入力!$D68,エネルギー使用量!$W$10:$W$199)/1000</f>
        <v>0</v>
      </c>
      <c r="AH68" s="168">
        <f>SUMIF(エネルギー使用量!$AA$10:$AA$199,メイン_入力!AH$64*10000+メイン_入力!$D68,エネルギー使用量!$W$10:$W$199)/1000</f>
        <v>0</v>
      </c>
      <c r="AI68" s="168">
        <f>SUMIF(エネルギー使用量!$AA$10:$AA$199,メイン_入力!AI$64*10000+メイン_入力!$D68,エネルギー使用量!$W$10:$W$199)/1000*AI$94</f>
        <v>0</v>
      </c>
      <c r="AJ68" s="168">
        <f>SUMIF(エネルギー使用量!$AA$10:$AA$199,メイン_入力!AJ$64*10000+メイン_入力!$D68,エネルギー使用量!$W$10:$W$199)/1000*AJ$94</f>
        <v>0</v>
      </c>
      <c r="AK68" s="168">
        <f>SUMIF(エネルギー使用量!$AA$10:$AA$199,メイン_入力!AK$64*10000+メイン_入力!$D68,エネルギー使用量!$W$10:$W$199)/1000*AK$94</f>
        <v>0</v>
      </c>
      <c r="AL68" s="168">
        <f>SUMIF(エネルギー使用量!$AA$10:$AA$199,メイン_入力!AL$64*10000+メイン_入力!$D68,エネルギー使用量!$W$10:$W$199)/1000*AL$94</f>
        <v>0</v>
      </c>
      <c r="AM68" s="168">
        <f>SUMIF(エネルギー使用量!$AA$10:$AA$199,メイン_入力!AM$64*10000+メイン_入力!$D68,エネルギー使用量!$W$10:$W$199)/1000*AM$94</f>
        <v>0</v>
      </c>
      <c r="AN68" s="168">
        <f>SUMIF(エネルギー使用量!$AA$10:$AA$199,メイン_入力!AN$64*10000+メイン_入力!$D68,エネルギー使用量!$W$10:$W$199)/1000*AN$94</f>
        <v>0</v>
      </c>
      <c r="AO68" s="168">
        <f>SUMIF(エネルギー使用量!$AA$10:$AA$199,メイン_入力!AO$64*10000+メイン_入力!$D68,エネルギー使用量!$W$10:$W$199)/1000*AO$94</f>
        <v>0</v>
      </c>
      <c r="AP68" s="168">
        <f>SUMIF(エネルギー使用量!$AA$10:$AA$199,メイン_入力!AP$64*10000+メイン_入力!$D68,エネルギー使用量!$W$10:$W$199)/1000*AP$94</f>
        <v>0</v>
      </c>
      <c r="AQ68" s="168">
        <f>SUMIF(エネルギー使用量!$AA$10:$AA$199,メイン_入力!AQ$64*10000+メイン_入力!$D68,エネルギー使用量!$W$10:$W$199)/1000*AQ$94</f>
        <v>0</v>
      </c>
      <c r="AR68" s="168">
        <f>SUMIF(エネルギー使用量!$AA$10:$AA$199,メイン_入力!AR$64*10000+メイン_入力!$D68,エネルギー使用量!$W$10:$W$199)/1000*AR$94</f>
        <v>0</v>
      </c>
      <c r="AS68" s="168">
        <f>SUMIF(エネルギー使用量!$AA$10:$AA$199,メイン_入力!AS$64*10000+メイン_入力!$D68,エネルギー使用量!$W$10:$W$199)/1000*AS$94</f>
        <v>0</v>
      </c>
      <c r="AT68" s="168">
        <f>SUMIF(エネルギー使用量!$AA$10:$AA$199,メイン_入力!AT$64*10000+メイン_入力!$D68,エネルギー使用量!$W$10:$W$199)/1000*AT$94</f>
        <v>0</v>
      </c>
      <c r="AU68" s="168">
        <f>SUMIF(エネルギー使用量!$AA$10:$AA$199,メイン_入力!AU$64*10000+メイン_入力!$D68,エネルギー使用量!$W$10:$W$199)/1000*AU$94</f>
        <v>0</v>
      </c>
      <c r="AV68" s="168">
        <f>SUMIF(エネルギー使用量!$AA$10:$AA$199,メイン_入力!AV$64*10000+メイン_入力!$D68,エネルギー使用量!$W$10:$W$199)/1000*AV$94</f>
        <v>0</v>
      </c>
      <c r="AW68" s="168">
        <f>SUMIF(エネルギー使用量!$AA$10:$AA$199,メイン_入力!AW$64*10000+メイン_入力!$D68,エネルギー使用量!$W$10:$W$199)/1000*AW$94</f>
        <v>0</v>
      </c>
      <c r="AX68" s="168">
        <f>SUMIF(エネルギー使用量!$AA$10:$AA$199,メイン_入力!AX$64*10000+メイン_入力!$D68,エネルギー使用量!$W$10:$W$199)/1000*AX$94</f>
        <v>0</v>
      </c>
      <c r="AY68" s="168">
        <f>SUMIF(エネルギー使用量!$AA$10:$AA$199,メイン_入力!AY$64*10000+メイン_入力!$D68,エネルギー使用量!$W$10:$W$199)/1000*AY$94</f>
        <v>0</v>
      </c>
      <c r="AZ68" s="168">
        <f>SUMIF(エネルギー使用量!$AA$10:$AA$199,メイン_入力!AZ$64*10000+メイン_入力!$D68,エネルギー使用量!$W$10:$W$199)/1000*AZ$94</f>
        <v>0</v>
      </c>
      <c r="BA68" s="168">
        <f>SUMIF(エネルギー使用量!$AA$10:$AA$199,メイン_入力!BA$64*10000+メイン_入力!$D68,エネルギー使用量!$W$10:$W$199)/1000*BA$94</f>
        <v>0</v>
      </c>
      <c r="BC68" s="169"/>
      <c r="BD68" s="165">
        <v>1</v>
      </c>
      <c r="BE68" s="83"/>
      <c r="BF68" s="180">
        <f t="shared" ref="BF68:BF89" si="45">BF67+1</f>
        <v>2008</v>
      </c>
      <c r="BG68" s="171"/>
      <c r="BH68" s="172">
        <f t="shared" ca="1" si="32"/>
        <v>0</v>
      </c>
      <c r="BI68" s="113" t="str">
        <f t="shared" ref="BI68:BI89" si="46">IF($F68="","",VALUE(RIGHT($F68,LEN($F68)-2)))</f>
        <v/>
      </c>
      <c r="BJ68" s="120" t="str">
        <f>IF(COUNTBLANK(BI67:BI68)=2,"",MIN(BI67:BI68))</f>
        <v/>
      </c>
      <c r="BK68" s="120" t="str">
        <f t="shared" si="33"/>
        <v/>
      </c>
      <c r="BL68" s="173" t="str">
        <f t="shared" ref="BL68:BL89" ca="1" si="47">IF(BJ68="","",ROUNDDOWN(SUMPRODUCT(OFFSET($AB$67,MATCH($BJ68,$BK$67:$BK$89,0)-1,0,1,7),OFFSET($AB$99,$X68-1,0,1,7))+SUMPRODUCT(OFFSET($AI$67,MATCH($BJ68,$BK$67:$BK$89,0)-1,0,1,19),$AI$99:$BA$99)*44/12,0))</f>
        <v/>
      </c>
      <c r="BM68" s="31">
        <f t="shared" si="34"/>
        <v>0</v>
      </c>
      <c r="BN68" s="173">
        <f ca="1">IF(BM68&gt;=5,BS68/SUM(OFFSET(BP68,-1*BM68,0,BM68+1,1)),1)</f>
        <v>1</v>
      </c>
      <c r="BO68" s="48" t="str">
        <f t="shared" ca="1" si="35"/>
        <v/>
      </c>
      <c r="BP68" s="174" t="str">
        <f t="shared" si="36"/>
        <v/>
      </c>
      <c r="BQ68" s="174" t="str">
        <f t="shared" ref="BQ68:BQ89" si="48">IF($F68="","",INDEX($AO$61:$AV$61,1,MATCH($F68,$AO$39:$AV$39,0)))</f>
        <v/>
      </c>
      <c r="BR68" s="174" t="str">
        <f t="shared" si="37"/>
        <v/>
      </c>
      <c r="BS68" s="174">
        <f>SUM(BP67:BP68)</f>
        <v>0</v>
      </c>
      <c r="BT68" s="48">
        <f t="shared" ref="BT68:BT89" si="49">IF(BS68="","",ROUNDDOWN(BS68*1.1,0))</f>
        <v>0</v>
      </c>
      <c r="BU68" s="176"/>
      <c r="BV68" s="37" t="str">
        <f t="shared" si="38"/>
        <v/>
      </c>
      <c r="BW68" s="177"/>
      <c r="BX68" s="177"/>
    </row>
    <row r="69" spans="2:76" ht="13.5" thickBot="1">
      <c r="B69" s="14"/>
      <c r="C69" s="139"/>
      <c r="D69" s="181">
        <f t="shared" si="39"/>
        <v>2009</v>
      </c>
      <c r="E69" s="182"/>
      <c r="F69" s="183"/>
      <c r="G69" s="184"/>
      <c r="H69" s="185">
        <f t="shared" si="40"/>
        <v>0</v>
      </c>
      <c r="I69" s="186">
        <f t="shared" si="41"/>
        <v>0</v>
      </c>
      <c r="J69" s="186">
        <f t="shared" si="42"/>
        <v>0</v>
      </c>
      <c r="K69" s="186">
        <f t="shared" si="42"/>
        <v>0</v>
      </c>
      <c r="L69" s="186">
        <f t="shared" si="42"/>
        <v>0</v>
      </c>
      <c r="M69" s="186">
        <f t="shared" si="42"/>
        <v>0</v>
      </c>
      <c r="N69" s="187">
        <f t="shared" si="43"/>
        <v>0</v>
      </c>
      <c r="O69" s="188">
        <f t="shared" ca="1" si="28"/>
        <v>0</v>
      </c>
      <c r="P69" s="186" t="str">
        <f t="shared" ca="1" si="29"/>
        <v/>
      </c>
      <c r="Q69" s="186" t="str">
        <f t="shared" ca="1" si="30"/>
        <v/>
      </c>
      <c r="R69" s="189">
        <f t="shared" si="31"/>
        <v>0</v>
      </c>
      <c r="S69" s="185">
        <f t="shared" si="31"/>
        <v>0</v>
      </c>
      <c r="T69" s="22"/>
      <c r="U69" s="22"/>
      <c r="X69" s="190">
        <v>1</v>
      </c>
      <c r="Y69" s="191"/>
      <c r="Z69" s="181">
        <f t="shared" si="44"/>
        <v>2009</v>
      </c>
      <c r="AA69" s="191"/>
      <c r="AB69" s="192">
        <f>SUMIF(エネルギー使用量!$AA$10:$AA$199,メイン_入力!AB$64*10000+メイン_入力!$D69,エネルギー使用量!$W$10:$W$199)/1000</f>
        <v>0</v>
      </c>
      <c r="AC69" s="192">
        <f>SUMIF(エネルギー使用量!$AA$10:$AA$199,メイン_入力!AC$64*10000+メイン_入力!$D69,エネルギー使用量!$AQ$13:$AQ$202)/1000</f>
        <v>0</v>
      </c>
      <c r="AD69" s="192">
        <f>SUMIF(エネルギー使用量!$AA$10:$AA$199,メイン_入力!AD$64*10000+メイン_入力!$D69,エネルギー使用量!$AQ$13:$AQ$202)/1000</f>
        <v>0</v>
      </c>
      <c r="AE69" s="192">
        <f>SUMIF(エネルギー使用量!$AA$10:$AA$199,メイン_入力!AE$64*10000+メイン_入力!$D69,エネルギー使用量!$W$10:$W$199)/1000+SUMIF(エネルギー使用量!$AA$10:$AA$199,メイン_入力!AE$63*10000+メイン_入力!$D69,エネルギー使用量!$W$10:$W$199)/$AI$107</f>
        <v>0</v>
      </c>
      <c r="AF69" s="192">
        <f>SUMIF(エネルギー使用量!$AA$10:$AA$199,メイン_入力!AF$64*10000+メイン_入力!$D69,エネルギー使用量!$W$10:$W$199)/1000</f>
        <v>0</v>
      </c>
      <c r="AG69" s="192">
        <f>SUMIF(エネルギー使用量!$AA$10:$AA$199,メイン_入力!AG$64*10000+メイン_入力!$D69,エネルギー使用量!$W$10:$W$199)/1000</f>
        <v>0</v>
      </c>
      <c r="AH69" s="192">
        <f>SUMIF(エネルギー使用量!$AA$10:$AA$199,メイン_入力!AH$64*10000+メイン_入力!$D69,エネルギー使用量!$W$10:$W$199)/1000</f>
        <v>0</v>
      </c>
      <c r="AI69" s="192">
        <f>SUMIF(エネルギー使用量!$AA$10:$AA$199,メイン_入力!AI$64*10000+メイン_入力!$D69,エネルギー使用量!$W$10:$W$199)/1000*AI$94</f>
        <v>0</v>
      </c>
      <c r="AJ69" s="192">
        <f>SUMIF(エネルギー使用量!$AA$10:$AA$199,メイン_入力!AJ$64*10000+メイン_入力!$D69,エネルギー使用量!$W$10:$W$199)/1000*AJ$94</f>
        <v>0</v>
      </c>
      <c r="AK69" s="192">
        <f>SUMIF(エネルギー使用量!$AA$10:$AA$199,メイン_入力!AK$64*10000+メイン_入力!$D69,エネルギー使用量!$W$10:$W$199)/1000*AK$94</f>
        <v>0</v>
      </c>
      <c r="AL69" s="192">
        <f>SUMIF(エネルギー使用量!$AA$10:$AA$199,メイン_入力!AL$64*10000+メイン_入力!$D69,エネルギー使用量!$W$10:$W$199)/1000*AL$94</f>
        <v>0</v>
      </c>
      <c r="AM69" s="192">
        <f>SUMIF(エネルギー使用量!$AA$10:$AA$199,メイン_入力!AM$64*10000+メイン_入力!$D69,エネルギー使用量!$W$10:$W$199)/1000*AM$94</f>
        <v>0</v>
      </c>
      <c r="AN69" s="192">
        <f>SUMIF(エネルギー使用量!$AA$10:$AA$199,メイン_入力!AN$64*10000+メイン_入力!$D69,エネルギー使用量!$W$10:$W$199)/1000*AN$94</f>
        <v>0</v>
      </c>
      <c r="AO69" s="192">
        <f>SUMIF(エネルギー使用量!$AA$10:$AA$199,メイン_入力!AO$64*10000+メイン_入力!$D69,エネルギー使用量!$W$10:$W$199)/1000*AO$94</f>
        <v>0</v>
      </c>
      <c r="AP69" s="192">
        <f>SUMIF(エネルギー使用量!$AA$10:$AA$199,メイン_入力!AP$64*10000+メイン_入力!$D69,エネルギー使用量!$W$10:$W$199)/1000*AP$94</f>
        <v>0</v>
      </c>
      <c r="AQ69" s="192">
        <f>SUMIF(エネルギー使用量!$AA$10:$AA$199,メイン_入力!AQ$64*10000+メイン_入力!$D69,エネルギー使用量!$W$10:$W$199)/1000*AQ$94</f>
        <v>0</v>
      </c>
      <c r="AR69" s="192">
        <f>SUMIF(エネルギー使用量!$AA$10:$AA$199,メイン_入力!AR$64*10000+メイン_入力!$D69,エネルギー使用量!$W$10:$W$199)/1000*AR$94</f>
        <v>0</v>
      </c>
      <c r="AS69" s="192">
        <f>SUMIF(エネルギー使用量!$AA$10:$AA$199,メイン_入力!AS$64*10000+メイン_入力!$D69,エネルギー使用量!$W$10:$W$199)/1000*AS$94</f>
        <v>0</v>
      </c>
      <c r="AT69" s="192">
        <f>SUMIF(エネルギー使用量!$AA$10:$AA$199,メイン_入力!AT$64*10000+メイン_入力!$D69,エネルギー使用量!$W$10:$W$199)/1000*AT$94</f>
        <v>0</v>
      </c>
      <c r="AU69" s="192">
        <f>SUMIF(エネルギー使用量!$AA$10:$AA$199,メイン_入力!AU$64*10000+メイン_入力!$D69,エネルギー使用量!$W$10:$W$199)/1000*AU$94</f>
        <v>0</v>
      </c>
      <c r="AV69" s="192">
        <f>SUMIF(エネルギー使用量!$AA$10:$AA$199,メイン_入力!AV$64*10000+メイン_入力!$D69,エネルギー使用量!$W$10:$W$199)/1000*AV$94</f>
        <v>0</v>
      </c>
      <c r="AW69" s="192">
        <f>SUMIF(エネルギー使用量!$AA$10:$AA$199,メイン_入力!AW$64*10000+メイン_入力!$D69,エネルギー使用量!$W$10:$W$199)/1000*AW$94</f>
        <v>0</v>
      </c>
      <c r="AX69" s="192">
        <f>SUMIF(エネルギー使用量!$AA$10:$AA$199,メイン_入力!AX$64*10000+メイン_入力!$D69,エネルギー使用量!$W$10:$W$199)/1000*AX$94</f>
        <v>0</v>
      </c>
      <c r="AY69" s="192">
        <f>SUMIF(エネルギー使用量!$AA$10:$AA$199,メイン_入力!AY$64*10000+メイン_入力!$D69,エネルギー使用量!$W$10:$W$199)/1000*AY$94</f>
        <v>0</v>
      </c>
      <c r="AZ69" s="192">
        <f>SUMIF(エネルギー使用量!$AA$10:$AA$199,メイン_入力!AZ$64*10000+メイン_入力!$D69,エネルギー使用量!$W$10:$W$199)/1000*AZ$94</f>
        <v>0</v>
      </c>
      <c r="BA69" s="192">
        <f>SUMIF(エネルギー使用量!$AA$10:$AA$199,メイン_入力!BA$64*10000+メイン_入力!$D69,エネルギー使用量!$W$10:$W$199)/1000*BA$94</f>
        <v>0</v>
      </c>
      <c r="BC69" s="169"/>
      <c r="BD69" s="190">
        <v>1</v>
      </c>
      <c r="BE69" s="191"/>
      <c r="BF69" s="193">
        <f t="shared" si="45"/>
        <v>2009</v>
      </c>
      <c r="BG69" s="194"/>
      <c r="BH69" s="195">
        <f t="shared" ca="1" si="32"/>
        <v>0</v>
      </c>
      <c r="BI69" s="196" t="str">
        <f t="shared" si="46"/>
        <v/>
      </c>
      <c r="BJ69" s="197" t="str">
        <f>IF(COUNTBLANK(BI67:BI69)=3,"",MIN(BI67:BI69))</f>
        <v/>
      </c>
      <c r="BK69" s="197" t="str">
        <f t="shared" si="33"/>
        <v/>
      </c>
      <c r="BL69" s="198" t="str">
        <f t="shared" ca="1" si="47"/>
        <v/>
      </c>
      <c r="BM69" s="199">
        <f t="shared" si="34"/>
        <v>0</v>
      </c>
      <c r="BN69" s="198">
        <f ca="1">IF(BM69&gt;=5,BS69/SUM(OFFSET(BP69,-1*BM69,0,BM69+1,1)),1)</f>
        <v>1</v>
      </c>
      <c r="BO69" s="200" t="str">
        <f t="shared" ca="1" si="35"/>
        <v/>
      </c>
      <c r="BP69" s="201" t="str">
        <f t="shared" si="36"/>
        <v/>
      </c>
      <c r="BQ69" s="201" t="str">
        <f t="shared" si="48"/>
        <v/>
      </c>
      <c r="BR69" s="201" t="str">
        <f t="shared" si="37"/>
        <v/>
      </c>
      <c r="BS69" s="201">
        <f>SUM(BP67:BP69)</f>
        <v>0</v>
      </c>
      <c r="BT69" s="200">
        <f t="shared" si="49"/>
        <v>0</v>
      </c>
      <c r="BU69" s="202"/>
      <c r="BV69" s="40" t="str">
        <f t="shared" si="38"/>
        <v/>
      </c>
      <c r="BW69" s="177"/>
      <c r="BX69" s="177"/>
    </row>
    <row r="70" spans="2:76" ht="13.5" thickTop="1">
      <c r="B70" s="14"/>
      <c r="C70" s="139"/>
      <c r="D70" s="203">
        <f t="shared" si="39"/>
        <v>2010</v>
      </c>
      <c r="E70" s="204"/>
      <c r="F70" s="205"/>
      <c r="G70" s="206"/>
      <c r="H70" s="207">
        <f t="shared" si="40"/>
        <v>0</v>
      </c>
      <c r="I70" s="208">
        <f>SUM(AC70:AD70)</f>
        <v>0</v>
      </c>
      <c r="J70" s="208">
        <f t="shared" si="42"/>
        <v>0</v>
      </c>
      <c r="K70" s="208">
        <f t="shared" si="42"/>
        <v>0</v>
      </c>
      <c r="L70" s="208">
        <f t="shared" si="42"/>
        <v>0</v>
      </c>
      <c r="M70" s="208">
        <f t="shared" si="42"/>
        <v>0</v>
      </c>
      <c r="N70" s="209">
        <f t="shared" si="43"/>
        <v>0</v>
      </c>
      <c r="O70" s="210">
        <f t="shared" ca="1" si="28"/>
        <v>0</v>
      </c>
      <c r="P70" s="208" t="str">
        <f t="shared" ca="1" si="29"/>
        <v/>
      </c>
      <c r="Q70" s="208" t="str">
        <f t="shared" ca="1" si="30"/>
        <v/>
      </c>
      <c r="R70" s="211">
        <f t="shared" si="31"/>
        <v>0</v>
      </c>
      <c r="S70" s="207" t="str">
        <f t="shared" ca="1" si="31"/>
        <v/>
      </c>
      <c r="T70" s="22"/>
      <c r="U70" s="22"/>
      <c r="X70" s="212">
        <v>1</v>
      </c>
      <c r="Y70" s="213"/>
      <c r="Z70" s="203">
        <f t="shared" si="44"/>
        <v>2010</v>
      </c>
      <c r="AA70" s="213"/>
      <c r="AB70" s="214">
        <f>SUMIF(エネルギー使用量!$AA$10:$AA$199,メイン_入力!AB$64*10000+メイン_入力!$D70,エネルギー使用量!$W$10:$W$199)/1000</f>
        <v>0</v>
      </c>
      <c r="AC70" s="214">
        <f>SUMIF(エネルギー使用量!$AA$10:$AA$199,メイン_入力!AC$64*10000+メイン_入力!$D70,エネルギー使用量!$AQ$13:$AQ$202)/1000</f>
        <v>0</v>
      </c>
      <c r="AD70" s="214">
        <f>SUMIF(エネルギー使用量!$AA$10:$AA$199,メイン_入力!AD$64*10000+メイン_入力!$D70,エネルギー使用量!$AQ$13:$AQ$202)/1000</f>
        <v>0</v>
      </c>
      <c r="AE70" s="214">
        <f>SUMIF(エネルギー使用量!$AA$10:$AA$199,メイン_入力!AE$64*10000+メイン_入力!$D70,エネルギー使用量!$W$10:$W$199)/1000+SUMIF(エネルギー使用量!$AA$10:$AA$199,メイン_入力!AE$63*10000+メイン_入力!$D70,エネルギー使用量!$W$10:$W$199)/$AI$107</f>
        <v>0</v>
      </c>
      <c r="AF70" s="214">
        <f>SUMIF(エネルギー使用量!$AA$10:$AA$199,メイン_入力!AF$64*10000+メイン_入力!$D70,エネルギー使用量!$W$10:$W$199)/1000</f>
        <v>0</v>
      </c>
      <c r="AG70" s="214">
        <f>SUMIF(エネルギー使用量!$AA$10:$AA$199,メイン_入力!AG$64*10000+メイン_入力!$D70,エネルギー使用量!$W$10:$W$199)/1000</f>
        <v>0</v>
      </c>
      <c r="AH70" s="214">
        <f>SUMIF(エネルギー使用量!$AA$10:$AA$199,メイン_入力!AH$64*10000+メイン_入力!$D70,エネルギー使用量!$W$10:$W$199)/1000</f>
        <v>0</v>
      </c>
      <c r="AI70" s="214">
        <f>SUMIF(エネルギー使用量!$AA$10:$AA$199,メイン_入力!AI$64*10000+メイン_入力!$D70,エネルギー使用量!$W$10:$W$199)/1000*AI$94</f>
        <v>0</v>
      </c>
      <c r="AJ70" s="214">
        <f>SUMIF(エネルギー使用量!$AA$10:$AA$199,メイン_入力!AJ$64*10000+メイン_入力!$D70,エネルギー使用量!$W$10:$W$199)/1000*AJ$94</f>
        <v>0</v>
      </c>
      <c r="AK70" s="214">
        <f>SUMIF(エネルギー使用量!$AA$10:$AA$199,メイン_入力!AK$64*10000+メイン_入力!$D70,エネルギー使用量!$W$10:$W$199)/1000*AK$94</f>
        <v>0</v>
      </c>
      <c r="AL70" s="214">
        <f>SUMIF(エネルギー使用量!$AA$10:$AA$199,メイン_入力!AL$64*10000+メイン_入力!$D70,エネルギー使用量!$W$10:$W$199)/1000*AL$94</f>
        <v>0</v>
      </c>
      <c r="AM70" s="214">
        <f>SUMIF(エネルギー使用量!$AA$10:$AA$199,メイン_入力!AM$64*10000+メイン_入力!$D70,エネルギー使用量!$W$10:$W$199)/1000*AM$94</f>
        <v>0</v>
      </c>
      <c r="AN70" s="214">
        <f>SUMIF(エネルギー使用量!$AA$10:$AA$199,メイン_入力!AN$64*10000+メイン_入力!$D70,エネルギー使用量!$W$10:$W$199)/1000*AN$94</f>
        <v>0</v>
      </c>
      <c r="AO70" s="214">
        <f>SUMIF(エネルギー使用量!$AA$10:$AA$199,メイン_入力!AO$64*10000+メイン_入力!$D70,エネルギー使用量!$W$10:$W$199)/1000*AO$94</f>
        <v>0</v>
      </c>
      <c r="AP70" s="214">
        <f>SUMIF(エネルギー使用量!$AA$10:$AA$199,メイン_入力!AP$64*10000+メイン_入力!$D70,エネルギー使用量!$W$10:$W$199)/1000*AP$94</f>
        <v>0</v>
      </c>
      <c r="AQ70" s="214">
        <f>SUMIF(エネルギー使用量!$AA$10:$AA$199,メイン_入力!AQ$64*10000+メイン_入力!$D70,エネルギー使用量!$W$10:$W$199)/1000*AQ$94</f>
        <v>0</v>
      </c>
      <c r="AR70" s="214">
        <f>SUMIF(エネルギー使用量!$AA$10:$AA$199,メイン_入力!AR$64*10000+メイン_入力!$D70,エネルギー使用量!$W$10:$W$199)/1000*AR$94</f>
        <v>0</v>
      </c>
      <c r="AS70" s="214">
        <f>SUMIF(エネルギー使用量!$AA$10:$AA$199,メイン_入力!AS$64*10000+メイン_入力!$D70,エネルギー使用量!$W$10:$W$199)/1000*AS$94</f>
        <v>0</v>
      </c>
      <c r="AT70" s="214">
        <f>SUMIF(エネルギー使用量!$AA$10:$AA$199,メイン_入力!AT$64*10000+メイン_入力!$D70,エネルギー使用量!$W$10:$W$199)/1000*AT$94</f>
        <v>0</v>
      </c>
      <c r="AU70" s="214">
        <f>SUMIF(エネルギー使用量!$AA$10:$AA$199,メイン_入力!AU$64*10000+メイン_入力!$D70,エネルギー使用量!$W$10:$W$199)/1000*AU$94</f>
        <v>0</v>
      </c>
      <c r="AV70" s="214">
        <f>SUMIF(エネルギー使用量!$AA$10:$AA$199,メイン_入力!AV$64*10000+メイン_入力!$D70,エネルギー使用量!$W$10:$W$199)/1000*AV$94</f>
        <v>0</v>
      </c>
      <c r="AW70" s="214">
        <f>SUMIF(エネルギー使用量!$AA$10:$AA$199,メイン_入力!AW$64*10000+メイン_入力!$D70,エネルギー使用量!$W$10:$W$199)/1000*AW$94</f>
        <v>0</v>
      </c>
      <c r="AX70" s="214">
        <f>SUMIF(エネルギー使用量!$AA$10:$AA$199,メイン_入力!AX$64*10000+メイン_入力!$D70,エネルギー使用量!$W$10:$W$199)/1000*AX$94</f>
        <v>0</v>
      </c>
      <c r="AY70" s="214">
        <f>SUMIF(エネルギー使用量!$AA$10:$AA$199,メイン_入力!AY$64*10000+メイン_入力!$D70,エネルギー使用量!$W$10:$W$199)/1000*AY$94</f>
        <v>0</v>
      </c>
      <c r="AZ70" s="214">
        <f>SUMIF(エネルギー使用量!$AA$10:$AA$199,メイン_入力!AZ$64*10000+メイン_入力!$D70,エネルギー使用量!$W$10:$W$199)/1000*AZ$94</f>
        <v>0</v>
      </c>
      <c r="BA70" s="214">
        <f>SUMIF(エネルギー使用量!$AA$10:$AA$199,メイン_入力!BA$64*10000+メイン_入力!$D70,エネルギー使用量!$W$10:$W$199)/1000*BA$94</f>
        <v>0</v>
      </c>
      <c r="BC70" s="169"/>
      <c r="BD70" s="212">
        <v>1</v>
      </c>
      <c r="BE70" s="213"/>
      <c r="BF70" s="215">
        <f t="shared" si="45"/>
        <v>2010</v>
      </c>
      <c r="BG70" s="216"/>
      <c r="BH70" s="217">
        <f ca="1">ROUNDDOWN(SUMPRODUCT($AB70:$AH70,OFFSET($AB$99,MATCH($X70,$Z$99:$Z$102,0)-1,0,1,7))+SUMPRODUCT($AI70:$BA70,$AI$99:$BA$99)*44/12,0)</f>
        <v>0</v>
      </c>
      <c r="BI70" s="218" t="str">
        <f t="shared" si="46"/>
        <v/>
      </c>
      <c r="BJ70" s="219" t="str">
        <f>IF(COUNTBLANK(BI67:BI70)=4,"",MIN(BI67:BI70))</f>
        <v/>
      </c>
      <c r="BK70" s="220" t="str">
        <f>IF($G70="","",VALUE(RIGHT($G70,LEN($G70)-2)))</f>
        <v/>
      </c>
      <c r="BL70" s="221" t="str">
        <f t="shared" ca="1" si="47"/>
        <v/>
      </c>
      <c r="BM70" s="222">
        <f t="shared" si="34"/>
        <v>0</v>
      </c>
      <c r="BN70" s="221">
        <f t="shared" ref="BN70:BN73" ca="1" si="50">IF(BM70&gt;=5,BS70/SUM(OFFSET(BP70,-1*BM70,0,BM70+1,1)),1)</f>
        <v>1</v>
      </c>
      <c r="BO70" s="223" t="str">
        <f t="shared" ca="1" si="35"/>
        <v/>
      </c>
      <c r="BP70" s="224" t="str">
        <f t="shared" si="36"/>
        <v/>
      </c>
      <c r="BQ70" s="224" t="str">
        <f t="shared" si="48"/>
        <v/>
      </c>
      <c r="BR70" s="224" t="str">
        <f t="shared" si="37"/>
        <v/>
      </c>
      <c r="BS70" s="224">
        <f>SUM(BP67:BP70)</f>
        <v>0</v>
      </c>
      <c r="BT70" s="223">
        <f t="shared" si="49"/>
        <v>0</v>
      </c>
      <c r="BU70" s="225" t="str">
        <f t="shared" ref="BU70:BU89" ca="1" si="51">IF(BO70="","",MAX(0,ROUNDDOWN(MIN(BO70,BT70),0)))</f>
        <v/>
      </c>
      <c r="BV70" s="226" t="str">
        <f t="shared" si="38"/>
        <v/>
      </c>
      <c r="BW70" s="177"/>
      <c r="BX70" s="177"/>
    </row>
    <row r="71" spans="2:76" ht="13">
      <c r="B71" s="14"/>
      <c r="C71" s="139"/>
      <c r="D71" s="178">
        <f t="shared" si="39"/>
        <v>2011</v>
      </c>
      <c r="E71" s="155"/>
      <c r="F71" s="227"/>
      <c r="G71" s="157"/>
      <c r="H71" s="164">
        <f t="shared" si="40"/>
        <v>0</v>
      </c>
      <c r="I71" s="162">
        <f t="shared" si="41"/>
        <v>0</v>
      </c>
      <c r="J71" s="162">
        <f t="shared" si="42"/>
        <v>0</v>
      </c>
      <c r="K71" s="162">
        <f t="shared" si="42"/>
        <v>0</v>
      </c>
      <c r="L71" s="162">
        <f t="shared" si="42"/>
        <v>0</v>
      </c>
      <c r="M71" s="162">
        <f t="shared" si="42"/>
        <v>0</v>
      </c>
      <c r="N71" s="179">
        <f t="shared" si="43"/>
        <v>0</v>
      </c>
      <c r="O71" s="161">
        <f t="shared" ca="1" si="28"/>
        <v>0</v>
      </c>
      <c r="P71" s="162" t="str">
        <f t="shared" ca="1" si="29"/>
        <v/>
      </c>
      <c r="Q71" s="162" t="str">
        <f t="shared" ca="1" si="30"/>
        <v/>
      </c>
      <c r="R71" s="163">
        <f t="shared" si="31"/>
        <v>0</v>
      </c>
      <c r="S71" s="164" t="str">
        <f t="shared" ca="1" si="31"/>
        <v/>
      </c>
      <c r="T71" s="22"/>
      <c r="U71" s="22"/>
      <c r="X71" s="165">
        <v>1</v>
      </c>
      <c r="Y71" s="83"/>
      <c r="Z71" s="178">
        <f t="shared" si="44"/>
        <v>2011</v>
      </c>
      <c r="AA71" s="83"/>
      <c r="AB71" s="168">
        <f>SUMIF(エネルギー使用量!$AA$10:$AA$199,メイン_入力!AB$64*10000+メイン_入力!$D71,エネルギー使用量!$W$10:$W$199)/1000</f>
        <v>0</v>
      </c>
      <c r="AC71" s="168">
        <f>SUMIF(エネルギー使用量!$AA$10:$AA$199,メイン_入力!AC$64*10000+メイン_入力!$D71,エネルギー使用量!$AQ$13:$AQ$202)/1000</f>
        <v>0</v>
      </c>
      <c r="AD71" s="168">
        <f>SUMIF(エネルギー使用量!$AA$10:$AA$199,メイン_入力!AD$64*10000+メイン_入力!$D71,エネルギー使用量!$AQ$13:$AQ$202)/1000</f>
        <v>0</v>
      </c>
      <c r="AE71" s="168">
        <f>SUMIF(エネルギー使用量!$AA$10:$AA$199,メイン_入力!AE$64*10000+メイン_入力!$D71,エネルギー使用量!$W$10:$W$199)/1000+SUMIF(エネルギー使用量!$AA$10:$AA$199,メイン_入力!AE$63*10000+メイン_入力!$D71,エネルギー使用量!$W$10:$W$199)/$AI$107</f>
        <v>0</v>
      </c>
      <c r="AF71" s="168">
        <f>SUMIF(エネルギー使用量!$AA$10:$AA$199,メイン_入力!AF$64*10000+メイン_入力!$D71,エネルギー使用量!$W$10:$W$199)/1000</f>
        <v>0</v>
      </c>
      <c r="AG71" s="168">
        <f>SUMIF(エネルギー使用量!$AA$10:$AA$199,メイン_入力!AG$64*10000+メイン_入力!$D71,エネルギー使用量!$W$10:$W$199)/1000</f>
        <v>0</v>
      </c>
      <c r="AH71" s="168">
        <f>SUMIF(エネルギー使用量!$AA$10:$AA$199,メイン_入力!AH$64*10000+メイン_入力!$D71,エネルギー使用量!$W$10:$W$199)/1000</f>
        <v>0</v>
      </c>
      <c r="AI71" s="168">
        <f>SUMIF(エネルギー使用量!$AA$10:$AA$199,メイン_入力!AI$64*10000+メイン_入力!$D71,エネルギー使用量!$W$10:$W$199)/1000*AI$94</f>
        <v>0</v>
      </c>
      <c r="AJ71" s="168">
        <f>SUMIF(エネルギー使用量!$AA$10:$AA$199,メイン_入力!AJ$64*10000+メイン_入力!$D71,エネルギー使用量!$W$10:$W$199)/1000*AJ$94</f>
        <v>0</v>
      </c>
      <c r="AK71" s="168">
        <f>SUMIF(エネルギー使用量!$AA$10:$AA$199,メイン_入力!AK$64*10000+メイン_入力!$D71,エネルギー使用量!$W$10:$W$199)/1000*AK$94</f>
        <v>0</v>
      </c>
      <c r="AL71" s="168">
        <f>SUMIF(エネルギー使用量!$AA$10:$AA$199,メイン_入力!AL$64*10000+メイン_入力!$D71,エネルギー使用量!$W$10:$W$199)/1000*AL$94</f>
        <v>0</v>
      </c>
      <c r="AM71" s="168">
        <f>SUMIF(エネルギー使用量!$AA$10:$AA$199,メイン_入力!AM$64*10000+メイン_入力!$D71,エネルギー使用量!$W$10:$W$199)/1000*AM$94</f>
        <v>0</v>
      </c>
      <c r="AN71" s="168">
        <f>SUMIF(エネルギー使用量!$AA$10:$AA$199,メイン_入力!AN$64*10000+メイン_入力!$D71,エネルギー使用量!$W$10:$W$199)/1000*AN$94</f>
        <v>0</v>
      </c>
      <c r="AO71" s="168">
        <f>SUMIF(エネルギー使用量!$AA$10:$AA$199,メイン_入力!AO$64*10000+メイン_入力!$D71,エネルギー使用量!$W$10:$W$199)/1000*AO$94</f>
        <v>0</v>
      </c>
      <c r="AP71" s="168">
        <f>SUMIF(エネルギー使用量!$AA$10:$AA$199,メイン_入力!AP$64*10000+メイン_入力!$D71,エネルギー使用量!$W$10:$W$199)/1000*AP$94</f>
        <v>0</v>
      </c>
      <c r="AQ71" s="168">
        <f>SUMIF(エネルギー使用量!$AA$10:$AA$199,メイン_入力!AQ$64*10000+メイン_入力!$D71,エネルギー使用量!$W$10:$W$199)/1000*AQ$94</f>
        <v>0</v>
      </c>
      <c r="AR71" s="168">
        <f>SUMIF(エネルギー使用量!$AA$10:$AA$199,メイン_入力!AR$64*10000+メイン_入力!$D71,エネルギー使用量!$W$10:$W$199)/1000*AR$94</f>
        <v>0</v>
      </c>
      <c r="AS71" s="168">
        <f>SUMIF(エネルギー使用量!$AA$10:$AA$199,メイン_入力!AS$64*10000+メイン_入力!$D71,エネルギー使用量!$W$10:$W$199)/1000*AS$94</f>
        <v>0</v>
      </c>
      <c r="AT71" s="168">
        <f>SUMIF(エネルギー使用量!$AA$10:$AA$199,メイン_入力!AT$64*10000+メイン_入力!$D71,エネルギー使用量!$W$10:$W$199)/1000*AT$94</f>
        <v>0</v>
      </c>
      <c r="AU71" s="168">
        <f>SUMIF(エネルギー使用量!$AA$10:$AA$199,メイン_入力!AU$64*10000+メイン_入力!$D71,エネルギー使用量!$W$10:$W$199)/1000*AU$94</f>
        <v>0</v>
      </c>
      <c r="AV71" s="168">
        <f>SUMIF(エネルギー使用量!$AA$10:$AA$199,メイン_入力!AV$64*10000+メイン_入力!$D71,エネルギー使用量!$W$10:$W$199)/1000*AV$94</f>
        <v>0</v>
      </c>
      <c r="AW71" s="168">
        <f>SUMIF(エネルギー使用量!$AA$10:$AA$199,メイン_入力!AW$64*10000+メイン_入力!$D71,エネルギー使用量!$W$10:$W$199)/1000*AW$94</f>
        <v>0</v>
      </c>
      <c r="AX71" s="168">
        <f>SUMIF(エネルギー使用量!$AA$10:$AA$199,メイン_入力!AX$64*10000+メイン_入力!$D71,エネルギー使用量!$W$10:$W$199)/1000*AX$94</f>
        <v>0</v>
      </c>
      <c r="AY71" s="168">
        <f>SUMIF(エネルギー使用量!$AA$10:$AA$199,メイン_入力!AY$64*10000+メイン_入力!$D71,エネルギー使用量!$W$10:$W$199)/1000*AY$94</f>
        <v>0</v>
      </c>
      <c r="AZ71" s="168">
        <f>SUMIF(エネルギー使用量!$AA$10:$AA$199,メイン_入力!AZ$64*10000+メイン_入力!$D71,エネルギー使用量!$W$10:$W$199)/1000*AZ$94</f>
        <v>0</v>
      </c>
      <c r="BA71" s="168">
        <f>SUMIF(エネルギー使用量!$AA$10:$AA$199,メイン_入力!BA$64*10000+メイン_入力!$D71,エネルギー使用量!$W$10:$W$199)/1000*BA$94</f>
        <v>0</v>
      </c>
      <c r="BC71" s="169"/>
      <c r="BD71" s="165">
        <v>1</v>
      </c>
      <c r="BE71" s="83"/>
      <c r="BF71" s="180">
        <f t="shared" si="45"/>
        <v>2011</v>
      </c>
      <c r="BG71" s="171"/>
      <c r="BH71" s="172">
        <f t="shared" ca="1" si="32"/>
        <v>0</v>
      </c>
      <c r="BI71" s="113" t="str">
        <f t="shared" si="46"/>
        <v/>
      </c>
      <c r="BJ71" s="120" t="str">
        <f t="shared" ref="BJ71:BJ89" si="52">IF(COUNTBLANK(BI67:BI71)=5,"",INDEX($BV$61:$CC$61,1,MIN(BI67:BI71)))</f>
        <v/>
      </c>
      <c r="BK71" s="120" t="str">
        <f t="shared" si="33"/>
        <v/>
      </c>
      <c r="BL71" s="173" t="str">
        <f t="shared" ca="1" si="47"/>
        <v/>
      </c>
      <c r="BM71" s="31">
        <f>IF(AND(BJ71&lt;&gt;"",BJ71=BJ70),BM70+1,0)</f>
        <v>0</v>
      </c>
      <c r="BN71" s="173">
        <f ca="1">IF(BM71&gt;=5,BS71/SUM(OFFSET(BP71,-1*BM71,0,BM71+1,1)),1)</f>
        <v>1</v>
      </c>
      <c r="BO71" s="48" t="str">
        <f t="shared" ca="1" si="35"/>
        <v/>
      </c>
      <c r="BP71" s="174" t="str">
        <f t="shared" si="36"/>
        <v/>
      </c>
      <c r="BQ71" s="174" t="str">
        <f t="shared" si="48"/>
        <v/>
      </c>
      <c r="BR71" s="174" t="str">
        <f t="shared" si="37"/>
        <v/>
      </c>
      <c r="BS71" s="174">
        <f>SUM(BP67:BP71)</f>
        <v>0</v>
      </c>
      <c r="BT71" s="48">
        <f t="shared" si="49"/>
        <v>0</v>
      </c>
      <c r="BU71" s="228" t="str">
        <f t="shared" ca="1" si="51"/>
        <v/>
      </c>
      <c r="BV71" s="37" t="str">
        <f t="shared" si="38"/>
        <v/>
      </c>
      <c r="BW71" s="177"/>
      <c r="BX71" s="177"/>
    </row>
    <row r="72" spans="2:76" ht="13">
      <c r="B72" s="14"/>
      <c r="C72" s="139"/>
      <c r="D72" s="178">
        <f t="shared" si="39"/>
        <v>2012</v>
      </c>
      <c r="E72" s="155"/>
      <c r="F72" s="227"/>
      <c r="G72" s="157"/>
      <c r="H72" s="164">
        <f t="shared" si="40"/>
        <v>0</v>
      </c>
      <c r="I72" s="162">
        <f t="shared" si="41"/>
        <v>0</v>
      </c>
      <c r="J72" s="162">
        <f t="shared" si="42"/>
        <v>0</v>
      </c>
      <c r="K72" s="162">
        <f t="shared" si="42"/>
        <v>0</v>
      </c>
      <c r="L72" s="162">
        <f t="shared" si="42"/>
        <v>0</v>
      </c>
      <c r="M72" s="162">
        <f t="shared" si="42"/>
        <v>0</v>
      </c>
      <c r="N72" s="179">
        <f t="shared" si="43"/>
        <v>0</v>
      </c>
      <c r="O72" s="161">
        <f t="shared" ca="1" si="28"/>
        <v>0</v>
      </c>
      <c r="P72" s="162" t="str">
        <f t="shared" ca="1" si="29"/>
        <v/>
      </c>
      <c r="Q72" s="162" t="str">
        <f t="shared" ca="1" si="30"/>
        <v/>
      </c>
      <c r="R72" s="163">
        <f t="shared" si="31"/>
        <v>0</v>
      </c>
      <c r="S72" s="164" t="str">
        <f t="shared" ca="1" si="31"/>
        <v/>
      </c>
      <c r="T72" s="22"/>
      <c r="U72" s="22"/>
      <c r="X72" s="165">
        <v>1</v>
      </c>
      <c r="Y72" s="83"/>
      <c r="Z72" s="178">
        <f t="shared" si="44"/>
        <v>2012</v>
      </c>
      <c r="AA72" s="83"/>
      <c r="AB72" s="168">
        <f>SUMIF(エネルギー使用量!$AA$10:$AA$199,メイン_入力!AB$64*10000+メイン_入力!$D72,エネルギー使用量!$W$10:$W$199)/1000</f>
        <v>0</v>
      </c>
      <c r="AC72" s="168">
        <f>SUMIF(エネルギー使用量!$AA$10:$AA$199,メイン_入力!AC$64*10000+メイン_入力!$D72,エネルギー使用量!$AQ$13:$AQ$202)/1000</f>
        <v>0</v>
      </c>
      <c r="AD72" s="168">
        <f>SUMIF(エネルギー使用量!$AA$10:$AA$199,メイン_入力!AD$64*10000+メイン_入力!$D72,エネルギー使用量!$AQ$13:$AQ$202)/1000</f>
        <v>0</v>
      </c>
      <c r="AE72" s="168">
        <f>SUMIF(エネルギー使用量!$AA$10:$AA$199,メイン_入力!AE$64*10000+メイン_入力!$D72,エネルギー使用量!$W$10:$W$199)/1000+SUMIF(エネルギー使用量!$AA$10:$AA$199,メイン_入力!AE$63*10000+メイン_入力!$D72,エネルギー使用量!$W$10:$W$199)/$AI$107</f>
        <v>0</v>
      </c>
      <c r="AF72" s="168">
        <f>SUMIF(エネルギー使用量!$AA$10:$AA$199,メイン_入力!AF$64*10000+メイン_入力!$D72,エネルギー使用量!$W$10:$W$199)/1000</f>
        <v>0</v>
      </c>
      <c r="AG72" s="168">
        <f>SUMIF(エネルギー使用量!$AA$10:$AA$199,メイン_入力!AG$64*10000+メイン_入力!$D72,エネルギー使用量!$W$10:$W$199)/1000</f>
        <v>0</v>
      </c>
      <c r="AH72" s="168">
        <f>SUMIF(エネルギー使用量!$AA$10:$AA$199,メイン_入力!AH$64*10000+メイン_入力!$D72,エネルギー使用量!$W$10:$W$199)/1000</f>
        <v>0</v>
      </c>
      <c r="AI72" s="168">
        <f>SUMIF(エネルギー使用量!$AA$10:$AA$199,メイン_入力!AI$64*10000+メイン_入力!$D72,エネルギー使用量!$W$10:$W$199)/1000*AI$94</f>
        <v>0</v>
      </c>
      <c r="AJ72" s="168">
        <f>SUMIF(エネルギー使用量!$AA$10:$AA$199,メイン_入力!AJ$64*10000+メイン_入力!$D72,エネルギー使用量!$W$10:$W$199)/1000*AJ$94</f>
        <v>0</v>
      </c>
      <c r="AK72" s="168">
        <f>SUMIF(エネルギー使用量!$AA$10:$AA$199,メイン_入力!AK$64*10000+メイン_入力!$D72,エネルギー使用量!$W$10:$W$199)/1000*AK$94</f>
        <v>0</v>
      </c>
      <c r="AL72" s="168">
        <f>SUMIF(エネルギー使用量!$AA$10:$AA$199,メイン_入力!AL$64*10000+メイン_入力!$D72,エネルギー使用量!$W$10:$W$199)/1000*AL$94</f>
        <v>0</v>
      </c>
      <c r="AM72" s="168">
        <f>SUMIF(エネルギー使用量!$AA$10:$AA$199,メイン_入力!AM$64*10000+メイン_入力!$D72,エネルギー使用量!$W$10:$W$199)/1000*AM$94</f>
        <v>0</v>
      </c>
      <c r="AN72" s="168">
        <f>SUMIF(エネルギー使用量!$AA$10:$AA$199,メイン_入力!AN$64*10000+メイン_入力!$D72,エネルギー使用量!$W$10:$W$199)/1000*AN$94</f>
        <v>0</v>
      </c>
      <c r="AO72" s="168">
        <f>SUMIF(エネルギー使用量!$AA$10:$AA$199,メイン_入力!AO$64*10000+メイン_入力!$D72,エネルギー使用量!$W$10:$W$199)/1000*AO$94</f>
        <v>0</v>
      </c>
      <c r="AP72" s="168">
        <f>SUMIF(エネルギー使用量!$AA$10:$AA$199,メイン_入力!AP$64*10000+メイン_入力!$D72,エネルギー使用量!$W$10:$W$199)/1000*AP$94</f>
        <v>0</v>
      </c>
      <c r="AQ72" s="168">
        <f>SUMIF(エネルギー使用量!$AA$10:$AA$199,メイン_入力!AQ$64*10000+メイン_入力!$D72,エネルギー使用量!$W$10:$W$199)/1000*AQ$94</f>
        <v>0</v>
      </c>
      <c r="AR72" s="168">
        <f>SUMIF(エネルギー使用量!$AA$10:$AA$199,メイン_入力!AR$64*10000+メイン_入力!$D72,エネルギー使用量!$W$10:$W$199)/1000*AR$94</f>
        <v>0</v>
      </c>
      <c r="AS72" s="168">
        <f>SUMIF(エネルギー使用量!$AA$10:$AA$199,メイン_入力!AS$64*10000+メイン_入力!$D72,エネルギー使用量!$W$10:$W$199)/1000*AS$94</f>
        <v>0</v>
      </c>
      <c r="AT72" s="168">
        <f>SUMIF(エネルギー使用量!$AA$10:$AA$199,メイン_入力!AT$64*10000+メイン_入力!$D72,エネルギー使用量!$W$10:$W$199)/1000*AT$94</f>
        <v>0</v>
      </c>
      <c r="AU72" s="168">
        <f>SUMIF(エネルギー使用量!$AA$10:$AA$199,メイン_入力!AU$64*10000+メイン_入力!$D72,エネルギー使用量!$W$10:$W$199)/1000*AU$94</f>
        <v>0</v>
      </c>
      <c r="AV72" s="168">
        <f>SUMIF(エネルギー使用量!$AA$10:$AA$199,メイン_入力!AV$64*10000+メイン_入力!$D72,エネルギー使用量!$W$10:$W$199)/1000*AV$94</f>
        <v>0</v>
      </c>
      <c r="AW72" s="168">
        <f>SUMIF(エネルギー使用量!$AA$10:$AA$199,メイン_入力!AW$64*10000+メイン_入力!$D72,エネルギー使用量!$W$10:$W$199)/1000*AW$94</f>
        <v>0</v>
      </c>
      <c r="AX72" s="168">
        <f>SUMIF(エネルギー使用量!$AA$10:$AA$199,メイン_入力!AX$64*10000+メイン_入力!$D72,エネルギー使用量!$W$10:$W$199)/1000*AX$94</f>
        <v>0</v>
      </c>
      <c r="AY72" s="168">
        <f>SUMIF(エネルギー使用量!$AA$10:$AA$199,メイン_入力!AY$64*10000+メイン_入力!$D72,エネルギー使用量!$W$10:$W$199)/1000*AY$94</f>
        <v>0</v>
      </c>
      <c r="AZ72" s="168">
        <f>SUMIF(エネルギー使用量!$AA$10:$AA$199,メイン_入力!AZ$64*10000+メイン_入力!$D72,エネルギー使用量!$W$10:$W$199)/1000*AZ$94</f>
        <v>0</v>
      </c>
      <c r="BA72" s="168">
        <f>SUMIF(エネルギー使用量!$AA$10:$AA$199,メイン_入力!BA$64*10000+メイン_入力!$D72,エネルギー使用量!$W$10:$W$199)/1000*BA$94</f>
        <v>0</v>
      </c>
      <c r="BC72" s="169"/>
      <c r="BD72" s="165">
        <v>1</v>
      </c>
      <c r="BE72" s="83"/>
      <c r="BF72" s="180">
        <f t="shared" si="45"/>
        <v>2012</v>
      </c>
      <c r="BG72" s="171"/>
      <c r="BH72" s="172">
        <f t="shared" ca="1" si="32"/>
        <v>0</v>
      </c>
      <c r="BI72" s="113" t="str">
        <f t="shared" si="46"/>
        <v/>
      </c>
      <c r="BJ72" s="120" t="str">
        <f t="shared" si="52"/>
        <v/>
      </c>
      <c r="BK72" s="120" t="str">
        <f t="shared" si="33"/>
        <v/>
      </c>
      <c r="BL72" s="173" t="str">
        <f ca="1">IF(BJ72="","",ROUNDDOWN(SUMPRODUCT(OFFSET($AB$67,MATCH($BJ72,$BK$67:$BK$89,0)-1,0,1,7),OFFSET($AB$99,$X72-1,0,1,7))+SUMPRODUCT(OFFSET($AI$67,MATCH($BJ72,$BK$67:$BK$89,0)-1,0,1,19),$AI$99:$BA$99)*44/12,0))</f>
        <v/>
      </c>
      <c r="BM72" s="31">
        <f t="shared" ref="BM72:BM89" si="53">IF(AND(BJ72&lt;&gt;"",BJ72=BJ71),BM71+1,0)</f>
        <v>0</v>
      </c>
      <c r="BN72" s="173">
        <f ca="1">IF(BM72&gt;=5,BS72/SUM(OFFSET(BP72,-1*BM72,0,BM72+1,1)),1)</f>
        <v>1</v>
      </c>
      <c r="BO72" s="48" t="str">
        <f t="shared" ca="1" si="35"/>
        <v/>
      </c>
      <c r="BP72" s="174" t="str">
        <f t="shared" si="36"/>
        <v/>
      </c>
      <c r="BQ72" s="174" t="str">
        <f t="shared" si="48"/>
        <v/>
      </c>
      <c r="BR72" s="174" t="str">
        <f t="shared" si="37"/>
        <v/>
      </c>
      <c r="BS72" s="174">
        <f>SUM(BP68:BP72)</f>
        <v>0</v>
      </c>
      <c r="BT72" s="48">
        <f t="shared" si="49"/>
        <v>0</v>
      </c>
      <c r="BU72" s="228" t="str">
        <f t="shared" ca="1" si="51"/>
        <v/>
      </c>
      <c r="BV72" s="37" t="str">
        <f t="shared" si="38"/>
        <v/>
      </c>
      <c r="BW72" s="177"/>
      <c r="BX72" s="177"/>
    </row>
    <row r="73" spans="2:76" ht="13">
      <c r="B73" s="14"/>
      <c r="C73" s="139"/>
      <c r="D73" s="178">
        <f t="shared" si="39"/>
        <v>2013</v>
      </c>
      <c r="E73" s="155"/>
      <c r="F73" s="227"/>
      <c r="G73" s="157"/>
      <c r="H73" s="164">
        <f t="shared" si="40"/>
        <v>0</v>
      </c>
      <c r="I73" s="162">
        <f t="shared" si="41"/>
        <v>0</v>
      </c>
      <c r="J73" s="162">
        <f t="shared" si="42"/>
        <v>0</v>
      </c>
      <c r="K73" s="162">
        <f t="shared" si="42"/>
        <v>0</v>
      </c>
      <c r="L73" s="162">
        <f t="shared" si="42"/>
        <v>0</v>
      </c>
      <c r="M73" s="162">
        <f t="shared" si="42"/>
        <v>0</v>
      </c>
      <c r="N73" s="179">
        <f t="shared" si="43"/>
        <v>0</v>
      </c>
      <c r="O73" s="161">
        <f t="shared" ca="1" si="28"/>
        <v>0</v>
      </c>
      <c r="P73" s="162" t="str">
        <f t="shared" ca="1" si="29"/>
        <v/>
      </c>
      <c r="Q73" s="162" t="str">
        <f t="shared" ca="1" si="30"/>
        <v/>
      </c>
      <c r="R73" s="163">
        <f t="shared" si="31"/>
        <v>0</v>
      </c>
      <c r="S73" s="164" t="str">
        <f t="shared" ca="1" si="31"/>
        <v/>
      </c>
      <c r="T73" s="22"/>
      <c r="U73" s="22"/>
      <c r="X73" s="165">
        <v>1</v>
      </c>
      <c r="Y73" s="83"/>
      <c r="Z73" s="178">
        <f t="shared" si="44"/>
        <v>2013</v>
      </c>
      <c r="AA73" s="83"/>
      <c r="AB73" s="168">
        <f>SUMIF(エネルギー使用量!$AA$10:$AA$199,メイン_入力!AB$64*10000+メイン_入力!$D73,エネルギー使用量!$W$10:$W$199)/1000</f>
        <v>0</v>
      </c>
      <c r="AC73" s="168">
        <f>SUMIF(エネルギー使用量!$AA$10:$AA$199,メイン_入力!AC$64*10000+メイン_入力!$D73,エネルギー使用量!$AQ$13:$AQ$202)/1000</f>
        <v>0</v>
      </c>
      <c r="AD73" s="168">
        <f>SUMIF(エネルギー使用量!$AA$10:$AA$199,メイン_入力!AD$64*10000+メイン_入力!$D73,エネルギー使用量!$AQ$13:$AQ$202)/1000</f>
        <v>0</v>
      </c>
      <c r="AE73" s="168">
        <f>SUMIF(エネルギー使用量!$AA$10:$AA$199,メイン_入力!AE$64*10000+メイン_入力!$D73,エネルギー使用量!$W$10:$W$199)/1000+SUMIF(エネルギー使用量!$AA$10:$AA$199,メイン_入力!AE$63*10000+メイン_入力!$D73,エネルギー使用量!$W$10:$W$199)/$AI$107</f>
        <v>0</v>
      </c>
      <c r="AF73" s="168">
        <f>SUMIF(エネルギー使用量!$AA$10:$AA$199,メイン_入力!AF$64*10000+メイン_入力!$D73,エネルギー使用量!$W$10:$W$199)/1000</f>
        <v>0</v>
      </c>
      <c r="AG73" s="168">
        <f>SUMIF(エネルギー使用量!$AA$10:$AA$199,メイン_入力!AG$64*10000+メイン_入力!$D73,エネルギー使用量!$W$10:$W$199)/1000</f>
        <v>0</v>
      </c>
      <c r="AH73" s="168">
        <f>SUMIF(エネルギー使用量!$AA$10:$AA$199,メイン_入力!AH$64*10000+メイン_入力!$D73,エネルギー使用量!$W$10:$W$199)/1000</f>
        <v>0</v>
      </c>
      <c r="AI73" s="168">
        <f>SUMIF(エネルギー使用量!$AA$10:$AA$199,メイン_入力!AI$64*10000+メイン_入力!$D73,エネルギー使用量!$W$10:$W$199)/1000*AI$94</f>
        <v>0</v>
      </c>
      <c r="AJ73" s="168">
        <f>SUMIF(エネルギー使用量!$AA$10:$AA$199,メイン_入力!AJ$64*10000+メイン_入力!$D73,エネルギー使用量!$W$10:$W$199)/1000*AJ$94</f>
        <v>0</v>
      </c>
      <c r="AK73" s="168">
        <f>SUMIF(エネルギー使用量!$AA$10:$AA$199,メイン_入力!AK$64*10000+メイン_入力!$D73,エネルギー使用量!$W$10:$W$199)/1000*AK$94</f>
        <v>0</v>
      </c>
      <c r="AL73" s="168">
        <f>SUMIF(エネルギー使用量!$AA$10:$AA$199,メイン_入力!AL$64*10000+メイン_入力!$D73,エネルギー使用量!$W$10:$W$199)/1000*AL$94</f>
        <v>0</v>
      </c>
      <c r="AM73" s="168">
        <f>SUMIF(エネルギー使用量!$AA$10:$AA$199,メイン_入力!AM$64*10000+メイン_入力!$D73,エネルギー使用量!$W$10:$W$199)/1000*AM$94</f>
        <v>0</v>
      </c>
      <c r="AN73" s="168">
        <f>SUMIF(エネルギー使用量!$AA$10:$AA$199,メイン_入力!AN$64*10000+メイン_入力!$D73,エネルギー使用量!$W$10:$W$199)/1000*AN$94</f>
        <v>0</v>
      </c>
      <c r="AO73" s="168">
        <f>SUMIF(エネルギー使用量!$AA$10:$AA$199,メイン_入力!AO$64*10000+メイン_入力!$D73,エネルギー使用量!$W$10:$W$199)/1000*AO$94</f>
        <v>0</v>
      </c>
      <c r="AP73" s="168">
        <f>SUMIF(エネルギー使用量!$AA$10:$AA$199,メイン_入力!AP$64*10000+メイン_入力!$D73,エネルギー使用量!$W$10:$W$199)/1000*AP$94</f>
        <v>0</v>
      </c>
      <c r="AQ73" s="168">
        <f>SUMIF(エネルギー使用量!$AA$10:$AA$199,メイン_入力!AQ$64*10000+メイン_入力!$D73,エネルギー使用量!$W$10:$W$199)/1000*AQ$94</f>
        <v>0</v>
      </c>
      <c r="AR73" s="168">
        <f>SUMIF(エネルギー使用量!$AA$10:$AA$199,メイン_入力!AR$64*10000+メイン_入力!$D73,エネルギー使用量!$W$10:$W$199)/1000*AR$94</f>
        <v>0</v>
      </c>
      <c r="AS73" s="168">
        <f>SUMIF(エネルギー使用量!$AA$10:$AA$199,メイン_入力!AS$64*10000+メイン_入力!$D73,エネルギー使用量!$W$10:$W$199)/1000*AS$94</f>
        <v>0</v>
      </c>
      <c r="AT73" s="168">
        <f>SUMIF(エネルギー使用量!$AA$10:$AA$199,メイン_入力!AT$64*10000+メイン_入力!$D73,エネルギー使用量!$W$10:$W$199)/1000*AT$94</f>
        <v>0</v>
      </c>
      <c r="AU73" s="168">
        <f>SUMIF(エネルギー使用量!$AA$10:$AA$199,メイン_入力!AU$64*10000+メイン_入力!$D73,エネルギー使用量!$W$10:$W$199)/1000*AU$94</f>
        <v>0</v>
      </c>
      <c r="AV73" s="168">
        <f>SUMIF(エネルギー使用量!$AA$10:$AA$199,メイン_入力!AV$64*10000+メイン_入力!$D73,エネルギー使用量!$W$10:$W$199)/1000*AV$94</f>
        <v>0</v>
      </c>
      <c r="AW73" s="168">
        <f>SUMIF(エネルギー使用量!$AA$10:$AA$199,メイン_入力!AW$64*10000+メイン_入力!$D73,エネルギー使用量!$W$10:$W$199)/1000*AW$94</f>
        <v>0</v>
      </c>
      <c r="AX73" s="168">
        <f>SUMIF(エネルギー使用量!$AA$10:$AA$199,メイン_入力!AX$64*10000+メイン_入力!$D73,エネルギー使用量!$W$10:$W$199)/1000*AX$94</f>
        <v>0</v>
      </c>
      <c r="AY73" s="168">
        <f>SUMIF(エネルギー使用量!$AA$10:$AA$199,メイン_入力!AY$64*10000+メイン_入力!$D73,エネルギー使用量!$W$10:$W$199)/1000*AY$94</f>
        <v>0</v>
      </c>
      <c r="AZ73" s="168">
        <f>SUMIF(エネルギー使用量!$AA$10:$AA$199,メイン_入力!AZ$64*10000+メイン_入力!$D73,エネルギー使用量!$W$10:$W$199)/1000*AZ$94</f>
        <v>0</v>
      </c>
      <c r="BA73" s="168">
        <f>SUMIF(エネルギー使用量!$AA$10:$AA$199,メイン_入力!BA$64*10000+メイン_入力!$D73,エネルギー使用量!$W$10:$W$199)/1000*BA$94</f>
        <v>0</v>
      </c>
      <c r="BC73" s="169"/>
      <c r="BD73" s="165">
        <v>1</v>
      </c>
      <c r="BE73" s="83"/>
      <c r="BF73" s="180">
        <f t="shared" si="45"/>
        <v>2013</v>
      </c>
      <c r="BG73" s="171"/>
      <c r="BH73" s="172">
        <f t="shared" ca="1" si="32"/>
        <v>0</v>
      </c>
      <c r="BI73" s="113" t="str">
        <f>IF($F73="","",VALUE(RIGHT($F73,LEN($F73)-2)))</f>
        <v/>
      </c>
      <c r="BJ73" s="120" t="str">
        <f t="shared" si="52"/>
        <v/>
      </c>
      <c r="BK73" s="120" t="str">
        <f t="shared" si="33"/>
        <v/>
      </c>
      <c r="BL73" s="173" t="str">
        <f t="shared" ca="1" si="47"/>
        <v/>
      </c>
      <c r="BM73" s="31">
        <f t="shared" si="53"/>
        <v>0</v>
      </c>
      <c r="BN73" s="173">
        <f t="shared" ca="1" si="50"/>
        <v>1</v>
      </c>
      <c r="BO73" s="48" t="str">
        <f t="shared" ca="1" si="35"/>
        <v/>
      </c>
      <c r="BP73" s="174" t="str">
        <f t="shared" si="36"/>
        <v/>
      </c>
      <c r="BQ73" s="174" t="str">
        <f t="shared" si="48"/>
        <v/>
      </c>
      <c r="BR73" s="174" t="str">
        <f t="shared" si="37"/>
        <v/>
      </c>
      <c r="BS73" s="174">
        <f>SUM(BP69:BP73)</f>
        <v>0</v>
      </c>
      <c r="BT73" s="48">
        <f t="shared" si="49"/>
        <v>0</v>
      </c>
      <c r="BU73" s="228" t="str">
        <f t="shared" ca="1" si="51"/>
        <v/>
      </c>
      <c r="BV73" s="37" t="str">
        <f t="shared" si="38"/>
        <v/>
      </c>
      <c r="BW73" s="177"/>
      <c r="BX73" s="177"/>
    </row>
    <row r="74" spans="2:76" ht="13.5" thickBot="1">
      <c r="B74" s="14"/>
      <c r="C74" s="139"/>
      <c r="D74" s="229">
        <f t="shared" si="39"/>
        <v>2014</v>
      </c>
      <c r="E74" s="230"/>
      <c r="F74" s="231"/>
      <c r="G74" s="232"/>
      <c r="H74" s="233">
        <f t="shared" si="40"/>
        <v>0</v>
      </c>
      <c r="I74" s="234">
        <f t="shared" si="41"/>
        <v>0</v>
      </c>
      <c r="J74" s="234">
        <f t="shared" si="42"/>
        <v>0</v>
      </c>
      <c r="K74" s="234">
        <f t="shared" si="42"/>
        <v>0</v>
      </c>
      <c r="L74" s="234">
        <f t="shared" si="42"/>
        <v>0</v>
      </c>
      <c r="M74" s="234">
        <f t="shared" si="42"/>
        <v>0</v>
      </c>
      <c r="N74" s="235">
        <f t="shared" si="43"/>
        <v>0</v>
      </c>
      <c r="O74" s="236">
        <f t="shared" ca="1" si="28"/>
        <v>0</v>
      </c>
      <c r="P74" s="234" t="str">
        <f t="shared" ca="1" si="29"/>
        <v/>
      </c>
      <c r="Q74" s="234" t="str">
        <f t="shared" ca="1" si="30"/>
        <v/>
      </c>
      <c r="R74" s="237">
        <f t="shared" si="31"/>
        <v>0</v>
      </c>
      <c r="S74" s="233" t="str">
        <f t="shared" ca="1" si="31"/>
        <v/>
      </c>
      <c r="T74" s="22"/>
      <c r="U74" s="22"/>
      <c r="X74" s="238">
        <v>1</v>
      </c>
      <c r="Y74" s="239"/>
      <c r="Z74" s="229">
        <f t="shared" si="44"/>
        <v>2014</v>
      </c>
      <c r="AA74" s="239"/>
      <c r="AB74" s="240">
        <f>SUMIF(エネルギー使用量!$AA$10:$AA$199,メイン_入力!AB$64*10000+メイン_入力!$D74,エネルギー使用量!$W$10:$W$199)/1000</f>
        <v>0</v>
      </c>
      <c r="AC74" s="240">
        <f>SUMIF(エネルギー使用量!$AA$10:$AA$199,メイン_入力!AC$64*10000+メイン_入力!$D74,エネルギー使用量!$AQ$13:$AQ$202)/1000</f>
        <v>0</v>
      </c>
      <c r="AD74" s="240">
        <f>SUMIF(エネルギー使用量!$AA$10:$AA$199,メイン_入力!AD$64*10000+メイン_入力!$D74,エネルギー使用量!$AQ$13:$AQ$202)/1000</f>
        <v>0</v>
      </c>
      <c r="AE74" s="240">
        <f>SUMIF(エネルギー使用量!$AA$10:$AA$199,メイン_入力!AE$64*10000+メイン_入力!$D74,エネルギー使用量!$W$10:$W$199)/1000+SUMIF(エネルギー使用量!$AA$10:$AA$199,メイン_入力!AE$63*10000+メイン_入力!$D74,エネルギー使用量!$W$10:$W$199)/$AI$107</f>
        <v>0</v>
      </c>
      <c r="AF74" s="240">
        <f>SUMIF(エネルギー使用量!$AA$10:$AA$199,メイン_入力!AF$64*10000+メイン_入力!$D74,エネルギー使用量!$W$10:$W$199)/1000</f>
        <v>0</v>
      </c>
      <c r="AG74" s="240">
        <f>SUMIF(エネルギー使用量!$AA$10:$AA$199,メイン_入力!AG$64*10000+メイン_入力!$D74,エネルギー使用量!$W$10:$W$199)/1000</f>
        <v>0</v>
      </c>
      <c r="AH74" s="240">
        <f>SUMIF(エネルギー使用量!$AA$10:$AA$199,メイン_入力!AH$64*10000+メイン_入力!$D74,エネルギー使用量!$W$10:$W$199)/1000</f>
        <v>0</v>
      </c>
      <c r="AI74" s="240">
        <f>SUMIF(エネルギー使用量!$AA$10:$AA$199,メイン_入力!AI$64*10000+メイン_入力!$D74,エネルギー使用量!$W$10:$W$199)/1000*AI$94</f>
        <v>0</v>
      </c>
      <c r="AJ74" s="240">
        <f>SUMIF(エネルギー使用量!$AA$10:$AA$199,メイン_入力!AJ$64*10000+メイン_入力!$D74,エネルギー使用量!$W$10:$W$199)/1000*AJ$94</f>
        <v>0</v>
      </c>
      <c r="AK74" s="240">
        <f>SUMIF(エネルギー使用量!$AA$10:$AA$199,メイン_入力!AK$64*10000+メイン_入力!$D74,エネルギー使用量!$W$10:$W$199)/1000*AK$94</f>
        <v>0</v>
      </c>
      <c r="AL74" s="240">
        <f>SUMIF(エネルギー使用量!$AA$10:$AA$199,メイン_入力!AL$64*10000+メイン_入力!$D74,エネルギー使用量!$W$10:$W$199)/1000*AL$94</f>
        <v>0</v>
      </c>
      <c r="AM74" s="240">
        <f>SUMIF(エネルギー使用量!$AA$10:$AA$199,メイン_入力!AM$64*10000+メイン_入力!$D74,エネルギー使用量!$W$10:$W$199)/1000*AM$94</f>
        <v>0</v>
      </c>
      <c r="AN74" s="240">
        <f>SUMIF(エネルギー使用量!$AA$10:$AA$199,メイン_入力!AN$64*10000+メイン_入力!$D74,エネルギー使用量!$W$10:$W$199)/1000*AN$94</f>
        <v>0</v>
      </c>
      <c r="AO74" s="240">
        <f>SUMIF(エネルギー使用量!$AA$10:$AA$199,メイン_入力!AO$64*10000+メイン_入力!$D74,エネルギー使用量!$W$10:$W$199)/1000*AO$94</f>
        <v>0</v>
      </c>
      <c r="AP74" s="240">
        <f>SUMIF(エネルギー使用量!$AA$10:$AA$199,メイン_入力!AP$64*10000+メイン_入力!$D74,エネルギー使用量!$W$10:$W$199)/1000*AP$94</f>
        <v>0</v>
      </c>
      <c r="AQ74" s="240">
        <f>SUMIF(エネルギー使用量!$AA$10:$AA$199,メイン_入力!AQ$64*10000+メイン_入力!$D74,エネルギー使用量!$W$10:$W$199)/1000*AQ$94</f>
        <v>0</v>
      </c>
      <c r="AR74" s="240">
        <f>SUMIF(エネルギー使用量!$AA$10:$AA$199,メイン_入力!AR$64*10000+メイン_入力!$D74,エネルギー使用量!$W$10:$W$199)/1000*AR$94</f>
        <v>0</v>
      </c>
      <c r="AS74" s="240">
        <f>SUMIF(エネルギー使用量!$AA$10:$AA$199,メイン_入力!AS$64*10000+メイン_入力!$D74,エネルギー使用量!$W$10:$W$199)/1000*AS$94</f>
        <v>0</v>
      </c>
      <c r="AT74" s="240">
        <f>SUMIF(エネルギー使用量!$AA$10:$AA$199,メイン_入力!AT$64*10000+メイン_入力!$D74,エネルギー使用量!$W$10:$W$199)/1000*AT$94</f>
        <v>0</v>
      </c>
      <c r="AU74" s="240">
        <f>SUMIF(エネルギー使用量!$AA$10:$AA$199,メイン_入力!AU$64*10000+メイン_入力!$D74,エネルギー使用量!$W$10:$W$199)/1000*AU$94</f>
        <v>0</v>
      </c>
      <c r="AV74" s="240">
        <f>SUMIF(エネルギー使用量!$AA$10:$AA$199,メイン_入力!AV$64*10000+メイン_入力!$D74,エネルギー使用量!$W$10:$W$199)/1000*AV$94</f>
        <v>0</v>
      </c>
      <c r="AW74" s="240">
        <f>SUMIF(エネルギー使用量!$AA$10:$AA$199,メイン_入力!AW$64*10000+メイン_入力!$D74,エネルギー使用量!$W$10:$W$199)/1000*AW$94</f>
        <v>0</v>
      </c>
      <c r="AX74" s="240">
        <f>SUMIF(エネルギー使用量!$AA$10:$AA$199,メイン_入力!AX$64*10000+メイン_入力!$D74,エネルギー使用量!$W$10:$W$199)/1000*AX$94</f>
        <v>0</v>
      </c>
      <c r="AY74" s="240">
        <f>SUMIF(エネルギー使用量!$AA$10:$AA$199,メイン_入力!AY$64*10000+メイン_入力!$D74,エネルギー使用量!$W$10:$W$199)/1000*AY$94</f>
        <v>0</v>
      </c>
      <c r="AZ74" s="240">
        <f>SUMIF(エネルギー使用量!$AA$10:$AA$199,メイン_入力!AZ$64*10000+メイン_入力!$D74,エネルギー使用量!$W$10:$W$199)/1000*AZ$94</f>
        <v>0</v>
      </c>
      <c r="BA74" s="240">
        <f>SUMIF(エネルギー使用量!$AA$10:$AA$199,メイン_入力!BA$64*10000+メイン_入力!$D74,エネルギー使用量!$W$10:$W$199)/1000*BA$94</f>
        <v>0</v>
      </c>
      <c r="BC74" s="169"/>
      <c r="BD74" s="238">
        <v>1</v>
      </c>
      <c r="BE74" s="239"/>
      <c r="BF74" s="241">
        <f t="shared" si="45"/>
        <v>2014</v>
      </c>
      <c r="BG74" s="242"/>
      <c r="BH74" s="243">
        <f t="shared" ca="1" si="32"/>
        <v>0</v>
      </c>
      <c r="BI74" s="244" t="str">
        <f t="shared" si="46"/>
        <v/>
      </c>
      <c r="BJ74" s="245" t="str">
        <f t="shared" si="52"/>
        <v/>
      </c>
      <c r="BK74" s="245" t="str">
        <f t="shared" si="33"/>
        <v/>
      </c>
      <c r="BL74" s="246" t="str">
        <f t="shared" ca="1" si="47"/>
        <v/>
      </c>
      <c r="BM74" s="247">
        <f t="shared" si="53"/>
        <v>0</v>
      </c>
      <c r="BN74" s="246">
        <f ca="1">IF(BM74&gt;=5,BS74/SUM(OFFSET(BP74,-1*BM74,0,BM74+1,1)),1)</f>
        <v>1</v>
      </c>
      <c r="BO74" s="248" t="str">
        <f t="shared" ca="1" si="35"/>
        <v/>
      </c>
      <c r="BP74" s="249" t="str">
        <f t="shared" si="36"/>
        <v/>
      </c>
      <c r="BQ74" s="249" t="str">
        <f t="shared" si="48"/>
        <v/>
      </c>
      <c r="BR74" s="249" t="str">
        <f t="shared" si="37"/>
        <v/>
      </c>
      <c r="BS74" s="249">
        <f>SUM(BP70:BP74)</f>
        <v>0</v>
      </c>
      <c r="BT74" s="248">
        <f t="shared" si="49"/>
        <v>0</v>
      </c>
      <c r="BU74" s="250" t="str">
        <f t="shared" ca="1" si="51"/>
        <v/>
      </c>
      <c r="BV74" s="251" t="str">
        <f t="shared" si="38"/>
        <v/>
      </c>
      <c r="BW74" s="177"/>
      <c r="BX74" s="177"/>
    </row>
    <row r="75" spans="2:76" ht="13.5" thickTop="1">
      <c r="B75" s="14"/>
      <c r="C75" s="139"/>
      <c r="D75" s="252">
        <f t="shared" si="39"/>
        <v>2015</v>
      </c>
      <c r="E75" s="253"/>
      <c r="F75" s="254"/>
      <c r="G75" s="255"/>
      <c r="H75" s="256">
        <f t="shared" si="40"/>
        <v>0</v>
      </c>
      <c r="I75" s="257">
        <f t="shared" si="41"/>
        <v>0</v>
      </c>
      <c r="J75" s="257">
        <f t="shared" si="42"/>
        <v>0</v>
      </c>
      <c r="K75" s="257">
        <f t="shared" si="42"/>
        <v>0</v>
      </c>
      <c r="L75" s="257">
        <f t="shared" si="42"/>
        <v>0</v>
      </c>
      <c r="M75" s="257">
        <f t="shared" si="42"/>
        <v>0</v>
      </c>
      <c r="N75" s="258">
        <f t="shared" si="43"/>
        <v>0</v>
      </c>
      <c r="O75" s="259">
        <f t="shared" ca="1" si="28"/>
        <v>0</v>
      </c>
      <c r="P75" s="257" t="str">
        <f t="shared" ca="1" si="29"/>
        <v/>
      </c>
      <c r="Q75" s="257" t="str">
        <f t="shared" ca="1" si="30"/>
        <v/>
      </c>
      <c r="R75" s="260">
        <f t="shared" si="31"/>
        <v>0</v>
      </c>
      <c r="S75" s="256" t="str">
        <f t="shared" ca="1" si="31"/>
        <v/>
      </c>
      <c r="T75" s="79"/>
      <c r="U75" s="22"/>
      <c r="X75" s="261">
        <v>2</v>
      </c>
      <c r="Y75" s="262"/>
      <c r="Z75" s="252">
        <f t="shared" si="44"/>
        <v>2015</v>
      </c>
      <c r="AA75" s="262"/>
      <c r="AB75" s="214">
        <f>SUMIF(エネルギー使用量!$AA$10:$AA$199,メイン_入力!AB$64*10000+メイン_入力!$D75,エネルギー使用量!$W$10:$W$199)/1000</f>
        <v>0</v>
      </c>
      <c r="AC75" s="214">
        <f>SUMIF(エネルギー使用量!$AA$10:$AA$199,メイン_入力!AC$64*10000+メイン_入力!$D75,エネルギー使用量!$AQ$13:$AQ$202)/1000</f>
        <v>0</v>
      </c>
      <c r="AD75" s="214">
        <f>SUMIF(エネルギー使用量!$AA$10:$AA$199,メイン_入力!AD$64*10000+メイン_入力!$D75,エネルギー使用量!$AQ$13:$AQ$202)/1000</f>
        <v>0</v>
      </c>
      <c r="AE75" s="214">
        <f>SUMIF(エネルギー使用量!$AA$10:$AA$199,メイン_入力!AE$64*10000+メイン_入力!$D75,エネルギー使用量!$W$10:$W$199)/1000+SUMIF(エネルギー使用量!$AA$10:$AA$199,メイン_入力!AE$63*10000+メイン_入力!$D75,エネルギー使用量!$W$10:$W$199)/$AI$107</f>
        <v>0</v>
      </c>
      <c r="AF75" s="214">
        <f>SUMIF(エネルギー使用量!$AA$10:$AA$199,メイン_入力!AF$64*10000+メイン_入力!$D75,エネルギー使用量!$W$10:$W$199)/1000</f>
        <v>0</v>
      </c>
      <c r="AG75" s="214">
        <f>SUMIF(エネルギー使用量!$AA$10:$AA$199,メイン_入力!AG$64*10000+メイン_入力!$D75,エネルギー使用量!$W$10:$W$199)/1000</f>
        <v>0</v>
      </c>
      <c r="AH75" s="214">
        <f>SUMIF(エネルギー使用量!$AA$10:$AA$199,メイン_入力!AH$64*10000+メイン_入力!$D75,エネルギー使用量!$W$10:$W$199)/1000</f>
        <v>0</v>
      </c>
      <c r="AI75" s="214">
        <f>SUMIF(エネルギー使用量!$AA$10:$AA$199,メイン_入力!AI$64*10000+メイン_入力!$D75,エネルギー使用量!$W$10:$W$199)/1000*AI$94</f>
        <v>0</v>
      </c>
      <c r="AJ75" s="214">
        <f>SUMIF(エネルギー使用量!$AA$10:$AA$199,メイン_入力!AJ$64*10000+メイン_入力!$D75,エネルギー使用量!$W$10:$W$199)/1000*AJ$94</f>
        <v>0</v>
      </c>
      <c r="AK75" s="214">
        <f>SUMIF(エネルギー使用量!$AA$10:$AA$199,メイン_入力!AK$64*10000+メイン_入力!$D75,エネルギー使用量!$W$10:$W$199)/1000*AK$94</f>
        <v>0</v>
      </c>
      <c r="AL75" s="214">
        <f>SUMIF(エネルギー使用量!$AA$10:$AA$199,メイン_入力!AL$64*10000+メイン_入力!$D75,エネルギー使用量!$W$10:$W$199)/1000*AL$94</f>
        <v>0</v>
      </c>
      <c r="AM75" s="214">
        <f>SUMIF(エネルギー使用量!$AA$10:$AA$199,メイン_入力!AM$64*10000+メイン_入力!$D75,エネルギー使用量!$W$10:$W$199)/1000*AM$94</f>
        <v>0</v>
      </c>
      <c r="AN75" s="214">
        <f>SUMIF(エネルギー使用量!$AA$10:$AA$199,メイン_入力!AN$64*10000+メイン_入力!$D75,エネルギー使用量!$W$10:$W$199)/1000*AN$94</f>
        <v>0</v>
      </c>
      <c r="AO75" s="214">
        <f>SUMIF(エネルギー使用量!$AA$10:$AA$199,メイン_入力!AO$64*10000+メイン_入力!$D75,エネルギー使用量!$W$10:$W$199)/1000*AO$94</f>
        <v>0</v>
      </c>
      <c r="AP75" s="214">
        <f>SUMIF(エネルギー使用量!$AA$10:$AA$199,メイン_入力!AP$64*10000+メイン_入力!$D75,エネルギー使用量!$W$10:$W$199)/1000*AP$94</f>
        <v>0</v>
      </c>
      <c r="AQ75" s="214">
        <f>SUMIF(エネルギー使用量!$AA$10:$AA$199,メイン_入力!AQ$64*10000+メイン_入力!$D75,エネルギー使用量!$W$10:$W$199)/1000*AQ$94</f>
        <v>0</v>
      </c>
      <c r="AR75" s="214">
        <f>SUMIF(エネルギー使用量!$AA$10:$AA$199,メイン_入力!AR$64*10000+メイン_入力!$D75,エネルギー使用量!$W$10:$W$199)/1000*AR$94</f>
        <v>0</v>
      </c>
      <c r="AS75" s="214">
        <f>SUMIF(エネルギー使用量!$AA$10:$AA$199,メイン_入力!AS$64*10000+メイン_入力!$D75,エネルギー使用量!$W$10:$W$199)/1000*AS$94</f>
        <v>0</v>
      </c>
      <c r="AT75" s="214">
        <f>SUMIF(エネルギー使用量!$AA$10:$AA$199,メイン_入力!AT$64*10000+メイン_入力!$D75,エネルギー使用量!$W$10:$W$199)/1000*AT$94</f>
        <v>0</v>
      </c>
      <c r="AU75" s="214">
        <f>SUMIF(エネルギー使用量!$AA$10:$AA$199,メイン_入力!AU$64*10000+メイン_入力!$D75,エネルギー使用量!$W$10:$W$199)/1000*AU$94</f>
        <v>0</v>
      </c>
      <c r="AV75" s="214">
        <f>SUMIF(エネルギー使用量!$AA$10:$AA$199,メイン_入力!AV$64*10000+メイン_入力!$D75,エネルギー使用量!$W$10:$W$199)/1000*AV$94</f>
        <v>0</v>
      </c>
      <c r="AW75" s="214">
        <f>SUMIF(エネルギー使用量!$AA$10:$AA$199,メイン_入力!AW$64*10000+メイン_入力!$D75,エネルギー使用量!$W$10:$W$199)/1000*AW$94</f>
        <v>0</v>
      </c>
      <c r="AX75" s="214">
        <f>SUMIF(エネルギー使用量!$AA$10:$AA$199,メイン_入力!AX$64*10000+メイン_入力!$D75,エネルギー使用量!$W$10:$W$199)/1000*AX$94</f>
        <v>0</v>
      </c>
      <c r="AY75" s="214">
        <f>SUMIF(エネルギー使用量!$AA$10:$AA$199,メイン_入力!AY$64*10000+メイン_入力!$D75,エネルギー使用量!$W$10:$W$199)/1000*AY$94</f>
        <v>0</v>
      </c>
      <c r="AZ75" s="214">
        <f>SUMIF(エネルギー使用量!$AA$10:$AA$199,メイン_入力!AZ$64*10000+メイン_入力!$D75,エネルギー使用量!$W$10:$W$199)/1000*AZ$94</f>
        <v>0</v>
      </c>
      <c r="BA75" s="214">
        <f>SUMIF(エネルギー使用量!$AA$10:$AA$199,メイン_入力!BA$64*10000+メイン_入力!$D75,エネルギー使用量!$W$10:$W$199)/1000*BA$94</f>
        <v>0</v>
      </c>
      <c r="BC75" s="169"/>
      <c r="BD75" s="261">
        <v>2</v>
      </c>
      <c r="BE75" s="262"/>
      <c r="BF75" s="263">
        <f t="shared" si="45"/>
        <v>2015</v>
      </c>
      <c r="BG75" s="264"/>
      <c r="BH75" s="265">
        <f t="shared" ca="1" si="32"/>
        <v>0</v>
      </c>
      <c r="BI75" s="266" t="str">
        <f t="shared" si="46"/>
        <v/>
      </c>
      <c r="BJ75" s="267" t="str">
        <f t="shared" si="52"/>
        <v/>
      </c>
      <c r="BK75" s="267" t="str">
        <f t="shared" si="33"/>
        <v/>
      </c>
      <c r="BL75" s="268" t="str">
        <f ca="1">IF(BJ75="","",ROUNDDOWN(SUMPRODUCT(OFFSET($AB$67,MATCH($BJ75,$BK$67:$BK$89,0)-1,0,1,7),OFFSET($AB$99,$X75-1,0,1,7))+SUMPRODUCT(OFFSET($AI$67,MATCH($BJ75,$BK$67:$BK$89,0)-1,0,1,19),$AI$99:$BA$99)*44/12,0))</f>
        <v/>
      </c>
      <c r="BM75" s="36">
        <f t="shared" si="53"/>
        <v>0</v>
      </c>
      <c r="BN75" s="268">
        <f ca="1">IF(BM75&gt;=5,BS75/SUM(OFFSET(BQ75,-1*BM75,0,BM75+1,1)),1)</f>
        <v>1</v>
      </c>
      <c r="BO75" s="269" t="str">
        <f t="shared" ca="1" si="35"/>
        <v/>
      </c>
      <c r="BP75" s="270" t="str">
        <f t="shared" si="36"/>
        <v/>
      </c>
      <c r="BQ75" s="270" t="str">
        <f t="shared" si="48"/>
        <v/>
      </c>
      <c r="BR75" s="270" t="str">
        <f t="shared" si="37"/>
        <v/>
      </c>
      <c r="BS75" s="270">
        <f>SUM(BQ71:BQ75)</f>
        <v>0</v>
      </c>
      <c r="BT75" s="269">
        <f t="shared" si="49"/>
        <v>0</v>
      </c>
      <c r="BU75" s="271" t="str">
        <f t="shared" ca="1" si="51"/>
        <v/>
      </c>
      <c r="BV75" s="272" t="str">
        <f t="shared" si="38"/>
        <v/>
      </c>
      <c r="BW75" s="177"/>
      <c r="BX75" s="177"/>
    </row>
    <row r="76" spans="2:76" ht="13.5" customHeight="1">
      <c r="B76" s="14"/>
      <c r="C76" s="23"/>
      <c r="D76" s="178">
        <f t="shared" si="39"/>
        <v>2016</v>
      </c>
      <c r="E76" s="155"/>
      <c r="F76" s="273"/>
      <c r="G76" s="274"/>
      <c r="H76" s="164">
        <f t="shared" si="40"/>
        <v>0</v>
      </c>
      <c r="I76" s="162">
        <f t="shared" si="41"/>
        <v>0</v>
      </c>
      <c r="J76" s="162">
        <f t="shared" si="42"/>
        <v>0</v>
      </c>
      <c r="K76" s="162">
        <f t="shared" si="42"/>
        <v>0</v>
      </c>
      <c r="L76" s="162">
        <f t="shared" si="42"/>
        <v>0</v>
      </c>
      <c r="M76" s="162">
        <f t="shared" si="42"/>
        <v>0</v>
      </c>
      <c r="N76" s="179">
        <f t="shared" si="43"/>
        <v>0</v>
      </c>
      <c r="O76" s="161">
        <f t="shared" ca="1" si="28"/>
        <v>0</v>
      </c>
      <c r="P76" s="162" t="str">
        <f t="shared" ca="1" si="29"/>
        <v/>
      </c>
      <c r="Q76" s="162" t="str">
        <f t="shared" ca="1" si="30"/>
        <v/>
      </c>
      <c r="R76" s="163">
        <f t="shared" si="31"/>
        <v>0</v>
      </c>
      <c r="S76" s="164" t="str">
        <f t="shared" ca="1" si="31"/>
        <v/>
      </c>
      <c r="T76" s="79"/>
      <c r="U76" s="22"/>
      <c r="X76" s="165">
        <v>2</v>
      </c>
      <c r="Y76" s="83"/>
      <c r="Z76" s="178">
        <f t="shared" si="44"/>
        <v>2016</v>
      </c>
      <c r="AA76" s="83"/>
      <c r="AB76" s="168">
        <f>SUMIF(エネルギー使用量!$AA$10:$AA$199,メイン_入力!AB$64*10000+メイン_入力!$D76,エネルギー使用量!$W$10:$W$199)/1000</f>
        <v>0</v>
      </c>
      <c r="AC76" s="168">
        <f>SUMIF(エネルギー使用量!$AA$10:$AA$199,メイン_入力!AC$64*10000+メイン_入力!$D76,エネルギー使用量!$AQ$13:$AQ$202)/1000</f>
        <v>0</v>
      </c>
      <c r="AD76" s="168">
        <f>SUMIF(エネルギー使用量!$AA$10:$AA$199,メイン_入力!AD$64*10000+メイン_入力!$D76,エネルギー使用量!$AQ$13:$AQ$202)/1000</f>
        <v>0</v>
      </c>
      <c r="AE76" s="168">
        <f>SUMIF(エネルギー使用量!$AA$10:$AA$199,メイン_入力!AE$64*10000+メイン_入力!$D76,エネルギー使用量!$W$10:$W$199)/1000+SUMIF(エネルギー使用量!$AA$10:$AA$199,メイン_入力!AE$63*10000+メイン_入力!$D76,エネルギー使用量!$W$10:$W$199)/$AI$107</f>
        <v>0</v>
      </c>
      <c r="AF76" s="168">
        <f>SUMIF(エネルギー使用量!$AA$10:$AA$199,メイン_入力!AF$64*10000+メイン_入力!$D76,エネルギー使用量!$W$10:$W$199)/1000</f>
        <v>0</v>
      </c>
      <c r="AG76" s="168">
        <f>SUMIF(エネルギー使用量!$AA$10:$AA$199,メイン_入力!AG$64*10000+メイン_入力!$D76,エネルギー使用量!$W$10:$W$199)/1000</f>
        <v>0</v>
      </c>
      <c r="AH76" s="168">
        <f>SUMIF(エネルギー使用量!$AA$10:$AA$199,メイン_入力!AH$64*10000+メイン_入力!$D76,エネルギー使用量!$W$10:$W$199)/1000</f>
        <v>0</v>
      </c>
      <c r="AI76" s="168">
        <f>SUMIF(エネルギー使用量!$AA$10:$AA$199,メイン_入力!AI$64*10000+メイン_入力!$D76,エネルギー使用量!$W$10:$W$199)/1000*AI$94</f>
        <v>0</v>
      </c>
      <c r="AJ76" s="168">
        <f>SUMIF(エネルギー使用量!$AA$10:$AA$199,メイン_入力!AJ$64*10000+メイン_入力!$D76,エネルギー使用量!$W$10:$W$199)/1000*AJ$94</f>
        <v>0</v>
      </c>
      <c r="AK76" s="168">
        <f>SUMIF(エネルギー使用量!$AA$10:$AA$199,メイン_入力!AK$64*10000+メイン_入力!$D76,エネルギー使用量!$W$10:$W$199)/1000*AK$94</f>
        <v>0</v>
      </c>
      <c r="AL76" s="168">
        <f>SUMIF(エネルギー使用量!$AA$10:$AA$199,メイン_入力!AL$64*10000+メイン_入力!$D76,エネルギー使用量!$W$10:$W$199)/1000*AL$94</f>
        <v>0</v>
      </c>
      <c r="AM76" s="168">
        <f>SUMIF(エネルギー使用量!$AA$10:$AA$199,メイン_入力!AM$64*10000+メイン_入力!$D76,エネルギー使用量!$W$10:$W$199)/1000*AM$94</f>
        <v>0</v>
      </c>
      <c r="AN76" s="168">
        <f>SUMIF(エネルギー使用量!$AA$10:$AA$199,メイン_入力!AN$64*10000+メイン_入力!$D76,エネルギー使用量!$W$10:$W$199)/1000*AN$94</f>
        <v>0</v>
      </c>
      <c r="AO76" s="168">
        <f>SUMIF(エネルギー使用量!$AA$10:$AA$199,メイン_入力!AO$64*10000+メイン_入力!$D76,エネルギー使用量!$W$10:$W$199)/1000*AO$94</f>
        <v>0</v>
      </c>
      <c r="AP76" s="168">
        <f>SUMIF(エネルギー使用量!$AA$10:$AA$199,メイン_入力!AP$64*10000+メイン_入力!$D76,エネルギー使用量!$W$10:$W$199)/1000*AP$94</f>
        <v>0</v>
      </c>
      <c r="AQ76" s="168">
        <f>SUMIF(エネルギー使用量!$AA$10:$AA$199,メイン_入力!AQ$64*10000+メイン_入力!$D76,エネルギー使用量!$W$10:$W$199)/1000*AQ$94</f>
        <v>0</v>
      </c>
      <c r="AR76" s="168">
        <f>SUMIF(エネルギー使用量!$AA$10:$AA$199,メイン_入力!AR$64*10000+メイン_入力!$D76,エネルギー使用量!$W$10:$W$199)/1000*AR$94</f>
        <v>0</v>
      </c>
      <c r="AS76" s="168">
        <f>SUMIF(エネルギー使用量!$AA$10:$AA$199,メイン_入力!AS$64*10000+メイン_入力!$D76,エネルギー使用量!$W$10:$W$199)/1000*AS$94</f>
        <v>0</v>
      </c>
      <c r="AT76" s="168">
        <f>SUMIF(エネルギー使用量!$AA$10:$AA$199,メイン_入力!AT$64*10000+メイン_入力!$D76,エネルギー使用量!$W$10:$W$199)/1000*AT$94</f>
        <v>0</v>
      </c>
      <c r="AU76" s="168">
        <f>SUMIF(エネルギー使用量!$AA$10:$AA$199,メイン_入力!AU$64*10000+メイン_入力!$D76,エネルギー使用量!$W$10:$W$199)/1000*AU$94</f>
        <v>0</v>
      </c>
      <c r="AV76" s="168">
        <f>SUMIF(エネルギー使用量!$AA$10:$AA$199,メイン_入力!AV$64*10000+メイン_入力!$D76,エネルギー使用量!$W$10:$W$199)/1000*AV$94</f>
        <v>0</v>
      </c>
      <c r="AW76" s="168">
        <f>SUMIF(エネルギー使用量!$AA$10:$AA$199,メイン_入力!AW$64*10000+メイン_入力!$D76,エネルギー使用量!$W$10:$W$199)/1000*AW$94</f>
        <v>0</v>
      </c>
      <c r="AX76" s="168">
        <f>SUMIF(エネルギー使用量!$AA$10:$AA$199,メイン_入力!AX$64*10000+メイン_入力!$D76,エネルギー使用量!$W$10:$W$199)/1000*AX$94</f>
        <v>0</v>
      </c>
      <c r="AY76" s="168">
        <f>SUMIF(エネルギー使用量!$AA$10:$AA$199,メイン_入力!AY$64*10000+メイン_入力!$D76,エネルギー使用量!$W$10:$W$199)/1000*AY$94</f>
        <v>0</v>
      </c>
      <c r="AZ76" s="168">
        <f>SUMIF(エネルギー使用量!$AA$10:$AA$199,メイン_入力!AZ$64*10000+メイン_入力!$D76,エネルギー使用量!$W$10:$W$199)/1000*AZ$94</f>
        <v>0</v>
      </c>
      <c r="BA76" s="168">
        <f>SUMIF(エネルギー使用量!$AA$10:$AA$199,メイン_入力!BA$64*10000+メイン_入力!$D76,エネルギー使用量!$W$10:$W$199)/1000*BA$94</f>
        <v>0</v>
      </c>
      <c r="BC76" s="169"/>
      <c r="BD76" s="165">
        <v>2</v>
      </c>
      <c r="BE76" s="83"/>
      <c r="BF76" s="180">
        <f t="shared" si="45"/>
        <v>2016</v>
      </c>
      <c r="BG76" s="171"/>
      <c r="BH76" s="172">
        <f t="shared" ca="1" si="32"/>
        <v>0</v>
      </c>
      <c r="BI76" s="113" t="str">
        <f t="shared" si="46"/>
        <v/>
      </c>
      <c r="BJ76" s="120" t="str">
        <f t="shared" si="52"/>
        <v/>
      </c>
      <c r="BK76" s="120" t="str">
        <f t="shared" si="33"/>
        <v/>
      </c>
      <c r="BL76" s="173" t="str">
        <f t="shared" ca="1" si="47"/>
        <v/>
      </c>
      <c r="BM76" s="31">
        <f t="shared" si="53"/>
        <v>0</v>
      </c>
      <c r="BN76" s="173">
        <f ca="1">IF(BM76&gt;=5,BS76/SUM(OFFSET(BQ76,-1*BM76,0,BM76+1,1)),1)</f>
        <v>1</v>
      </c>
      <c r="BO76" s="48" t="str">
        <f t="shared" ca="1" si="35"/>
        <v/>
      </c>
      <c r="BP76" s="174" t="str">
        <f t="shared" si="36"/>
        <v/>
      </c>
      <c r="BQ76" s="174" t="str">
        <f t="shared" si="48"/>
        <v/>
      </c>
      <c r="BR76" s="174" t="str">
        <f t="shared" si="37"/>
        <v/>
      </c>
      <c r="BS76" s="174">
        <f>SUM(BQ72:BQ76)</f>
        <v>0</v>
      </c>
      <c r="BT76" s="48">
        <f t="shared" si="49"/>
        <v>0</v>
      </c>
      <c r="BU76" s="48" t="str">
        <f t="shared" ca="1" si="51"/>
        <v/>
      </c>
      <c r="BV76" s="37" t="str">
        <f t="shared" si="38"/>
        <v/>
      </c>
      <c r="BW76" s="275"/>
      <c r="BX76" s="275"/>
    </row>
    <row r="77" spans="2:76" ht="13">
      <c r="B77" s="14"/>
      <c r="C77" s="23"/>
      <c r="D77" s="178">
        <f t="shared" si="39"/>
        <v>2017</v>
      </c>
      <c r="E77" s="155"/>
      <c r="F77" s="273"/>
      <c r="G77" s="157"/>
      <c r="H77" s="164">
        <f t="shared" si="40"/>
        <v>0</v>
      </c>
      <c r="I77" s="162">
        <f t="shared" si="41"/>
        <v>0</v>
      </c>
      <c r="J77" s="162">
        <f t="shared" si="42"/>
        <v>0</v>
      </c>
      <c r="K77" s="162">
        <f t="shared" si="42"/>
        <v>0</v>
      </c>
      <c r="L77" s="162">
        <f t="shared" si="42"/>
        <v>0</v>
      </c>
      <c r="M77" s="162">
        <f t="shared" si="42"/>
        <v>0</v>
      </c>
      <c r="N77" s="179">
        <f t="shared" si="43"/>
        <v>0</v>
      </c>
      <c r="O77" s="161">
        <f t="shared" ca="1" si="28"/>
        <v>0</v>
      </c>
      <c r="P77" s="162" t="str">
        <f t="shared" ca="1" si="29"/>
        <v/>
      </c>
      <c r="Q77" s="162" t="str">
        <f t="shared" ca="1" si="30"/>
        <v/>
      </c>
      <c r="R77" s="163">
        <f t="shared" si="31"/>
        <v>0</v>
      </c>
      <c r="S77" s="164" t="str">
        <f t="shared" ca="1" si="31"/>
        <v/>
      </c>
      <c r="T77" s="79"/>
      <c r="U77" s="22"/>
      <c r="X77" s="165">
        <v>2</v>
      </c>
      <c r="Y77" s="83"/>
      <c r="Z77" s="178">
        <f t="shared" si="44"/>
        <v>2017</v>
      </c>
      <c r="AA77" s="83"/>
      <c r="AB77" s="168">
        <f>SUMIF(エネルギー使用量!$AA$10:$AA$199,メイン_入力!AB$64*10000+メイン_入力!$D77,エネルギー使用量!$W$10:$W$199)/1000</f>
        <v>0</v>
      </c>
      <c r="AC77" s="168">
        <f>SUMIF(エネルギー使用量!$AA$10:$AA$199,メイン_入力!AC$64*10000+メイン_入力!$D77,エネルギー使用量!$AQ$13:$AQ$202)/1000</f>
        <v>0</v>
      </c>
      <c r="AD77" s="168">
        <f>SUMIF(エネルギー使用量!$AA$10:$AA$199,メイン_入力!AD$64*10000+メイン_入力!$D77,エネルギー使用量!$AQ$13:$AQ$202)/1000</f>
        <v>0</v>
      </c>
      <c r="AE77" s="168">
        <f>SUMIF(エネルギー使用量!$AA$10:$AA$199,メイン_入力!AE$64*10000+メイン_入力!$D77,エネルギー使用量!$W$10:$W$199)/1000+SUMIF(エネルギー使用量!$AA$10:$AA$199,メイン_入力!AE$63*10000+メイン_入力!$D77,エネルギー使用量!$W$10:$W$199)/$AI$107</f>
        <v>0</v>
      </c>
      <c r="AF77" s="168">
        <f>SUMIF(エネルギー使用量!$AA$10:$AA$199,メイン_入力!AF$64*10000+メイン_入力!$D77,エネルギー使用量!$W$10:$W$199)/1000</f>
        <v>0</v>
      </c>
      <c r="AG77" s="168">
        <f>SUMIF(エネルギー使用量!$AA$10:$AA$199,メイン_入力!AG$64*10000+メイン_入力!$D77,エネルギー使用量!$W$10:$W$199)/1000</f>
        <v>0</v>
      </c>
      <c r="AH77" s="168">
        <f>SUMIF(エネルギー使用量!$AA$10:$AA$199,メイン_入力!AH$64*10000+メイン_入力!$D77,エネルギー使用量!$W$10:$W$199)/1000</f>
        <v>0</v>
      </c>
      <c r="AI77" s="168">
        <f>SUMIF(エネルギー使用量!$AA$10:$AA$199,メイン_入力!AI$64*10000+メイン_入力!$D77,エネルギー使用量!$W$10:$W$199)/1000*AI$94</f>
        <v>0</v>
      </c>
      <c r="AJ77" s="168">
        <f>SUMIF(エネルギー使用量!$AA$10:$AA$199,メイン_入力!AJ$64*10000+メイン_入力!$D77,エネルギー使用量!$W$10:$W$199)/1000*AJ$94</f>
        <v>0</v>
      </c>
      <c r="AK77" s="168">
        <f>SUMIF(エネルギー使用量!$AA$10:$AA$199,メイン_入力!AK$64*10000+メイン_入力!$D77,エネルギー使用量!$W$10:$W$199)/1000*AK$94</f>
        <v>0</v>
      </c>
      <c r="AL77" s="168">
        <f>SUMIF(エネルギー使用量!$AA$10:$AA$199,メイン_入力!AL$64*10000+メイン_入力!$D77,エネルギー使用量!$W$10:$W$199)/1000*AL$94</f>
        <v>0</v>
      </c>
      <c r="AM77" s="168">
        <f>SUMIF(エネルギー使用量!$AA$10:$AA$199,メイン_入力!AM$64*10000+メイン_入力!$D77,エネルギー使用量!$W$10:$W$199)/1000*AM$94</f>
        <v>0</v>
      </c>
      <c r="AN77" s="168">
        <f>SUMIF(エネルギー使用量!$AA$10:$AA$199,メイン_入力!AN$64*10000+メイン_入力!$D77,エネルギー使用量!$W$10:$W$199)/1000*AN$94</f>
        <v>0</v>
      </c>
      <c r="AO77" s="168">
        <f>SUMIF(エネルギー使用量!$AA$10:$AA$199,メイン_入力!AO$64*10000+メイン_入力!$D77,エネルギー使用量!$W$10:$W$199)/1000*AO$94</f>
        <v>0</v>
      </c>
      <c r="AP77" s="168">
        <f>SUMIF(エネルギー使用量!$AA$10:$AA$199,メイン_入力!AP$64*10000+メイン_入力!$D77,エネルギー使用量!$W$10:$W$199)/1000*AP$94</f>
        <v>0</v>
      </c>
      <c r="AQ77" s="168">
        <f>SUMIF(エネルギー使用量!$AA$10:$AA$199,メイン_入力!AQ$64*10000+メイン_入力!$D77,エネルギー使用量!$W$10:$W$199)/1000*AQ$94</f>
        <v>0</v>
      </c>
      <c r="AR77" s="168">
        <f>SUMIF(エネルギー使用量!$AA$10:$AA$199,メイン_入力!AR$64*10000+メイン_入力!$D77,エネルギー使用量!$W$10:$W$199)/1000*AR$94</f>
        <v>0</v>
      </c>
      <c r="AS77" s="168">
        <f>SUMIF(エネルギー使用量!$AA$10:$AA$199,メイン_入力!AS$64*10000+メイン_入力!$D77,エネルギー使用量!$W$10:$W$199)/1000*AS$94</f>
        <v>0</v>
      </c>
      <c r="AT77" s="168">
        <f>SUMIF(エネルギー使用量!$AA$10:$AA$199,メイン_入力!AT$64*10000+メイン_入力!$D77,エネルギー使用量!$W$10:$W$199)/1000*AT$94</f>
        <v>0</v>
      </c>
      <c r="AU77" s="168">
        <f>SUMIF(エネルギー使用量!$AA$10:$AA$199,メイン_入力!AU$64*10000+メイン_入力!$D77,エネルギー使用量!$W$10:$W$199)/1000*AU$94</f>
        <v>0</v>
      </c>
      <c r="AV77" s="168">
        <f>SUMIF(エネルギー使用量!$AA$10:$AA$199,メイン_入力!AV$64*10000+メイン_入力!$D77,エネルギー使用量!$W$10:$W$199)/1000*AV$94</f>
        <v>0</v>
      </c>
      <c r="AW77" s="168">
        <f>SUMIF(エネルギー使用量!$AA$10:$AA$199,メイン_入力!AW$64*10000+メイン_入力!$D77,エネルギー使用量!$W$10:$W$199)/1000*AW$94</f>
        <v>0</v>
      </c>
      <c r="AX77" s="168">
        <f>SUMIF(エネルギー使用量!$AA$10:$AA$199,メイン_入力!AX$64*10000+メイン_入力!$D77,エネルギー使用量!$W$10:$W$199)/1000*AX$94</f>
        <v>0</v>
      </c>
      <c r="AY77" s="168">
        <f>SUMIF(エネルギー使用量!$AA$10:$AA$199,メイン_入力!AY$64*10000+メイン_入力!$D77,エネルギー使用量!$W$10:$W$199)/1000*AY$94</f>
        <v>0</v>
      </c>
      <c r="AZ77" s="168">
        <f>SUMIF(エネルギー使用量!$AA$10:$AA$199,メイン_入力!AZ$64*10000+メイン_入力!$D77,エネルギー使用量!$W$10:$W$199)/1000*AZ$94</f>
        <v>0</v>
      </c>
      <c r="BA77" s="168">
        <f>SUMIF(エネルギー使用量!$AA$10:$AA$199,メイン_入力!BA$64*10000+メイン_入力!$D77,エネルギー使用量!$W$10:$W$199)/1000*BA$94</f>
        <v>0</v>
      </c>
      <c r="BC77" s="169"/>
      <c r="BD77" s="165">
        <v>2</v>
      </c>
      <c r="BE77" s="83"/>
      <c r="BF77" s="180">
        <f t="shared" si="45"/>
        <v>2017</v>
      </c>
      <c r="BG77" s="171"/>
      <c r="BH77" s="172">
        <f t="shared" ca="1" si="32"/>
        <v>0</v>
      </c>
      <c r="BI77" s="113" t="str">
        <f t="shared" si="46"/>
        <v/>
      </c>
      <c r="BJ77" s="120" t="str">
        <f t="shared" si="52"/>
        <v/>
      </c>
      <c r="BK77" s="120" t="str">
        <f t="shared" si="33"/>
        <v/>
      </c>
      <c r="BL77" s="173" t="str">
        <f t="shared" ca="1" si="47"/>
        <v/>
      </c>
      <c r="BM77" s="31">
        <f t="shared" si="53"/>
        <v>0</v>
      </c>
      <c r="BN77" s="173">
        <f ca="1">IF(BM77&gt;=5,BS77/SUM(OFFSET(BQ77,-1*BM77,0,BM77+1,1)),1)</f>
        <v>1</v>
      </c>
      <c r="BO77" s="48" t="str">
        <f t="shared" ca="1" si="35"/>
        <v/>
      </c>
      <c r="BP77" s="174" t="str">
        <f t="shared" si="36"/>
        <v/>
      </c>
      <c r="BQ77" s="174" t="str">
        <f t="shared" si="48"/>
        <v/>
      </c>
      <c r="BR77" s="174" t="str">
        <f t="shared" si="37"/>
        <v/>
      </c>
      <c r="BS77" s="174">
        <f>SUM(BQ73:BQ77)</f>
        <v>0</v>
      </c>
      <c r="BT77" s="48">
        <f t="shared" si="49"/>
        <v>0</v>
      </c>
      <c r="BU77" s="48" t="str">
        <f t="shared" ca="1" si="51"/>
        <v/>
      </c>
      <c r="BV77" s="37" t="str">
        <f t="shared" si="38"/>
        <v/>
      </c>
      <c r="BW77" s="275"/>
      <c r="BX77" s="275"/>
    </row>
    <row r="78" spans="2:76" ht="13.5" customHeight="1">
      <c r="B78" s="14"/>
      <c r="C78" s="23"/>
      <c r="D78" s="178">
        <f t="shared" si="39"/>
        <v>2018</v>
      </c>
      <c r="E78" s="155"/>
      <c r="F78" s="227"/>
      <c r="G78" s="157"/>
      <c r="H78" s="164">
        <f t="shared" si="40"/>
        <v>0</v>
      </c>
      <c r="I78" s="162">
        <f t="shared" si="41"/>
        <v>0</v>
      </c>
      <c r="J78" s="162">
        <f t="shared" si="42"/>
        <v>0</v>
      </c>
      <c r="K78" s="162">
        <f t="shared" si="42"/>
        <v>0</v>
      </c>
      <c r="L78" s="162">
        <f t="shared" si="42"/>
        <v>0</v>
      </c>
      <c r="M78" s="162">
        <f t="shared" si="42"/>
        <v>0</v>
      </c>
      <c r="N78" s="179">
        <f t="shared" si="43"/>
        <v>0</v>
      </c>
      <c r="O78" s="161">
        <f t="shared" ca="1" si="28"/>
        <v>0</v>
      </c>
      <c r="P78" s="162" t="str">
        <f t="shared" ca="1" si="29"/>
        <v/>
      </c>
      <c r="Q78" s="162" t="str">
        <f t="shared" ca="1" si="30"/>
        <v/>
      </c>
      <c r="R78" s="163">
        <f t="shared" si="31"/>
        <v>0</v>
      </c>
      <c r="S78" s="164" t="str">
        <f t="shared" ca="1" si="31"/>
        <v/>
      </c>
      <c r="T78" s="79"/>
      <c r="U78" s="22"/>
      <c r="X78" s="165">
        <v>2</v>
      </c>
      <c r="Y78" s="83"/>
      <c r="Z78" s="178">
        <f t="shared" si="44"/>
        <v>2018</v>
      </c>
      <c r="AA78" s="83"/>
      <c r="AB78" s="168">
        <f>SUMIF(エネルギー使用量!$AA$10:$AA$199,メイン_入力!AB$64*10000+メイン_入力!$D78,エネルギー使用量!$W$10:$W$199)/1000</f>
        <v>0</v>
      </c>
      <c r="AC78" s="168">
        <f>SUMIF(エネルギー使用量!$AA$10:$AA$199,メイン_入力!AC$64*10000+メイン_入力!$D78,エネルギー使用量!$AQ$13:$AQ$202)/1000</f>
        <v>0</v>
      </c>
      <c r="AD78" s="168">
        <f>SUMIF(エネルギー使用量!$AA$10:$AA$199,メイン_入力!AD$64*10000+メイン_入力!$D78,エネルギー使用量!$AQ$13:$AQ$202)/1000</f>
        <v>0</v>
      </c>
      <c r="AE78" s="168">
        <f>SUMIF(エネルギー使用量!$AA$10:$AA$199,メイン_入力!AE$64*10000+メイン_入力!$D78,エネルギー使用量!$W$10:$W$199)/1000+SUMIF(エネルギー使用量!$AA$10:$AA$199,メイン_入力!AE$63*10000+メイン_入力!$D78,エネルギー使用量!$W$10:$W$199)/$AI$107</f>
        <v>0</v>
      </c>
      <c r="AF78" s="168">
        <f>SUMIF(エネルギー使用量!$AA$10:$AA$199,メイン_入力!AF$64*10000+メイン_入力!$D78,エネルギー使用量!$W$10:$W$199)/1000</f>
        <v>0</v>
      </c>
      <c r="AG78" s="168">
        <f>SUMIF(エネルギー使用量!$AA$10:$AA$199,メイン_入力!AG$64*10000+メイン_入力!$D78,エネルギー使用量!$W$10:$W$199)/1000</f>
        <v>0</v>
      </c>
      <c r="AH78" s="168">
        <f>SUMIF(エネルギー使用量!$AA$10:$AA$199,メイン_入力!AH$64*10000+メイン_入力!$D78,エネルギー使用量!$W$10:$W$199)/1000</f>
        <v>0</v>
      </c>
      <c r="AI78" s="168">
        <f>SUMIF(エネルギー使用量!$AA$10:$AA$199,メイン_入力!AI$64*10000+メイン_入力!$D78,エネルギー使用量!$W$10:$W$199)/1000*AI$94</f>
        <v>0</v>
      </c>
      <c r="AJ78" s="168">
        <f>SUMIF(エネルギー使用量!$AA$10:$AA$199,メイン_入力!AJ$64*10000+メイン_入力!$D78,エネルギー使用量!$W$10:$W$199)/1000*AJ$94</f>
        <v>0</v>
      </c>
      <c r="AK78" s="168">
        <f>SUMIF(エネルギー使用量!$AA$10:$AA$199,メイン_入力!AK$64*10000+メイン_入力!$D78,エネルギー使用量!$W$10:$W$199)/1000*AK$94</f>
        <v>0</v>
      </c>
      <c r="AL78" s="168">
        <f>SUMIF(エネルギー使用量!$AA$10:$AA$199,メイン_入力!AL$64*10000+メイン_入力!$D78,エネルギー使用量!$W$10:$W$199)/1000*AL$94</f>
        <v>0</v>
      </c>
      <c r="AM78" s="168">
        <f>SUMIF(エネルギー使用量!$AA$10:$AA$199,メイン_入力!AM$64*10000+メイン_入力!$D78,エネルギー使用量!$W$10:$W$199)/1000*AM$94</f>
        <v>0</v>
      </c>
      <c r="AN78" s="168">
        <f>SUMIF(エネルギー使用量!$AA$10:$AA$199,メイン_入力!AN$64*10000+メイン_入力!$D78,エネルギー使用量!$W$10:$W$199)/1000*AN$94</f>
        <v>0</v>
      </c>
      <c r="AO78" s="168">
        <f>SUMIF(エネルギー使用量!$AA$10:$AA$199,メイン_入力!AO$64*10000+メイン_入力!$D78,エネルギー使用量!$W$10:$W$199)/1000*AO$94</f>
        <v>0</v>
      </c>
      <c r="AP78" s="168">
        <f>SUMIF(エネルギー使用量!$AA$10:$AA$199,メイン_入力!AP$64*10000+メイン_入力!$D78,エネルギー使用量!$W$10:$W$199)/1000*AP$94</f>
        <v>0</v>
      </c>
      <c r="AQ78" s="168">
        <f>SUMIF(エネルギー使用量!$AA$10:$AA$199,メイン_入力!AQ$64*10000+メイン_入力!$D78,エネルギー使用量!$W$10:$W$199)/1000*AQ$94</f>
        <v>0</v>
      </c>
      <c r="AR78" s="168">
        <f>SUMIF(エネルギー使用量!$AA$10:$AA$199,メイン_入力!AR$64*10000+メイン_入力!$D78,エネルギー使用量!$W$10:$W$199)/1000*AR$94</f>
        <v>0</v>
      </c>
      <c r="AS78" s="168">
        <f>SUMIF(エネルギー使用量!$AA$10:$AA$199,メイン_入力!AS$64*10000+メイン_入力!$D78,エネルギー使用量!$W$10:$W$199)/1000*AS$94</f>
        <v>0</v>
      </c>
      <c r="AT78" s="168">
        <f>SUMIF(エネルギー使用量!$AA$10:$AA$199,メイン_入力!AT$64*10000+メイン_入力!$D78,エネルギー使用量!$W$10:$W$199)/1000*AT$94</f>
        <v>0</v>
      </c>
      <c r="AU78" s="168">
        <f>SUMIF(エネルギー使用量!$AA$10:$AA$199,メイン_入力!AU$64*10000+メイン_入力!$D78,エネルギー使用量!$W$10:$W$199)/1000*AU$94</f>
        <v>0</v>
      </c>
      <c r="AV78" s="168">
        <f>SUMIF(エネルギー使用量!$AA$10:$AA$199,メイン_入力!AV$64*10000+メイン_入力!$D78,エネルギー使用量!$W$10:$W$199)/1000*AV$94</f>
        <v>0</v>
      </c>
      <c r="AW78" s="168">
        <f>SUMIF(エネルギー使用量!$AA$10:$AA$199,メイン_入力!AW$64*10000+メイン_入力!$D78,エネルギー使用量!$W$10:$W$199)/1000*AW$94</f>
        <v>0</v>
      </c>
      <c r="AX78" s="168">
        <f>SUMIF(エネルギー使用量!$AA$10:$AA$199,メイン_入力!AX$64*10000+メイン_入力!$D78,エネルギー使用量!$W$10:$W$199)/1000*AX$94</f>
        <v>0</v>
      </c>
      <c r="AY78" s="168">
        <f>SUMIF(エネルギー使用量!$AA$10:$AA$199,メイン_入力!AY$64*10000+メイン_入力!$D78,エネルギー使用量!$W$10:$W$199)/1000*AY$94</f>
        <v>0</v>
      </c>
      <c r="AZ78" s="168">
        <f>SUMIF(エネルギー使用量!$AA$10:$AA$199,メイン_入力!AZ$64*10000+メイン_入力!$D78,エネルギー使用量!$W$10:$W$199)/1000*AZ$94</f>
        <v>0</v>
      </c>
      <c r="BA78" s="168">
        <f>SUMIF(エネルギー使用量!$AA$10:$AA$199,メイン_入力!BA$64*10000+メイン_入力!$D78,エネルギー使用量!$W$10:$W$199)/1000*BA$94</f>
        <v>0</v>
      </c>
      <c r="BC78" s="169"/>
      <c r="BD78" s="165">
        <v>2</v>
      </c>
      <c r="BE78" s="83"/>
      <c r="BF78" s="180">
        <f t="shared" si="45"/>
        <v>2018</v>
      </c>
      <c r="BG78" s="171"/>
      <c r="BH78" s="172">
        <f t="shared" ca="1" si="32"/>
        <v>0</v>
      </c>
      <c r="BI78" s="113" t="str">
        <f t="shared" si="46"/>
        <v/>
      </c>
      <c r="BJ78" s="120" t="str">
        <f t="shared" si="52"/>
        <v/>
      </c>
      <c r="BK78" s="120" t="str">
        <f t="shared" si="33"/>
        <v/>
      </c>
      <c r="BL78" s="173" t="str">
        <f t="shared" ca="1" si="47"/>
        <v/>
      </c>
      <c r="BM78" s="31">
        <f t="shared" si="53"/>
        <v>0</v>
      </c>
      <c r="BN78" s="173">
        <f ca="1">IF(BM78&gt;=5,BS78/SUM(OFFSET(BQ78,-1*BM78,0,BM78+1,1)),1)</f>
        <v>1</v>
      </c>
      <c r="BO78" s="48" t="str">
        <f t="shared" ca="1" si="35"/>
        <v/>
      </c>
      <c r="BP78" s="174" t="str">
        <f t="shared" si="36"/>
        <v/>
      </c>
      <c r="BQ78" s="174" t="str">
        <f t="shared" si="48"/>
        <v/>
      </c>
      <c r="BR78" s="174" t="str">
        <f t="shared" si="37"/>
        <v/>
      </c>
      <c r="BS78" s="174">
        <f>SUM(BQ74:BQ78)</f>
        <v>0</v>
      </c>
      <c r="BT78" s="48">
        <f t="shared" si="49"/>
        <v>0</v>
      </c>
      <c r="BU78" s="48" t="str">
        <f t="shared" ca="1" si="51"/>
        <v/>
      </c>
      <c r="BV78" s="37" t="str">
        <f t="shared" si="38"/>
        <v/>
      </c>
      <c r="BW78" s="275"/>
      <c r="BX78" s="275"/>
    </row>
    <row r="79" spans="2:76" ht="13.5" customHeight="1" thickBot="1">
      <c r="B79" s="14"/>
      <c r="C79" s="23"/>
      <c r="D79" s="181">
        <f t="shared" si="39"/>
        <v>2019</v>
      </c>
      <c r="E79" s="182"/>
      <c r="F79" s="231"/>
      <c r="G79" s="232"/>
      <c r="H79" s="185">
        <f t="shared" si="40"/>
        <v>0</v>
      </c>
      <c r="I79" s="186">
        <f t="shared" si="41"/>
        <v>0</v>
      </c>
      <c r="J79" s="186">
        <f t="shared" si="42"/>
        <v>0</v>
      </c>
      <c r="K79" s="186">
        <f t="shared" si="42"/>
        <v>0</v>
      </c>
      <c r="L79" s="186">
        <f t="shared" si="42"/>
        <v>0</v>
      </c>
      <c r="M79" s="186">
        <f t="shared" si="42"/>
        <v>0</v>
      </c>
      <c r="N79" s="187">
        <f t="shared" si="43"/>
        <v>0</v>
      </c>
      <c r="O79" s="188">
        <f t="shared" ca="1" si="28"/>
        <v>0</v>
      </c>
      <c r="P79" s="186" t="str">
        <f t="shared" ca="1" si="29"/>
        <v/>
      </c>
      <c r="Q79" s="186" t="str">
        <f t="shared" ca="1" si="30"/>
        <v/>
      </c>
      <c r="R79" s="189">
        <f t="shared" si="31"/>
        <v>0</v>
      </c>
      <c r="S79" s="185" t="str">
        <f t="shared" ca="1" si="31"/>
        <v/>
      </c>
      <c r="T79" s="22"/>
      <c r="U79" s="22"/>
      <c r="X79" s="190">
        <v>2</v>
      </c>
      <c r="Y79" s="191"/>
      <c r="Z79" s="181">
        <f t="shared" si="44"/>
        <v>2019</v>
      </c>
      <c r="AA79" s="191"/>
      <c r="AB79" s="240">
        <f>SUMIF(エネルギー使用量!$AA$10:$AA$199,メイン_入力!AB$64*10000+メイン_入力!$D79,エネルギー使用量!$W$10:$W$199)/1000</f>
        <v>0</v>
      </c>
      <c r="AC79" s="240">
        <f>SUMIF(エネルギー使用量!$AA$10:$AA$199,メイン_入力!AC$64*10000+メイン_入力!$D79,エネルギー使用量!$AQ$13:$AQ$202)/1000</f>
        <v>0</v>
      </c>
      <c r="AD79" s="240">
        <f>SUMIF(エネルギー使用量!$AA$10:$AA$199,メイン_入力!AD$64*10000+メイン_入力!$D79,エネルギー使用量!$AQ$13:$AQ$202)/1000</f>
        <v>0</v>
      </c>
      <c r="AE79" s="240">
        <f>SUMIF(エネルギー使用量!$AA$10:$AA$199,メイン_入力!AE$64*10000+メイン_入力!$D79,エネルギー使用量!$W$10:$W$199)/1000+SUMIF(エネルギー使用量!$AA$10:$AA$199,メイン_入力!AE$63*10000+メイン_入力!$D79,エネルギー使用量!$W$10:$W$199)/$AI$107</f>
        <v>0</v>
      </c>
      <c r="AF79" s="240">
        <f>SUMIF(エネルギー使用量!$AA$10:$AA$199,メイン_入力!AF$64*10000+メイン_入力!$D79,エネルギー使用量!$W$10:$W$199)/1000</f>
        <v>0</v>
      </c>
      <c r="AG79" s="240">
        <f>SUMIF(エネルギー使用量!$AA$10:$AA$199,メイン_入力!AG$64*10000+メイン_入力!$D79,エネルギー使用量!$W$10:$W$199)/1000</f>
        <v>0</v>
      </c>
      <c r="AH79" s="240">
        <f>SUMIF(エネルギー使用量!$AA$10:$AA$199,メイン_入力!AH$64*10000+メイン_入力!$D79,エネルギー使用量!$W$10:$W$199)/1000</f>
        <v>0</v>
      </c>
      <c r="AI79" s="240">
        <f>SUMIF(エネルギー使用量!$AA$10:$AA$199,メイン_入力!AI$64*10000+メイン_入力!$D79,エネルギー使用量!$W$10:$W$199)/1000*AI$94</f>
        <v>0</v>
      </c>
      <c r="AJ79" s="240">
        <f>SUMIF(エネルギー使用量!$AA$10:$AA$199,メイン_入力!AJ$64*10000+メイン_入力!$D79,エネルギー使用量!$W$10:$W$199)/1000*AJ$94</f>
        <v>0</v>
      </c>
      <c r="AK79" s="240">
        <f>SUMIF(エネルギー使用量!$AA$10:$AA$199,メイン_入力!AK$64*10000+メイン_入力!$D79,エネルギー使用量!$W$10:$W$199)/1000*AK$94</f>
        <v>0</v>
      </c>
      <c r="AL79" s="240">
        <f>SUMIF(エネルギー使用量!$AA$10:$AA$199,メイン_入力!AL$64*10000+メイン_入力!$D79,エネルギー使用量!$W$10:$W$199)/1000*AL$94</f>
        <v>0</v>
      </c>
      <c r="AM79" s="240">
        <f>SUMIF(エネルギー使用量!$AA$10:$AA$199,メイン_入力!AM$64*10000+メイン_入力!$D79,エネルギー使用量!$W$10:$W$199)/1000*AM$94</f>
        <v>0</v>
      </c>
      <c r="AN79" s="240">
        <f>SUMIF(エネルギー使用量!$AA$10:$AA$199,メイン_入力!AN$64*10000+メイン_入力!$D79,エネルギー使用量!$W$10:$W$199)/1000*AN$94</f>
        <v>0</v>
      </c>
      <c r="AO79" s="240">
        <f>SUMIF(エネルギー使用量!$AA$10:$AA$199,メイン_入力!AO$64*10000+メイン_入力!$D79,エネルギー使用量!$W$10:$W$199)/1000*AO$94</f>
        <v>0</v>
      </c>
      <c r="AP79" s="240">
        <f>SUMIF(エネルギー使用量!$AA$10:$AA$199,メイン_入力!AP$64*10000+メイン_入力!$D79,エネルギー使用量!$W$10:$W$199)/1000*AP$94</f>
        <v>0</v>
      </c>
      <c r="AQ79" s="240">
        <f>SUMIF(エネルギー使用量!$AA$10:$AA$199,メイン_入力!AQ$64*10000+メイン_入力!$D79,エネルギー使用量!$W$10:$W$199)/1000*AQ$94</f>
        <v>0</v>
      </c>
      <c r="AR79" s="240">
        <f>SUMIF(エネルギー使用量!$AA$10:$AA$199,メイン_入力!AR$64*10000+メイン_入力!$D79,エネルギー使用量!$W$10:$W$199)/1000*AR$94</f>
        <v>0</v>
      </c>
      <c r="AS79" s="240">
        <f>SUMIF(エネルギー使用量!$AA$10:$AA$199,メイン_入力!AS$64*10000+メイン_入力!$D79,エネルギー使用量!$W$10:$W$199)/1000*AS$94</f>
        <v>0</v>
      </c>
      <c r="AT79" s="240">
        <f>SUMIF(エネルギー使用量!$AA$10:$AA$199,メイン_入力!AT$64*10000+メイン_入力!$D79,エネルギー使用量!$W$10:$W$199)/1000*AT$94</f>
        <v>0</v>
      </c>
      <c r="AU79" s="240">
        <f>SUMIF(エネルギー使用量!$AA$10:$AA$199,メイン_入力!AU$64*10000+メイン_入力!$D79,エネルギー使用量!$W$10:$W$199)/1000*AU$94</f>
        <v>0</v>
      </c>
      <c r="AV79" s="240">
        <f>SUMIF(エネルギー使用量!$AA$10:$AA$199,メイン_入力!AV$64*10000+メイン_入力!$D79,エネルギー使用量!$W$10:$W$199)/1000*AV$94</f>
        <v>0</v>
      </c>
      <c r="AW79" s="240">
        <f>SUMIF(エネルギー使用量!$AA$10:$AA$199,メイン_入力!AW$64*10000+メイン_入力!$D79,エネルギー使用量!$W$10:$W$199)/1000*AW$94</f>
        <v>0</v>
      </c>
      <c r="AX79" s="240">
        <f>SUMIF(エネルギー使用量!$AA$10:$AA$199,メイン_入力!AX$64*10000+メイン_入力!$D79,エネルギー使用量!$W$10:$W$199)/1000*AX$94</f>
        <v>0</v>
      </c>
      <c r="AY79" s="240">
        <f>SUMIF(エネルギー使用量!$AA$10:$AA$199,メイン_入力!AY$64*10000+メイン_入力!$D79,エネルギー使用量!$W$10:$W$199)/1000*AY$94</f>
        <v>0</v>
      </c>
      <c r="AZ79" s="240">
        <f>SUMIF(エネルギー使用量!$AA$10:$AA$199,メイン_入力!AZ$64*10000+メイン_入力!$D79,エネルギー使用量!$W$10:$W$199)/1000*AZ$94</f>
        <v>0</v>
      </c>
      <c r="BA79" s="240">
        <f>SUMIF(エネルギー使用量!$AA$10:$AA$199,メイン_入力!BA$64*10000+メイン_入力!$D79,エネルギー使用量!$W$10:$W$199)/1000*BA$94</f>
        <v>0</v>
      </c>
      <c r="BC79" s="169"/>
      <c r="BD79" s="190">
        <v>2</v>
      </c>
      <c r="BE79" s="191"/>
      <c r="BF79" s="193">
        <f t="shared" si="45"/>
        <v>2019</v>
      </c>
      <c r="BG79" s="194"/>
      <c r="BH79" s="195">
        <f t="shared" ca="1" si="32"/>
        <v>0</v>
      </c>
      <c r="BI79" s="196" t="str">
        <f t="shared" si="46"/>
        <v/>
      </c>
      <c r="BJ79" s="197" t="str">
        <f t="shared" si="52"/>
        <v/>
      </c>
      <c r="BK79" s="197" t="str">
        <f t="shared" si="33"/>
        <v/>
      </c>
      <c r="BL79" s="198" t="str">
        <f t="shared" ca="1" si="47"/>
        <v/>
      </c>
      <c r="BM79" s="199">
        <f t="shared" si="53"/>
        <v>0</v>
      </c>
      <c r="BN79" s="198">
        <f ca="1">IF(BM79&gt;=5,BS79/SUM(OFFSET(BQ79,-1*BM79,0,BM79+1,1)),1)</f>
        <v>1</v>
      </c>
      <c r="BO79" s="200" t="str">
        <f t="shared" ca="1" si="35"/>
        <v/>
      </c>
      <c r="BP79" s="201" t="str">
        <f t="shared" si="36"/>
        <v/>
      </c>
      <c r="BQ79" s="201" t="str">
        <f t="shared" si="48"/>
        <v/>
      </c>
      <c r="BR79" s="201" t="str">
        <f t="shared" si="37"/>
        <v/>
      </c>
      <c r="BS79" s="201">
        <f>SUM(BQ75:BQ79)</f>
        <v>0</v>
      </c>
      <c r="BT79" s="200">
        <f t="shared" si="49"/>
        <v>0</v>
      </c>
      <c r="BU79" s="200" t="str">
        <f t="shared" ca="1" si="51"/>
        <v/>
      </c>
      <c r="BV79" s="40" t="str">
        <f t="shared" si="38"/>
        <v/>
      </c>
      <c r="BW79" s="275"/>
      <c r="BX79" s="275"/>
    </row>
    <row r="80" spans="2:76" ht="13.5" customHeight="1" thickTop="1">
      <c r="B80" s="14"/>
      <c r="C80" s="23"/>
      <c r="D80" s="203">
        <f t="shared" si="39"/>
        <v>2020</v>
      </c>
      <c r="E80" s="204"/>
      <c r="F80" s="276"/>
      <c r="G80" s="277"/>
      <c r="H80" s="207">
        <f t="shared" si="40"/>
        <v>0</v>
      </c>
      <c r="I80" s="208">
        <f t="shared" si="41"/>
        <v>0</v>
      </c>
      <c r="J80" s="208">
        <f t="shared" si="42"/>
        <v>0</v>
      </c>
      <c r="K80" s="208">
        <f t="shared" si="42"/>
        <v>0</v>
      </c>
      <c r="L80" s="208">
        <f t="shared" si="42"/>
        <v>0</v>
      </c>
      <c r="M80" s="208">
        <f t="shared" si="42"/>
        <v>0</v>
      </c>
      <c r="N80" s="209">
        <f t="shared" si="43"/>
        <v>0</v>
      </c>
      <c r="O80" s="210">
        <f t="shared" ca="1" si="28"/>
        <v>0</v>
      </c>
      <c r="P80" s="208" t="str">
        <f t="shared" ca="1" si="29"/>
        <v/>
      </c>
      <c r="Q80" s="208" t="str">
        <f t="shared" ca="1" si="30"/>
        <v/>
      </c>
      <c r="R80" s="211">
        <f t="shared" si="31"/>
        <v>0</v>
      </c>
      <c r="S80" s="207" t="str">
        <f t="shared" ca="1" si="31"/>
        <v/>
      </c>
      <c r="T80" s="22"/>
      <c r="U80" s="22"/>
      <c r="X80" s="212">
        <v>3</v>
      </c>
      <c r="Y80" s="213"/>
      <c r="Z80" s="203">
        <f t="shared" si="44"/>
        <v>2020</v>
      </c>
      <c r="AA80" s="213"/>
      <c r="AB80" s="278">
        <f>SUMIF(エネルギー使用量!$AA$10:$AA$199,メイン_入力!AB$64*10000+メイン_入力!$D80,エネルギー使用量!$W$10:$W$199)/1000</f>
        <v>0</v>
      </c>
      <c r="AC80" s="278">
        <f>SUMIF(エネルギー使用量!$AA$10:$AA$199,メイン_入力!AC$64*10000+メイン_入力!$D80,エネルギー使用量!$AQ$13:$AQ$202)/1000</f>
        <v>0</v>
      </c>
      <c r="AD80" s="278">
        <f>SUMIF(エネルギー使用量!$AA$10:$AA$199,メイン_入力!AD$64*10000+メイン_入力!$D80,エネルギー使用量!$AQ$13:$AQ$202)/1000</f>
        <v>0</v>
      </c>
      <c r="AE80" s="278">
        <f>SUMIF(エネルギー使用量!$AA$10:$AA$199,メイン_入力!AE$64*10000+メイン_入力!$D80,エネルギー使用量!$W$10:$W$199)/1000+SUMIF(エネルギー使用量!$AA$10:$AA$199,メイン_入力!AE$63*10000+メイン_入力!$D80,エネルギー使用量!$W$10:$W$199)/$AI$107</f>
        <v>0</v>
      </c>
      <c r="AF80" s="278">
        <f>SUMIF(エネルギー使用量!$AA$10:$AA$199,メイン_入力!AF$64*10000+メイン_入力!$D80,エネルギー使用量!$W$10:$W$199)/1000</f>
        <v>0</v>
      </c>
      <c r="AG80" s="278">
        <f>SUMIF(エネルギー使用量!$AA$10:$AA$199,メイン_入力!AG$64*10000+メイン_入力!$D80,エネルギー使用量!$W$10:$W$199)/1000</f>
        <v>0</v>
      </c>
      <c r="AH80" s="278">
        <f>SUMIF(エネルギー使用量!$AA$10:$AA$199,メイン_入力!AH$64*10000+メイン_入力!$D80,エネルギー使用量!$W$10:$W$199)/1000</f>
        <v>0</v>
      </c>
      <c r="AI80" s="278">
        <f>SUMIF(エネルギー使用量!$AA$10:$AA$199,メイン_入力!AI$64*10000+メイン_入力!$D80,エネルギー使用量!$W$10:$W$199)/1000*AI$94</f>
        <v>0</v>
      </c>
      <c r="AJ80" s="278">
        <f>SUMIF(エネルギー使用量!$AA$10:$AA$199,メイン_入力!AJ$64*10000+メイン_入力!$D80,エネルギー使用量!$W$10:$W$199)/1000*AJ$94</f>
        <v>0</v>
      </c>
      <c r="AK80" s="278">
        <f>SUMIF(エネルギー使用量!$AA$10:$AA$199,メイン_入力!AK$64*10000+メイン_入力!$D80,エネルギー使用量!$W$10:$W$199)/1000*AK$94</f>
        <v>0</v>
      </c>
      <c r="AL80" s="278">
        <f>SUMIF(エネルギー使用量!$AA$10:$AA$199,メイン_入力!AL$64*10000+メイン_入力!$D80,エネルギー使用量!$W$10:$W$199)/1000*AL$94</f>
        <v>0</v>
      </c>
      <c r="AM80" s="278">
        <f>SUMIF(エネルギー使用量!$AA$10:$AA$199,メイン_入力!AM$64*10000+メイン_入力!$D80,エネルギー使用量!$W$10:$W$199)/1000*AM$94</f>
        <v>0</v>
      </c>
      <c r="AN80" s="278">
        <f>SUMIF(エネルギー使用量!$AA$10:$AA$199,メイン_入力!AN$64*10000+メイン_入力!$D80,エネルギー使用量!$W$10:$W$199)/1000*AN$94</f>
        <v>0</v>
      </c>
      <c r="AO80" s="278">
        <f>SUMIF(エネルギー使用量!$AA$10:$AA$199,メイン_入力!AO$64*10000+メイン_入力!$D80,エネルギー使用量!$W$10:$W$199)/1000*AO$94</f>
        <v>0</v>
      </c>
      <c r="AP80" s="278">
        <f>SUMIF(エネルギー使用量!$AA$10:$AA$199,メイン_入力!AP$64*10000+メイン_入力!$D80,エネルギー使用量!$W$10:$W$199)/1000*AP$94</f>
        <v>0</v>
      </c>
      <c r="AQ80" s="278">
        <f>SUMIF(エネルギー使用量!$AA$10:$AA$199,メイン_入力!AQ$64*10000+メイン_入力!$D80,エネルギー使用量!$W$10:$W$199)/1000*AQ$94</f>
        <v>0</v>
      </c>
      <c r="AR80" s="278">
        <f>SUMIF(エネルギー使用量!$AA$10:$AA$199,メイン_入力!AR$64*10000+メイン_入力!$D80,エネルギー使用量!$W$10:$W$199)/1000*AR$94</f>
        <v>0</v>
      </c>
      <c r="AS80" s="278">
        <f>SUMIF(エネルギー使用量!$AA$10:$AA$199,メイン_入力!AS$64*10000+メイン_入力!$D80,エネルギー使用量!$W$10:$W$199)/1000*AS$94</f>
        <v>0</v>
      </c>
      <c r="AT80" s="278">
        <f>SUMIF(エネルギー使用量!$AA$10:$AA$199,メイン_入力!AT$64*10000+メイン_入力!$D80,エネルギー使用量!$W$10:$W$199)/1000*AT$94</f>
        <v>0</v>
      </c>
      <c r="AU80" s="278">
        <f>SUMIF(エネルギー使用量!$AA$10:$AA$199,メイン_入力!AU$64*10000+メイン_入力!$D80,エネルギー使用量!$W$10:$W$199)/1000*AU$94</f>
        <v>0</v>
      </c>
      <c r="AV80" s="278">
        <f>SUMIF(エネルギー使用量!$AA$10:$AA$199,メイン_入力!AV$64*10000+メイン_入力!$D80,エネルギー使用量!$W$10:$W$199)/1000*AV$94</f>
        <v>0</v>
      </c>
      <c r="AW80" s="278">
        <f>SUMIF(エネルギー使用量!$AA$10:$AA$199,メイン_入力!AW$64*10000+メイン_入力!$D80,エネルギー使用量!$W$10:$W$199)/1000*AW$94</f>
        <v>0</v>
      </c>
      <c r="AX80" s="278">
        <f>SUMIF(エネルギー使用量!$AA$10:$AA$199,メイン_入力!AX$64*10000+メイン_入力!$D80,エネルギー使用量!$W$10:$W$199)/1000*AX$94</f>
        <v>0</v>
      </c>
      <c r="AY80" s="278">
        <f>SUMIF(エネルギー使用量!$AA$10:$AA$199,メイン_入力!AY$64*10000+メイン_入力!$D80,エネルギー使用量!$W$10:$W$199)/1000*AY$94</f>
        <v>0</v>
      </c>
      <c r="AZ80" s="278">
        <f>SUMIF(エネルギー使用量!$AA$10:$AA$199,メイン_入力!AZ$64*10000+メイン_入力!$D80,エネルギー使用量!$W$10:$W$199)/1000*AZ$94</f>
        <v>0</v>
      </c>
      <c r="BA80" s="278">
        <f>SUMIF(エネルギー使用量!$AA$10:$AA$199,メイン_入力!BA$64*10000+メイン_入力!$D80,エネルギー使用量!$W$10:$W$199)/1000*BA$94</f>
        <v>0</v>
      </c>
      <c r="BC80" s="169"/>
      <c r="BD80" s="212">
        <v>3</v>
      </c>
      <c r="BE80" s="213"/>
      <c r="BF80" s="215">
        <f t="shared" si="45"/>
        <v>2020</v>
      </c>
      <c r="BG80" s="216"/>
      <c r="BH80" s="217">
        <f ca="1">ROUNDDOWN(SUMPRODUCT($AB80:$AH80,OFFSET($AB$99,MATCH($X80,$Z$99:$Z$102,0)-1,0,1,7))+SUMPRODUCT($AI80:$BA80,$AI$99:$BA$99)*44/12,0)</f>
        <v>0</v>
      </c>
      <c r="BI80" s="218" t="str">
        <f t="shared" si="46"/>
        <v/>
      </c>
      <c r="BJ80" s="220" t="str">
        <f t="shared" si="52"/>
        <v/>
      </c>
      <c r="BK80" s="220" t="str">
        <f t="shared" si="33"/>
        <v/>
      </c>
      <c r="BL80" s="221" t="str">
        <f t="shared" ca="1" si="47"/>
        <v/>
      </c>
      <c r="BM80" s="222">
        <f t="shared" si="53"/>
        <v>0</v>
      </c>
      <c r="BN80" s="221">
        <f t="shared" ref="BN80:BN89" ca="1" si="54">IF(BM80&gt;=5,BS80/SUM(OFFSET(BR80,-1*BM80,0,BM80+1,1)),1)</f>
        <v>1</v>
      </c>
      <c r="BO80" s="223" t="str">
        <f t="shared" ca="1" si="35"/>
        <v/>
      </c>
      <c r="BP80" s="224" t="str">
        <f t="shared" si="36"/>
        <v/>
      </c>
      <c r="BQ80" s="224" t="str">
        <f t="shared" si="48"/>
        <v/>
      </c>
      <c r="BR80" s="224" t="str">
        <f t="shared" si="37"/>
        <v/>
      </c>
      <c r="BS80" s="224">
        <f t="shared" ref="BS80:BS89" si="55">SUM(BR76:BR80)</f>
        <v>0</v>
      </c>
      <c r="BT80" s="223">
        <f t="shared" si="49"/>
        <v>0</v>
      </c>
      <c r="BU80" s="223" t="str">
        <f t="shared" ca="1" si="51"/>
        <v/>
      </c>
      <c r="BV80" s="226" t="str">
        <f t="shared" si="38"/>
        <v/>
      </c>
      <c r="BW80" s="275"/>
      <c r="BX80" s="275"/>
    </row>
    <row r="81" spans="2:76" ht="13.5" customHeight="1">
      <c r="B81" s="14"/>
      <c r="C81" s="23"/>
      <c r="D81" s="178">
        <f t="shared" si="39"/>
        <v>2021</v>
      </c>
      <c r="E81" s="155"/>
      <c r="F81" s="231"/>
      <c r="G81" s="232"/>
      <c r="H81" s="164">
        <f t="shared" si="40"/>
        <v>0</v>
      </c>
      <c r="I81" s="162">
        <f t="shared" si="41"/>
        <v>0</v>
      </c>
      <c r="J81" s="162">
        <f t="shared" si="42"/>
        <v>0</v>
      </c>
      <c r="K81" s="162">
        <f t="shared" si="42"/>
        <v>0</v>
      </c>
      <c r="L81" s="162">
        <f t="shared" si="42"/>
        <v>0</v>
      </c>
      <c r="M81" s="162">
        <f t="shared" si="42"/>
        <v>0</v>
      </c>
      <c r="N81" s="179">
        <f t="shared" si="43"/>
        <v>0</v>
      </c>
      <c r="O81" s="161">
        <f t="shared" ca="1" si="28"/>
        <v>0</v>
      </c>
      <c r="P81" s="162" t="str">
        <f t="shared" ca="1" si="29"/>
        <v/>
      </c>
      <c r="Q81" s="162" t="str">
        <f t="shared" ca="1" si="30"/>
        <v/>
      </c>
      <c r="R81" s="163">
        <f t="shared" si="31"/>
        <v>0</v>
      </c>
      <c r="S81" s="164" t="str">
        <f t="shared" ca="1" si="31"/>
        <v/>
      </c>
      <c r="T81" s="22"/>
      <c r="U81" s="22"/>
      <c r="X81" s="165">
        <v>3</v>
      </c>
      <c r="Y81" s="83"/>
      <c r="Z81" s="178">
        <f t="shared" si="44"/>
        <v>2021</v>
      </c>
      <c r="AA81" s="83"/>
      <c r="AB81" s="168">
        <f>SUMIF(エネルギー使用量!$AA$10:$AA$199,メイン_入力!AB$64*10000+メイン_入力!$D81,エネルギー使用量!$W$10:$W$199)/1000</f>
        <v>0</v>
      </c>
      <c r="AC81" s="168">
        <f>SUMIF(エネルギー使用量!$AA$10:$AA$199,メイン_入力!AC$64*10000+メイン_入力!$D81,エネルギー使用量!$AQ$13:$AQ$202)/1000</f>
        <v>0</v>
      </c>
      <c r="AD81" s="168">
        <f>SUMIF(エネルギー使用量!$AA$10:$AA$199,メイン_入力!AD$64*10000+メイン_入力!$D81,エネルギー使用量!$AQ$13:$AQ$202)/1000</f>
        <v>0</v>
      </c>
      <c r="AE81" s="168">
        <f>SUMIF(エネルギー使用量!$AA$10:$AA$199,メイン_入力!AE$64*10000+メイン_入力!$D81,エネルギー使用量!$W$10:$W$199)/1000+SUMIF(エネルギー使用量!$AA$10:$AA$199,メイン_入力!AE$63*10000+メイン_入力!$D81,エネルギー使用量!$W$10:$W$199)/$AI$107</f>
        <v>0</v>
      </c>
      <c r="AF81" s="168">
        <f>SUMIF(エネルギー使用量!$AA$10:$AA$199,メイン_入力!AF$64*10000+メイン_入力!$D81,エネルギー使用量!$W$10:$W$199)/1000</f>
        <v>0</v>
      </c>
      <c r="AG81" s="168">
        <f>SUMIF(エネルギー使用量!$AA$10:$AA$199,メイン_入力!AG$64*10000+メイン_入力!$D81,エネルギー使用量!$W$10:$W$199)/1000</f>
        <v>0</v>
      </c>
      <c r="AH81" s="168">
        <f>SUMIF(エネルギー使用量!$AA$10:$AA$199,メイン_入力!AH$64*10000+メイン_入力!$D81,エネルギー使用量!$W$10:$W$199)/1000</f>
        <v>0</v>
      </c>
      <c r="AI81" s="168">
        <f>SUMIF(エネルギー使用量!$AA$10:$AA$199,メイン_入力!AI$64*10000+メイン_入力!$D81,エネルギー使用量!$W$10:$W$199)/1000*AI$94</f>
        <v>0</v>
      </c>
      <c r="AJ81" s="168">
        <f>SUMIF(エネルギー使用量!$AA$10:$AA$199,メイン_入力!AJ$64*10000+メイン_入力!$D81,エネルギー使用量!$W$10:$W$199)/1000*AJ$94</f>
        <v>0</v>
      </c>
      <c r="AK81" s="168">
        <f>SUMIF(エネルギー使用量!$AA$10:$AA$199,メイン_入力!AK$64*10000+メイン_入力!$D81,エネルギー使用量!$W$10:$W$199)/1000*AK$94</f>
        <v>0</v>
      </c>
      <c r="AL81" s="168">
        <f>SUMIF(エネルギー使用量!$AA$10:$AA$199,メイン_入力!AL$64*10000+メイン_入力!$D81,エネルギー使用量!$W$10:$W$199)/1000*AL$94</f>
        <v>0</v>
      </c>
      <c r="AM81" s="168">
        <f>SUMIF(エネルギー使用量!$AA$10:$AA$199,メイン_入力!AM$64*10000+メイン_入力!$D81,エネルギー使用量!$W$10:$W$199)/1000*AM$94</f>
        <v>0</v>
      </c>
      <c r="AN81" s="168">
        <f>SUMIF(エネルギー使用量!$AA$10:$AA$199,メイン_入力!AN$64*10000+メイン_入力!$D81,エネルギー使用量!$W$10:$W$199)/1000*AN$94</f>
        <v>0</v>
      </c>
      <c r="AO81" s="168">
        <f>SUMIF(エネルギー使用量!$AA$10:$AA$199,メイン_入力!AO$64*10000+メイン_入力!$D81,エネルギー使用量!$W$10:$W$199)/1000*AO$94</f>
        <v>0</v>
      </c>
      <c r="AP81" s="168">
        <f>SUMIF(エネルギー使用量!$AA$10:$AA$199,メイン_入力!AP$64*10000+メイン_入力!$D81,エネルギー使用量!$W$10:$W$199)/1000*AP$94</f>
        <v>0</v>
      </c>
      <c r="AQ81" s="168">
        <f>SUMIF(エネルギー使用量!$AA$10:$AA$199,メイン_入力!AQ$64*10000+メイン_入力!$D81,エネルギー使用量!$W$10:$W$199)/1000*AQ$94</f>
        <v>0</v>
      </c>
      <c r="AR81" s="168">
        <f>SUMIF(エネルギー使用量!$AA$10:$AA$199,メイン_入力!AR$64*10000+メイン_入力!$D81,エネルギー使用量!$W$10:$W$199)/1000*AR$94</f>
        <v>0</v>
      </c>
      <c r="AS81" s="168">
        <f>SUMIF(エネルギー使用量!$AA$10:$AA$199,メイン_入力!AS$64*10000+メイン_入力!$D81,エネルギー使用量!$W$10:$W$199)/1000*AS$94</f>
        <v>0</v>
      </c>
      <c r="AT81" s="168">
        <f>SUMIF(エネルギー使用量!$AA$10:$AA$199,メイン_入力!AT$64*10000+メイン_入力!$D81,エネルギー使用量!$W$10:$W$199)/1000*AT$94</f>
        <v>0</v>
      </c>
      <c r="AU81" s="168">
        <f>SUMIF(エネルギー使用量!$AA$10:$AA$199,メイン_入力!AU$64*10000+メイン_入力!$D81,エネルギー使用量!$W$10:$W$199)/1000*AU$94</f>
        <v>0</v>
      </c>
      <c r="AV81" s="168">
        <f>SUMIF(エネルギー使用量!$AA$10:$AA$199,メイン_入力!AV$64*10000+メイン_入力!$D81,エネルギー使用量!$W$10:$W$199)/1000*AV$94</f>
        <v>0</v>
      </c>
      <c r="AW81" s="168">
        <f>SUMIF(エネルギー使用量!$AA$10:$AA$199,メイン_入力!AW$64*10000+メイン_入力!$D81,エネルギー使用量!$W$10:$W$199)/1000*AW$94</f>
        <v>0</v>
      </c>
      <c r="AX81" s="168">
        <f>SUMIF(エネルギー使用量!$AA$10:$AA$199,メイン_入力!AX$64*10000+メイン_入力!$D81,エネルギー使用量!$W$10:$W$199)/1000*AX$94</f>
        <v>0</v>
      </c>
      <c r="AY81" s="168">
        <f>SUMIF(エネルギー使用量!$AA$10:$AA$199,メイン_入力!AY$64*10000+メイン_入力!$D81,エネルギー使用量!$W$10:$W$199)/1000*AY$94</f>
        <v>0</v>
      </c>
      <c r="AZ81" s="168">
        <f>SUMIF(エネルギー使用量!$AA$10:$AA$199,メイン_入力!AZ$64*10000+メイン_入力!$D81,エネルギー使用量!$W$10:$W$199)/1000*AZ$94</f>
        <v>0</v>
      </c>
      <c r="BA81" s="168">
        <f>SUMIF(エネルギー使用量!$AA$10:$AA$199,メイン_入力!BA$64*10000+メイン_入力!$D81,エネルギー使用量!$W$10:$W$199)/1000*BA$94</f>
        <v>0</v>
      </c>
      <c r="BC81" s="169"/>
      <c r="BD81" s="165">
        <v>3</v>
      </c>
      <c r="BE81" s="83"/>
      <c r="BF81" s="180">
        <f t="shared" si="45"/>
        <v>2021</v>
      </c>
      <c r="BG81" s="171"/>
      <c r="BH81" s="172">
        <f t="shared" ca="1" si="32"/>
        <v>0</v>
      </c>
      <c r="BI81" s="113" t="str">
        <f t="shared" si="46"/>
        <v/>
      </c>
      <c r="BJ81" s="120" t="str">
        <f t="shared" si="52"/>
        <v/>
      </c>
      <c r="BK81" s="120" t="str">
        <f t="shared" si="33"/>
        <v/>
      </c>
      <c r="BL81" s="173" t="str">
        <f t="shared" ca="1" si="47"/>
        <v/>
      </c>
      <c r="BM81" s="31">
        <f t="shared" si="53"/>
        <v>0</v>
      </c>
      <c r="BN81" s="173">
        <f t="shared" ca="1" si="54"/>
        <v>1</v>
      </c>
      <c r="BO81" s="48" t="str">
        <f t="shared" ca="1" si="35"/>
        <v/>
      </c>
      <c r="BP81" s="174" t="str">
        <f t="shared" si="36"/>
        <v/>
      </c>
      <c r="BQ81" s="174" t="str">
        <f t="shared" si="48"/>
        <v/>
      </c>
      <c r="BR81" s="174" t="str">
        <f t="shared" si="37"/>
        <v/>
      </c>
      <c r="BS81" s="174">
        <f t="shared" si="55"/>
        <v>0</v>
      </c>
      <c r="BT81" s="48">
        <f>IF(BS81="","",ROUNDDOWN(BS81*1.1,0))</f>
        <v>0</v>
      </c>
      <c r="BU81" s="48" t="str">
        <f t="shared" ca="1" si="51"/>
        <v/>
      </c>
      <c r="BV81" s="37" t="str">
        <f t="shared" si="38"/>
        <v/>
      </c>
      <c r="BW81" s="275"/>
      <c r="BX81" s="275"/>
    </row>
    <row r="82" spans="2:76" ht="13.5" customHeight="1">
      <c r="B82" s="14"/>
      <c r="C82" s="23"/>
      <c r="D82" s="178">
        <f t="shared" si="39"/>
        <v>2022</v>
      </c>
      <c r="E82" s="155"/>
      <c r="F82" s="231"/>
      <c r="G82" s="232"/>
      <c r="H82" s="164">
        <f t="shared" si="40"/>
        <v>0</v>
      </c>
      <c r="I82" s="162">
        <f t="shared" si="41"/>
        <v>0</v>
      </c>
      <c r="J82" s="162">
        <f t="shared" si="42"/>
        <v>0</v>
      </c>
      <c r="K82" s="162">
        <f t="shared" si="42"/>
        <v>0</v>
      </c>
      <c r="L82" s="162">
        <f t="shared" si="42"/>
        <v>0</v>
      </c>
      <c r="M82" s="162">
        <f t="shared" si="42"/>
        <v>0</v>
      </c>
      <c r="N82" s="179">
        <f t="shared" si="43"/>
        <v>0</v>
      </c>
      <c r="O82" s="161">
        <f t="shared" ca="1" si="28"/>
        <v>0</v>
      </c>
      <c r="P82" s="162" t="str">
        <f t="shared" ca="1" si="29"/>
        <v/>
      </c>
      <c r="Q82" s="162" t="str">
        <f t="shared" ca="1" si="30"/>
        <v/>
      </c>
      <c r="R82" s="163">
        <f t="shared" si="31"/>
        <v>0</v>
      </c>
      <c r="S82" s="164" t="str">
        <f t="shared" ca="1" si="31"/>
        <v/>
      </c>
      <c r="T82" s="22"/>
      <c r="U82" s="22"/>
      <c r="X82" s="165">
        <v>3</v>
      </c>
      <c r="Y82" s="83"/>
      <c r="Z82" s="178">
        <f t="shared" si="44"/>
        <v>2022</v>
      </c>
      <c r="AA82" s="83"/>
      <c r="AB82" s="168">
        <f>SUMIF(エネルギー使用量!$AA$10:$AA$199,メイン_入力!AB$64*10000+メイン_入力!$D82,エネルギー使用量!$W$10:$W$199)/1000</f>
        <v>0</v>
      </c>
      <c r="AC82" s="168">
        <f>SUMIF(エネルギー使用量!$AA$10:$AA$199,メイン_入力!AC$64*10000+メイン_入力!$D82,エネルギー使用量!$AQ$13:$AQ$202)/1000</f>
        <v>0</v>
      </c>
      <c r="AD82" s="168">
        <f>SUMIF(エネルギー使用量!$AA$10:$AA$199,メイン_入力!AD$64*10000+メイン_入力!$D82,エネルギー使用量!$AQ$13:$AQ$202)/1000</f>
        <v>0</v>
      </c>
      <c r="AE82" s="168">
        <f>SUMIF(エネルギー使用量!$AA$10:$AA$199,メイン_入力!AE$64*10000+メイン_入力!$D82,エネルギー使用量!$W$10:$W$199)/1000+SUMIF(エネルギー使用量!$AA$10:$AA$199,メイン_入力!AE$63*10000+メイン_入力!$D82,エネルギー使用量!$W$10:$W$199)/$AI$107</f>
        <v>0</v>
      </c>
      <c r="AF82" s="168">
        <f>SUMIF(エネルギー使用量!$AA$10:$AA$199,メイン_入力!AF$64*10000+メイン_入力!$D82,エネルギー使用量!$W$10:$W$199)/1000</f>
        <v>0</v>
      </c>
      <c r="AG82" s="168">
        <f>SUMIF(エネルギー使用量!$AA$10:$AA$199,メイン_入力!AG$64*10000+メイン_入力!$D82,エネルギー使用量!$W$10:$W$199)/1000</f>
        <v>0</v>
      </c>
      <c r="AH82" s="168">
        <f>SUMIF(エネルギー使用量!$AA$10:$AA$199,メイン_入力!AH$64*10000+メイン_入力!$D82,エネルギー使用量!$W$10:$W$199)/1000</f>
        <v>0</v>
      </c>
      <c r="AI82" s="168">
        <f>SUMIF(エネルギー使用量!$AA$10:$AA$199,メイン_入力!AI$64*10000+メイン_入力!$D82,エネルギー使用量!$W$10:$W$199)/1000*AI$94</f>
        <v>0</v>
      </c>
      <c r="AJ82" s="168">
        <f>SUMIF(エネルギー使用量!$AA$10:$AA$199,メイン_入力!AJ$64*10000+メイン_入力!$D82,エネルギー使用量!$W$10:$W$199)/1000*AJ$94</f>
        <v>0</v>
      </c>
      <c r="AK82" s="168">
        <f>SUMIF(エネルギー使用量!$AA$10:$AA$199,メイン_入力!AK$64*10000+メイン_入力!$D82,エネルギー使用量!$W$10:$W$199)/1000*AK$94</f>
        <v>0</v>
      </c>
      <c r="AL82" s="168">
        <f>SUMIF(エネルギー使用量!$AA$10:$AA$199,メイン_入力!AL$64*10000+メイン_入力!$D82,エネルギー使用量!$W$10:$W$199)/1000*AL$94</f>
        <v>0</v>
      </c>
      <c r="AM82" s="168">
        <f>SUMIF(エネルギー使用量!$AA$10:$AA$199,メイン_入力!AM$64*10000+メイン_入力!$D82,エネルギー使用量!$W$10:$W$199)/1000*AM$94</f>
        <v>0</v>
      </c>
      <c r="AN82" s="168">
        <f>SUMIF(エネルギー使用量!$AA$10:$AA$199,メイン_入力!AN$64*10000+メイン_入力!$D82,エネルギー使用量!$W$10:$W$199)/1000*AN$94</f>
        <v>0</v>
      </c>
      <c r="AO82" s="168">
        <f>SUMIF(エネルギー使用量!$AA$10:$AA$199,メイン_入力!AO$64*10000+メイン_入力!$D82,エネルギー使用量!$W$10:$W$199)/1000*AO$94</f>
        <v>0</v>
      </c>
      <c r="AP82" s="168">
        <f>SUMIF(エネルギー使用量!$AA$10:$AA$199,メイン_入力!AP$64*10000+メイン_入力!$D82,エネルギー使用量!$W$10:$W$199)/1000*AP$94</f>
        <v>0</v>
      </c>
      <c r="AQ82" s="168">
        <f>SUMIF(エネルギー使用量!$AA$10:$AA$199,メイン_入力!AQ$64*10000+メイン_入力!$D82,エネルギー使用量!$W$10:$W$199)/1000*AQ$94</f>
        <v>0</v>
      </c>
      <c r="AR82" s="168">
        <f>SUMIF(エネルギー使用量!$AA$10:$AA$199,メイン_入力!AR$64*10000+メイン_入力!$D82,エネルギー使用量!$W$10:$W$199)/1000*AR$94</f>
        <v>0</v>
      </c>
      <c r="AS82" s="168">
        <f>SUMIF(エネルギー使用量!$AA$10:$AA$199,メイン_入力!AS$64*10000+メイン_入力!$D82,エネルギー使用量!$W$10:$W$199)/1000*AS$94</f>
        <v>0</v>
      </c>
      <c r="AT82" s="168">
        <f>SUMIF(エネルギー使用量!$AA$10:$AA$199,メイン_入力!AT$64*10000+メイン_入力!$D82,エネルギー使用量!$W$10:$W$199)/1000*AT$94</f>
        <v>0</v>
      </c>
      <c r="AU82" s="168">
        <f>SUMIF(エネルギー使用量!$AA$10:$AA$199,メイン_入力!AU$64*10000+メイン_入力!$D82,エネルギー使用量!$W$10:$W$199)/1000*AU$94</f>
        <v>0</v>
      </c>
      <c r="AV82" s="168">
        <f>SUMIF(エネルギー使用量!$AA$10:$AA$199,メイン_入力!AV$64*10000+メイン_入力!$D82,エネルギー使用量!$W$10:$W$199)/1000*AV$94</f>
        <v>0</v>
      </c>
      <c r="AW82" s="168">
        <f>SUMIF(エネルギー使用量!$AA$10:$AA$199,メイン_入力!AW$64*10000+メイン_入力!$D82,エネルギー使用量!$W$10:$W$199)/1000*AW$94</f>
        <v>0</v>
      </c>
      <c r="AX82" s="168">
        <f>SUMIF(エネルギー使用量!$AA$10:$AA$199,メイン_入力!AX$64*10000+メイン_入力!$D82,エネルギー使用量!$W$10:$W$199)/1000*AX$94</f>
        <v>0</v>
      </c>
      <c r="AY82" s="168">
        <f>SUMIF(エネルギー使用量!$AA$10:$AA$199,メイン_入力!AY$64*10000+メイン_入力!$D82,エネルギー使用量!$W$10:$W$199)/1000*AY$94</f>
        <v>0</v>
      </c>
      <c r="AZ82" s="168">
        <f>SUMIF(エネルギー使用量!$AA$10:$AA$199,メイン_入力!AZ$64*10000+メイン_入力!$D82,エネルギー使用量!$W$10:$W$199)/1000*AZ$94</f>
        <v>0</v>
      </c>
      <c r="BA82" s="168">
        <f>SUMIF(エネルギー使用量!$AA$10:$AA$199,メイン_入力!BA$64*10000+メイン_入力!$D82,エネルギー使用量!$W$10:$W$199)/1000*BA$94</f>
        <v>0</v>
      </c>
      <c r="BC82" s="169"/>
      <c r="BD82" s="165">
        <v>3</v>
      </c>
      <c r="BE82" s="83"/>
      <c r="BF82" s="180">
        <f t="shared" si="45"/>
        <v>2022</v>
      </c>
      <c r="BG82" s="171"/>
      <c r="BH82" s="172">
        <f t="shared" ca="1" si="32"/>
        <v>0</v>
      </c>
      <c r="BI82" s="113" t="str">
        <f t="shared" si="46"/>
        <v/>
      </c>
      <c r="BJ82" s="120" t="str">
        <f t="shared" si="52"/>
        <v/>
      </c>
      <c r="BK82" s="120" t="str">
        <f t="shared" si="33"/>
        <v/>
      </c>
      <c r="BL82" s="173" t="str">
        <f t="shared" ca="1" si="47"/>
        <v/>
      </c>
      <c r="BM82" s="31">
        <f t="shared" si="53"/>
        <v>0</v>
      </c>
      <c r="BN82" s="173">
        <f t="shared" ca="1" si="54"/>
        <v>1</v>
      </c>
      <c r="BO82" s="48" t="str">
        <f t="shared" ca="1" si="35"/>
        <v/>
      </c>
      <c r="BP82" s="174" t="str">
        <f t="shared" si="36"/>
        <v/>
      </c>
      <c r="BQ82" s="174" t="str">
        <f t="shared" si="48"/>
        <v/>
      </c>
      <c r="BR82" s="174" t="str">
        <f t="shared" si="37"/>
        <v/>
      </c>
      <c r="BS82" s="174">
        <f t="shared" si="55"/>
        <v>0</v>
      </c>
      <c r="BT82" s="48">
        <f>IF(BS82="","",ROUNDDOWN(BS82*1.1,0))</f>
        <v>0</v>
      </c>
      <c r="BU82" s="48" t="str">
        <f t="shared" ca="1" si="51"/>
        <v/>
      </c>
      <c r="BV82" s="37" t="str">
        <f t="shared" si="38"/>
        <v/>
      </c>
      <c r="BW82" s="275"/>
      <c r="BX82" s="275"/>
    </row>
    <row r="83" spans="2:76" ht="13.5" customHeight="1">
      <c r="B83" s="14"/>
      <c r="C83" s="23"/>
      <c r="D83" s="178">
        <f t="shared" si="39"/>
        <v>2023</v>
      </c>
      <c r="E83" s="155"/>
      <c r="F83" s="231"/>
      <c r="G83" s="232"/>
      <c r="H83" s="164">
        <f t="shared" si="40"/>
        <v>0</v>
      </c>
      <c r="I83" s="162">
        <f t="shared" si="41"/>
        <v>0</v>
      </c>
      <c r="J83" s="162">
        <f t="shared" si="42"/>
        <v>0</v>
      </c>
      <c r="K83" s="162">
        <f t="shared" si="42"/>
        <v>0</v>
      </c>
      <c r="L83" s="162">
        <f t="shared" si="42"/>
        <v>0</v>
      </c>
      <c r="M83" s="162">
        <f t="shared" si="42"/>
        <v>0</v>
      </c>
      <c r="N83" s="179">
        <f t="shared" si="43"/>
        <v>0</v>
      </c>
      <c r="O83" s="161">
        <f t="shared" ca="1" si="28"/>
        <v>0</v>
      </c>
      <c r="P83" s="162" t="str">
        <f t="shared" ca="1" si="29"/>
        <v/>
      </c>
      <c r="Q83" s="162" t="str">
        <f t="shared" ca="1" si="30"/>
        <v/>
      </c>
      <c r="R83" s="163">
        <f t="shared" si="31"/>
        <v>0</v>
      </c>
      <c r="S83" s="164" t="str">
        <f t="shared" ca="1" si="31"/>
        <v/>
      </c>
      <c r="T83" s="22"/>
      <c r="U83" s="22"/>
      <c r="X83" s="165">
        <v>3</v>
      </c>
      <c r="Y83" s="83"/>
      <c r="Z83" s="178">
        <f t="shared" si="44"/>
        <v>2023</v>
      </c>
      <c r="AA83" s="83"/>
      <c r="AB83" s="168">
        <f>SUMIF(エネルギー使用量!$AA$10:$AA$199,メイン_入力!AB$64*10000+メイン_入力!$D83,エネルギー使用量!$W$10:$W$199)/1000</f>
        <v>0</v>
      </c>
      <c r="AC83" s="168">
        <f>SUMIF(エネルギー使用量!$AA$10:$AA$199,メイン_入力!AC$64*10000+メイン_入力!$D83,エネルギー使用量!$AQ$13:$AQ$202)/1000</f>
        <v>0</v>
      </c>
      <c r="AD83" s="168">
        <f>SUMIF(エネルギー使用量!$AA$10:$AA$199,メイン_入力!AD$64*10000+メイン_入力!$D83,エネルギー使用量!$AQ$13:$AQ$202)/1000</f>
        <v>0</v>
      </c>
      <c r="AE83" s="168">
        <f>SUMIF(エネルギー使用量!$AA$10:$AA$199,メイン_入力!AE$64*10000+メイン_入力!$D83,エネルギー使用量!$W$10:$W$199)/1000+SUMIF(エネルギー使用量!$AA$10:$AA$199,メイン_入力!AE$63*10000+メイン_入力!$D83,エネルギー使用量!$W$10:$W$199)/$AI$107</f>
        <v>0</v>
      </c>
      <c r="AF83" s="168">
        <f>SUMIF(エネルギー使用量!$AA$10:$AA$199,メイン_入力!AF$64*10000+メイン_入力!$D83,エネルギー使用量!$W$10:$W$199)/1000</f>
        <v>0</v>
      </c>
      <c r="AG83" s="168">
        <f>SUMIF(エネルギー使用量!$AA$10:$AA$199,メイン_入力!AG$64*10000+メイン_入力!$D83,エネルギー使用量!$W$10:$W$199)/1000</f>
        <v>0</v>
      </c>
      <c r="AH83" s="168">
        <f>SUMIF(エネルギー使用量!$AA$10:$AA$199,メイン_入力!AH$64*10000+メイン_入力!$D83,エネルギー使用量!$W$10:$W$199)/1000</f>
        <v>0</v>
      </c>
      <c r="AI83" s="168">
        <f>SUMIF(エネルギー使用量!$AA$10:$AA$199,メイン_入力!AI$64*10000+メイン_入力!$D83,エネルギー使用量!$W$10:$W$199)/1000*AI$94</f>
        <v>0</v>
      </c>
      <c r="AJ83" s="168">
        <f>SUMIF(エネルギー使用量!$AA$10:$AA$199,メイン_入力!AJ$64*10000+メイン_入力!$D83,エネルギー使用量!$W$10:$W$199)/1000*AJ$94</f>
        <v>0</v>
      </c>
      <c r="AK83" s="168">
        <f>SUMIF(エネルギー使用量!$AA$10:$AA$199,メイン_入力!AK$64*10000+メイン_入力!$D83,エネルギー使用量!$W$10:$W$199)/1000*AK$94</f>
        <v>0</v>
      </c>
      <c r="AL83" s="168">
        <f>SUMIF(エネルギー使用量!$AA$10:$AA$199,メイン_入力!AL$64*10000+メイン_入力!$D83,エネルギー使用量!$W$10:$W$199)/1000*AL$94</f>
        <v>0</v>
      </c>
      <c r="AM83" s="168">
        <f>SUMIF(エネルギー使用量!$AA$10:$AA$199,メイン_入力!AM$64*10000+メイン_入力!$D83,エネルギー使用量!$W$10:$W$199)/1000*AM$94</f>
        <v>0</v>
      </c>
      <c r="AN83" s="168">
        <f>SUMIF(エネルギー使用量!$AA$10:$AA$199,メイン_入力!AN$64*10000+メイン_入力!$D83,エネルギー使用量!$W$10:$W$199)/1000*AN$94</f>
        <v>0</v>
      </c>
      <c r="AO83" s="168">
        <f>SUMIF(エネルギー使用量!$AA$10:$AA$199,メイン_入力!AO$64*10000+メイン_入力!$D83,エネルギー使用量!$W$10:$W$199)/1000*AO$94</f>
        <v>0</v>
      </c>
      <c r="AP83" s="168">
        <f>SUMIF(エネルギー使用量!$AA$10:$AA$199,メイン_入力!AP$64*10000+メイン_入力!$D83,エネルギー使用量!$W$10:$W$199)/1000*AP$94</f>
        <v>0</v>
      </c>
      <c r="AQ83" s="168">
        <f>SUMIF(エネルギー使用量!$AA$10:$AA$199,メイン_入力!AQ$64*10000+メイン_入力!$D83,エネルギー使用量!$W$10:$W$199)/1000*AQ$94</f>
        <v>0</v>
      </c>
      <c r="AR83" s="168">
        <f>SUMIF(エネルギー使用量!$AA$10:$AA$199,メイン_入力!AR$64*10000+メイン_入力!$D83,エネルギー使用量!$W$10:$W$199)/1000*AR$94</f>
        <v>0</v>
      </c>
      <c r="AS83" s="168">
        <f>SUMIF(エネルギー使用量!$AA$10:$AA$199,メイン_入力!AS$64*10000+メイン_入力!$D83,エネルギー使用量!$W$10:$W$199)/1000*AS$94</f>
        <v>0</v>
      </c>
      <c r="AT83" s="168">
        <f>SUMIF(エネルギー使用量!$AA$10:$AA$199,メイン_入力!AT$64*10000+メイン_入力!$D83,エネルギー使用量!$W$10:$W$199)/1000*AT$94</f>
        <v>0</v>
      </c>
      <c r="AU83" s="168">
        <f>SUMIF(エネルギー使用量!$AA$10:$AA$199,メイン_入力!AU$64*10000+メイン_入力!$D83,エネルギー使用量!$W$10:$W$199)/1000*AU$94</f>
        <v>0</v>
      </c>
      <c r="AV83" s="168">
        <f>SUMIF(エネルギー使用量!$AA$10:$AA$199,メイン_入力!AV$64*10000+メイン_入力!$D83,エネルギー使用量!$W$10:$W$199)/1000*AV$94</f>
        <v>0</v>
      </c>
      <c r="AW83" s="168">
        <f>SUMIF(エネルギー使用量!$AA$10:$AA$199,メイン_入力!AW$64*10000+メイン_入力!$D83,エネルギー使用量!$W$10:$W$199)/1000*AW$94</f>
        <v>0</v>
      </c>
      <c r="AX83" s="168">
        <f>SUMIF(エネルギー使用量!$AA$10:$AA$199,メイン_入力!AX$64*10000+メイン_入力!$D83,エネルギー使用量!$W$10:$W$199)/1000*AX$94</f>
        <v>0</v>
      </c>
      <c r="AY83" s="168">
        <f>SUMIF(エネルギー使用量!$AA$10:$AA$199,メイン_入力!AY$64*10000+メイン_入力!$D83,エネルギー使用量!$W$10:$W$199)/1000*AY$94</f>
        <v>0</v>
      </c>
      <c r="AZ83" s="168">
        <f>SUMIF(エネルギー使用量!$AA$10:$AA$199,メイン_入力!AZ$64*10000+メイン_入力!$D83,エネルギー使用量!$W$10:$W$199)/1000*AZ$94</f>
        <v>0</v>
      </c>
      <c r="BA83" s="168">
        <f>SUMIF(エネルギー使用量!$AA$10:$AA$199,メイン_入力!BA$64*10000+メイン_入力!$D83,エネルギー使用量!$W$10:$W$199)/1000*BA$94</f>
        <v>0</v>
      </c>
      <c r="BC83" s="169"/>
      <c r="BD83" s="165">
        <v>3</v>
      </c>
      <c r="BE83" s="83"/>
      <c r="BF83" s="180">
        <f t="shared" si="45"/>
        <v>2023</v>
      </c>
      <c r="BG83" s="171"/>
      <c r="BH83" s="172">
        <f t="shared" ca="1" si="32"/>
        <v>0</v>
      </c>
      <c r="BI83" s="113" t="str">
        <f t="shared" si="46"/>
        <v/>
      </c>
      <c r="BJ83" s="120" t="str">
        <f t="shared" si="52"/>
        <v/>
      </c>
      <c r="BK83" s="120" t="str">
        <f t="shared" si="33"/>
        <v/>
      </c>
      <c r="BL83" s="173" t="str">
        <f t="shared" ca="1" si="47"/>
        <v/>
      </c>
      <c r="BM83" s="31">
        <f t="shared" si="53"/>
        <v>0</v>
      </c>
      <c r="BN83" s="173">
        <f t="shared" ca="1" si="54"/>
        <v>1</v>
      </c>
      <c r="BO83" s="48" t="str">
        <f t="shared" ca="1" si="35"/>
        <v/>
      </c>
      <c r="BP83" s="174" t="str">
        <f t="shared" si="36"/>
        <v/>
      </c>
      <c r="BQ83" s="174" t="str">
        <f t="shared" si="48"/>
        <v/>
      </c>
      <c r="BR83" s="174" t="str">
        <f t="shared" si="37"/>
        <v/>
      </c>
      <c r="BS83" s="174">
        <f t="shared" si="55"/>
        <v>0</v>
      </c>
      <c r="BT83" s="48">
        <f>IF(BS83="","",ROUNDDOWN(BS83*1.1,0))</f>
        <v>0</v>
      </c>
      <c r="BU83" s="48" t="str">
        <f t="shared" ca="1" si="51"/>
        <v/>
      </c>
      <c r="BV83" s="37" t="str">
        <f t="shared" si="38"/>
        <v/>
      </c>
      <c r="BW83" s="275"/>
      <c r="BX83" s="275"/>
    </row>
    <row r="84" spans="2:76" ht="13.5" customHeight="1" thickBot="1">
      <c r="B84" s="14"/>
      <c r="C84" s="23"/>
      <c r="D84" s="229">
        <f t="shared" si="39"/>
        <v>2024</v>
      </c>
      <c r="E84" s="230"/>
      <c r="F84" s="279"/>
      <c r="G84" s="184"/>
      <c r="H84" s="233">
        <f t="shared" si="40"/>
        <v>0</v>
      </c>
      <c r="I84" s="234">
        <f t="shared" si="41"/>
        <v>0</v>
      </c>
      <c r="J84" s="234">
        <f t="shared" si="42"/>
        <v>0</v>
      </c>
      <c r="K84" s="234">
        <f t="shared" si="42"/>
        <v>0</v>
      </c>
      <c r="L84" s="234">
        <f t="shared" si="42"/>
        <v>0</v>
      </c>
      <c r="M84" s="234">
        <f t="shared" si="42"/>
        <v>0</v>
      </c>
      <c r="N84" s="235">
        <f t="shared" si="43"/>
        <v>0</v>
      </c>
      <c r="O84" s="236">
        <f t="shared" ca="1" si="28"/>
        <v>0</v>
      </c>
      <c r="P84" s="240" t="str">
        <f t="shared" ca="1" si="29"/>
        <v/>
      </c>
      <c r="Q84" s="240" t="str">
        <f t="shared" ca="1" si="30"/>
        <v/>
      </c>
      <c r="R84" s="235">
        <f t="shared" si="31"/>
        <v>0</v>
      </c>
      <c r="S84" s="236" t="str">
        <f t="shared" ca="1" si="31"/>
        <v/>
      </c>
      <c r="T84" s="22"/>
      <c r="U84" s="22"/>
      <c r="X84" s="238">
        <v>3</v>
      </c>
      <c r="Y84" s="239"/>
      <c r="Z84" s="181">
        <f t="shared" si="44"/>
        <v>2024</v>
      </c>
      <c r="AA84" s="239"/>
      <c r="AB84" s="240">
        <f>SUMIF(エネルギー使用量!$AA$10:$AA$199,メイン_入力!AB$64*10000+メイン_入力!$D84,エネルギー使用量!$W$10:$W$199)/1000</f>
        <v>0</v>
      </c>
      <c r="AC84" s="240">
        <f>SUMIF(エネルギー使用量!$AA$10:$AA$199,メイン_入力!AC$64*10000+メイン_入力!$D84,エネルギー使用量!$AQ$13:$AQ$202)/1000</f>
        <v>0</v>
      </c>
      <c r="AD84" s="240">
        <f>SUMIF(エネルギー使用量!$AA$10:$AA$199,メイン_入力!AD$64*10000+メイン_入力!$D84,エネルギー使用量!$AQ$13:$AQ$202)/1000</f>
        <v>0</v>
      </c>
      <c r="AE84" s="240">
        <f>SUMIF(エネルギー使用量!$AA$10:$AA$199,メイン_入力!AE$64*10000+メイン_入力!$D84,エネルギー使用量!$W$10:$W$199)/1000+SUMIF(エネルギー使用量!$AA$10:$AA$199,メイン_入力!AE$63*10000+メイン_入力!$D84,エネルギー使用量!$W$10:$W$199)/$AI$107</f>
        <v>0</v>
      </c>
      <c r="AF84" s="240">
        <f>SUMIF(エネルギー使用量!$AA$10:$AA$199,メイン_入力!AF$64*10000+メイン_入力!$D84,エネルギー使用量!$W$10:$W$199)/1000</f>
        <v>0</v>
      </c>
      <c r="AG84" s="240">
        <f>SUMIF(エネルギー使用量!$AA$10:$AA$199,メイン_入力!AG$64*10000+メイン_入力!$D84,エネルギー使用量!$W$10:$W$199)/1000</f>
        <v>0</v>
      </c>
      <c r="AH84" s="240">
        <f>SUMIF(エネルギー使用量!$AA$10:$AA$199,メイン_入力!AH$64*10000+メイン_入力!$D84,エネルギー使用量!$W$10:$W$199)/1000</f>
        <v>0</v>
      </c>
      <c r="AI84" s="240">
        <f>SUMIF(エネルギー使用量!$AA$10:$AA$199,メイン_入力!AI$64*10000+メイン_入力!$D84,エネルギー使用量!$W$10:$W$199)/1000*AI$94</f>
        <v>0</v>
      </c>
      <c r="AJ84" s="240">
        <f>SUMIF(エネルギー使用量!$AA$10:$AA$199,メイン_入力!AJ$64*10000+メイン_入力!$D84,エネルギー使用量!$W$10:$W$199)/1000*AJ$94</f>
        <v>0</v>
      </c>
      <c r="AK84" s="240">
        <f>SUMIF(エネルギー使用量!$AA$10:$AA$199,メイン_入力!AK$64*10000+メイン_入力!$D84,エネルギー使用量!$W$10:$W$199)/1000*AK$94</f>
        <v>0</v>
      </c>
      <c r="AL84" s="240">
        <f>SUMIF(エネルギー使用量!$AA$10:$AA$199,メイン_入力!AL$64*10000+メイン_入力!$D84,エネルギー使用量!$W$10:$W$199)/1000*AL$94</f>
        <v>0</v>
      </c>
      <c r="AM84" s="240">
        <f>SUMIF(エネルギー使用量!$AA$10:$AA$199,メイン_入力!AM$64*10000+メイン_入力!$D84,エネルギー使用量!$W$10:$W$199)/1000*AM$94</f>
        <v>0</v>
      </c>
      <c r="AN84" s="240">
        <f>SUMIF(エネルギー使用量!$AA$10:$AA$199,メイン_入力!AN$64*10000+メイン_入力!$D84,エネルギー使用量!$W$10:$W$199)/1000*AN$94</f>
        <v>0</v>
      </c>
      <c r="AO84" s="240">
        <f>SUMIF(エネルギー使用量!$AA$10:$AA$199,メイン_入力!AO$64*10000+メイン_入力!$D84,エネルギー使用量!$W$10:$W$199)/1000*AO$94</f>
        <v>0</v>
      </c>
      <c r="AP84" s="240">
        <f>SUMIF(エネルギー使用量!$AA$10:$AA$199,メイン_入力!AP$64*10000+メイン_入力!$D84,エネルギー使用量!$W$10:$W$199)/1000*AP$94</f>
        <v>0</v>
      </c>
      <c r="AQ84" s="240">
        <f>SUMIF(エネルギー使用量!$AA$10:$AA$199,メイン_入力!AQ$64*10000+メイン_入力!$D84,エネルギー使用量!$W$10:$W$199)/1000*AQ$94</f>
        <v>0</v>
      </c>
      <c r="AR84" s="240">
        <f>SUMIF(エネルギー使用量!$AA$10:$AA$199,メイン_入力!AR$64*10000+メイン_入力!$D84,エネルギー使用量!$W$10:$W$199)/1000*AR$94</f>
        <v>0</v>
      </c>
      <c r="AS84" s="240">
        <f>SUMIF(エネルギー使用量!$AA$10:$AA$199,メイン_入力!AS$64*10000+メイン_入力!$D84,エネルギー使用量!$W$10:$W$199)/1000*AS$94</f>
        <v>0</v>
      </c>
      <c r="AT84" s="240">
        <f>SUMIF(エネルギー使用量!$AA$10:$AA$199,メイン_入力!AT$64*10000+メイン_入力!$D84,エネルギー使用量!$W$10:$W$199)/1000*AT$94</f>
        <v>0</v>
      </c>
      <c r="AU84" s="240">
        <f>SUMIF(エネルギー使用量!$AA$10:$AA$199,メイン_入力!AU$64*10000+メイン_入力!$D84,エネルギー使用量!$W$10:$W$199)/1000*AU$94</f>
        <v>0</v>
      </c>
      <c r="AV84" s="240">
        <f>SUMIF(エネルギー使用量!$AA$10:$AA$199,メイン_入力!AV$64*10000+メイン_入力!$D84,エネルギー使用量!$W$10:$W$199)/1000*AV$94</f>
        <v>0</v>
      </c>
      <c r="AW84" s="240">
        <f>SUMIF(エネルギー使用量!$AA$10:$AA$199,メイン_入力!AW$64*10000+メイン_入力!$D84,エネルギー使用量!$W$10:$W$199)/1000*AW$94</f>
        <v>0</v>
      </c>
      <c r="AX84" s="240">
        <f>SUMIF(エネルギー使用量!$AA$10:$AA$199,メイン_入力!AX$64*10000+メイン_入力!$D84,エネルギー使用量!$W$10:$W$199)/1000*AX$94</f>
        <v>0</v>
      </c>
      <c r="AY84" s="240">
        <f>SUMIF(エネルギー使用量!$AA$10:$AA$199,メイン_入力!AY$64*10000+メイン_入力!$D84,エネルギー使用量!$W$10:$W$199)/1000*AY$94</f>
        <v>0</v>
      </c>
      <c r="AZ84" s="240">
        <f>SUMIF(エネルギー使用量!$AA$10:$AA$199,メイン_入力!AZ$64*10000+メイン_入力!$D84,エネルギー使用量!$W$10:$W$199)/1000*AZ$94</f>
        <v>0</v>
      </c>
      <c r="BA84" s="240">
        <f>SUMIF(エネルギー使用量!$AA$10:$AA$199,メイン_入力!BA$64*10000+メイン_入力!$D84,エネルギー使用量!$W$10:$W$199)/1000*BA$94</f>
        <v>0</v>
      </c>
      <c r="BC84" s="169"/>
      <c r="BD84" s="238">
        <v>3</v>
      </c>
      <c r="BE84" s="239"/>
      <c r="BF84" s="241">
        <f t="shared" si="45"/>
        <v>2024</v>
      </c>
      <c r="BG84" s="242"/>
      <c r="BH84" s="243">
        <f t="shared" ca="1" si="32"/>
        <v>0</v>
      </c>
      <c r="BI84" s="244" t="str">
        <f t="shared" si="46"/>
        <v/>
      </c>
      <c r="BJ84" s="245" t="str">
        <f t="shared" si="52"/>
        <v/>
      </c>
      <c r="BK84" s="245" t="str">
        <f t="shared" si="33"/>
        <v/>
      </c>
      <c r="BL84" s="246" t="str">
        <f t="shared" ca="1" si="47"/>
        <v/>
      </c>
      <c r="BM84" s="247">
        <f t="shared" si="53"/>
        <v>0</v>
      </c>
      <c r="BN84" s="246">
        <f t="shared" ca="1" si="54"/>
        <v>1</v>
      </c>
      <c r="BO84" s="248" t="str">
        <f t="shared" ca="1" si="35"/>
        <v/>
      </c>
      <c r="BP84" s="249" t="str">
        <f t="shared" si="36"/>
        <v/>
      </c>
      <c r="BQ84" s="249" t="str">
        <f t="shared" si="48"/>
        <v/>
      </c>
      <c r="BR84" s="249" t="str">
        <f t="shared" si="37"/>
        <v/>
      </c>
      <c r="BS84" s="249">
        <f t="shared" si="55"/>
        <v>0</v>
      </c>
      <c r="BT84" s="248">
        <f>IF(BS84="","",ROUNDDOWN(BS84*1.1,0))</f>
        <v>0</v>
      </c>
      <c r="BU84" s="247" t="str">
        <f t="shared" ca="1" si="51"/>
        <v/>
      </c>
      <c r="BV84" s="251" t="str">
        <f t="shared" si="38"/>
        <v/>
      </c>
    </row>
    <row r="85" spans="2:76" ht="13.5" customHeight="1" thickTop="1">
      <c r="B85" s="14"/>
      <c r="C85" s="23"/>
      <c r="D85" s="280">
        <f t="shared" si="39"/>
        <v>2025</v>
      </c>
      <c r="E85" s="281"/>
      <c r="F85" s="231"/>
      <c r="G85" s="232"/>
      <c r="H85" s="259">
        <f t="shared" si="40"/>
        <v>0</v>
      </c>
      <c r="I85" s="257">
        <f t="shared" si="41"/>
        <v>0</v>
      </c>
      <c r="J85" s="278">
        <f t="shared" ref="J85:M89" si="56">AE85</f>
        <v>0</v>
      </c>
      <c r="K85" s="278">
        <f t="shared" si="56"/>
        <v>0</v>
      </c>
      <c r="L85" s="278">
        <f t="shared" si="56"/>
        <v>0</v>
      </c>
      <c r="M85" s="278">
        <f t="shared" si="56"/>
        <v>0</v>
      </c>
      <c r="N85" s="258">
        <f t="shared" si="43"/>
        <v>0</v>
      </c>
      <c r="O85" s="259">
        <f t="shared" ca="1" si="28"/>
        <v>0</v>
      </c>
      <c r="P85" s="278" t="str">
        <f ca="1">BL85</f>
        <v/>
      </c>
      <c r="Q85" s="278" t="str">
        <f t="shared" ca="1" si="30"/>
        <v/>
      </c>
      <c r="R85" s="258">
        <f t="shared" si="31"/>
        <v>0</v>
      </c>
      <c r="S85" s="259" t="str">
        <f t="shared" ca="1" si="31"/>
        <v/>
      </c>
      <c r="T85" s="22"/>
      <c r="U85" s="22"/>
      <c r="X85" s="261">
        <v>4</v>
      </c>
      <c r="Y85" s="262"/>
      <c r="Z85" s="203">
        <f t="shared" si="44"/>
        <v>2025</v>
      </c>
      <c r="AA85" s="262"/>
      <c r="AB85" s="542">
        <f>SUMIF(エネルギー使用量!$AA$10:$AA$199,メイン_入力!AB$64*10000+メイン_入力!$D85,エネルギー使用量!$W$10:$W$199)/1000</f>
        <v>0</v>
      </c>
      <c r="AC85" s="542">
        <f>SUMIF(エネルギー使用量!$AA$10:$AA$199,メイン_入力!AC$64*10000+メイン_入力!$D85,エネルギー使用量!$AQ$13:$AQ$202)/1000</f>
        <v>0</v>
      </c>
      <c r="AD85" s="542">
        <f>SUMIF(エネルギー使用量!$AA$10:$AA$199,メイン_入力!AD$64*10000+メイン_入力!$D85,エネルギー使用量!$AQ$13:$AQ$202)/1000</f>
        <v>0</v>
      </c>
      <c r="AE85" s="542">
        <f>SUMIF(エネルギー使用量!$AA$10:$AA$199,メイン_入力!AE$64*10000+メイン_入力!$D85,エネルギー使用量!$W$10:$W$199)/1000+SUMIF(エネルギー使用量!$AA$10:$AA$199,メイン_入力!AE$63*10000+メイン_入力!$D85,エネルギー使用量!$W$10:$W$199)/$AI$107</f>
        <v>0</v>
      </c>
      <c r="AF85" s="542">
        <f>SUMIF(エネルギー使用量!$AA$10:$AA$199,メイン_入力!AF$64*10000+メイン_入力!$D85,エネルギー使用量!$W$10:$W$199)/1000</f>
        <v>0</v>
      </c>
      <c r="AG85" s="542">
        <f>SUMIF(エネルギー使用量!$AA$10:$AA$199,メイン_入力!AG$64*10000+メイン_入力!$D85,エネルギー使用量!$W$10:$W$199)/1000</f>
        <v>0</v>
      </c>
      <c r="AH85" s="542">
        <f>SUMIF(エネルギー使用量!$AA$10:$AA$199,メイン_入力!AH$64*10000+メイン_入力!$D85,エネルギー使用量!$W$10:$W$199)/1000</f>
        <v>0</v>
      </c>
      <c r="AI85" s="542">
        <f>SUMIF(エネルギー使用量!$AA$10:$AA$199,メイン_入力!AI$64*10000+メイン_入力!$D85,エネルギー使用量!$W$10:$W$199)/1000*AI$94</f>
        <v>0</v>
      </c>
      <c r="AJ85" s="542">
        <f>SUMIF(エネルギー使用量!$AA$10:$AA$199,メイン_入力!AJ$64*10000+メイン_入力!$D85,エネルギー使用量!$W$10:$W$199)/1000*AJ$94</f>
        <v>0</v>
      </c>
      <c r="AK85" s="542">
        <f>SUMIF(エネルギー使用量!$AA$10:$AA$199,メイン_入力!AK$64*10000+メイン_入力!$D85,エネルギー使用量!$W$10:$W$199)/1000*AK$94</f>
        <v>0</v>
      </c>
      <c r="AL85" s="542">
        <f>SUMIF(エネルギー使用量!$AA$10:$AA$199,メイン_入力!AL$64*10000+メイン_入力!$D85,エネルギー使用量!$W$10:$W$199)/1000*AL$94</f>
        <v>0</v>
      </c>
      <c r="AM85" s="542">
        <f>SUMIF(エネルギー使用量!$AA$10:$AA$199,メイン_入力!AM$64*10000+メイン_入力!$D85,エネルギー使用量!$W$10:$W$199)/1000*AM$94</f>
        <v>0</v>
      </c>
      <c r="AN85" s="542">
        <f>SUMIF(エネルギー使用量!$AA$10:$AA$199,メイン_入力!AN$64*10000+メイン_入力!$D85,エネルギー使用量!$W$10:$W$199)/1000*AN$94</f>
        <v>0</v>
      </c>
      <c r="AO85" s="542">
        <f>SUMIF(エネルギー使用量!$AA$10:$AA$199,メイン_入力!AO$64*10000+メイン_入力!$D85,エネルギー使用量!$W$10:$W$199)/1000*AO$94</f>
        <v>0</v>
      </c>
      <c r="AP85" s="542">
        <f>SUMIF(エネルギー使用量!$AA$10:$AA$199,メイン_入力!AP$64*10000+メイン_入力!$D85,エネルギー使用量!$W$10:$W$199)/1000*AP$94</f>
        <v>0</v>
      </c>
      <c r="AQ85" s="542">
        <f>SUMIF(エネルギー使用量!$AA$10:$AA$199,メイン_入力!AQ$64*10000+メイン_入力!$D85,エネルギー使用量!$W$10:$W$199)/1000*AQ$94</f>
        <v>0</v>
      </c>
      <c r="AR85" s="542">
        <f>SUMIF(エネルギー使用量!$AA$10:$AA$199,メイン_入力!AR$64*10000+メイン_入力!$D85,エネルギー使用量!$W$10:$W$199)/1000*AR$94</f>
        <v>0</v>
      </c>
      <c r="AS85" s="542">
        <f>SUMIF(エネルギー使用量!$AA$10:$AA$199,メイン_入力!AS$64*10000+メイン_入力!$D85,エネルギー使用量!$W$10:$W$199)/1000*AS$94</f>
        <v>0</v>
      </c>
      <c r="AT85" s="542">
        <f>SUMIF(エネルギー使用量!$AA$10:$AA$199,メイン_入力!AT$64*10000+メイン_入力!$D85,エネルギー使用量!$W$10:$W$199)/1000*AT$94</f>
        <v>0</v>
      </c>
      <c r="AU85" s="542">
        <f>SUMIF(エネルギー使用量!$AA$10:$AA$199,メイン_入力!AU$64*10000+メイン_入力!$D85,エネルギー使用量!$W$10:$W$199)/1000*AU$94</f>
        <v>0</v>
      </c>
      <c r="AV85" s="542">
        <f>SUMIF(エネルギー使用量!$AA$10:$AA$199,メイン_入力!AV$64*10000+メイン_入力!$D85,エネルギー使用量!$W$10:$W$199)/1000*AV$94</f>
        <v>0</v>
      </c>
      <c r="AW85" s="542">
        <f>SUMIF(エネルギー使用量!$AA$10:$AA$199,メイン_入力!AW$64*10000+メイン_入力!$D85,エネルギー使用量!$W$10:$W$199)/1000*AW$94</f>
        <v>0</v>
      </c>
      <c r="AX85" s="542">
        <f>SUMIF(エネルギー使用量!$AA$10:$AA$199,メイン_入力!AX$64*10000+メイン_入力!$D85,エネルギー使用量!$W$10:$W$199)/1000*AX$94</f>
        <v>0</v>
      </c>
      <c r="AY85" s="542">
        <f>SUMIF(エネルギー使用量!$AA$10:$AA$199,メイン_入力!AY$64*10000+メイン_入力!$D85,エネルギー使用量!$W$10:$W$199)/1000*AY$94</f>
        <v>0</v>
      </c>
      <c r="AZ85" s="542">
        <f>SUMIF(エネルギー使用量!$AA$10:$AA$199,メイン_入力!AZ$64*10000+メイン_入力!$D85,エネルギー使用量!$W$10:$W$199)/1000*AZ$94</f>
        <v>0</v>
      </c>
      <c r="BA85" s="542">
        <f>SUMIF(エネルギー使用量!$AA$10:$AA$199,メイン_入力!BA$64*10000+メイン_入力!$D85,エネルギー使用量!$W$10:$W$199)/1000*BA$94</f>
        <v>0</v>
      </c>
      <c r="BD85" s="261">
        <v>4</v>
      </c>
      <c r="BE85" s="262"/>
      <c r="BF85" s="263">
        <f t="shared" si="45"/>
        <v>2025</v>
      </c>
      <c r="BG85" s="264"/>
      <c r="BH85" s="265">
        <f t="shared" ca="1" si="32"/>
        <v>0</v>
      </c>
      <c r="BI85" s="266" t="str">
        <f t="shared" si="46"/>
        <v/>
      </c>
      <c r="BJ85" s="267" t="str">
        <f t="shared" si="52"/>
        <v/>
      </c>
      <c r="BK85" s="267" t="str">
        <f t="shared" si="33"/>
        <v/>
      </c>
      <c r="BL85" s="268" t="str">
        <f ca="1">IF(BJ85="","",ROUNDDOWN(SUMPRODUCT(OFFSET($AB$67,MATCH($BJ85,$BK$67:$BK$89,0)-1,0,1,7),OFFSET($AB$99,$X85-1,0,1,7))+SUMPRODUCT(OFFSET($AI$67,MATCH($BJ85,$BK$67:$BK$89,0)-1,0,1,19),$AI$99:$BA$99)*44/12,0))</f>
        <v/>
      </c>
      <c r="BM85" s="36">
        <f t="shared" si="53"/>
        <v>0</v>
      </c>
      <c r="BN85" s="268">
        <f t="shared" ca="1" si="54"/>
        <v>1</v>
      </c>
      <c r="BO85" s="269" t="str">
        <f t="shared" ca="1" si="35"/>
        <v/>
      </c>
      <c r="BP85" s="270" t="str">
        <f t="shared" si="36"/>
        <v/>
      </c>
      <c r="BQ85" s="270" t="str">
        <f t="shared" si="48"/>
        <v/>
      </c>
      <c r="BR85" s="270" t="str">
        <f t="shared" si="37"/>
        <v/>
      </c>
      <c r="BS85" s="270">
        <f t="shared" si="55"/>
        <v>0</v>
      </c>
      <c r="BT85" s="269">
        <f t="shared" si="49"/>
        <v>0</v>
      </c>
      <c r="BU85" s="36" t="str">
        <f t="shared" ca="1" si="51"/>
        <v/>
      </c>
      <c r="BV85" s="272" t="str">
        <f t="shared" si="38"/>
        <v/>
      </c>
    </row>
    <row r="86" spans="2:76" ht="13.5" customHeight="1">
      <c r="B86" s="14"/>
      <c r="C86" s="23"/>
      <c r="D86" s="282">
        <f t="shared" si="39"/>
        <v>2026</v>
      </c>
      <c r="E86" s="283"/>
      <c r="F86" s="231"/>
      <c r="G86" s="232"/>
      <c r="H86" s="161">
        <f t="shared" si="40"/>
        <v>0</v>
      </c>
      <c r="I86" s="162">
        <f t="shared" si="41"/>
        <v>0</v>
      </c>
      <c r="J86" s="168">
        <f t="shared" si="56"/>
        <v>0</v>
      </c>
      <c r="K86" s="168">
        <f t="shared" si="56"/>
        <v>0</v>
      </c>
      <c r="L86" s="168">
        <f t="shared" si="56"/>
        <v>0</v>
      </c>
      <c r="M86" s="168">
        <f t="shared" si="56"/>
        <v>0</v>
      </c>
      <c r="N86" s="179">
        <f t="shared" si="43"/>
        <v>0</v>
      </c>
      <c r="O86" s="161">
        <f t="shared" ca="1" si="28"/>
        <v>0</v>
      </c>
      <c r="P86" s="168" t="str">
        <f t="shared" ca="1" si="29"/>
        <v/>
      </c>
      <c r="Q86" s="168" t="str">
        <f t="shared" ca="1" si="30"/>
        <v/>
      </c>
      <c r="R86" s="179">
        <f t="shared" si="31"/>
        <v>0</v>
      </c>
      <c r="S86" s="161" t="str">
        <f t="shared" ca="1" si="31"/>
        <v/>
      </c>
      <c r="T86" s="22"/>
      <c r="U86" s="22"/>
      <c r="X86" s="165">
        <v>4</v>
      </c>
      <c r="Y86" s="83"/>
      <c r="Z86" s="178">
        <f t="shared" si="44"/>
        <v>2026</v>
      </c>
      <c r="AA86" s="83"/>
      <c r="AB86" s="192">
        <f>SUMIF(エネルギー使用量!$AA$10:$AA$199,メイン_入力!AB$64*10000+メイン_入力!$D86,エネルギー使用量!$W$10:$W$199)/1000</f>
        <v>0</v>
      </c>
      <c r="AC86" s="192">
        <f>SUMIF(エネルギー使用量!$AA$10:$AA$199,メイン_入力!AC$64*10000+メイン_入力!$D86,エネルギー使用量!$AQ$13:$AQ$202)/1000</f>
        <v>0</v>
      </c>
      <c r="AD86" s="192">
        <f>SUMIF(エネルギー使用量!$AA$10:$AA$199,メイン_入力!AD$64*10000+メイン_入力!$D86,エネルギー使用量!$AQ$13:$AQ$202)/1000</f>
        <v>0</v>
      </c>
      <c r="AE86" s="192">
        <f>SUMIF(エネルギー使用量!$AA$10:$AA$199,メイン_入力!AE$64*10000+メイン_入力!$D86,エネルギー使用量!$W$10:$W$199)/1000+SUMIF(エネルギー使用量!$AA$10:$AA$199,メイン_入力!AE$63*10000+メイン_入力!$D86,エネルギー使用量!$W$10:$W$199)/$AI$107</f>
        <v>0</v>
      </c>
      <c r="AF86" s="192">
        <f>SUMIF(エネルギー使用量!$AA$10:$AA$199,メイン_入力!AF$64*10000+メイン_入力!$D86,エネルギー使用量!$W$10:$W$199)/1000</f>
        <v>0</v>
      </c>
      <c r="AG86" s="192">
        <f>SUMIF(エネルギー使用量!$AA$10:$AA$199,メイン_入力!AG$64*10000+メイン_入力!$D86,エネルギー使用量!$W$10:$W$199)/1000</f>
        <v>0</v>
      </c>
      <c r="AH86" s="192">
        <f>SUMIF(エネルギー使用量!$AA$10:$AA$199,メイン_入力!AH$64*10000+メイン_入力!$D86,エネルギー使用量!$W$10:$W$199)/1000</f>
        <v>0</v>
      </c>
      <c r="AI86" s="192">
        <f>SUMIF(エネルギー使用量!$AA$10:$AA$199,メイン_入力!AI$64*10000+メイン_入力!$D86,エネルギー使用量!$W$10:$W$199)/1000*AI$94</f>
        <v>0</v>
      </c>
      <c r="AJ86" s="192">
        <f>SUMIF(エネルギー使用量!$AA$10:$AA$199,メイン_入力!AJ$64*10000+メイン_入力!$D86,エネルギー使用量!$W$10:$W$199)/1000*AJ$94</f>
        <v>0</v>
      </c>
      <c r="AK86" s="192">
        <f>SUMIF(エネルギー使用量!$AA$10:$AA$199,メイン_入力!AK$64*10000+メイン_入力!$D86,エネルギー使用量!$W$10:$W$199)/1000*AK$94</f>
        <v>0</v>
      </c>
      <c r="AL86" s="192">
        <f>SUMIF(エネルギー使用量!$AA$10:$AA$199,メイン_入力!AL$64*10000+メイン_入力!$D86,エネルギー使用量!$W$10:$W$199)/1000*AL$94</f>
        <v>0</v>
      </c>
      <c r="AM86" s="192">
        <f>SUMIF(エネルギー使用量!$AA$10:$AA$199,メイン_入力!AM$64*10000+メイン_入力!$D86,エネルギー使用量!$W$10:$W$199)/1000*AM$94</f>
        <v>0</v>
      </c>
      <c r="AN86" s="192">
        <f>SUMIF(エネルギー使用量!$AA$10:$AA$199,メイン_入力!AN$64*10000+メイン_入力!$D86,エネルギー使用量!$W$10:$W$199)/1000*AN$94</f>
        <v>0</v>
      </c>
      <c r="AO86" s="192">
        <f>SUMIF(エネルギー使用量!$AA$10:$AA$199,メイン_入力!AO$64*10000+メイン_入力!$D86,エネルギー使用量!$W$10:$W$199)/1000*AO$94</f>
        <v>0</v>
      </c>
      <c r="AP86" s="192">
        <f>SUMIF(エネルギー使用量!$AA$10:$AA$199,メイン_入力!AP$64*10000+メイン_入力!$D86,エネルギー使用量!$W$10:$W$199)/1000*AP$94</f>
        <v>0</v>
      </c>
      <c r="AQ86" s="192">
        <f>SUMIF(エネルギー使用量!$AA$10:$AA$199,メイン_入力!AQ$64*10000+メイン_入力!$D86,エネルギー使用量!$W$10:$W$199)/1000*AQ$94</f>
        <v>0</v>
      </c>
      <c r="AR86" s="192">
        <f>SUMIF(エネルギー使用量!$AA$10:$AA$199,メイン_入力!AR$64*10000+メイン_入力!$D86,エネルギー使用量!$W$10:$W$199)/1000*AR$94</f>
        <v>0</v>
      </c>
      <c r="AS86" s="192">
        <f>SUMIF(エネルギー使用量!$AA$10:$AA$199,メイン_入力!AS$64*10000+メイン_入力!$D86,エネルギー使用量!$W$10:$W$199)/1000*AS$94</f>
        <v>0</v>
      </c>
      <c r="AT86" s="192">
        <f>SUMIF(エネルギー使用量!$AA$10:$AA$199,メイン_入力!AT$64*10000+メイン_入力!$D86,エネルギー使用量!$W$10:$W$199)/1000*AT$94</f>
        <v>0</v>
      </c>
      <c r="AU86" s="192">
        <f>SUMIF(エネルギー使用量!$AA$10:$AA$199,メイン_入力!AU$64*10000+メイン_入力!$D86,エネルギー使用量!$W$10:$W$199)/1000*AU$94</f>
        <v>0</v>
      </c>
      <c r="AV86" s="192">
        <f>SUMIF(エネルギー使用量!$AA$10:$AA$199,メイン_入力!AV$64*10000+メイン_入力!$D86,エネルギー使用量!$W$10:$W$199)/1000*AV$94</f>
        <v>0</v>
      </c>
      <c r="AW86" s="192">
        <f>SUMIF(エネルギー使用量!$AA$10:$AA$199,メイン_入力!AW$64*10000+メイン_入力!$D86,エネルギー使用量!$W$10:$W$199)/1000*AW$94</f>
        <v>0</v>
      </c>
      <c r="AX86" s="192">
        <f>SUMIF(エネルギー使用量!$AA$10:$AA$199,メイン_入力!AX$64*10000+メイン_入力!$D86,エネルギー使用量!$W$10:$W$199)/1000*AX$94</f>
        <v>0</v>
      </c>
      <c r="AY86" s="192">
        <f>SUMIF(エネルギー使用量!$AA$10:$AA$199,メイン_入力!AY$64*10000+メイン_入力!$D86,エネルギー使用量!$W$10:$W$199)/1000*AY$94</f>
        <v>0</v>
      </c>
      <c r="AZ86" s="192">
        <f>SUMIF(エネルギー使用量!$AA$10:$AA$199,メイン_入力!AZ$64*10000+メイン_入力!$D86,エネルギー使用量!$W$10:$W$199)/1000*AZ$94</f>
        <v>0</v>
      </c>
      <c r="BA86" s="192">
        <f>SUMIF(エネルギー使用量!$AA$10:$AA$199,メイン_入力!BA$64*10000+メイン_入力!$D86,エネルギー使用量!$W$10:$W$199)/1000*BA$94</f>
        <v>0</v>
      </c>
      <c r="BD86" s="165">
        <v>4</v>
      </c>
      <c r="BE86" s="83"/>
      <c r="BF86" s="180">
        <f t="shared" si="45"/>
        <v>2026</v>
      </c>
      <c r="BG86" s="171"/>
      <c r="BH86" s="172">
        <f t="shared" ca="1" si="32"/>
        <v>0</v>
      </c>
      <c r="BI86" s="113" t="str">
        <f t="shared" si="46"/>
        <v/>
      </c>
      <c r="BJ86" s="267" t="str">
        <f t="shared" si="52"/>
        <v/>
      </c>
      <c r="BK86" s="120" t="str">
        <f t="shared" si="33"/>
        <v/>
      </c>
      <c r="BL86" s="173" t="str">
        <f t="shared" ca="1" si="47"/>
        <v/>
      </c>
      <c r="BM86" s="31">
        <f t="shared" si="53"/>
        <v>0</v>
      </c>
      <c r="BN86" s="173">
        <f t="shared" ca="1" si="54"/>
        <v>1</v>
      </c>
      <c r="BO86" s="48" t="str">
        <f t="shared" ca="1" si="35"/>
        <v/>
      </c>
      <c r="BP86" s="174" t="str">
        <f t="shared" si="36"/>
        <v/>
      </c>
      <c r="BQ86" s="174" t="str">
        <f t="shared" si="48"/>
        <v/>
      </c>
      <c r="BR86" s="174" t="str">
        <f t="shared" si="37"/>
        <v/>
      </c>
      <c r="BS86" s="174">
        <f t="shared" si="55"/>
        <v>0</v>
      </c>
      <c r="BT86" s="48">
        <f t="shared" si="49"/>
        <v>0</v>
      </c>
      <c r="BU86" s="31" t="str">
        <f t="shared" ca="1" si="51"/>
        <v/>
      </c>
      <c r="BV86" s="37" t="str">
        <f t="shared" si="38"/>
        <v/>
      </c>
    </row>
    <row r="87" spans="2:76" ht="13.5" customHeight="1">
      <c r="B87" s="14"/>
      <c r="C87" s="23"/>
      <c r="D87" s="282">
        <f t="shared" si="39"/>
        <v>2027</v>
      </c>
      <c r="E87" s="283"/>
      <c r="F87" s="231"/>
      <c r="G87" s="232"/>
      <c r="H87" s="161">
        <f t="shared" si="40"/>
        <v>0</v>
      </c>
      <c r="I87" s="162">
        <f t="shared" si="41"/>
        <v>0</v>
      </c>
      <c r="J87" s="168">
        <f t="shared" si="56"/>
        <v>0</v>
      </c>
      <c r="K87" s="168">
        <f t="shared" si="56"/>
        <v>0</v>
      </c>
      <c r="L87" s="168">
        <f t="shared" si="56"/>
        <v>0</v>
      </c>
      <c r="M87" s="168">
        <f t="shared" si="56"/>
        <v>0</v>
      </c>
      <c r="N87" s="179">
        <f t="shared" si="43"/>
        <v>0</v>
      </c>
      <c r="O87" s="161">
        <f t="shared" ca="1" si="28"/>
        <v>0</v>
      </c>
      <c r="P87" s="168" t="str">
        <f t="shared" ca="1" si="29"/>
        <v/>
      </c>
      <c r="Q87" s="168" t="str">
        <f t="shared" ca="1" si="30"/>
        <v/>
      </c>
      <c r="R87" s="179">
        <f t="shared" si="31"/>
        <v>0</v>
      </c>
      <c r="S87" s="161" t="str">
        <f t="shared" ca="1" si="31"/>
        <v/>
      </c>
      <c r="T87" s="22"/>
      <c r="U87" s="22"/>
      <c r="X87" s="165">
        <v>4</v>
      </c>
      <c r="Y87" s="83"/>
      <c r="Z87" s="178">
        <f t="shared" si="44"/>
        <v>2027</v>
      </c>
      <c r="AA87" s="83"/>
      <c r="AB87" s="192">
        <f>SUMIF(エネルギー使用量!$AA$10:$AA$199,メイン_入力!AB$64*10000+メイン_入力!$D87,エネルギー使用量!$W$10:$W$199)/1000</f>
        <v>0</v>
      </c>
      <c r="AC87" s="192">
        <f>SUMIF(エネルギー使用量!$AA$10:$AA$199,メイン_入力!AC$64*10000+メイン_入力!$D87,エネルギー使用量!$AQ$13:$AQ$202)/1000</f>
        <v>0</v>
      </c>
      <c r="AD87" s="192">
        <f>SUMIF(エネルギー使用量!$AA$10:$AA$199,メイン_入力!AD$64*10000+メイン_入力!$D87,エネルギー使用量!$AQ$13:$AQ$202)/1000</f>
        <v>0</v>
      </c>
      <c r="AE87" s="192">
        <f>SUMIF(エネルギー使用量!$AA$10:$AA$199,メイン_入力!AE$64*10000+メイン_入力!$D87,エネルギー使用量!$W$10:$W$199)/1000+SUMIF(エネルギー使用量!$AA$10:$AA$199,メイン_入力!AE$63*10000+メイン_入力!$D87,エネルギー使用量!$W$10:$W$199)/$AI$107</f>
        <v>0</v>
      </c>
      <c r="AF87" s="192">
        <f>SUMIF(エネルギー使用量!$AA$10:$AA$199,メイン_入力!AF$64*10000+メイン_入力!$D87,エネルギー使用量!$W$10:$W$199)/1000</f>
        <v>0</v>
      </c>
      <c r="AG87" s="192">
        <f>SUMIF(エネルギー使用量!$AA$10:$AA$199,メイン_入力!AG$64*10000+メイン_入力!$D87,エネルギー使用量!$W$10:$W$199)/1000</f>
        <v>0</v>
      </c>
      <c r="AH87" s="192">
        <f>SUMIF(エネルギー使用量!$AA$10:$AA$199,メイン_入力!AH$64*10000+メイン_入力!$D87,エネルギー使用量!$W$10:$W$199)/1000</f>
        <v>0</v>
      </c>
      <c r="AI87" s="192">
        <f>SUMIF(エネルギー使用量!$AA$10:$AA$199,メイン_入力!AI$64*10000+メイン_入力!$D87,エネルギー使用量!$W$10:$W$199)/1000*AI$94</f>
        <v>0</v>
      </c>
      <c r="AJ87" s="192">
        <f>SUMIF(エネルギー使用量!$AA$10:$AA$199,メイン_入力!AJ$64*10000+メイン_入力!$D87,エネルギー使用量!$W$10:$W$199)/1000*AJ$94</f>
        <v>0</v>
      </c>
      <c r="AK87" s="192">
        <f>SUMIF(エネルギー使用量!$AA$10:$AA$199,メイン_入力!AK$64*10000+メイン_入力!$D87,エネルギー使用量!$W$10:$W$199)/1000*AK$94</f>
        <v>0</v>
      </c>
      <c r="AL87" s="192">
        <f>SUMIF(エネルギー使用量!$AA$10:$AA$199,メイン_入力!AL$64*10000+メイン_入力!$D87,エネルギー使用量!$W$10:$W$199)/1000*AL$94</f>
        <v>0</v>
      </c>
      <c r="AM87" s="192">
        <f>SUMIF(エネルギー使用量!$AA$10:$AA$199,メイン_入力!AM$64*10000+メイン_入力!$D87,エネルギー使用量!$W$10:$W$199)/1000*AM$94</f>
        <v>0</v>
      </c>
      <c r="AN87" s="192">
        <f>SUMIF(エネルギー使用量!$AA$10:$AA$199,メイン_入力!AN$64*10000+メイン_入力!$D87,エネルギー使用量!$W$10:$W$199)/1000*AN$94</f>
        <v>0</v>
      </c>
      <c r="AO87" s="192">
        <f>SUMIF(エネルギー使用量!$AA$10:$AA$199,メイン_入力!AO$64*10000+メイン_入力!$D87,エネルギー使用量!$W$10:$W$199)/1000*AO$94</f>
        <v>0</v>
      </c>
      <c r="AP87" s="192">
        <f>SUMIF(エネルギー使用量!$AA$10:$AA$199,メイン_入力!AP$64*10000+メイン_入力!$D87,エネルギー使用量!$W$10:$W$199)/1000*AP$94</f>
        <v>0</v>
      </c>
      <c r="AQ87" s="192">
        <f>SUMIF(エネルギー使用量!$AA$10:$AA$199,メイン_入力!AQ$64*10000+メイン_入力!$D87,エネルギー使用量!$W$10:$W$199)/1000*AQ$94</f>
        <v>0</v>
      </c>
      <c r="AR87" s="192">
        <f>SUMIF(エネルギー使用量!$AA$10:$AA$199,メイン_入力!AR$64*10000+メイン_入力!$D87,エネルギー使用量!$W$10:$W$199)/1000*AR$94</f>
        <v>0</v>
      </c>
      <c r="AS87" s="192">
        <f>SUMIF(エネルギー使用量!$AA$10:$AA$199,メイン_入力!AS$64*10000+メイン_入力!$D87,エネルギー使用量!$W$10:$W$199)/1000*AS$94</f>
        <v>0</v>
      </c>
      <c r="AT87" s="192">
        <f>SUMIF(エネルギー使用量!$AA$10:$AA$199,メイン_入力!AT$64*10000+メイン_入力!$D87,エネルギー使用量!$W$10:$W$199)/1000*AT$94</f>
        <v>0</v>
      </c>
      <c r="AU87" s="192">
        <f>SUMIF(エネルギー使用量!$AA$10:$AA$199,メイン_入力!AU$64*10000+メイン_入力!$D87,エネルギー使用量!$W$10:$W$199)/1000*AU$94</f>
        <v>0</v>
      </c>
      <c r="AV87" s="192">
        <f>SUMIF(エネルギー使用量!$AA$10:$AA$199,メイン_入力!AV$64*10000+メイン_入力!$D87,エネルギー使用量!$W$10:$W$199)/1000*AV$94</f>
        <v>0</v>
      </c>
      <c r="AW87" s="192">
        <f>SUMIF(エネルギー使用量!$AA$10:$AA$199,メイン_入力!AW$64*10000+メイン_入力!$D87,エネルギー使用量!$W$10:$W$199)/1000*AW$94</f>
        <v>0</v>
      </c>
      <c r="AX87" s="192">
        <f>SUMIF(エネルギー使用量!$AA$10:$AA$199,メイン_入力!AX$64*10000+メイン_入力!$D87,エネルギー使用量!$W$10:$W$199)/1000*AX$94</f>
        <v>0</v>
      </c>
      <c r="AY87" s="192">
        <f>SUMIF(エネルギー使用量!$AA$10:$AA$199,メイン_入力!AY$64*10000+メイン_入力!$D87,エネルギー使用量!$W$10:$W$199)/1000*AY$94</f>
        <v>0</v>
      </c>
      <c r="AZ87" s="192">
        <f>SUMIF(エネルギー使用量!$AA$10:$AA$199,メイン_入力!AZ$64*10000+メイン_入力!$D87,エネルギー使用量!$W$10:$W$199)/1000*AZ$94</f>
        <v>0</v>
      </c>
      <c r="BA87" s="192">
        <f>SUMIF(エネルギー使用量!$AA$10:$AA$199,メイン_入力!BA$64*10000+メイン_入力!$D87,エネルギー使用量!$W$10:$W$199)/1000*BA$94</f>
        <v>0</v>
      </c>
      <c r="BD87" s="165">
        <v>4</v>
      </c>
      <c r="BE87" s="83"/>
      <c r="BF87" s="180">
        <f t="shared" si="45"/>
        <v>2027</v>
      </c>
      <c r="BG87" s="171"/>
      <c r="BH87" s="172">
        <f t="shared" ca="1" si="32"/>
        <v>0</v>
      </c>
      <c r="BI87" s="113" t="str">
        <f t="shared" si="46"/>
        <v/>
      </c>
      <c r="BJ87" s="267" t="str">
        <f t="shared" si="52"/>
        <v/>
      </c>
      <c r="BK87" s="120" t="str">
        <f t="shared" si="33"/>
        <v/>
      </c>
      <c r="BL87" s="173" t="str">
        <f t="shared" ca="1" si="47"/>
        <v/>
      </c>
      <c r="BM87" s="31">
        <f t="shared" si="53"/>
        <v>0</v>
      </c>
      <c r="BN87" s="173">
        <f t="shared" ca="1" si="54"/>
        <v>1</v>
      </c>
      <c r="BO87" s="48" t="str">
        <f t="shared" ca="1" si="35"/>
        <v/>
      </c>
      <c r="BP87" s="174" t="str">
        <f t="shared" si="36"/>
        <v/>
      </c>
      <c r="BQ87" s="174" t="str">
        <f t="shared" si="48"/>
        <v/>
      </c>
      <c r="BR87" s="174" t="str">
        <f t="shared" si="37"/>
        <v/>
      </c>
      <c r="BS87" s="174">
        <f t="shared" si="55"/>
        <v>0</v>
      </c>
      <c r="BT87" s="48">
        <f t="shared" si="49"/>
        <v>0</v>
      </c>
      <c r="BU87" s="31" t="str">
        <f t="shared" ca="1" si="51"/>
        <v/>
      </c>
      <c r="BV87" s="37" t="str">
        <f t="shared" si="38"/>
        <v/>
      </c>
    </row>
    <row r="88" spans="2:76" ht="13.5" customHeight="1">
      <c r="B88" s="14"/>
      <c r="C88" s="23"/>
      <c r="D88" s="282">
        <f t="shared" si="39"/>
        <v>2028</v>
      </c>
      <c r="E88" s="283"/>
      <c r="F88" s="227"/>
      <c r="G88" s="157"/>
      <c r="H88" s="161">
        <f t="shared" si="40"/>
        <v>0</v>
      </c>
      <c r="I88" s="162">
        <f t="shared" si="41"/>
        <v>0</v>
      </c>
      <c r="J88" s="168">
        <f t="shared" si="56"/>
        <v>0</v>
      </c>
      <c r="K88" s="168">
        <f t="shared" si="56"/>
        <v>0</v>
      </c>
      <c r="L88" s="168">
        <f t="shared" si="56"/>
        <v>0</v>
      </c>
      <c r="M88" s="168">
        <f t="shared" si="56"/>
        <v>0</v>
      </c>
      <c r="N88" s="179">
        <f t="shared" si="43"/>
        <v>0</v>
      </c>
      <c r="O88" s="161">
        <f t="shared" ca="1" si="28"/>
        <v>0</v>
      </c>
      <c r="P88" s="168" t="str">
        <f t="shared" ca="1" si="29"/>
        <v/>
      </c>
      <c r="Q88" s="168" t="str">
        <f t="shared" ca="1" si="30"/>
        <v/>
      </c>
      <c r="R88" s="179">
        <f t="shared" si="31"/>
        <v>0</v>
      </c>
      <c r="S88" s="161" t="str">
        <f t="shared" ca="1" si="31"/>
        <v/>
      </c>
      <c r="T88" s="22"/>
      <c r="U88" s="22"/>
      <c r="X88" s="165">
        <v>4</v>
      </c>
      <c r="Y88" s="83"/>
      <c r="Z88" s="178">
        <f t="shared" si="44"/>
        <v>2028</v>
      </c>
      <c r="AA88" s="83"/>
      <c r="AB88" s="192">
        <f>SUMIF(エネルギー使用量!$AA$10:$AA$199,メイン_入力!AB$64*10000+メイン_入力!$D88,エネルギー使用量!$W$10:$W$199)/1000</f>
        <v>0</v>
      </c>
      <c r="AC88" s="192">
        <f>SUMIF(エネルギー使用量!$AA$10:$AA$199,メイン_入力!AC$64*10000+メイン_入力!$D88,エネルギー使用量!$AQ$13:$AQ$202)/1000</f>
        <v>0</v>
      </c>
      <c r="AD88" s="192">
        <f>SUMIF(エネルギー使用量!$AA$10:$AA$199,メイン_入力!AD$64*10000+メイン_入力!$D88,エネルギー使用量!$AQ$13:$AQ$202)/1000</f>
        <v>0</v>
      </c>
      <c r="AE88" s="192">
        <f>SUMIF(エネルギー使用量!$AA$10:$AA$199,メイン_入力!AE$64*10000+メイン_入力!$D88,エネルギー使用量!$W$10:$W$199)/1000+SUMIF(エネルギー使用量!$AA$10:$AA$199,メイン_入力!AE$63*10000+メイン_入力!$D88,エネルギー使用量!$W$10:$W$199)/$AI$107</f>
        <v>0</v>
      </c>
      <c r="AF88" s="192">
        <f>SUMIF(エネルギー使用量!$AA$10:$AA$199,メイン_入力!AF$64*10000+メイン_入力!$D88,エネルギー使用量!$W$10:$W$199)/1000</f>
        <v>0</v>
      </c>
      <c r="AG88" s="192">
        <f>SUMIF(エネルギー使用量!$AA$10:$AA$199,メイン_入力!AG$64*10000+メイン_入力!$D88,エネルギー使用量!$W$10:$W$199)/1000</f>
        <v>0</v>
      </c>
      <c r="AH88" s="192">
        <f>SUMIF(エネルギー使用量!$AA$10:$AA$199,メイン_入力!AH$64*10000+メイン_入力!$D88,エネルギー使用量!$W$10:$W$199)/1000</f>
        <v>0</v>
      </c>
      <c r="AI88" s="192">
        <f>SUMIF(エネルギー使用量!$AA$10:$AA$199,メイン_入力!AI$64*10000+メイン_入力!$D88,エネルギー使用量!$W$10:$W$199)/1000*AI$94</f>
        <v>0</v>
      </c>
      <c r="AJ88" s="192">
        <f>SUMIF(エネルギー使用量!$AA$10:$AA$199,メイン_入力!AJ$64*10000+メイン_入力!$D88,エネルギー使用量!$W$10:$W$199)/1000*AJ$94</f>
        <v>0</v>
      </c>
      <c r="AK88" s="192">
        <f>SUMIF(エネルギー使用量!$AA$10:$AA$199,メイン_入力!AK$64*10000+メイン_入力!$D88,エネルギー使用量!$W$10:$W$199)/1000*AK$94</f>
        <v>0</v>
      </c>
      <c r="AL88" s="192">
        <f>SUMIF(エネルギー使用量!$AA$10:$AA$199,メイン_入力!AL$64*10000+メイン_入力!$D88,エネルギー使用量!$W$10:$W$199)/1000*AL$94</f>
        <v>0</v>
      </c>
      <c r="AM88" s="192">
        <f>SUMIF(エネルギー使用量!$AA$10:$AA$199,メイン_入力!AM$64*10000+メイン_入力!$D88,エネルギー使用量!$W$10:$W$199)/1000*AM$94</f>
        <v>0</v>
      </c>
      <c r="AN88" s="192">
        <f>SUMIF(エネルギー使用量!$AA$10:$AA$199,メイン_入力!AN$64*10000+メイン_入力!$D88,エネルギー使用量!$W$10:$W$199)/1000*AN$94</f>
        <v>0</v>
      </c>
      <c r="AO88" s="192">
        <f>SUMIF(エネルギー使用量!$AA$10:$AA$199,メイン_入力!AO$64*10000+メイン_入力!$D88,エネルギー使用量!$W$10:$W$199)/1000*AO$94</f>
        <v>0</v>
      </c>
      <c r="AP88" s="192">
        <f>SUMIF(エネルギー使用量!$AA$10:$AA$199,メイン_入力!AP$64*10000+メイン_入力!$D88,エネルギー使用量!$W$10:$W$199)/1000*AP$94</f>
        <v>0</v>
      </c>
      <c r="AQ88" s="192">
        <f>SUMIF(エネルギー使用量!$AA$10:$AA$199,メイン_入力!AQ$64*10000+メイン_入力!$D88,エネルギー使用量!$W$10:$W$199)/1000*AQ$94</f>
        <v>0</v>
      </c>
      <c r="AR88" s="192">
        <f>SUMIF(エネルギー使用量!$AA$10:$AA$199,メイン_入力!AR$64*10000+メイン_入力!$D88,エネルギー使用量!$W$10:$W$199)/1000*AR$94</f>
        <v>0</v>
      </c>
      <c r="AS88" s="192">
        <f>SUMIF(エネルギー使用量!$AA$10:$AA$199,メイン_入力!AS$64*10000+メイン_入力!$D88,エネルギー使用量!$W$10:$W$199)/1000*AS$94</f>
        <v>0</v>
      </c>
      <c r="AT88" s="192">
        <f>SUMIF(エネルギー使用量!$AA$10:$AA$199,メイン_入力!AT$64*10000+メイン_入力!$D88,エネルギー使用量!$W$10:$W$199)/1000*AT$94</f>
        <v>0</v>
      </c>
      <c r="AU88" s="192">
        <f>SUMIF(エネルギー使用量!$AA$10:$AA$199,メイン_入力!AU$64*10000+メイン_入力!$D88,エネルギー使用量!$W$10:$W$199)/1000*AU$94</f>
        <v>0</v>
      </c>
      <c r="AV88" s="192">
        <f>SUMIF(エネルギー使用量!$AA$10:$AA$199,メイン_入力!AV$64*10000+メイン_入力!$D88,エネルギー使用量!$W$10:$W$199)/1000*AV$94</f>
        <v>0</v>
      </c>
      <c r="AW88" s="192">
        <f>SUMIF(エネルギー使用量!$AA$10:$AA$199,メイン_入力!AW$64*10000+メイン_入力!$D88,エネルギー使用量!$W$10:$W$199)/1000*AW$94</f>
        <v>0</v>
      </c>
      <c r="AX88" s="192">
        <f>SUMIF(エネルギー使用量!$AA$10:$AA$199,メイン_入力!AX$64*10000+メイン_入力!$D88,エネルギー使用量!$W$10:$W$199)/1000*AX$94</f>
        <v>0</v>
      </c>
      <c r="AY88" s="192">
        <f>SUMIF(エネルギー使用量!$AA$10:$AA$199,メイン_入力!AY$64*10000+メイン_入力!$D88,エネルギー使用量!$W$10:$W$199)/1000*AY$94</f>
        <v>0</v>
      </c>
      <c r="AZ88" s="192">
        <f>SUMIF(エネルギー使用量!$AA$10:$AA$199,メイン_入力!AZ$64*10000+メイン_入力!$D88,エネルギー使用量!$W$10:$W$199)/1000*AZ$94</f>
        <v>0</v>
      </c>
      <c r="BA88" s="192">
        <f>SUMIF(エネルギー使用量!$AA$10:$AA$199,メイン_入力!BA$64*10000+メイン_入力!$D88,エネルギー使用量!$W$10:$W$199)/1000*BA$94</f>
        <v>0</v>
      </c>
      <c r="BD88" s="165">
        <v>4</v>
      </c>
      <c r="BE88" s="83"/>
      <c r="BF88" s="180">
        <f t="shared" si="45"/>
        <v>2028</v>
      </c>
      <c r="BG88" s="171"/>
      <c r="BH88" s="172">
        <f t="shared" ca="1" si="32"/>
        <v>0</v>
      </c>
      <c r="BI88" s="113" t="str">
        <f t="shared" si="46"/>
        <v/>
      </c>
      <c r="BJ88" s="267" t="str">
        <f t="shared" si="52"/>
        <v/>
      </c>
      <c r="BK88" s="120" t="str">
        <f t="shared" si="33"/>
        <v/>
      </c>
      <c r="BL88" s="173" t="str">
        <f t="shared" ca="1" si="47"/>
        <v/>
      </c>
      <c r="BM88" s="31">
        <f t="shared" si="53"/>
        <v>0</v>
      </c>
      <c r="BN88" s="173">
        <f t="shared" ca="1" si="54"/>
        <v>1</v>
      </c>
      <c r="BO88" s="48" t="str">
        <f t="shared" ca="1" si="35"/>
        <v/>
      </c>
      <c r="BP88" s="174" t="str">
        <f t="shared" si="36"/>
        <v/>
      </c>
      <c r="BQ88" s="174" t="str">
        <f t="shared" si="48"/>
        <v/>
      </c>
      <c r="BR88" s="174" t="str">
        <f t="shared" si="37"/>
        <v/>
      </c>
      <c r="BS88" s="174">
        <f t="shared" si="55"/>
        <v>0</v>
      </c>
      <c r="BT88" s="48">
        <f t="shared" si="49"/>
        <v>0</v>
      </c>
      <c r="BU88" s="31" t="str">
        <f t="shared" ca="1" si="51"/>
        <v/>
      </c>
      <c r="BV88" s="37" t="str">
        <f t="shared" si="38"/>
        <v/>
      </c>
    </row>
    <row r="89" spans="2:76" ht="13.5" customHeight="1">
      <c r="B89" s="14"/>
      <c r="C89" s="23"/>
      <c r="D89" s="282">
        <f t="shared" si="39"/>
        <v>2029</v>
      </c>
      <c r="E89" s="283"/>
      <c r="F89" s="227"/>
      <c r="G89" s="157"/>
      <c r="H89" s="161">
        <f t="shared" si="40"/>
        <v>0</v>
      </c>
      <c r="I89" s="162">
        <f t="shared" si="41"/>
        <v>0</v>
      </c>
      <c r="J89" s="168">
        <f t="shared" si="56"/>
        <v>0</v>
      </c>
      <c r="K89" s="168">
        <f t="shared" si="56"/>
        <v>0</v>
      </c>
      <c r="L89" s="168">
        <f t="shared" si="56"/>
        <v>0</v>
      </c>
      <c r="M89" s="168">
        <f t="shared" si="56"/>
        <v>0</v>
      </c>
      <c r="N89" s="179">
        <f t="shared" si="43"/>
        <v>0</v>
      </c>
      <c r="O89" s="161">
        <f t="shared" ca="1" si="28"/>
        <v>0</v>
      </c>
      <c r="P89" s="168" t="str">
        <f t="shared" ca="1" si="29"/>
        <v/>
      </c>
      <c r="Q89" s="168" t="str">
        <f t="shared" ca="1" si="30"/>
        <v/>
      </c>
      <c r="R89" s="179">
        <f t="shared" si="31"/>
        <v>0</v>
      </c>
      <c r="S89" s="161" t="str">
        <f t="shared" ca="1" si="31"/>
        <v/>
      </c>
      <c r="T89" s="22"/>
      <c r="U89" s="22"/>
      <c r="X89" s="165">
        <v>4</v>
      </c>
      <c r="Y89" s="83"/>
      <c r="Z89" s="178">
        <f t="shared" si="44"/>
        <v>2029</v>
      </c>
      <c r="AA89" s="83"/>
      <c r="AB89" s="168">
        <f>SUMIF(エネルギー使用量!$AA$10:$AA$199,メイン_入力!AB$64*10000+メイン_入力!$D89,エネルギー使用量!$W$10:$W$199)/1000</f>
        <v>0</v>
      </c>
      <c r="AC89" s="168">
        <f>SUMIF(エネルギー使用量!$AA$10:$AA$199,メイン_入力!AC$64*10000+メイン_入力!$D89,エネルギー使用量!$AQ$13:$AQ$202)/1000</f>
        <v>0</v>
      </c>
      <c r="AD89" s="168">
        <f>SUMIF(エネルギー使用量!$AA$10:$AA$199,メイン_入力!AD$64*10000+メイン_入力!$D89,エネルギー使用量!$AQ$13:$AQ$202)/1000</f>
        <v>0</v>
      </c>
      <c r="AE89" s="168">
        <f>SUMIF(エネルギー使用量!$AA$10:$AA$199,メイン_入力!AE$64*10000+メイン_入力!$D89,エネルギー使用量!$W$10:$W$199)/1000+SUMIF(エネルギー使用量!$AA$10:$AA$199,メイン_入力!AE$63*10000+メイン_入力!$D89,エネルギー使用量!$W$10:$W$199)/$AI$107</f>
        <v>0</v>
      </c>
      <c r="AF89" s="168">
        <f>SUMIF(エネルギー使用量!$AA$10:$AA$199,メイン_入力!AF$64*10000+メイン_入力!$D89,エネルギー使用量!$W$10:$W$199)/1000</f>
        <v>0</v>
      </c>
      <c r="AG89" s="168">
        <f>SUMIF(エネルギー使用量!$AA$10:$AA$199,メイン_入力!AG$64*10000+メイン_入力!$D89,エネルギー使用量!$W$10:$W$199)/1000</f>
        <v>0</v>
      </c>
      <c r="AH89" s="168">
        <f>SUMIF(エネルギー使用量!$AA$10:$AA$199,メイン_入力!AH$64*10000+メイン_入力!$D89,エネルギー使用量!$W$10:$W$199)/1000</f>
        <v>0</v>
      </c>
      <c r="AI89" s="168">
        <f>SUMIF(エネルギー使用量!$AA$10:$AA$199,メイン_入力!AI$64*10000+メイン_入力!$D89,エネルギー使用量!$W$10:$W$199)/1000*AI$94</f>
        <v>0</v>
      </c>
      <c r="AJ89" s="168">
        <f>SUMIF(エネルギー使用量!$AA$10:$AA$199,メイン_入力!AJ$64*10000+メイン_入力!$D89,エネルギー使用量!$W$10:$W$199)/1000*AJ$94</f>
        <v>0</v>
      </c>
      <c r="AK89" s="168">
        <f>SUMIF(エネルギー使用量!$AA$10:$AA$199,メイン_入力!AK$64*10000+メイン_入力!$D89,エネルギー使用量!$W$10:$W$199)/1000*AK$94</f>
        <v>0</v>
      </c>
      <c r="AL89" s="168">
        <f>SUMIF(エネルギー使用量!$AA$10:$AA$199,メイン_入力!AL$64*10000+メイン_入力!$D89,エネルギー使用量!$W$10:$W$199)/1000*AL$94</f>
        <v>0</v>
      </c>
      <c r="AM89" s="168">
        <f>SUMIF(エネルギー使用量!$AA$10:$AA$199,メイン_入力!AM$64*10000+メイン_入力!$D89,エネルギー使用量!$W$10:$W$199)/1000*AM$94</f>
        <v>0</v>
      </c>
      <c r="AN89" s="168">
        <f>SUMIF(エネルギー使用量!$AA$10:$AA$199,メイン_入力!AN$64*10000+メイン_入力!$D89,エネルギー使用量!$W$10:$W$199)/1000*AN$94</f>
        <v>0</v>
      </c>
      <c r="AO89" s="168">
        <f>SUMIF(エネルギー使用量!$AA$10:$AA$199,メイン_入力!AO$64*10000+メイン_入力!$D89,エネルギー使用量!$W$10:$W$199)/1000*AO$94</f>
        <v>0</v>
      </c>
      <c r="AP89" s="168">
        <f>SUMIF(エネルギー使用量!$AA$10:$AA$199,メイン_入力!AP$64*10000+メイン_入力!$D89,エネルギー使用量!$W$10:$W$199)/1000*AP$94</f>
        <v>0</v>
      </c>
      <c r="AQ89" s="168">
        <f>SUMIF(エネルギー使用量!$AA$10:$AA$199,メイン_入力!AQ$64*10000+メイン_入力!$D89,エネルギー使用量!$W$10:$W$199)/1000*AQ$94</f>
        <v>0</v>
      </c>
      <c r="AR89" s="168">
        <f>SUMIF(エネルギー使用量!$AA$10:$AA$199,メイン_入力!AR$64*10000+メイン_入力!$D89,エネルギー使用量!$W$10:$W$199)/1000*AR$94</f>
        <v>0</v>
      </c>
      <c r="AS89" s="168">
        <f>SUMIF(エネルギー使用量!$AA$10:$AA$199,メイン_入力!AS$64*10000+メイン_入力!$D89,エネルギー使用量!$W$10:$W$199)/1000*AS$94</f>
        <v>0</v>
      </c>
      <c r="AT89" s="168">
        <f>SUMIF(エネルギー使用量!$AA$10:$AA$199,メイン_入力!AT$64*10000+メイン_入力!$D89,エネルギー使用量!$W$10:$W$199)/1000*AT$94</f>
        <v>0</v>
      </c>
      <c r="AU89" s="168">
        <f>SUMIF(エネルギー使用量!$AA$10:$AA$199,メイン_入力!AU$64*10000+メイン_入力!$D89,エネルギー使用量!$W$10:$W$199)/1000*AU$94</f>
        <v>0</v>
      </c>
      <c r="AV89" s="168">
        <f>SUMIF(エネルギー使用量!$AA$10:$AA$199,メイン_入力!AV$64*10000+メイン_入力!$D89,エネルギー使用量!$W$10:$W$199)/1000*AV$94</f>
        <v>0</v>
      </c>
      <c r="AW89" s="168">
        <f>SUMIF(エネルギー使用量!$AA$10:$AA$199,メイン_入力!AW$64*10000+メイン_入力!$D89,エネルギー使用量!$W$10:$W$199)/1000*AW$94</f>
        <v>0</v>
      </c>
      <c r="AX89" s="168">
        <f>SUMIF(エネルギー使用量!$AA$10:$AA$199,メイン_入力!AX$64*10000+メイン_入力!$D89,エネルギー使用量!$W$10:$W$199)/1000*AX$94</f>
        <v>0</v>
      </c>
      <c r="AY89" s="168">
        <f>SUMIF(エネルギー使用量!$AA$10:$AA$199,メイン_入力!AY$64*10000+メイン_入力!$D89,エネルギー使用量!$W$10:$W$199)/1000*AY$94</f>
        <v>0</v>
      </c>
      <c r="AZ89" s="168">
        <f>SUMIF(エネルギー使用量!$AA$10:$AA$199,メイン_入力!AZ$64*10000+メイン_入力!$D89,エネルギー使用量!$W$10:$W$199)/1000*AZ$94</f>
        <v>0</v>
      </c>
      <c r="BA89" s="168">
        <f>SUMIF(エネルギー使用量!$AA$10:$AA$199,メイン_入力!BA$64*10000+メイン_入力!$D89,エネルギー使用量!$W$10:$W$199)/1000*BA$94</f>
        <v>0</v>
      </c>
      <c r="BD89" s="165">
        <v>4</v>
      </c>
      <c r="BE89" s="83"/>
      <c r="BF89" s="180">
        <f t="shared" si="45"/>
        <v>2029</v>
      </c>
      <c r="BG89" s="171"/>
      <c r="BH89" s="172">
        <f t="shared" ca="1" si="32"/>
        <v>0</v>
      </c>
      <c r="BI89" s="113" t="str">
        <f t="shared" si="46"/>
        <v/>
      </c>
      <c r="BJ89" s="267" t="str">
        <f t="shared" si="52"/>
        <v/>
      </c>
      <c r="BK89" s="120" t="str">
        <f t="shared" si="33"/>
        <v/>
      </c>
      <c r="BL89" s="173" t="str">
        <f t="shared" ca="1" si="47"/>
        <v/>
      </c>
      <c r="BM89" s="31">
        <f t="shared" si="53"/>
        <v>0</v>
      </c>
      <c r="BN89" s="173">
        <f t="shared" ca="1" si="54"/>
        <v>1</v>
      </c>
      <c r="BO89" s="48" t="str">
        <f t="shared" ca="1" si="35"/>
        <v/>
      </c>
      <c r="BP89" s="174" t="str">
        <f t="shared" si="36"/>
        <v/>
      </c>
      <c r="BQ89" s="174" t="str">
        <f t="shared" si="48"/>
        <v/>
      </c>
      <c r="BR89" s="174" t="str">
        <f>IF($F89="","",INDEX($AX$61:$BE$61,1,MATCH($F89,$AX$39:$BE$39,0)))</f>
        <v/>
      </c>
      <c r="BS89" s="174">
        <f t="shared" si="55"/>
        <v>0</v>
      </c>
      <c r="BT89" s="48">
        <f t="shared" si="49"/>
        <v>0</v>
      </c>
      <c r="BU89" s="31" t="str">
        <f t="shared" ca="1" si="51"/>
        <v/>
      </c>
      <c r="BV89" s="37" t="str">
        <f t="shared" si="38"/>
        <v/>
      </c>
    </row>
    <row r="90" spans="2:76" ht="9" customHeight="1" thickBot="1">
      <c r="B90" s="14"/>
      <c r="C90" s="23"/>
      <c r="D90" s="284"/>
      <c r="E90" s="285"/>
      <c r="F90" s="286"/>
      <c r="G90" s="286"/>
      <c r="H90" s="286"/>
      <c r="I90" s="287"/>
      <c r="J90" s="287"/>
      <c r="K90" s="287"/>
      <c r="L90" s="287"/>
      <c r="M90" s="287"/>
      <c r="N90" s="287"/>
      <c r="O90" s="287"/>
      <c r="P90" s="287"/>
      <c r="Q90" s="287"/>
      <c r="R90" s="287"/>
      <c r="S90" s="287"/>
      <c r="T90" s="22"/>
      <c r="U90" s="22"/>
    </row>
    <row r="91" spans="2:76" ht="13.5" thickBot="1">
      <c r="B91" s="14"/>
      <c r="C91" s="23"/>
      <c r="D91" s="1" t="s">
        <v>845</v>
      </c>
      <c r="Q91" s="6" t="s">
        <v>193</v>
      </c>
      <c r="R91" s="288">
        <f>SUM(R70:R89)</f>
        <v>0</v>
      </c>
      <c r="S91" s="3" t="s">
        <v>194</v>
      </c>
      <c r="T91" s="22"/>
      <c r="U91" s="22"/>
      <c r="X91" s="3" t="s">
        <v>195</v>
      </c>
    </row>
    <row r="92" spans="2:76" ht="13.5" thickBot="1">
      <c r="B92" s="14"/>
      <c r="C92" s="23"/>
      <c r="E92" s="3" t="s">
        <v>196</v>
      </c>
      <c r="F92" s="3"/>
      <c r="G92" s="3" t="s">
        <v>197</v>
      </c>
      <c r="H92" s="3"/>
      <c r="I92" s="3"/>
      <c r="J92" s="3"/>
      <c r="T92" s="79"/>
      <c r="U92" s="22"/>
      <c r="X92" s="122"/>
      <c r="Y92" s="123"/>
      <c r="Z92" s="123"/>
      <c r="AA92" s="124"/>
      <c r="AB92" s="289" t="s">
        <v>198</v>
      </c>
      <c r="AC92" s="289" t="s">
        <v>199</v>
      </c>
      <c r="AD92" s="289" t="s">
        <v>200</v>
      </c>
      <c r="AE92" s="289" t="s">
        <v>201</v>
      </c>
      <c r="AF92" s="289" t="s">
        <v>202</v>
      </c>
      <c r="AG92" s="289" t="s">
        <v>203</v>
      </c>
      <c r="AH92" s="289" t="s">
        <v>204</v>
      </c>
      <c r="AI92" s="290" t="s">
        <v>155</v>
      </c>
      <c r="AJ92" s="290" t="s">
        <v>156</v>
      </c>
      <c r="AK92" s="290" t="s">
        <v>157</v>
      </c>
      <c r="AL92" s="290" t="s">
        <v>158</v>
      </c>
      <c r="AM92" s="290" t="s">
        <v>159</v>
      </c>
      <c r="AN92" s="290" t="s">
        <v>160</v>
      </c>
      <c r="AO92" s="290" t="s">
        <v>161</v>
      </c>
      <c r="AP92" s="290" t="s">
        <v>162</v>
      </c>
      <c r="AQ92" s="290" t="s">
        <v>163</v>
      </c>
      <c r="AR92" s="290" t="s">
        <v>164</v>
      </c>
      <c r="AS92" s="290" t="s">
        <v>165</v>
      </c>
      <c r="AT92" s="290" t="s">
        <v>166</v>
      </c>
      <c r="AU92" s="290" t="s">
        <v>167</v>
      </c>
      <c r="AV92" s="290" t="s">
        <v>168</v>
      </c>
      <c r="AW92" s="290" t="s">
        <v>169</v>
      </c>
      <c r="AX92" s="290" t="s">
        <v>170</v>
      </c>
      <c r="AY92" s="290" t="s">
        <v>171</v>
      </c>
      <c r="AZ92" s="290" t="s">
        <v>172</v>
      </c>
      <c r="BA92" s="290" t="s">
        <v>173</v>
      </c>
    </row>
    <row r="93" spans="2:76" ht="13.5" thickBot="1">
      <c r="B93" s="14"/>
      <c r="C93" s="23"/>
      <c r="E93" s="3" t="s">
        <v>205</v>
      </c>
      <c r="F93" s="3"/>
      <c r="G93" s="3" t="s">
        <v>206</v>
      </c>
      <c r="O93" s="6" t="s">
        <v>843</v>
      </c>
      <c r="P93" s="291"/>
      <c r="Q93" s="1" t="s">
        <v>208</v>
      </c>
      <c r="R93" s="291"/>
      <c r="S93" s="1" t="s">
        <v>140</v>
      </c>
      <c r="T93" s="22"/>
      <c r="U93" s="22"/>
      <c r="X93" s="147"/>
      <c r="Y93" s="148"/>
      <c r="Z93" s="148"/>
      <c r="AA93" s="149"/>
      <c r="AB93" s="292" t="s">
        <v>209</v>
      </c>
      <c r="AC93" s="292" t="s">
        <v>210</v>
      </c>
      <c r="AD93" s="292" t="s">
        <v>210</v>
      </c>
      <c r="AE93" s="292" t="s">
        <v>211</v>
      </c>
      <c r="AF93" s="292" t="s">
        <v>212</v>
      </c>
      <c r="AG93" s="292" t="s">
        <v>212</v>
      </c>
      <c r="AH93" s="292" t="s">
        <v>213</v>
      </c>
      <c r="AI93" s="293"/>
      <c r="AJ93" s="293"/>
      <c r="AK93" s="293"/>
      <c r="AL93" s="293"/>
      <c r="AM93" s="293"/>
      <c r="AN93" s="293"/>
      <c r="AO93" s="293"/>
      <c r="AP93" s="293"/>
      <c r="AQ93" s="293"/>
      <c r="AR93" s="293"/>
      <c r="AS93" s="293"/>
      <c r="AT93" s="293"/>
      <c r="AU93" s="293"/>
      <c r="AV93" s="293"/>
      <c r="AW93" s="293"/>
      <c r="AX93" s="293"/>
      <c r="AY93" s="293"/>
      <c r="AZ93" s="293"/>
      <c r="BA93" s="293"/>
    </row>
    <row r="94" spans="2:76" ht="13.5" thickBot="1">
      <c r="B94" s="14"/>
      <c r="C94" s="23"/>
      <c r="E94" s="3" t="s">
        <v>214</v>
      </c>
      <c r="F94" s="3"/>
      <c r="G94" s="3" t="s">
        <v>215</v>
      </c>
      <c r="T94" s="22"/>
      <c r="U94" s="22"/>
      <c r="X94" s="294" t="s">
        <v>216</v>
      </c>
      <c r="Y94" s="83"/>
      <c r="Z94" s="294"/>
      <c r="AA94" s="83"/>
      <c r="AB94" s="31">
        <v>9.76</v>
      </c>
      <c r="AC94" s="31">
        <f>IF($G$19="",45,HLOOKUP($G$19,$X$17:$AQ$18,2,0))</f>
        <v>45</v>
      </c>
      <c r="AD94" s="31">
        <f>IF($G$19="",45,HLOOKUP($G$19,$X$17:$AQ$18,2,0))</f>
        <v>45</v>
      </c>
      <c r="AE94" s="31">
        <v>50.8</v>
      </c>
      <c r="AF94" s="31">
        <v>39.1</v>
      </c>
      <c r="AG94" s="31">
        <v>36.700000000000003</v>
      </c>
      <c r="AH94" s="31" t="s">
        <v>213</v>
      </c>
      <c r="AI94" s="31">
        <v>38.200000000000003</v>
      </c>
      <c r="AJ94" s="31">
        <v>35.299999999999997</v>
      </c>
      <c r="AK94" s="31">
        <v>34.6</v>
      </c>
      <c r="AL94" s="31">
        <v>33.6</v>
      </c>
      <c r="AM94" s="31">
        <v>37.700000000000003</v>
      </c>
      <c r="AN94" s="31">
        <v>41.9</v>
      </c>
      <c r="AO94" s="31">
        <v>40.9</v>
      </c>
      <c r="AP94" s="31">
        <v>29.9</v>
      </c>
      <c r="AQ94" s="31">
        <v>44.9</v>
      </c>
      <c r="AR94" s="31">
        <v>54.6</v>
      </c>
      <c r="AS94" s="31">
        <v>43.5</v>
      </c>
      <c r="AT94" s="31">
        <v>29</v>
      </c>
      <c r="AU94" s="31">
        <v>25.7</v>
      </c>
      <c r="AV94" s="31">
        <v>26.9</v>
      </c>
      <c r="AW94" s="31">
        <v>29.4</v>
      </c>
      <c r="AX94" s="31">
        <v>37.299999999999997</v>
      </c>
      <c r="AY94" s="31">
        <v>21.1</v>
      </c>
      <c r="AZ94" s="31">
        <v>3.41</v>
      </c>
      <c r="BA94" s="31">
        <v>8.41</v>
      </c>
    </row>
    <row r="95" spans="2:76" ht="13.5" thickBot="1">
      <c r="B95" s="14"/>
      <c r="C95" s="23"/>
      <c r="E95" s="3" t="s">
        <v>217</v>
      </c>
      <c r="F95" s="3"/>
      <c r="G95" s="3" t="s">
        <v>218</v>
      </c>
      <c r="M95" s="43" t="s">
        <v>844</v>
      </c>
      <c r="P95" s="552" t="s">
        <v>100</v>
      </c>
      <c r="Q95" s="553"/>
      <c r="R95" s="295">
        <f>SUMIFS($BU$67:$BU$89,$BV$67:$BV$89,"○",$BD$67:$BD$89,1)</f>
        <v>0</v>
      </c>
      <c r="S95" s="3" t="s">
        <v>194</v>
      </c>
      <c r="T95" s="22"/>
      <c r="U95" s="22"/>
      <c r="AE95" s="3">
        <v>50.1</v>
      </c>
      <c r="AF95" s="3">
        <v>38.9</v>
      </c>
      <c r="AG95" s="3">
        <v>36.5</v>
      </c>
      <c r="AI95" s="3">
        <v>38.299999999999997</v>
      </c>
      <c r="AJ95" s="3">
        <v>34.799999999999997</v>
      </c>
      <c r="AK95" s="3">
        <v>33.4</v>
      </c>
      <c r="AL95" s="3">
        <v>33.299999999999997</v>
      </c>
      <c r="AM95" s="3">
        <v>38</v>
      </c>
      <c r="AN95" s="3">
        <v>41.8</v>
      </c>
      <c r="AO95" s="3">
        <v>40</v>
      </c>
      <c r="AP95" s="3">
        <v>34.1</v>
      </c>
      <c r="AQ95" s="3">
        <v>46.1</v>
      </c>
      <c r="AR95" s="3">
        <v>54.7</v>
      </c>
      <c r="AS95" s="3">
        <v>38.4</v>
      </c>
      <c r="AT95" s="3">
        <v>28.7</v>
      </c>
      <c r="AU95" s="3">
        <v>26.1</v>
      </c>
      <c r="AV95" s="3">
        <v>27.8</v>
      </c>
      <c r="AW95" s="3">
        <v>29</v>
      </c>
      <c r="AX95" s="3">
        <v>37.299999999999997</v>
      </c>
      <c r="AY95" s="3">
        <v>18.399999999999999</v>
      </c>
      <c r="AZ95" s="3">
        <v>3.23</v>
      </c>
      <c r="BA95" s="3">
        <v>3.45</v>
      </c>
    </row>
    <row r="96" spans="2:76" ht="13.5" thickBot="1">
      <c r="B96" s="14"/>
      <c r="C96" s="23"/>
      <c r="E96" s="3"/>
      <c r="F96" s="3"/>
      <c r="G96" s="3"/>
      <c r="M96" s="43"/>
      <c r="P96" s="552" t="s">
        <v>98</v>
      </c>
      <c r="Q96" s="553"/>
      <c r="R96" s="295">
        <f>SUMIFS($BU$67:$BU$89,$BV$67:$BV$89,"○",$BD$67:$BD$89,2)</f>
        <v>0</v>
      </c>
      <c r="S96" s="3" t="s">
        <v>220</v>
      </c>
      <c r="T96" s="22"/>
      <c r="U96" s="22"/>
      <c r="X96" s="3" t="s">
        <v>221</v>
      </c>
    </row>
    <row r="97" spans="2:53" ht="13.5" thickBot="1">
      <c r="B97" s="14"/>
      <c r="C97" s="23"/>
      <c r="E97" s="3"/>
      <c r="F97" s="3"/>
      <c r="G97" s="3"/>
      <c r="P97" s="552" t="s">
        <v>222</v>
      </c>
      <c r="Q97" s="553"/>
      <c r="R97" s="296">
        <f>SUMIFS($BU$67:$BU$89,$BV$67:$BV$89,"○",$BD$67:$BD$89,3)</f>
        <v>0</v>
      </c>
      <c r="S97" s="3" t="s">
        <v>194</v>
      </c>
      <c r="T97" s="22"/>
      <c r="U97" s="22"/>
      <c r="X97" s="122"/>
      <c r="Y97" s="123"/>
      <c r="Z97" s="123"/>
      <c r="AA97" s="124"/>
      <c r="AB97" s="289" t="s">
        <v>198</v>
      </c>
      <c r="AC97" s="289" t="s">
        <v>199</v>
      </c>
      <c r="AD97" s="289" t="s">
        <v>200</v>
      </c>
      <c r="AE97" s="289" t="s">
        <v>201</v>
      </c>
      <c r="AF97" s="289" t="s">
        <v>202</v>
      </c>
      <c r="AG97" s="289" t="s">
        <v>203</v>
      </c>
      <c r="AH97" s="289" t="s">
        <v>204</v>
      </c>
      <c r="AI97" s="290" t="s">
        <v>155</v>
      </c>
      <c r="AJ97" s="290" t="s">
        <v>156</v>
      </c>
      <c r="AK97" s="290" t="s">
        <v>157</v>
      </c>
      <c r="AL97" s="290" t="s">
        <v>158</v>
      </c>
      <c r="AM97" s="290" t="s">
        <v>159</v>
      </c>
      <c r="AN97" s="290" t="s">
        <v>160</v>
      </c>
      <c r="AO97" s="290" t="s">
        <v>161</v>
      </c>
      <c r="AP97" s="290" t="s">
        <v>162</v>
      </c>
      <c r="AQ97" s="290" t="s">
        <v>163</v>
      </c>
      <c r="AR97" s="290" t="s">
        <v>164</v>
      </c>
      <c r="AS97" s="290" t="s">
        <v>165</v>
      </c>
      <c r="AT97" s="290" t="s">
        <v>166</v>
      </c>
      <c r="AU97" s="290" t="s">
        <v>167</v>
      </c>
      <c r="AV97" s="290" t="s">
        <v>168</v>
      </c>
      <c r="AW97" s="290" t="s">
        <v>169</v>
      </c>
      <c r="AX97" s="290" t="s">
        <v>170</v>
      </c>
      <c r="AY97" s="290" t="s">
        <v>171</v>
      </c>
      <c r="AZ97" s="290" t="s">
        <v>172</v>
      </c>
      <c r="BA97" s="290" t="s">
        <v>173</v>
      </c>
    </row>
    <row r="98" spans="2:53" ht="13.5" thickBot="1">
      <c r="B98" s="14"/>
      <c r="C98" s="23"/>
      <c r="E98" s="3"/>
      <c r="F98" s="3"/>
      <c r="G98" s="3"/>
      <c r="P98" s="552" t="s">
        <v>851</v>
      </c>
      <c r="Q98" s="553"/>
      <c r="R98" s="295">
        <f>SUMIFS($BU$67:$BU$89,$BV$67:$BV$89,"○",$BD$67:$BD$89,4)</f>
        <v>0</v>
      </c>
      <c r="S98" s="3" t="s">
        <v>194</v>
      </c>
      <c r="T98" s="22"/>
      <c r="U98" s="22"/>
      <c r="X98" s="147"/>
      <c r="Y98" s="148"/>
      <c r="Z98" s="148"/>
      <c r="AA98" s="149"/>
      <c r="AB98" s="292" t="s">
        <v>223</v>
      </c>
      <c r="AC98" s="292" t="s">
        <v>224</v>
      </c>
      <c r="AD98" s="292" t="s">
        <v>224</v>
      </c>
      <c r="AE98" s="292" t="s">
        <v>225</v>
      </c>
      <c r="AF98" s="292" t="s">
        <v>226</v>
      </c>
      <c r="AG98" s="292" t="s">
        <v>226</v>
      </c>
      <c r="AH98" s="292" t="s">
        <v>224</v>
      </c>
      <c r="AI98" s="297" t="s">
        <v>227</v>
      </c>
      <c r="AJ98" s="297" t="s">
        <v>227</v>
      </c>
      <c r="AK98" s="297" t="s">
        <v>227</v>
      </c>
      <c r="AL98" s="297" t="s">
        <v>227</v>
      </c>
      <c r="AM98" s="297" t="s">
        <v>227</v>
      </c>
      <c r="AN98" s="297" t="s">
        <v>227</v>
      </c>
      <c r="AO98" s="297" t="s">
        <v>227</v>
      </c>
      <c r="AP98" s="297" t="s">
        <v>227</v>
      </c>
      <c r="AQ98" s="297" t="s">
        <v>227</v>
      </c>
      <c r="AR98" s="297" t="s">
        <v>227</v>
      </c>
      <c r="AS98" s="297" t="s">
        <v>227</v>
      </c>
      <c r="AT98" s="297" t="s">
        <v>227</v>
      </c>
      <c r="AU98" s="297" t="s">
        <v>227</v>
      </c>
      <c r="AV98" s="297" t="s">
        <v>227</v>
      </c>
      <c r="AW98" s="297" t="s">
        <v>227</v>
      </c>
      <c r="AX98" s="297" t="s">
        <v>227</v>
      </c>
      <c r="AY98" s="297" t="s">
        <v>227</v>
      </c>
      <c r="AZ98" s="297" t="s">
        <v>227</v>
      </c>
      <c r="BA98" s="297" t="s">
        <v>227</v>
      </c>
    </row>
    <row r="99" spans="2:53" ht="13">
      <c r="B99" s="14"/>
      <c r="C99" s="69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76"/>
      <c r="U99" s="22"/>
      <c r="X99" s="122"/>
      <c r="Y99" s="124"/>
      <c r="Z99" s="554">
        <v>1</v>
      </c>
      <c r="AA99" s="555"/>
      <c r="AB99" s="298">
        <v>0.38600000000000001</v>
      </c>
      <c r="AC99" s="298">
        <f>0.0136*44/12</f>
        <v>4.9866666666666663E-2</v>
      </c>
      <c r="AD99" s="298">
        <f>0.0136*44/12</f>
        <v>4.9866666666666663E-2</v>
      </c>
      <c r="AE99" s="298">
        <f>$AE$94*0.0161*44/12</f>
        <v>2.9988933333333332</v>
      </c>
      <c r="AF99" s="298">
        <f>$AF$94*0.0189*44/12</f>
        <v>2.7096300000000002</v>
      </c>
      <c r="AG99" s="298">
        <f>$AG$94*0.0185*44/12</f>
        <v>2.4894833333333337</v>
      </c>
      <c r="AH99" s="298">
        <v>5.7000000000000002E-2</v>
      </c>
      <c r="AI99" s="31">
        <v>1.8700000000000001E-2</v>
      </c>
      <c r="AJ99" s="31">
        <v>1.84E-2</v>
      </c>
      <c r="AK99" s="31">
        <v>1.83E-2</v>
      </c>
      <c r="AL99" s="31">
        <v>1.8200000000000001E-2</v>
      </c>
      <c r="AM99" s="31">
        <v>1.8700000000000001E-2</v>
      </c>
      <c r="AN99" s="31">
        <v>1.95E-2</v>
      </c>
      <c r="AO99" s="31">
        <v>2.0799999999999999E-2</v>
      </c>
      <c r="AP99" s="31">
        <v>2.5399999999999999E-2</v>
      </c>
      <c r="AQ99" s="31">
        <v>1.4200000000000001E-2</v>
      </c>
      <c r="AR99" s="31">
        <v>1.35E-2</v>
      </c>
      <c r="AS99" s="31">
        <v>1.3899999999999999E-2</v>
      </c>
      <c r="AT99" s="31">
        <v>2.4500000000000001E-2</v>
      </c>
      <c r="AU99" s="31">
        <v>2.47E-2</v>
      </c>
      <c r="AV99" s="31">
        <v>2.5499999999999998E-2</v>
      </c>
      <c r="AW99" s="31">
        <v>2.9399999999999999E-2</v>
      </c>
      <c r="AX99" s="31">
        <v>2.0899999999999998E-2</v>
      </c>
      <c r="AY99" s="31">
        <v>1.0999999999999999E-2</v>
      </c>
      <c r="AZ99" s="31">
        <v>2.6599999999999999E-2</v>
      </c>
      <c r="BA99" s="31">
        <v>3.8399999999999997E-2</v>
      </c>
    </row>
    <row r="100" spans="2:53" ht="13">
      <c r="B100" s="299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76"/>
      <c r="X100" s="300" t="s">
        <v>228</v>
      </c>
      <c r="Y100" s="301"/>
      <c r="Z100" s="554">
        <v>2</v>
      </c>
      <c r="AA100" s="555"/>
      <c r="AB100" s="298">
        <v>0.495</v>
      </c>
      <c r="AC100" s="298">
        <f>0.0136*44/12</f>
        <v>4.9866666666666663E-2</v>
      </c>
      <c r="AD100" s="298">
        <f>0.0136*44/12</f>
        <v>4.9866666666666663E-2</v>
      </c>
      <c r="AE100" s="302">
        <f>$AE$94*0.0161*44/12</f>
        <v>2.9988933333333332</v>
      </c>
      <c r="AF100" s="298">
        <f>$AF$94*0.0189*44/12</f>
        <v>2.7096300000000002</v>
      </c>
      <c r="AG100" s="298">
        <f>$AG$94*0.0185*44/12</f>
        <v>2.4894833333333337</v>
      </c>
      <c r="AH100" s="298">
        <v>5.7000000000000002E-2</v>
      </c>
      <c r="AI100" s="31">
        <v>1.8700000000000001E-2</v>
      </c>
      <c r="AJ100" s="31">
        <v>1.84E-2</v>
      </c>
      <c r="AK100" s="31">
        <v>1.83E-2</v>
      </c>
      <c r="AL100" s="31">
        <v>1.8200000000000001E-2</v>
      </c>
      <c r="AM100" s="31">
        <v>1.8700000000000001E-2</v>
      </c>
      <c r="AN100" s="31">
        <v>1.95E-2</v>
      </c>
      <c r="AO100" s="31">
        <v>2.0799999999999999E-2</v>
      </c>
      <c r="AP100" s="31">
        <v>2.5399999999999999E-2</v>
      </c>
      <c r="AQ100" s="31">
        <v>1.4200000000000001E-2</v>
      </c>
      <c r="AR100" s="31">
        <v>1.35E-2</v>
      </c>
      <c r="AS100" s="31">
        <v>1.3899999999999999E-2</v>
      </c>
      <c r="AT100" s="31">
        <v>2.4500000000000001E-2</v>
      </c>
      <c r="AU100" s="31">
        <v>2.47E-2</v>
      </c>
      <c r="AV100" s="31">
        <v>2.5499999999999998E-2</v>
      </c>
      <c r="AW100" s="31">
        <v>2.9399999999999999E-2</v>
      </c>
      <c r="AX100" s="31">
        <v>2.0899999999999998E-2</v>
      </c>
      <c r="AY100" s="31">
        <v>1.0999999999999999E-2</v>
      </c>
      <c r="AZ100" s="31">
        <v>2.6599999999999999E-2</v>
      </c>
      <c r="BA100" s="31">
        <v>3.8399999999999997E-2</v>
      </c>
    </row>
    <row r="101" spans="2:53" ht="13">
      <c r="U101" s="303" t="s">
        <v>229</v>
      </c>
      <c r="X101" s="125"/>
      <c r="Y101" s="127"/>
      <c r="Z101" s="554">
        <v>3</v>
      </c>
      <c r="AA101" s="555"/>
      <c r="AB101" s="302">
        <v>0.495</v>
      </c>
      <c r="AC101" s="298">
        <f t="shared" ref="AC101:AD102" si="57">0.0136*44/12</f>
        <v>4.9866666666666663E-2</v>
      </c>
      <c r="AD101" s="298">
        <f t="shared" si="57"/>
        <v>4.9866666666666663E-2</v>
      </c>
      <c r="AE101" s="302">
        <v>2.9988933333333332</v>
      </c>
      <c r="AF101" s="302">
        <v>2.7096300000000002</v>
      </c>
      <c r="AG101" s="302">
        <v>2.4894833333333337</v>
      </c>
      <c r="AH101" s="302">
        <v>5.7000000000000002E-2</v>
      </c>
      <c r="AI101" s="31">
        <v>1.8700000000000001E-2</v>
      </c>
      <c r="AJ101" s="31">
        <v>1.84E-2</v>
      </c>
      <c r="AK101" s="31">
        <v>1.83E-2</v>
      </c>
      <c r="AL101" s="31">
        <v>1.8200000000000001E-2</v>
      </c>
      <c r="AM101" s="31">
        <v>1.8700000000000001E-2</v>
      </c>
      <c r="AN101" s="31">
        <v>1.95E-2</v>
      </c>
      <c r="AO101" s="31">
        <v>2.0799999999999999E-2</v>
      </c>
      <c r="AP101" s="31">
        <v>2.5399999999999999E-2</v>
      </c>
      <c r="AQ101" s="31">
        <v>1.4200000000000001E-2</v>
      </c>
      <c r="AR101" s="31">
        <v>1.35E-2</v>
      </c>
      <c r="AS101" s="31">
        <v>1.3899999999999999E-2</v>
      </c>
      <c r="AT101" s="31">
        <v>2.4500000000000001E-2</v>
      </c>
      <c r="AU101" s="31">
        <v>2.47E-2</v>
      </c>
      <c r="AV101" s="31">
        <v>2.5499999999999998E-2</v>
      </c>
      <c r="AW101" s="31">
        <v>2.9399999999999999E-2</v>
      </c>
      <c r="AX101" s="31">
        <v>2.0899999999999998E-2</v>
      </c>
      <c r="AY101" s="31">
        <v>1.0999999999999999E-2</v>
      </c>
      <c r="AZ101" s="31">
        <v>2.6599999999999999E-2</v>
      </c>
      <c r="BA101" s="31">
        <v>3.8399999999999997E-2</v>
      </c>
    </row>
    <row r="102" spans="2:53" ht="13" hidden="1">
      <c r="X102" s="147"/>
      <c r="Y102" s="149"/>
      <c r="Z102" s="550">
        <v>4</v>
      </c>
      <c r="AA102" s="551"/>
      <c r="AB102" s="302">
        <v>0.495</v>
      </c>
      <c r="AC102" s="298">
        <f>0.0136*44/12</f>
        <v>4.9866666666666663E-2</v>
      </c>
      <c r="AD102" s="298">
        <f t="shared" si="57"/>
        <v>4.9866666666666663E-2</v>
      </c>
      <c r="AE102" s="302">
        <v>2.9988933333333332</v>
      </c>
      <c r="AF102" s="302">
        <v>2.7096300000000002</v>
      </c>
      <c r="AG102" s="302">
        <v>2.4894833333333337</v>
      </c>
      <c r="AH102" s="302">
        <v>5.7000000000000002E-2</v>
      </c>
      <c r="AI102" s="31">
        <v>1.8700000000000001E-2</v>
      </c>
      <c r="AJ102" s="31">
        <v>1.84E-2</v>
      </c>
      <c r="AK102" s="31">
        <v>1.83E-2</v>
      </c>
      <c r="AL102" s="31">
        <v>1.8200000000000001E-2</v>
      </c>
      <c r="AM102" s="31">
        <v>1.8700000000000001E-2</v>
      </c>
      <c r="AN102" s="31">
        <v>1.95E-2</v>
      </c>
      <c r="AO102" s="31">
        <v>2.0799999999999999E-2</v>
      </c>
      <c r="AP102" s="31">
        <v>2.5399999999999999E-2</v>
      </c>
      <c r="AQ102" s="31">
        <v>1.4200000000000001E-2</v>
      </c>
      <c r="AR102" s="31">
        <v>1.35E-2</v>
      </c>
      <c r="AS102" s="31">
        <v>1.3899999999999999E-2</v>
      </c>
      <c r="AT102" s="31">
        <v>2.4500000000000001E-2</v>
      </c>
      <c r="AU102" s="31">
        <v>2.47E-2</v>
      </c>
      <c r="AV102" s="31">
        <v>2.5499999999999998E-2</v>
      </c>
      <c r="AW102" s="31">
        <v>2.9399999999999999E-2</v>
      </c>
      <c r="AX102" s="31">
        <v>2.0899999999999998E-2</v>
      </c>
      <c r="AY102" s="31">
        <v>1.0999999999999999E-2</v>
      </c>
      <c r="AZ102" s="31">
        <v>2.6599999999999999E-2</v>
      </c>
      <c r="BA102" s="31">
        <v>3.8399999999999997E-2</v>
      </c>
    </row>
    <row r="103" spans="2:53" ht="13" hidden="1"/>
    <row r="104" spans="2:53" ht="13" hidden="1">
      <c r="AC104" s="289" t="s">
        <v>199</v>
      </c>
      <c r="AD104" s="289" t="s">
        <v>200</v>
      </c>
      <c r="AF104" s="3" t="s">
        <v>230</v>
      </c>
    </row>
    <row r="105" spans="2:53" ht="13" hidden="1">
      <c r="AC105" s="292" t="s">
        <v>231</v>
      </c>
      <c r="AD105" s="292" t="s">
        <v>231</v>
      </c>
      <c r="AF105" s="3" t="s">
        <v>232</v>
      </c>
    </row>
    <row r="106" spans="2:53" ht="13" hidden="1">
      <c r="AC106" s="298">
        <f>$AC$94*0.0136*44/12</f>
        <v>2.2440000000000002</v>
      </c>
      <c r="AD106" s="298">
        <f>$AC$94*0.0136*44/12</f>
        <v>2.2440000000000002</v>
      </c>
      <c r="AF106" s="3" t="s">
        <v>233</v>
      </c>
    </row>
    <row r="107" spans="2:53" ht="13" hidden="1">
      <c r="AC107" s="298">
        <f>$AC$94*0.0136*44/12</f>
        <v>2.2440000000000002</v>
      </c>
      <c r="AD107" s="298">
        <f>$AC$94*0.0136*44/12</f>
        <v>2.2440000000000002</v>
      </c>
      <c r="AF107" s="304" t="s">
        <v>234</v>
      </c>
      <c r="AG107" s="305"/>
      <c r="AH107" s="306"/>
      <c r="AI107" s="59">
        <f>4.82*100</f>
        <v>482</v>
      </c>
      <c r="AJ107" s="307" t="s">
        <v>235</v>
      </c>
    </row>
    <row r="108" spans="2:53" ht="13" hidden="1">
      <c r="AC108" s="302">
        <f>$AC$94*0.0136*44/12</f>
        <v>2.2440000000000002</v>
      </c>
      <c r="AD108" s="302">
        <f t="shared" ref="AD108:AD109" si="58">$AC$94*0.0136*44/12</f>
        <v>2.2440000000000002</v>
      </c>
    </row>
    <row r="109" spans="2:53" ht="13" hidden="1">
      <c r="AC109" s="302">
        <f>$AC$94*0.0136*44/12</f>
        <v>2.2440000000000002</v>
      </c>
      <c r="AD109" s="302">
        <f t="shared" si="58"/>
        <v>2.2440000000000002</v>
      </c>
    </row>
    <row r="110" spans="2:53" ht="13" hidden="1"/>
    <row r="111" spans="2:53" ht="13" hidden="1">
      <c r="AG111" s="308"/>
      <c r="AH111" s="308"/>
    </row>
    <row r="112" spans="2:53" ht="13" hidden="1"/>
    <row r="113" ht="13" hidden="1"/>
    <row r="114" ht="13" hidden="1"/>
    <row r="115" ht="13" hidden="1"/>
    <row r="116" ht="13" hidden="1"/>
    <row r="117" ht="13" hidden="1"/>
    <row r="118" ht="13" hidden="1"/>
    <row r="119" ht="13" hidden="1"/>
    <row r="120" ht="13" hidden="1"/>
    <row r="121" ht="13" hidden="1"/>
    <row r="122" ht="13" hidden="1"/>
    <row r="123" ht="13" hidden="1"/>
    <row r="124" ht="13" hidden="1"/>
    <row r="125" ht="13" hidden="1"/>
    <row r="126" ht="13" hidden="1"/>
    <row r="127" ht="13" hidden="1"/>
    <row r="128" ht="13" hidden="1"/>
    <row r="129" ht="13" hidden="1"/>
    <row r="130" ht="13" hidden="1"/>
    <row r="131" ht="13" hidden="1"/>
    <row r="132" ht="13" hidden="1"/>
    <row r="133" ht="13" hidden="1"/>
    <row r="134" ht="13" hidden="1"/>
    <row r="135" ht="13" hidden="1"/>
    <row r="136" ht="13" hidden="1"/>
    <row r="137" ht="13" hidden="1"/>
    <row r="138" ht="13" hidden="1"/>
    <row r="139" ht="13" hidden="1"/>
    <row r="140" ht="13" hidden="1"/>
    <row r="141" ht="13" hidden="1"/>
    <row r="142" ht="13" hidden="1"/>
    <row r="143" ht="13" hidden="1"/>
    <row r="144" ht="13" hidden="1"/>
    <row r="145" ht="13" hidden="1"/>
    <row r="146" ht="13" hidden="1"/>
    <row r="147" ht="13" hidden="1"/>
    <row r="148" ht="13" hidden="1"/>
    <row r="149" ht="13" hidden="1"/>
    <row r="150" ht="13" hidden="1"/>
    <row r="151" ht="13" hidden="1"/>
    <row r="152" ht="13" hidden="1"/>
    <row r="153" ht="13" hidden="1"/>
    <row r="154" ht="13" hidden="1"/>
    <row r="155" ht="13" hidden="1"/>
    <row r="156" ht="13" hidden="1"/>
    <row r="157" ht="13" hidden="1"/>
    <row r="158" ht="13" hidden="1"/>
    <row r="159" ht="13" hidden="1"/>
    <row r="160" ht="13" hidden="1"/>
    <row r="161" ht="13" hidden="1"/>
    <row r="162" ht="13" hidden="1"/>
    <row r="163" ht="13" hidden="1"/>
    <row r="164" ht="13" hidden="1"/>
    <row r="165" ht="13" hidden="1"/>
    <row r="166" ht="13" hidden="1"/>
    <row r="167" ht="13" hidden="1"/>
    <row r="168" ht="13" hidden="1"/>
    <row r="169" ht="13" hidden="1"/>
    <row r="170" ht="13" hidden="1"/>
    <row r="171" ht="13" hidden="1"/>
    <row r="172" ht="13" hidden="1"/>
    <row r="173" ht="13" hidden="1"/>
    <row r="174" ht="13" hidden="1"/>
    <row r="175" ht="13" hidden="1"/>
    <row r="176" ht="13" hidden="1"/>
    <row r="177" ht="13" hidden="1"/>
    <row r="178" ht="13" hidden="1"/>
    <row r="179" ht="13" hidden="1"/>
    <row r="180" ht="13" hidden="1"/>
    <row r="181" ht="13" hidden="1"/>
    <row r="182" ht="13" hidden="1"/>
    <row r="183" ht="13" hidden="1"/>
    <row r="184" ht="13" hidden="1"/>
    <row r="185" ht="13" hidden="1"/>
    <row r="186" ht="13" hidden="1"/>
    <row r="187" ht="13" hidden="1"/>
    <row r="188" ht="13" hidden="1"/>
    <row r="189" ht="13" hidden="1"/>
    <row r="190" ht="13" hidden="1"/>
    <row r="191" ht="13" hidden="1"/>
    <row r="192" ht="13" hidden="1"/>
    <row r="193" ht="13" hidden="1"/>
    <row r="194" ht="13" hidden="1"/>
    <row r="195" ht="13" hidden="1"/>
    <row r="196" ht="13" hidden="1"/>
    <row r="197" ht="13" hidden="1"/>
    <row r="198" ht="13" hidden="1"/>
    <row r="199" ht="13" hidden="1"/>
    <row r="200" ht="13" hidden="1"/>
    <row r="201" ht="13" hidden="1"/>
    <row r="202" ht="13" hidden="1"/>
    <row r="203" ht="13" hidden="1"/>
    <row r="204" ht="13" hidden="1"/>
    <row r="205" ht="13" hidden="1"/>
    <row r="206" ht="13" hidden="1"/>
    <row r="207" ht="13" hidden="1"/>
    <row r="208" ht="13" hidden="1"/>
    <row r="209" ht="13" hidden="1"/>
    <row r="210" ht="13" hidden="1"/>
    <row r="211" ht="13" hidden="1"/>
    <row r="212" ht="13" hidden="1"/>
    <row r="213" ht="13" hidden="1"/>
    <row r="214" ht="13" hidden="1"/>
    <row r="215" ht="13" hidden="1"/>
    <row r="216" ht="13" hidden="1"/>
    <row r="217" ht="13" hidden="1"/>
    <row r="218" ht="13" hidden="1"/>
    <row r="219" ht="13" hidden="1"/>
    <row r="220" ht="13" hidden="1"/>
    <row r="221" ht="13" hidden="1"/>
    <row r="222" ht="13" hidden="1"/>
    <row r="223" ht="13" hidden="1"/>
    <row r="224" ht="13" hidden="1"/>
    <row r="225" ht="13" hidden="1"/>
    <row r="226" ht="13" hidden="1"/>
    <row r="227" ht="13" hidden="1"/>
    <row r="228" ht="13" hidden="1"/>
    <row r="229" ht="13" hidden="1"/>
    <row r="230" ht="13" hidden="1"/>
    <row r="231" ht="13" hidden="1"/>
    <row r="232" ht="13" hidden="1"/>
    <row r="233" ht="13" hidden="1"/>
    <row r="234" ht="13" hidden="1"/>
    <row r="235" ht="13" hidden="1"/>
    <row r="236" ht="13" hidden="1"/>
    <row r="237" ht="13" hidden="1"/>
    <row r="238" ht="13" hidden="1"/>
    <row r="239" ht="13" hidden="1"/>
    <row r="240" ht="13" hidden="1"/>
    <row r="241" ht="13" hidden="1"/>
    <row r="242" ht="13" hidden="1"/>
    <row r="243" ht="13" hidden="1"/>
    <row r="244" ht="13" hidden="1"/>
    <row r="245" ht="13" hidden="1"/>
    <row r="246" ht="13" hidden="1"/>
    <row r="247" ht="13" hidden="1"/>
    <row r="248" ht="13" hidden="1"/>
    <row r="249" ht="13" hidden="1"/>
    <row r="250" ht="13" hidden="1"/>
    <row r="251" ht="13" hidden="1"/>
    <row r="252" ht="13" hidden="1"/>
    <row r="253" ht="13" hidden="1"/>
    <row r="254" ht="13" hidden="1"/>
    <row r="255" ht="13" hidden="1"/>
    <row r="256" ht="13" hidden="1"/>
    <row r="257" ht="13" hidden="1"/>
    <row r="258" ht="13" hidden="1"/>
    <row r="259" ht="13" hidden="1"/>
    <row r="260" ht="13" hidden="1"/>
    <row r="261" ht="13" hidden="1"/>
    <row r="262" ht="13" hidden="1"/>
    <row r="263" ht="13" hidden="1"/>
    <row r="264" ht="13" hidden="1"/>
    <row r="265" ht="13" hidden="1"/>
    <row r="266" ht="13" hidden="1"/>
    <row r="267" ht="13" hidden="1"/>
    <row r="268" ht="13" hidden="1"/>
    <row r="269" ht="13" hidden="1"/>
    <row r="270" ht="13" hidden="1"/>
    <row r="271" ht="13" hidden="1"/>
    <row r="272" ht="13" hidden="1"/>
    <row r="273" ht="13" hidden="1"/>
    <row r="274" ht="13" hidden="1"/>
    <row r="275" ht="13" hidden="1"/>
    <row r="276" ht="13" hidden="1"/>
    <row r="277" ht="13" hidden="1"/>
    <row r="278" ht="13" hidden="1"/>
    <row r="279" ht="13" hidden="1"/>
    <row r="280" ht="13" hidden="1"/>
    <row r="281" ht="13" hidden="1"/>
    <row r="282" ht="13" hidden="1"/>
    <row r="283" ht="13" hidden="1"/>
    <row r="284" ht="13" hidden="1"/>
    <row r="285" ht="13" hidden="1"/>
    <row r="286" ht="13" hidden="1"/>
    <row r="287" ht="13" hidden="1"/>
    <row r="288" ht="13" hidden="1"/>
    <row r="289" ht="13" hidden="1"/>
    <row r="290" ht="13" hidden="1"/>
    <row r="291" ht="13" hidden="1"/>
    <row r="292" ht="13" hidden="1"/>
    <row r="293" ht="13" hidden="1"/>
    <row r="294" ht="13" hidden="1"/>
    <row r="295" ht="13" hidden="1"/>
    <row r="296" ht="13" hidden="1"/>
    <row r="297" ht="13" hidden="1"/>
    <row r="298" ht="13" hidden="1"/>
    <row r="299" ht="13" hidden="1"/>
    <row r="300" ht="13" hidden="1"/>
    <row r="301" ht="13" hidden="1"/>
    <row r="302" ht="13" hidden="1"/>
    <row r="303" ht="13" hidden="1"/>
    <row r="304" ht="13" hidden="1"/>
    <row r="305" ht="13" hidden="1"/>
    <row r="306" ht="13" hidden="1"/>
    <row r="307" ht="13" hidden="1"/>
    <row r="308" ht="13" hidden="1"/>
    <row r="309" ht="13" hidden="1"/>
    <row r="310" ht="13" hidden="1"/>
    <row r="311" ht="13" hidden="1"/>
    <row r="312" ht="13" hidden="1"/>
    <row r="313" ht="13" hidden="1"/>
    <row r="314" ht="13" hidden="1"/>
    <row r="315" ht="13" hidden="1"/>
    <row r="316" ht="13" hidden="1"/>
    <row r="317" ht="13" hidden="1"/>
    <row r="318" ht="13" hidden="1"/>
    <row r="319" ht="13" hidden="1"/>
    <row r="320" ht="13" hidden="1"/>
    <row r="321" ht="13" hidden="1"/>
    <row r="322" ht="13" hidden="1"/>
    <row r="323" ht="13" hidden="1"/>
    <row r="324" ht="13" hidden="1"/>
    <row r="325" ht="13" hidden="1"/>
    <row r="326" ht="13" hidden="1"/>
    <row r="327" ht="13" hidden="1"/>
    <row r="328" ht="13" hidden="1"/>
    <row r="329" ht="13" hidden="1"/>
    <row r="330" ht="13" hidden="1"/>
    <row r="331" ht="13" hidden="1"/>
    <row r="332" ht="13" hidden="1"/>
    <row r="333" ht="13" hidden="1"/>
    <row r="334" ht="13" hidden="1"/>
    <row r="335" ht="13" hidden="1"/>
    <row r="336" ht="13" hidden="1"/>
    <row r="337" ht="13" hidden="1"/>
    <row r="338" ht="13" hidden="1"/>
    <row r="339" ht="13" hidden="1"/>
    <row r="340" ht="13" hidden="1"/>
    <row r="341" ht="13" hidden="1"/>
    <row r="342" ht="13" hidden="1"/>
    <row r="343" ht="13" hidden="1"/>
    <row r="344" ht="13" hidden="1"/>
    <row r="345" ht="13" hidden="1"/>
    <row r="346" ht="13" hidden="1"/>
    <row r="347" ht="13" hidden="1"/>
    <row r="348" ht="13" hidden="1"/>
    <row r="349" ht="13" hidden="1"/>
    <row r="350" ht="13" hidden="1"/>
    <row r="351" ht="13" hidden="1"/>
    <row r="352" ht="13" hidden="1"/>
    <row r="353" ht="13" hidden="1"/>
    <row r="354" ht="13" hidden="1"/>
    <row r="355" ht="13" hidden="1"/>
    <row r="356" ht="13" hidden="1"/>
    <row r="357" ht="13" hidden="1"/>
    <row r="358" ht="13" hidden="1"/>
    <row r="359" ht="13" hidden="1"/>
    <row r="360" ht="13" hidden="1"/>
    <row r="361" ht="13" hidden="1"/>
    <row r="362" ht="13" hidden="1"/>
    <row r="363" ht="13" hidden="1"/>
    <row r="364" ht="13" hidden="1"/>
    <row r="365" ht="13" hidden="1"/>
    <row r="366" ht="13" hidden="1"/>
    <row r="367" ht="13" hidden="1"/>
    <row r="368" ht="13" hidden="1"/>
    <row r="369" ht="13" hidden="1"/>
    <row r="370" ht="13" hidden="1"/>
    <row r="371" ht="13" hidden="1"/>
    <row r="372" ht="13" hidden="1"/>
    <row r="373" ht="13" hidden="1"/>
    <row r="374" ht="13" hidden="1"/>
    <row r="375" ht="13" hidden="1"/>
    <row r="376" ht="13" hidden="1"/>
    <row r="377" ht="13" hidden="1"/>
    <row r="378" ht="13" hidden="1"/>
    <row r="379" ht="13" hidden="1"/>
    <row r="380" ht="13" hidden="1"/>
    <row r="381" ht="13" hidden="1"/>
    <row r="382" ht="13" hidden="1"/>
    <row r="383" ht="13" hidden="1"/>
    <row r="384" ht="13" hidden="1"/>
    <row r="385" spans="9:9" ht="13" hidden="1"/>
    <row r="386" spans="9:9" ht="13" hidden="1"/>
    <row r="387" spans="9:9" ht="13" hidden="1"/>
    <row r="388" spans="9:9" ht="13" hidden="1"/>
    <row r="389" spans="9:9" ht="13" hidden="1"/>
    <row r="390" spans="9:9" ht="13" hidden="1"/>
    <row r="391" spans="9:9" ht="13" hidden="1"/>
    <row r="392" spans="9:9" ht="13" hidden="1"/>
    <row r="393" spans="9:9" ht="13" hidden="1"/>
    <row r="394" spans="9:9" ht="13" hidden="1"/>
    <row r="395" spans="9:9" ht="13" hidden="1"/>
    <row r="396" spans="9:9" ht="13" hidden="1">
      <c r="I396" s="3"/>
    </row>
    <row r="397" spans="9:9" ht="13" hidden="1"/>
    <row r="398" spans="9:9" ht="13" hidden="1"/>
    <row r="399" spans="9:9" ht="13" hidden="1"/>
  </sheetData>
  <sheetProtection algorithmName="SHA-512" hashValue="PibDUpv71MMqq6ozI7vs2uS2oVC7VPbPdcnptlO12i454ofB1k5OAbivUv/85SAW+cAsZeTG59yOeZi7i3q7cg==" saltValue="esnH9FJDTVJKs1VgeiNP+A==" spinCount="100000" sheet="1" selectLockedCells="1"/>
  <mergeCells count="125">
    <mergeCell ref="G11:H11"/>
    <mergeCell ref="E12:F12"/>
    <mergeCell ref="G12:R12"/>
    <mergeCell ref="G13:R13"/>
    <mergeCell ref="G14:R14"/>
    <mergeCell ref="G15:H15"/>
    <mergeCell ref="G16:H16"/>
    <mergeCell ref="G18:H18"/>
    <mergeCell ref="L18:N18"/>
    <mergeCell ref="O18:P18"/>
    <mergeCell ref="Q18:R18"/>
    <mergeCell ref="G19:H19"/>
    <mergeCell ref="L19:N19"/>
    <mergeCell ref="O19:P19"/>
    <mergeCell ref="Q19:R19"/>
    <mergeCell ref="AI27:AI30"/>
    <mergeCell ref="AJ27:AJ30"/>
    <mergeCell ref="AK27:AK30"/>
    <mergeCell ref="AM27:AM28"/>
    <mergeCell ref="AN27:AN28"/>
    <mergeCell ref="F23:R23"/>
    <mergeCell ref="F24:R24"/>
    <mergeCell ref="F25:R25"/>
    <mergeCell ref="F26:R26"/>
    <mergeCell ref="F27:R27"/>
    <mergeCell ref="AH27:AH30"/>
    <mergeCell ref="D32:E32"/>
    <mergeCell ref="D37:D39"/>
    <mergeCell ref="E37:E39"/>
    <mergeCell ref="F37:I39"/>
    <mergeCell ref="J37:S37"/>
    <mergeCell ref="Z37:Z39"/>
    <mergeCell ref="AA37:AA39"/>
    <mergeCell ref="AB37:AE39"/>
    <mergeCell ref="J38:N38"/>
    <mergeCell ref="O38:S38"/>
    <mergeCell ref="BH27:BH28"/>
    <mergeCell ref="BI27:BI28"/>
    <mergeCell ref="F28:R28"/>
    <mergeCell ref="F29:R29"/>
    <mergeCell ref="F30:R30"/>
    <mergeCell ref="F31:R31"/>
    <mergeCell ref="AX27:AX28"/>
    <mergeCell ref="AY27:AY28"/>
    <mergeCell ref="AZ27:AZ28"/>
    <mergeCell ref="BE27:BE28"/>
    <mergeCell ref="BF27:BF28"/>
    <mergeCell ref="BG27:BG28"/>
    <mergeCell ref="AQ27:AQ28"/>
    <mergeCell ref="AR27:AR28"/>
    <mergeCell ref="AS27:AS28"/>
    <mergeCell ref="AT27:AT28"/>
    <mergeCell ref="AU27:AU28"/>
    <mergeCell ref="AV27:AV28"/>
    <mergeCell ref="AO27:AO28"/>
    <mergeCell ref="D44:D49"/>
    <mergeCell ref="F48:I48"/>
    <mergeCell ref="AB48:AE48"/>
    <mergeCell ref="F42:I42"/>
    <mergeCell ref="AB42:AE42"/>
    <mergeCell ref="F43:I43"/>
    <mergeCell ref="AB43:AE43"/>
    <mergeCell ref="F44:I44"/>
    <mergeCell ref="Z44:Z49"/>
    <mergeCell ref="AB44:AE44"/>
    <mergeCell ref="F45:I45"/>
    <mergeCell ref="AB45:AE45"/>
    <mergeCell ref="F49:I49"/>
    <mergeCell ref="AB49:AE49"/>
    <mergeCell ref="D40:D43"/>
    <mergeCell ref="F40:I40"/>
    <mergeCell ref="Z40:Z43"/>
    <mergeCell ref="AB40:AE40"/>
    <mergeCell ref="F41:I41"/>
    <mergeCell ref="AB41:AE41"/>
    <mergeCell ref="F46:I46"/>
    <mergeCell ref="AB46:AE46"/>
    <mergeCell ref="F47:I47"/>
    <mergeCell ref="AB47:AE47"/>
    <mergeCell ref="F57:I57"/>
    <mergeCell ref="AB57:AE57"/>
    <mergeCell ref="F58:I58"/>
    <mergeCell ref="AB58:AE58"/>
    <mergeCell ref="F59:I59"/>
    <mergeCell ref="AB59:AE59"/>
    <mergeCell ref="F53:I53"/>
    <mergeCell ref="AB53:AE53"/>
    <mergeCell ref="D54:D60"/>
    <mergeCell ref="F54:I54"/>
    <mergeCell ref="Z54:Z60"/>
    <mergeCell ref="AB54:AE54"/>
    <mergeCell ref="F55:I55"/>
    <mergeCell ref="AB55:AE55"/>
    <mergeCell ref="F56:I56"/>
    <mergeCell ref="AB56:AE56"/>
    <mergeCell ref="D50:D53"/>
    <mergeCell ref="F50:I50"/>
    <mergeCell ref="Z50:Z53"/>
    <mergeCell ref="AB50:AE50"/>
    <mergeCell ref="F51:I51"/>
    <mergeCell ref="AB51:AE51"/>
    <mergeCell ref="F52:I52"/>
    <mergeCell ref="AB52:AE52"/>
    <mergeCell ref="BU63:BU65"/>
    <mergeCell ref="BV63:BV65"/>
    <mergeCell ref="D65:E66"/>
    <mergeCell ref="F65:F66"/>
    <mergeCell ref="G65:G66"/>
    <mergeCell ref="Z65:AA66"/>
    <mergeCell ref="F60:I60"/>
    <mergeCell ref="AB60:AE60"/>
    <mergeCell ref="D61:I61"/>
    <mergeCell ref="Z61:AE61"/>
    <mergeCell ref="BH63:BH65"/>
    <mergeCell ref="BI63:BI65"/>
    <mergeCell ref="Z102:AA102"/>
    <mergeCell ref="P95:Q95"/>
    <mergeCell ref="P96:Q96"/>
    <mergeCell ref="P97:Q97"/>
    <mergeCell ref="Z99:AA99"/>
    <mergeCell ref="Z100:AA100"/>
    <mergeCell ref="Z101:AA101"/>
    <mergeCell ref="BJ63:BO64"/>
    <mergeCell ref="BP63:BT64"/>
    <mergeCell ref="P98:Q98"/>
  </mergeCells>
  <phoneticPr fontId="3"/>
  <dataValidations count="5">
    <dataValidation type="list" allowBlank="1" showInputMessage="1" showErrorMessage="1" sqref="G19:H19" xr:uid="{D2C3BA45-B7D2-4C40-A105-8913066A781B}">
      <formula1>$X$17:$AQ$17</formula1>
    </dataValidation>
    <dataValidation type="list" allowBlank="1" showInputMessage="1" showErrorMessage="1" sqref="G67:G89" xr:uid="{699C235D-FD8B-4A9B-986F-E368F84B68E7}">
      <formula1>$X$12:$AE$12</formula1>
    </dataValidation>
    <dataValidation type="list" allowBlank="1" showInputMessage="1" showErrorMessage="1" sqref="F70:F89" xr:uid="{B2EB8C8E-44C7-484C-B118-4E6BABFE6C8D}">
      <formula1>$X$11:$AE$11</formula1>
    </dataValidation>
    <dataValidation type="list" allowBlank="1" showInputMessage="1" showErrorMessage="1" sqref="G15:H15" xr:uid="{F71FEF2E-7E97-4C47-AC42-BD2BAEAE95F8}">
      <formula1>$X$16:$AE$16</formula1>
    </dataValidation>
    <dataValidation type="list" operator="greaterThanOrEqual" allowBlank="1" showInputMessage="1" showErrorMessage="1" sqref="P93 R93" xr:uid="{83D45082-A141-4290-972C-F72CFB1E49E6}">
      <formula1>$X$10:$AQ$10</formula1>
    </dataValidation>
  </dataValidations>
  <printOptions horizontalCentered="1" verticalCentered="1"/>
  <pageMargins left="0.19685039370078741" right="0.19685039370078741" top="0.19685039370078741" bottom="0.19685039370078741" header="0.51181102362204722" footer="0.19685039370078741"/>
  <pageSetup paperSize="9" scale="61" fitToWidth="0" fitToHeight="0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D5A3B-8E7C-4360-9876-F9529A0B017F}">
  <dimension ref="A1:IX171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15.5" zeroHeight="1"/>
  <cols>
    <col min="1" max="1" width="1.9140625" style="416" customWidth="1"/>
    <col min="2" max="2" width="1.9140625" style="412" customWidth="1"/>
    <col min="3" max="3" width="3.33203125" style="412" customWidth="1"/>
    <col min="4" max="5" width="5.08203125" style="412" customWidth="1"/>
    <col min="6" max="6" width="9.58203125" style="412" customWidth="1"/>
    <col min="7" max="8" width="6.9140625" style="412" customWidth="1"/>
    <col min="9" max="9" width="5.08203125" style="412" customWidth="1"/>
    <col min="10" max="13" width="6.9140625" style="412" customWidth="1"/>
    <col min="14" max="14" width="6.4140625" style="412" customWidth="1"/>
    <col min="15" max="22" width="6.9140625" style="412" customWidth="1"/>
    <col min="23" max="23" width="1.9140625" style="412" customWidth="1"/>
    <col min="24" max="24" width="1.9140625" style="412" hidden="1" customWidth="1"/>
    <col min="25" max="33" width="7.83203125" style="412" hidden="1" customWidth="1"/>
    <col min="34" max="34" width="4.6640625" style="412" hidden="1" customWidth="1"/>
    <col min="35" max="38" width="5.4140625" style="412" hidden="1" customWidth="1"/>
    <col min="39" max="39" width="4.5" style="412" hidden="1" customWidth="1"/>
    <col min="40" max="63" width="8.08203125" style="412" hidden="1" customWidth="1"/>
    <col min="64" max="258" width="0" style="412" hidden="1" customWidth="1"/>
    <col min="259" max="16384" width="8.08203125" style="412" hidden="1"/>
  </cols>
  <sheetData>
    <row r="1" spans="1:258" s="2" customFormat="1" ht="15" customHeight="1" thickBot="1">
      <c r="A1" s="339"/>
      <c r="Z1" s="3" t="s">
        <v>410</v>
      </c>
      <c r="AO1" s="3" t="s">
        <v>221</v>
      </c>
      <c r="AP1" s="3"/>
      <c r="AR1" s="3" t="s">
        <v>285</v>
      </c>
    </row>
    <row r="2" spans="1:258" s="2" customFormat="1" ht="15" customHeight="1" thickBot="1">
      <c r="A2" s="339"/>
      <c r="D2" s="310"/>
      <c r="E2" s="5" t="s">
        <v>0</v>
      </c>
      <c r="Z2" s="37" t="s">
        <v>8</v>
      </c>
      <c r="AA2" s="37" t="s">
        <v>9</v>
      </c>
      <c r="AB2" s="37" t="s">
        <v>10</v>
      </c>
      <c r="AC2" s="37" t="s">
        <v>11</v>
      </c>
      <c r="AD2" s="37" t="s">
        <v>12</v>
      </c>
      <c r="AE2" s="37" t="s">
        <v>13</v>
      </c>
      <c r="AF2" s="37" t="s">
        <v>14</v>
      </c>
      <c r="AG2" s="37" t="s">
        <v>15</v>
      </c>
      <c r="AH2" s="37"/>
      <c r="AI2" s="37"/>
      <c r="AJ2" s="37"/>
      <c r="AK2" s="37"/>
      <c r="AL2" s="37"/>
      <c r="AM2" s="37"/>
      <c r="AN2" s="375"/>
      <c r="AO2" s="59"/>
      <c r="AP2" s="31" t="s">
        <v>198</v>
      </c>
      <c r="AR2" s="59"/>
      <c r="AS2" s="37" t="s">
        <v>8</v>
      </c>
      <c r="AT2" s="37" t="s">
        <v>9</v>
      </c>
      <c r="AU2" s="37" t="s">
        <v>10</v>
      </c>
      <c r="AV2" s="37" t="s">
        <v>11</v>
      </c>
      <c r="AW2" s="37" t="s">
        <v>12</v>
      </c>
      <c r="AX2" s="37" t="s">
        <v>13</v>
      </c>
      <c r="AY2" s="37" t="s">
        <v>14</v>
      </c>
      <c r="AZ2" s="37" t="s">
        <v>15</v>
      </c>
    </row>
    <row r="3" spans="1:258" s="2" customFormat="1" ht="15" customHeight="1" thickBot="1">
      <c r="A3" s="339"/>
      <c r="D3" s="313"/>
      <c r="E3" s="5" t="s">
        <v>1</v>
      </c>
      <c r="AH3" s="3"/>
      <c r="AI3" s="3"/>
      <c r="AJ3" s="3"/>
      <c r="AK3" s="3"/>
      <c r="AL3" s="3"/>
      <c r="AM3" s="3"/>
      <c r="AN3" s="3"/>
      <c r="AO3" s="31" t="s">
        <v>100</v>
      </c>
      <c r="AP3" s="31">
        <f>メイン_入力!$AB$99</f>
        <v>0.38600000000000001</v>
      </c>
      <c r="AQ3" s="3"/>
      <c r="AR3" s="31" t="s">
        <v>100</v>
      </c>
      <c r="AS3" s="31">
        <f>SUMIF($D$12:$D$169,AS2,$S$12:$S$169)</f>
        <v>0</v>
      </c>
      <c r="AT3" s="31">
        <f t="shared" ref="AT3:AZ3" si="0">SUMIF($D$12:$D$169,AT2,$S$12:$S$169)</f>
        <v>0</v>
      </c>
      <c r="AU3" s="31">
        <f t="shared" si="0"/>
        <v>0</v>
      </c>
      <c r="AV3" s="31">
        <f t="shared" si="0"/>
        <v>0</v>
      </c>
      <c r="AW3" s="31">
        <f t="shared" si="0"/>
        <v>0</v>
      </c>
      <c r="AX3" s="31">
        <f t="shared" si="0"/>
        <v>0</v>
      </c>
      <c r="AY3" s="31">
        <f t="shared" si="0"/>
        <v>0</v>
      </c>
      <c r="AZ3" s="31">
        <f t="shared" si="0"/>
        <v>0</v>
      </c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</row>
    <row r="4" spans="1:258" s="2" customFormat="1" ht="15" customHeight="1">
      <c r="A4" s="339"/>
      <c r="AH4" s="3"/>
      <c r="AI4" s="3"/>
      <c r="AJ4" s="3"/>
      <c r="AK4" s="3"/>
      <c r="AL4" s="3"/>
      <c r="AM4" s="3"/>
      <c r="AO4" s="31" t="s">
        <v>98</v>
      </c>
      <c r="AP4" s="31">
        <f>メイン_入力!$AB$100</f>
        <v>0.495</v>
      </c>
      <c r="AR4" s="31" t="s">
        <v>98</v>
      </c>
      <c r="AS4" s="31">
        <f>SUMIF($D$12:$D$169,AS2,$T$12:$T$169)</f>
        <v>0</v>
      </c>
      <c r="AT4" s="31">
        <f t="shared" ref="AT4:AZ4" si="1">SUMIF($D$12:$D$169,AT2,$T$12:$T$169)</f>
        <v>0</v>
      </c>
      <c r="AU4" s="31">
        <f t="shared" si="1"/>
        <v>0</v>
      </c>
      <c r="AV4" s="31">
        <f t="shared" si="1"/>
        <v>0</v>
      </c>
      <c r="AW4" s="31">
        <f t="shared" si="1"/>
        <v>0</v>
      </c>
      <c r="AX4" s="31">
        <f t="shared" si="1"/>
        <v>0</v>
      </c>
      <c r="AY4" s="31">
        <f t="shared" si="1"/>
        <v>0</v>
      </c>
      <c r="AZ4" s="31">
        <f t="shared" si="1"/>
        <v>0</v>
      </c>
    </row>
    <row r="5" spans="1:258" s="2" customFormat="1" ht="15" customHeight="1">
      <c r="A5" s="9" t="s">
        <v>829</v>
      </c>
      <c r="B5" s="412"/>
      <c r="C5" s="71"/>
      <c r="D5" s="38"/>
      <c r="E5" s="5"/>
      <c r="R5" s="3"/>
      <c r="S5" s="3"/>
      <c r="T5" s="3"/>
      <c r="U5" s="3"/>
      <c r="V5" s="3"/>
      <c r="W5" s="10"/>
      <c r="X5" s="3"/>
      <c r="Y5" s="3"/>
      <c r="Z5" s="37" t="s">
        <v>295</v>
      </c>
      <c r="AA5" s="37" t="s">
        <v>296</v>
      </c>
      <c r="AC5" s="37" t="s">
        <v>238</v>
      </c>
      <c r="AD5" s="37"/>
      <c r="AO5" s="31" t="s">
        <v>99</v>
      </c>
      <c r="AP5" s="31">
        <f>メイン_入力!$AB$101</f>
        <v>0.495</v>
      </c>
      <c r="AR5" s="31" t="s">
        <v>99</v>
      </c>
      <c r="AS5" s="31">
        <f>SUMIF($D$12:$D$169,AS2,$U$12:$U$169)</f>
        <v>0</v>
      </c>
      <c r="AT5" s="31">
        <f t="shared" ref="AT5:AZ5" si="2">SUMIF($D$12:$D$169,AT2,$U$12:$U$169)</f>
        <v>0</v>
      </c>
      <c r="AU5" s="31">
        <f t="shared" si="2"/>
        <v>0</v>
      </c>
      <c r="AV5" s="31">
        <f t="shared" si="2"/>
        <v>0</v>
      </c>
      <c r="AW5" s="31">
        <f t="shared" si="2"/>
        <v>0</v>
      </c>
      <c r="AX5" s="31">
        <f t="shared" si="2"/>
        <v>0</v>
      </c>
      <c r="AY5" s="31">
        <f t="shared" si="2"/>
        <v>0</v>
      </c>
      <c r="AZ5" s="31">
        <f t="shared" si="2"/>
        <v>0</v>
      </c>
    </row>
    <row r="6" spans="1:258" s="2" customFormat="1" ht="15" customHeight="1">
      <c r="A6" s="339"/>
      <c r="B6" s="316"/>
      <c r="C6" s="340" t="s">
        <v>471</v>
      </c>
      <c r="D6" s="317" t="s">
        <v>472</v>
      </c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317"/>
      <c r="Q6" s="317"/>
      <c r="R6" s="78"/>
      <c r="S6" s="78"/>
      <c r="T6" s="78"/>
      <c r="U6" s="78"/>
      <c r="V6" s="78"/>
      <c r="W6" s="341"/>
      <c r="X6" s="3"/>
      <c r="Y6" s="3"/>
      <c r="AO6" s="31" t="s">
        <v>848</v>
      </c>
      <c r="AP6" s="31">
        <f>メイン_入力!$AB$102</f>
        <v>0.495</v>
      </c>
      <c r="AR6" s="31" t="s">
        <v>848</v>
      </c>
      <c r="AS6" s="31">
        <f>SUMIF($D$12:$D$169,AS2,$V$12:$V$169)</f>
        <v>0</v>
      </c>
      <c r="AT6" s="31">
        <f t="shared" ref="AT6:AY6" si="3">SUMIF($D$12:$D$169,AT2,$V$12:$V$169)</f>
        <v>0</v>
      </c>
      <c r="AU6" s="31">
        <f t="shared" si="3"/>
        <v>0</v>
      </c>
      <c r="AV6" s="31">
        <f t="shared" si="3"/>
        <v>0</v>
      </c>
      <c r="AW6" s="31">
        <f t="shared" si="3"/>
        <v>0</v>
      </c>
      <c r="AX6" s="31">
        <f t="shared" si="3"/>
        <v>0</v>
      </c>
      <c r="AY6" s="31">
        <f t="shared" si="3"/>
        <v>0</v>
      </c>
      <c r="AZ6" s="31">
        <f>SUMIF($D$12:$D$169,AZ2,$V$12:$V$169)</f>
        <v>0</v>
      </c>
    </row>
    <row r="7" spans="1:258" s="2" customFormat="1" ht="15" customHeight="1">
      <c r="A7" s="339"/>
      <c r="B7" s="139"/>
      <c r="R7" s="3"/>
      <c r="S7" s="3"/>
      <c r="T7" s="3"/>
      <c r="U7" s="3"/>
      <c r="V7" s="3"/>
      <c r="W7" s="79"/>
      <c r="X7" s="3"/>
      <c r="Y7" s="3"/>
    </row>
    <row r="8" spans="1:258" s="2" customFormat="1" ht="15" customHeight="1">
      <c r="A8" s="339"/>
      <c r="B8" s="139"/>
      <c r="C8" s="604" t="s">
        <v>94</v>
      </c>
      <c r="D8" s="616" t="s">
        <v>306</v>
      </c>
      <c r="E8" s="624"/>
      <c r="F8" s="624"/>
      <c r="G8" s="624"/>
      <c r="H8" s="624"/>
      <c r="I8" s="624"/>
      <c r="J8" s="624"/>
      <c r="K8" s="624"/>
      <c r="L8" s="624"/>
      <c r="M8" s="624"/>
      <c r="N8" s="616" t="s">
        <v>357</v>
      </c>
      <c r="O8" s="624"/>
      <c r="P8" s="624"/>
      <c r="Q8" s="624"/>
      <c r="R8" s="624"/>
      <c r="S8" s="624"/>
      <c r="T8" s="624"/>
      <c r="U8" s="624"/>
      <c r="V8" s="626"/>
      <c r="W8" s="79"/>
      <c r="X8" s="3"/>
      <c r="Y8" s="3"/>
    </row>
    <row r="9" spans="1:258" s="2" customFormat="1" ht="15" customHeight="1">
      <c r="A9" s="339"/>
      <c r="B9" s="139"/>
      <c r="C9" s="605"/>
      <c r="D9" s="563" t="s">
        <v>313</v>
      </c>
      <c r="E9" s="563" t="s">
        <v>314</v>
      </c>
      <c r="F9" s="666" t="s">
        <v>358</v>
      </c>
      <c r="G9" s="563" t="s">
        <v>444</v>
      </c>
      <c r="H9" s="563" t="s">
        <v>382</v>
      </c>
      <c r="I9" s="563" t="s">
        <v>364</v>
      </c>
      <c r="J9" s="645" t="s">
        <v>321</v>
      </c>
      <c r="K9" s="646"/>
      <c r="L9" s="646"/>
      <c r="M9" s="646"/>
      <c r="N9" s="563" t="s">
        <v>322</v>
      </c>
      <c r="O9" s="563" t="s">
        <v>473</v>
      </c>
      <c r="P9" s="563" t="s">
        <v>366</v>
      </c>
      <c r="Q9" s="563" t="s">
        <v>367</v>
      </c>
      <c r="R9" s="563" t="s">
        <v>474</v>
      </c>
      <c r="S9" s="645" t="s">
        <v>327</v>
      </c>
      <c r="T9" s="646"/>
      <c r="U9" s="646"/>
      <c r="V9" s="647"/>
      <c r="W9" s="79"/>
      <c r="X9" s="3"/>
      <c r="Y9" s="3"/>
      <c r="Z9" s="413">
        <v>0.4</v>
      </c>
      <c r="AC9" s="3"/>
    </row>
    <row r="10" spans="1:258" s="2" customFormat="1" ht="45.75" customHeight="1">
      <c r="A10" s="339"/>
      <c r="B10" s="139"/>
      <c r="C10" s="605"/>
      <c r="D10" s="563"/>
      <c r="E10" s="563"/>
      <c r="F10" s="666"/>
      <c r="G10" s="563"/>
      <c r="H10" s="563"/>
      <c r="I10" s="563"/>
      <c r="J10" s="668" t="s">
        <v>372</v>
      </c>
      <c r="K10" s="668" t="s">
        <v>385</v>
      </c>
      <c r="L10" s="668" t="s">
        <v>373</v>
      </c>
      <c r="M10" s="668" t="s">
        <v>374</v>
      </c>
      <c r="N10" s="563"/>
      <c r="O10" s="563"/>
      <c r="P10" s="563"/>
      <c r="Q10" s="563"/>
      <c r="R10" s="563"/>
      <c r="S10" s="648"/>
      <c r="T10" s="649"/>
      <c r="U10" s="649"/>
      <c r="V10" s="650"/>
      <c r="W10" s="79"/>
      <c r="X10" s="3"/>
      <c r="Y10" s="3"/>
      <c r="Z10" s="692" t="s">
        <v>372</v>
      </c>
      <c r="AA10" s="692" t="s">
        <v>385</v>
      </c>
      <c r="AB10" s="690" t="s">
        <v>475</v>
      </c>
      <c r="AC10" s="692" t="s">
        <v>374</v>
      </c>
    </row>
    <row r="11" spans="1:258" s="2" customFormat="1" ht="28.25" customHeight="1">
      <c r="A11" s="339"/>
      <c r="B11" s="139"/>
      <c r="C11" s="606"/>
      <c r="D11" s="642"/>
      <c r="E11" s="642"/>
      <c r="F11" s="648"/>
      <c r="G11" s="642"/>
      <c r="H11" s="642"/>
      <c r="I11" s="642"/>
      <c r="J11" s="668"/>
      <c r="K11" s="668"/>
      <c r="L11" s="668"/>
      <c r="M11" s="668"/>
      <c r="N11" s="642"/>
      <c r="O11" s="642"/>
      <c r="P11" s="642"/>
      <c r="Q11" s="642"/>
      <c r="R11" s="642"/>
      <c r="S11" s="476" t="s">
        <v>395</v>
      </c>
      <c r="T11" s="476" t="s">
        <v>396</v>
      </c>
      <c r="U11" s="476" t="s">
        <v>397</v>
      </c>
      <c r="V11" s="476" t="s">
        <v>850</v>
      </c>
      <c r="W11" s="79"/>
      <c r="X11" s="3"/>
      <c r="Y11" s="3"/>
      <c r="Z11" s="692"/>
      <c r="AA11" s="692"/>
      <c r="AB11" s="691"/>
      <c r="AC11" s="692"/>
      <c r="AD11" s="146"/>
      <c r="AE11" s="146"/>
      <c r="AF11" s="146"/>
      <c r="AG11" s="146"/>
    </row>
    <row r="12" spans="1:258" s="2" customFormat="1" ht="15" customHeight="1">
      <c r="A12" s="339"/>
      <c r="B12" s="139"/>
      <c r="C12" s="366">
        <v>1</v>
      </c>
      <c r="D12" s="227"/>
      <c r="E12" s="352"/>
      <c r="F12" s="353"/>
      <c r="G12" s="356"/>
      <c r="H12" s="386"/>
      <c r="I12" s="356"/>
      <c r="J12" s="227"/>
      <c r="K12" s="227"/>
      <c r="L12" s="227"/>
      <c r="M12" s="227"/>
      <c r="N12" s="31" t="str">
        <f t="shared" ref="N12:N41" si="4">IF(I12="","",IF(J12="",0,1)*$Z$12+IF(K12="",0,1)*$AA$12+IF(L12="",0,1)*IF(E12&gt;2014,$AB$12,$AC$12)+IF(M12="",0,1)*$AC$12)</f>
        <v/>
      </c>
      <c r="O12" s="168" t="str">
        <f>IF(I12="","",メイン_入力!$AD$32)</f>
        <v/>
      </c>
      <c r="P12" s="168" t="str">
        <f t="shared" ref="P12:P41" si="5">IF(I12="","",H12*I12*(1-N12)*O12)</f>
        <v/>
      </c>
      <c r="Q12" s="356"/>
      <c r="R12" s="168" t="str">
        <f t="shared" ref="R12:R41" si="6">IF(OR(N12="",H12&lt;$Z$9),"",IF(Q12="",P12*N12/(1-N12),Q12*N12/(1-N12)))</f>
        <v/>
      </c>
      <c r="S12" s="96" t="str">
        <f>IF(ISERROR(R12),"",IF(R12="","",R12*$AP$3/1000))</f>
        <v/>
      </c>
      <c r="T12" s="96" t="str">
        <f>IF(ISERROR(R12),"",IF(R12="","",R12*$AP$4/1000))</f>
        <v/>
      </c>
      <c r="U12" s="96" t="str">
        <f>IF(ISERROR(R12),"",IF(R12="","",R12*$AP$5/1000))</f>
        <v/>
      </c>
      <c r="V12" s="96" t="str">
        <f>IF(ISERROR(R12),"",IF(R12="","",R12*$AP$6/1000))</f>
        <v/>
      </c>
      <c r="W12" s="79"/>
      <c r="X12" s="3"/>
      <c r="Y12" s="3"/>
      <c r="Z12" s="31">
        <v>0.05</v>
      </c>
      <c r="AA12" s="31">
        <v>0.1</v>
      </c>
      <c r="AB12" s="31">
        <v>0.06</v>
      </c>
      <c r="AC12" s="31">
        <v>0.04</v>
      </c>
      <c r="AD12" s="146"/>
      <c r="AE12" s="146"/>
      <c r="AF12" s="146"/>
      <c r="AG12" s="146"/>
    </row>
    <row r="13" spans="1:258" s="2" customFormat="1" ht="15" customHeight="1">
      <c r="A13" s="339"/>
      <c r="B13" s="139"/>
      <c r="C13" s="366">
        <v>2</v>
      </c>
      <c r="D13" s="227"/>
      <c r="E13" s="352"/>
      <c r="F13" s="353"/>
      <c r="G13" s="356"/>
      <c r="H13" s="386"/>
      <c r="I13" s="356"/>
      <c r="J13" s="227"/>
      <c r="K13" s="227"/>
      <c r="L13" s="227"/>
      <c r="M13" s="227"/>
      <c r="N13" s="31" t="str">
        <f t="shared" si="4"/>
        <v/>
      </c>
      <c r="O13" s="168" t="str">
        <f>IF(I13="","",メイン_入力!$AD$32)</f>
        <v/>
      </c>
      <c r="P13" s="168" t="str">
        <f t="shared" si="5"/>
        <v/>
      </c>
      <c r="Q13" s="356"/>
      <c r="R13" s="168" t="str">
        <f t="shared" si="6"/>
        <v/>
      </c>
      <c r="S13" s="96" t="str">
        <f t="shared" ref="S13:S41" si="7">IF(ISERROR(R13),"",IF(R13="","",R13*$AP$3/1000))</f>
        <v/>
      </c>
      <c r="T13" s="96" t="str">
        <f t="shared" ref="T13:T41" si="8">IF(ISERROR(R13),"",IF(R13="","",R13*$AP$4/1000))</f>
        <v/>
      </c>
      <c r="U13" s="96" t="str">
        <f t="shared" ref="U13:U41" si="9">IF(ISERROR(R13),"",IF(R13="","",R13*$AP$5/1000))</f>
        <v/>
      </c>
      <c r="V13" s="96" t="str">
        <f t="shared" ref="V13:V40" si="10">IF(ISERROR(R13),"",IF(R13="","",R13*$AP$6/1000))</f>
        <v/>
      </c>
      <c r="W13" s="79"/>
      <c r="X13" s="3"/>
      <c r="Y13" s="3"/>
      <c r="AA13" s="146"/>
      <c r="AB13" s="146"/>
      <c r="AC13" s="146"/>
      <c r="AD13" s="146"/>
      <c r="AE13" s="146"/>
      <c r="AF13" s="146"/>
      <c r="AG13" s="146"/>
    </row>
    <row r="14" spans="1:258" s="2" customFormat="1" ht="15" customHeight="1">
      <c r="A14" s="339"/>
      <c r="B14" s="139"/>
      <c r="C14" s="366">
        <v>3</v>
      </c>
      <c r="D14" s="227"/>
      <c r="E14" s="352"/>
      <c r="F14" s="353"/>
      <c r="G14" s="356"/>
      <c r="H14" s="386"/>
      <c r="I14" s="356"/>
      <c r="J14" s="227"/>
      <c r="K14" s="227"/>
      <c r="L14" s="227"/>
      <c r="M14" s="227"/>
      <c r="N14" s="31" t="str">
        <f t="shared" si="4"/>
        <v/>
      </c>
      <c r="O14" s="168" t="str">
        <f>IF(I14="","",メイン_入力!$AD$32)</f>
        <v/>
      </c>
      <c r="P14" s="168" t="str">
        <f t="shared" si="5"/>
        <v/>
      </c>
      <c r="Q14" s="356"/>
      <c r="R14" s="168" t="str">
        <f t="shared" si="6"/>
        <v/>
      </c>
      <c r="S14" s="96" t="str">
        <f t="shared" si="7"/>
        <v/>
      </c>
      <c r="T14" s="96" t="str">
        <f t="shared" si="8"/>
        <v/>
      </c>
      <c r="U14" s="96" t="str">
        <f t="shared" si="9"/>
        <v/>
      </c>
      <c r="V14" s="96" t="str">
        <f t="shared" si="10"/>
        <v/>
      </c>
      <c r="W14" s="79"/>
      <c r="X14" s="3"/>
      <c r="Y14" s="3"/>
      <c r="AA14" s="146"/>
      <c r="AB14" s="146"/>
      <c r="AC14" s="146"/>
      <c r="AD14" s="146"/>
      <c r="AE14" s="146"/>
      <c r="AF14" s="146"/>
      <c r="AG14" s="146"/>
    </row>
    <row r="15" spans="1:258" s="2" customFormat="1" ht="15" customHeight="1">
      <c r="A15" s="339"/>
      <c r="B15" s="139"/>
      <c r="C15" s="366">
        <v>4</v>
      </c>
      <c r="D15" s="227"/>
      <c r="E15" s="352"/>
      <c r="F15" s="353"/>
      <c r="G15" s="356"/>
      <c r="H15" s="386"/>
      <c r="I15" s="356"/>
      <c r="J15" s="227"/>
      <c r="K15" s="227"/>
      <c r="L15" s="227"/>
      <c r="M15" s="227"/>
      <c r="N15" s="31" t="str">
        <f t="shared" si="4"/>
        <v/>
      </c>
      <c r="O15" s="168" t="str">
        <f>IF(I15="","",メイン_入力!$AD$32)</f>
        <v/>
      </c>
      <c r="P15" s="168" t="str">
        <f t="shared" si="5"/>
        <v/>
      </c>
      <c r="Q15" s="356"/>
      <c r="R15" s="168" t="str">
        <f t="shared" si="6"/>
        <v/>
      </c>
      <c r="S15" s="96" t="str">
        <f t="shared" si="7"/>
        <v/>
      </c>
      <c r="T15" s="96" t="str">
        <f t="shared" si="8"/>
        <v/>
      </c>
      <c r="U15" s="96" t="str">
        <f t="shared" si="9"/>
        <v/>
      </c>
      <c r="V15" s="96" t="str">
        <f t="shared" si="10"/>
        <v/>
      </c>
      <c r="W15" s="79"/>
      <c r="X15" s="3"/>
      <c r="Y15" s="3"/>
      <c r="AA15" s="146"/>
      <c r="AB15" s="146"/>
      <c r="AC15" s="146"/>
      <c r="AD15" s="146"/>
      <c r="AE15" s="146"/>
      <c r="AF15" s="146"/>
      <c r="AG15" s="146"/>
    </row>
    <row r="16" spans="1:258" s="2" customFormat="1" ht="15" customHeight="1">
      <c r="A16" s="339"/>
      <c r="B16" s="139"/>
      <c r="C16" s="366">
        <v>5</v>
      </c>
      <c r="D16" s="227"/>
      <c r="E16" s="352"/>
      <c r="F16" s="353"/>
      <c r="G16" s="356"/>
      <c r="H16" s="386"/>
      <c r="I16" s="356"/>
      <c r="J16" s="227"/>
      <c r="K16" s="227"/>
      <c r="L16" s="227"/>
      <c r="M16" s="227"/>
      <c r="N16" s="31" t="str">
        <f t="shared" si="4"/>
        <v/>
      </c>
      <c r="O16" s="168" t="str">
        <f>IF(I16="","",メイン_入力!$AD$32)</f>
        <v/>
      </c>
      <c r="P16" s="168" t="str">
        <f t="shared" si="5"/>
        <v/>
      </c>
      <c r="Q16" s="356"/>
      <c r="R16" s="168" t="str">
        <f t="shared" si="6"/>
        <v/>
      </c>
      <c r="S16" s="96" t="str">
        <f t="shared" si="7"/>
        <v/>
      </c>
      <c r="T16" s="96" t="str">
        <f t="shared" si="8"/>
        <v/>
      </c>
      <c r="U16" s="96" t="str">
        <f t="shared" si="9"/>
        <v/>
      </c>
      <c r="V16" s="96" t="str">
        <f t="shared" si="10"/>
        <v/>
      </c>
      <c r="W16" s="79"/>
      <c r="X16" s="3"/>
      <c r="Y16" s="3"/>
      <c r="AC16" s="146"/>
      <c r="AD16" s="146"/>
      <c r="AE16" s="146"/>
      <c r="AF16" s="146"/>
      <c r="AG16" s="146"/>
    </row>
    <row r="17" spans="1:33" s="2" customFormat="1" ht="15" customHeight="1">
      <c r="A17" s="339"/>
      <c r="B17" s="139"/>
      <c r="C17" s="366">
        <v>6</v>
      </c>
      <c r="D17" s="227"/>
      <c r="E17" s="352"/>
      <c r="F17" s="353"/>
      <c r="G17" s="356"/>
      <c r="H17" s="386"/>
      <c r="I17" s="356"/>
      <c r="J17" s="227"/>
      <c r="K17" s="227"/>
      <c r="L17" s="227"/>
      <c r="M17" s="227"/>
      <c r="N17" s="31" t="str">
        <f t="shared" si="4"/>
        <v/>
      </c>
      <c r="O17" s="168" t="str">
        <f>IF(I17="","",メイン_入力!$AD$32)</f>
        <v/>
      </c>
      <c r="P17" s="168" t="str">
        <f t="shared" si="5"/>
        <v/>
      </c>
      <c r="Q17" s="356"/>
      <c r="R17" s="168" t="str">
        <f t="shared" si="6"/>
        <v/>
      </c>
      <c r="S17" s="96" t="str">
        <f t="shared" si="7"/>
        <v/>
      </c>
      <c r="T17" s="96" t="str">
        <f t="shared" si="8"/>
        <v/>
      </c>
      <c r="U17" s="96" t="str">
        <f t="shared" si="9"/>
        <v/>
      </c>
      <c r="V17" s="96" t="str">
        <f t="shared" si="10"/>
        <v/>
      </c>
      <c r="W17" s="79"/>
      <c r="X17" s="3"/>
      <c r="Y17" s="3"/>
      <c r="AC17" s="146"/>
      <c r="AD17" s="146"/>
      <c r="AE17" s="146"/>
      <c r="AF17" s="146"/>
      <c r="AG17" s="146"/>
    </row>
    <row r="18" spans="1:33" s="2" customFormat="1" ht="15" customHeight="1">
      <c r="A18" s="339"/>
      <c r="B18" s="139"/>
      <c r="C18" s="366">
        <v>7</v>
      </c>
      <c r="D18" s="227"/>
      <c r="E18" s="352"/>
      <c r="F18" s="353"/>
      <c r="G18" s="356"/>
      <c r="H18" s="386"/>
      <c r="I18" s="356"/>
      <c r="J18" s="227"/>
      <c r="K18" s="227"/>
      <c r="L18" s="227"/>
      <c r="M18" s="227"/>
      <c r="N18" s="31" t="str">
        <f t="shared" si="4"/>
        <v/>
      </c>
      <c r="O18" s="168" t="str">
        <f>IF(I18="","",メイン_入力!$AD$32)</f>
        <v/>
      </c>
      <c r="P18" s="168" t="str">
        <f t="shared" si="5"/>
        <v/>
      </c>
      <c r="Q18" s="356"/>
      <c r="R18" s="168" t="str">
        <f t="shared" si="6"/>
        <v/>
      </c>
      <c r="S18" s="96" t="str">
        <f t="shared" si="7"/>
        <v/>
      </c>
      <c r="T18" s="96" t="str">
        <f t="shared" si="8"/>
        <v/>
      </c>
      <c r="U18" s="96" t="str">
        <f t="shared" si="9"/>
        <v/>
      </c>
      <c r="V18" s="96" t="str">
        <f t="shared" si="10"/>
        <v/>
      </c>
      <c r="W18" s="79"/>
      <c r="X18" s="3"/>
      <c r="Y18" s="3"/>
      <c r="AC18" s="146"/>
      <c r="AD18" s="146"/>
      <c r="AE18" s="146"/>
      <c r="AF18" s="146"/>
      <c r="AG18" s="146"/>
    </row>
    <row r="19" spans="1:33" s="2" customFormat="1" ht="15" customHeight="1">
      <c r="A19" s="339"/>
      <c r="B19" s="139"/>
      <c r="C19" s="366">
        <v>8</v>
      </c>
      <c r="D19" s="227"/>
      <c r="E19" s="352"/>
      <c r="F19" s="353"/>
      <c r="G19" s="356"/>
      <c r="H19" s="386"/>
      <c r="I19" s="356"/>
      <c r="J19" s="227"/>
      <c r="K19" s="227"/>
      <c r="L19" s="227"/>
      <c r="M19" s="227"/>
      <c r="N19" s="31" t="str">
        <f t="shared" si="4"/>
        <v/>
      </c>
      <c r="O19" s="168" t="str">
        <f>IF(I19="","",メイン_入力!$AD$32)</f>
        <v/>
      </c>
      <c r="P19" s="168" t="str">
        <f t="shared" si="5"/>
        <v/>
      </c>
      <c r="Q19" s="356"/>
      <c r="R19" s="168" t="str">
        <f t="shared" si="6"/>
        <v/>
      </c>
      <c r="S19" s="96" t="str">
        <f t="shared" si="7"/>
        <v/>
      </c>
      <c r="T19" s="96" t="str">
        <f t="shared" si="8"/>
        <v/>
      </c>
      <c r="U19" s="96" t="str">
        <f t="shared" si="9"/>
        <v/>
      </c>
      <c r="V19" s="96" t="str">
        <f t="shared" si="10"/>
        <v/>
      </c>
      <c r="W19" s="79"/>
      <c r="X19" s="3"/>
      <c r="Y19" s="3"/>
      <c r="AA19" s="414"/>
      <c r="AC19" s="146"/>
      <c r="AD19" s="146"/>
      <c r="AE19" s="146"/>
      <c r="AF19" s="146"/>
      <c r="AG19" s="146"/>
    </row>
    <row r="20" spans="1:33" s="2" customFormat="1" ht="15" customHeight="1">
      <c r="A20" s="339"/>
      <c r="B20" s="139"/>
      <c r="C20" s="366">
        <v>9</v>
      </c>
      <c r="D20" s="227"/>
      <c r="E20" s="352"/>
      <c r="F20" s="353"/>
      <c r="G20" s="356"/>
      <c r="H20" s="386"/>
      <c r="I20" s="356"/>
      <c r="J20" s="227"/>
      <c r="K20" s="227"/>
      <c r="L20" s="227"/>
      <c r="M20" s="227"/>
      <c r="N20" s="31" t="str">
        <f t="shared" si="4"/>
        <v/>
      </c>
      <c r="O20" s="168" t="str">
        <f>IF(I20="","",メイン_入力!$AD$32)</f>
        <v/>
      </c>
      <c r="P20" s="168" t="str">
        <f t="shared" si="5"/>
        <v/>
      </c>
      <c r="Q20" s="356"/>
      <c r="R20" s="168" t="str">
        <f t="shared" si="6"/>
        <v/>
      </c>
      <c r="S20" s="96" t="str">
        <f t="shared" si="7"/>
        <v/>
      </c>
      <c r="T20" s="96" t="str">
        <f t="shared" si="8"/>
        <v/>
      </c>
      <c r="U20" s="96" t="str">
        <f t="shared" si="9"/>
        <v/>
      </c>
      <c r="V20" s="96" t="str">
        <f t="shared" si="10"/>
        <v/>
      </c>
      <c r="W20" s="79"/>
      <c r="X20" s="3"/>
      <c r="Y20" s="3"/>
      <c r="AC20" s="146"/>
      <c r="AD20" s="146"/>
      <c r="AE20" s="146"/>
      <c r="AF20" s="146"/>
      <c r="AG20" s="146"/>
    </row>
    <row r="21" spans="1:33" s="2" customFormat="1" ht="15" customHeight="1">
      <c r="A21" s="339"/>
      <c r="B21" s="139"/>
      <c r="C21" s="366">
        <v>10</v>
      </c>
      <c r="D21" s="227"/>
      <c r="E21" s="352"/>
      <c r="F21" s="353"/>
      <c r="G21" s="356"/>
      <c r="H21" s="386"/>
      <c r="I21" s="356"/>
      <c r="J21" s="227"/>
      <c r="K21" s="227"/>
      <c r="L21" s="227"/>
      <c r="M21" s="227"/>
      <c r="N21" s="31" t="str">
        <f t="shared" si="4"/>
        <v/>
      </c>
      <c r="O21" s="168" t="str">
        <f>IF(I21="","",メイン_入力!$AD$32)</f>
        <v/>
      </c>
      <c r="P21" s="168" t="str">
        <f t="shared" si="5"/>
        <v/>
      </c>
      <c r="Q21" s="356"/>
      <c r="R21" s="168" t="str">
        <f t="shared" si="6"/>
        <v/>
      </c>
      <c r="S21" s="96" t="str">
        <f t="shared" si="7"/>
        <v/>
      </c>
      <c r="T21" s="96" t="str">
        <f t="shared" si="8"/>
        <v/>
      </c>
      <c r="U21" s="96" t="str">
        <f t="shared" si="9"/>
        <v/>
      </c>
      <c r="V21" s="96" t="str">
        <f t="shared" si="10"/>
        <v/>
      </c>
      <c r="W21" s="79"/>
      <c r="X21" s="3"/>
      <c r="Y21" s="3"/>
      <c r="AC21" s="146"/>
      <c r="AD21" s="146"/>
      <c r="AE21" s="146"/>
      <c r="AF21" s="146"/>
      <c r="AG21" s="146"/>
    </row>
    <row r="22" spans="1:33" s="2" customFormat="1" ht="15" customHeight="1">
      <c r="A22" s="339"/>
      <c r="B22" s="139"/>
      <c r="C22" s="366">
        <v>11</v>
      </c>
      <c r="D22" s="227"/>
      <c r="E22" s="352"/>
      <c r="F22" s="353"/>
      <c r="G22" s="356"/>
      <c r="H22" s="386"/>
      <c r="I22" s="356"/>
      <c r="J22" s="227"/>
      <c r="K22" s="227"/>
      <c r="L22" s="227"/>
      <c r="M22" s="227"/>
      <c r="N22" s="31" t="str">
        <f t="shared" si="4"/>
        <v/>
      </c>
      <c r="O22" s="168" t="str">
        <f>IF(I22="","",メイン_入力!$AD$32)</f>
        <v/>
      </c>
      <c r="P22" s="168" t="str">
        <f t="shared" si="5"/>
        <v/>
      </c>
      <c r="Q22" s="356"/>
      <c r="R22" s="168" t="str">
        <f t="shared" si="6"/>
        <v/>
      </c>
      <c r="S22" s="96" t="str">
        <f t="shared" si="7"/>
        <v/>
      </c>
      <c r="T22" s="96" t="str">
        <f t="shared" si="8"/>
        <v/>
      </c>
      <c r="U22" s="96" t="str">
        <f t="shared" si="9"/>
        <v/>
      </c>
      <c r="V22" s="96" t="str">
        <f t="shared" si="10"/>
        <v/>
      </c>
      <c r="W22" s="79"/>
      <c r="X22" s="3"/>
      <c r="Y22" s="3"/>
      <c r="AC22" s="146"/>
      <c r="AD22" s="146"/>
      <c r="AE22" s="146"/>
      <c r="AF22" s="146"/>
      <c r="AG22" s="146"/>
    </row>
    <row r="23" spans="1:33" s="2" customFormat="1" ht="15" customHeight="1">
      <c r="A23" s="339"/>
      <c r="B23" s="139"/>
      <c r="C23" s="366">
        <v>12</v>
      </c>
      <c r="D23" s="227"/>
      <c r="E23" s="352"/>
      <c r="F23" s="353"/>
      <c r="G23" s="356"/>
      <c r="H23" s="386"/>
      <c r="I23" s="356"/>
      <c r="J23" s="227"/>
      <c r="K23" s="227"/>
      <c r="L23" s="227"/>
      <c r="M23" s="227"/>
      <c r="N23" s="31" t="str">
        <f t="shared" si="4"/>
        <v/>
      </c>
      <c r="O23" s="168" t="str">
        <f>IF(I23="","",メイン_入力!$AD$32)</f>
        <v/>
      </c>
      <c r="P23" s="168" t="str">
        <f t="shared" si="5"/>
        <v/>
      </c>
      <c r="Q23" s="356"/>
      <c r="R23" s="168" t="str">
        <f t="shared" si="6"/>
        <v/>
      </c>
      <c r="S23" s="96" t="str">
        <f t="shared" si="7"/>
        <v/>
      </c>
      <c r="T23" s="96" t="str">
        <f t="shared" si="8"/>
        <v/>
      </c>
      <c r="U23" s="96" t="str">
        <f t="shared" si="9"/>
        <v/>
      </c>
      <c r="V23" s="96" t="str">
        <f t="shared" si="10"/>
        <v/>
      </c>
      <c r="W23" s="79"/>
      <c r="X23" s="3"/>
      <c r="Y23" s="3"/>
      <c r="AC23" s="146"/>
      <c r="AD23" s="146"/>
      <c r="AE23" s="146"/>
      <c r="AF23" s="146"/>
      <c r="AG23" s="146"/>
    </row>
    <row r="24" spans="1:33" s="2" customFormat="1" ht="15" customHeight="1">
      <c r="A24" s="339"/>
      <c r="B24" s="139"/>
      <c r="C24" s="366">
        <v>13</v>
      </c>
      <c r="D24" s="227"/>
      <c r="E24" s="352"/>
      <c r="F24" s="353"/>
      <c r="G24" s="356"/>
      <c r="H24" s="386"/>
      <c r="I24" s="356"/>
      <c r="J24" s="227"/>
      <c r="K24" s="227"/>
      <c r="L24" s="227"/>
      <c r="M24" s="227"/>
      <c r="N24" s="31" t="str">
        <f t="shared" si="4"/>
        <v/>
      </c>
      <c r="O24" s="168" t="str">
        <f>IF(I24="","",メイン_入力!$AD$32)</f>
        <v/>
      </c>
      <c r="P24" s="168" t="str">
        <f t="shared" si="5"/>
        <v/>
      </c>
      <c r="Q24" s="356"/>
      <c r="R24" s="168" t="str">
        <f t="shared" si="6"/>
        <v/>
      </c>
      <c r="S24" s="96" t="str">
        <f t="shared" si="7"/>
        <v/>
      </c>
      <c r="T24" s="96" t="str">
        <f t="shared" si="8"/>
        <v/>
      </c>
      <c r="U24" s="96" t="str">
        <f t="shared" si="9"/>
        <v/>
      </c>
      <c r="V24" s="96" t="str">
        <f t="shared" si="10"/>
        <v/>
      </c>
      <c r="W24" s="79"/>
      <c r="X24" s="3"/>
      <c r="Y24" s="3"/>
      <c r="AC24" s="146"/>
      <c r="AD24" s="146"/>
      <c r="AE24" s="146"/>
      <c r="AF24" s="146"/>
      <c r="AG24" s="146"/>
    </row>
    <row r="25" spans="1:33" s="2" customFormat="1" ht="15" customHeight="1">
      <c r="A25" s="339"/>
      <c r="B25" s="139"/>
      <c r="C25" s="366">
        <v>14</v>
      </c>
      <c r="D25" s="227"/>
      <c r="E25" s="352"/>
      <c r="F25" s="353"/>
      <c r="G25" s="356"/>
      <c r="H25" s="386"/>
      <c r="I25" s="356"/>
      <c r="J25" s="227"/>
      <c r="K25" s="227"/>
      <c r="L25" s="227"/>
      <c r="M25" s="227"/>
      <c r="N25" s="31" t="str">
        <f t="shared" si="4"/>
        <v/>
      </c>
      <c r="O25" s="168" t="str">
        <f>IF(I25="","",メイン_入力!$AD$32)</f>
        <v/>
      </c>
      <c r="P25" s="168" t="str">
        <f t="shared" si="5"/>
        <v/>
      </c>
      <c r="Q25" s="356"/>
      <c r="R25" s="168" t="str">
        <f t="shared" si="6"/>
        <v/>
      </c>
      <c r="S25" s="96" t="str">
        <f t="shared" si="7"/>
        <v/>
      </c>
      <c r="T25" s="96" t="str">
        <f t="shared" si="8"/>
        <v/>
      </c>
      <c r="U25" s="96" t="str">
        <f t="shared" si="9"/>
        <v/>
      </c>
      <c r="V25" s="96" t="str">
        <f t="shared" si="10"/>
        <v/>
      </c>
      <c r="W25" s="79"/>
      <c r="X25" s="3"/>
      <c r="Y25" s="3"/>
      <c r="AC25" s="146"/>
      <c r="AD25" s="146"/>
      <c r="AE25" s="146"/>
      <c r="AF25" s="146"/>
      <c r="AG25" s="146"/>
    </row>
    <row r="26" spans="1:33" s="2" customFormat="1" ht="15" customHeight="1">
      <c r="A26" s="339"/>
      <c r="B26" s="139"/>
      <c r="C26" s="366">
        <v>15</v>
      </c>
      <c r="D26" s="227"/>
      <c r="E26" s="352"/>
      <c r="F26" s="353"/>
      <c r="G26" s="356"/>
      <c r="H26" s="386"/>
      <c r="I26" s="356"/>
      <c r="J26" s="227"/>
      <c r="K26" s="227"/>
      <c r="L26" s="227"/>
      <c r="M26" s="227"/>
      <c r="N26" s="31" t="str">
        <f t="shared" si="4"/>
        <v/>
      </c>
      <c r="O26" s="168" t="str">
        <f>IF(I26="","",メイン_入力!$AD$32)</f>
        <v/>
      </c>
      <c r="P26" s="168" t="str">
        <f t="shared" si="5"/>
        <v/>
      </c>
      <c r="Q26" s="356"/>
      <c r="R26" s="168" t="str">
        <f t="shared" si="6"/>
        <v/>
      </c>
      <c r="S26" s="96" t="str">
        <f t="shared" si="7"/>
        <v/>
      </c>
      <c r="T26" s="96" t="str">
        <f t="shared" si="8"/>
        <v/>
      </c>
      <c r="U26" s="96" t="str">
        <f t="shared" si="9"/>
        <v/>
      </c>
      <c r="V26" s="96" t="str">
        <f t="shared" si="10"/>
        <v/>
      </c>
      <c r="W26" s="79"/>
      <c r="X26" s="3"/>
      <c r="Y26" s="3"/>
      <c r="AC26" s="146"/>
      <c r="AD26" s="146"/>
      <c r="AE26" s="146"/>
      <c r="AF26" s="146"/>
      <c r="AG26" s="146"/>
    </row>
    <row r="27" spans="1:33" s="2" customFormat="1" ht="15" customHeight="1">
      <c r="A27" s="339"/>
      <c r="B27" s="139"/>
      <c r="C27" s="366">
        <v>16</v>
      </c>
      <c r="D27" s="227"/>
      <c r="E27" s="352"/>
      <c r="F27" s="353"/>
      <c r="G27" s="356"/>
      <c r="H27" s="386"/>
      <c r="I27" s="356"/>
      <c r="J27" s="227"/>
      <c r="K27" s="227"/>
      <c r="L27" s="227"/>
      <c r="M27" s="227"/>
      <c r="N27" s="31" t="str">
        <f t="shared" si="4"/>
        <v/>
      </c>
      <c r="O27" s="168" t="str">
        <f>IF(I27="","",メイン_入力!$AD$32)</f>
        <v/>
      </c>
      <c r="P27" s="168" t="str">
        <f t="shared" si="5"/>
        <v/>
      </c>
      <c r="Q27" s="356"/>
      <c r="R27" s="168" t="str">
        <f t="shared" si="6"/>
        <v/>
      </c>
      <c r="S27" s="96" t="str">
        <f t="shared" si="7"/>
        <v/>
      </c>
      <c r="T27" s="96" t="str">
        <f t="shared" si="8"/>
        <v/>
      </c>
      <c r="U27" s="96" t="str">
        <f t="shared" si="9"/>
        <v/>
      </c>
      <c r="V27" s="96" t="str">
        <f t="shared" si="10"/>
        <v/>
      </c>
      <c r="W27" s="79"/>
      <c r="X27" s="3"/>
      <c r="Y27" s="3"/>
      <c r="AC27" s="146"/>
      <c r="AD27" s="146"/>
      <c r="AE27" s="146"/>
      <c r="AF27" s="146"/>
      <c r="AG27" s="146"/>
    </row>
    <row r="28" spans="1:33" s="2" customFormat="1" ht="15" customHeight="1">
      <c r="A28" s="339"/>
      <c r="B28" s="139"/>
      <c r="C28" s="366">
        <v>17</v>
      </c>
      <c r="D28" s="227"/>
      <c r="E28" s="352"/>
      <c r="F28" s="353"/>
      <c r="G28" s="356"/>
      <c r="H28" s="386"/>
      <c r="I28" s="356"/>
      <c r="J28" s="227"/>
      <c r="K28" s="227"/>
      <c r="L28" s="227"/>
      <c r="M28" s="227"/>
      <c r="N28" s="31" t="str">
        <f t="shared" si="4"/>
        <v/>
      </c>
      <c r="O28" s="168" t="str">
        <f>IF(I28="","",メイン_入力!$AD$32)</f>
        <v/>
      </c>
      <c r="P28" s="168" t="str">
        <f t="shared" si="5"/>
        <v/>
      </c>
      <c r="Q28" s="356"/>
      <c r="R28" s="168" t="str">
        <f t="shared" si="6"/>
        <v/>
      </c>
      <c r="S28" s="96" t="str">
        <f t="shared" si="7"/>
        <v/>
      </c>
      <c r="T28" s="96" t="str">
        <f t="shared" si="8"/>
        <v/>
      </c>
      <c r="U28" s="96" t="str">
        <f t="shared" si="9"/>
        <v/>
      </c>
      <c r="V28" s="96" t="str">
        <f t="shared" si="10"/>
        <v/>
      </c>
      <c r="W28" s="79"/>
      <c r="X28" s="3"/>
      <c r="Y28" s="3"/>
      <c r="AC28" s="146"/>
      <c r="AD28" s="146"/>
      <c r="AE28" s="146"/>
      <c r="AF28" s="146"/>
      <c r="AG28" s="146"/>
    </row>
    <row r="29" spans="1:33" s="2" customFormat="1" ht="15" customHeight="1">
      <c r="A29" s="339"/>
      <c r="B29" s="139"/>
      <c r="C29" s="366">
        <v>18</v>
      </c>
      <c r="D29" s="227"/>
      <c r="E29" s="352"/>
      <c r="F29" s="353"/>
      <c r="G29" s="356"/>
      <c r="H29" s="386"/>
      <c r="I29" s="356"/>
      <c r="J29" s="227"/>
      <c r="K29" s="227"/>
      <c r="L29" s="227"/>
      <c r="M29" s="227"/>
      <c r="N29" s="31" t="str">
        <f t="shared" si="4"/>
        <v/>
      </c>
      <c r="O29" s="168" t="str">
        <f>IF(I29="","",メイン_入力!$AD$32)</f>
        <v/>
      </c>
      <c r="P29" s="168" t="str">
        <f t="shared" si="5"/>
        <v/>
      </c>
      <c r="Q29" s="356"/>
      <c r="R29" s="168" t="str">
        <f t="shared" si="6"/>
        <v/>
      </c>
      <c r="S29" s="96" t="str">
        <f t="shared" si="7"/>
        <v/>
      </c>
      <c r="T29" s="96" t="str">
        <f t="shared" si="8"/>
        <v/>
      </c>
      <c r="U29" s="96" t="str">
        <f t="shared" si="9"/>
        <v/>
      </c>
      <c r="V29" s="96" t="str">
        <f t="shared" si="10"/>
        <v/>
      </c>
      <c r="W29" s="79"/>
      <c r="X29" s="3"/>
      <c r="Y29" s="3"/>
      <c r="AC29" s="146"/>
      <c r="AD29" s="146"/>
      <c r="AE29" s="146"/>
      <c r="AF29" s="146"/>
      <c r="AG29" s="146"/>
    </row>
    <row r="30" spans="1:33" s="2" customFormat="1" ht="15" customHeight="1">
      <c r="A30" s="339"/>
      <c r="B30" s="139"/>
      <c r="C30" s="366">
        <v>19</v>
      </c>
      <c r="D30" s="227"/>
      <c r="E30" s="352"/>
      <c r="F30" s="353"/>
      <c r="G30" s="356"/>
      <c r="H30" s="386"/>
      <c r="I30" s="356"/>
      <c r="J30" s="227"/>
      <c r="K30" s="227"/>
      <c r="L30" s="227"/>
      <c r="M30" s="227"/>
      <c r="N30" s="31" t="str">
        <f t="shared" si="4"/>
        <v/>
      </c>
      <c r="O30" s="168" t="str">
        <f>IF(I30="","",メイン_入力!$AD$32)</f>
        <v/>
      </c>
      <c r="P30" s="168" t="str">
        <f t="shared" si="5"/>
        <v/>
      </c>
      <c r="Q30" s="356"/>
      <c r="R30" s="168" t="str">
        <f t="shared" si="6"/>
        <v/>
      </c>
      <c r="S30" s="96" t="str">
        <f t="shared" si="7"/>
        <v/>
      </c>
      <c r="T30" s="96" t="str">
        <f t="shared" si="8"/>
        <v/>
      </c>
      <c r="U30" s="96" t="str">
        <f t="shared" si="9"/>
        <v/>
      </c>
      <c r="V30" s="96" t="str">
        <f t="shared" si="10"/>
        <v/>
      </c>
      <c r="W30" s="79"/>
      <c r="X30" s="3"/>
      <c r="Y30" s="3"/>
      <c r="AC30" s="146"/>
      <c r="AD30" s="146"/>
      <c r="AE30" s="146"/>
      <c r="AF30" s="146"/>
      <c r="AG30" s="146"/>
    </row>
    <row r="31" spans="1:33" s="2" customFormat="1" ht="15" customHeight="1">
      <c r="A31" s="339"/>
      <c r="B31" s="139"/>
      <c r="C31" s="366">
        <v>20</v>
      </c>
      <c r="D31" s="227"/>
      <c r="E31" s="352"/>
      <c r="F31" s="353"/>
      <c r="G31" s="356"/>
      <c r="H31" s="386"/>
      <c r="I31" s="356"/>
      <c r="J31" s="227"/>
      <c r="K31" s="227"/>
      <c r="L31" s="227"/>
      <c r="M31" s="227"/>
      <c r="N31" s="31" t="str">
        <f t="shared" si="4"/>
        <v/>
      </c>
      <c r="O31" s="168" t="str">
        <f>IF(I31="","",メイン_入力!$AD$32)</f>
        <v/>
      </c>
      <c r="P31" s="168" t="str">
        <f t="shared" si="5"/>
        <v/>
      </c>
      <c r="Q31" s="356"/>
      <c r="R31" s="168" t="str">
        <f t="shared" si="6"/>
        <v/>
      </c>
      <c r="S31" s="96" t="str">
        <f t="shared" si="7"/>
        <v/>
      </c>
      <c r="T31" s="96" t="str">
        <f t="shared" si="8"/>
        <v/>
      </c>
      <c r="U31" s="96" t="str">
        <f t="shared" si="9"/>
        <v/>
      </c>
      <c r="V31" s="96" t="str">
        <f t="shared" si="10"/>
        <v/>
      </c>
      <c r="W31" s="79"/>
      <c r="X31" s="3"/>
      <c r="Y31" s="3"/>
      <c r="AC31" s="146"/>
      <c r="AD31" s="146"/>
      <c r="AE31" s="146"/>
      <c r="AF31" s="146"/>
      <c r="AG31" s="146"/>
    </row>
    <row r="32" spans="1:33" s="2" customFormat="1" ht="15" customHeight="1">
      <c r="A32" s="339"/>
      <c r="B32" s="139"/>
      <c r="C32" s="366">
        <v>21</v>
      </c>
      <c r="D32" s="227"/>
      <c r="E32" s="352"/>
      <c r="F32" s="353"/>
      <c r="G32" s="356"/>
      <c r="H32" s="386"/>
      <c r="I32" s="356"/>
      <c r="J32" s="227"/>
      <c r="K32" s="227"/>
      <c r="L32" s="227"/>
      <c r="M32" s="227"/>
      <c r="N32" s="31" t="str">
        <f t="shared" si="4"/>
        <v/>
      </c>
      <c r="O32" s="168" t="str">
        <f>IF(I32="","",メイン_入力!$AD$32)</f>
        <v/>
      </c>
      <c r="P32" s="168" t="str">
        <f t="shared" si="5"/>
        <v/>
      </c>
      <c r="Q32" s="356"/>
      <c r="R32" s="168" t="str">
        <f t="shared" si="6"/>
        <v/>
      </c>
      <c r="S32" s="96" t="str">
        <f t="shared" si="7"/>
        <v/>
      </c>
      <c r="T32" s="96" t="str">
        <f t="shared" si="8"/>
        <v/>
      </c>
      <c r="U32" s="96" t="str">
        <f t="shared" si="9"/>
        <v/>
      </c>
      <c r="V32" s="96" t="str">
        <f t="shared" si="10"/>
        <v/>
      </c>
      <c r="W32" s="79"/>
      <c r="X32" s="3"/>
      <c r="Y32" s="3"/>
      <c r="AC32" s="146"/>
      <c r="AD32" s="146"/>
      <c r="AE32" s="146"/>
      <c r="AF32" s="146"/>
      <c r="AG32" s="146"/>
    </row>
    <row r="33" spans="1:33" s="2" customFormat="1" ht="15" customHeight="1">
      <c r="A33" s="339"/>
      <c r="B33" s="139"/>
      <c r="C33" s="366">
        <v>22</v>
      </c>
      <c r="D33" s="227"/>
      <c r="E33" s="352"/>
      <c r="F33" s="353"/>
      <c r="G33" s="356"/>
      <c r="H33" s="386"/>
      <c r="I33" s="356"/>
      <c r="J33" s="227"/>
      <c r="K33" s="227"/>
      <c r="L33" s="227"/>
      <c r="M33" s="227"/>
      <c r="N33" s="31" t="str">
        <f t="shared" si="4"/>
        <v/>
      </c>
      <c r="O33" s="168" t="str">
        <f>IF(I33="","",メイン_入力!$AD$32)</f>
        <v/>
      </c>
      <c r="P33" s="168" t="str">
        <f t="shared" si="5"/>
        <v/>
      </c>
      <c r="Q33" s="356"/>
      <c r="R33" s="168" t="str">
        <f t="shared" si="6"/>
        <v/>
      </c>
      <c r="S33" s="96" t="str">
        <f t="shared" si="7"/>
        <v/>
      </c>
      <c r="T33" s="96" t="str">
        <f t="shared" si="8"/>
        <v/>
      </c>
      <c r="U33" s="96" t="str">
        <f t="shared" si="9"/>
        <v/>
      </c>
      <c r="V33" s="96" t="str">
        <f t="shared" si="10"/>
        <v/>
      </c>
      <c r="W33" s="79"/>
      <c r="X33" s="3"/>
      <c r="Y33" s="3"/>
      <c r="AC33" s="146"/>
      <c r="AD33" s="146"/>
      <c r="AE33" s="146"/>
      <c r="AF33" s="146"/>
      <c r="AG33" s="146"/>
    </row>
    <row r="34" spans="1:33" s="2" customFormat="1" ht="15" customHeight="1">
      <c r="A34" s="339"/>
      <c r="B34" s="139"/>
      <c r="C34" s="366">
        <v>23</v>
      </c>
      <c r="D34" s="227"/>
      <c r="E34" s="352"/>
      <c r="F34" s="353"/>
      <c r="G34" s="356"/>
      <c r="H34" s="386"/>
      <c r="I34" s="356"/>
      <c r="J34" s="227"/>
      <c r="K34" s="227"/>
      <c r="L34" s="227"/>
      <c r="M34" s="227"/>
      <c r="N34" s="31" t="str">
        <f t="shared" si="4"/>
        <v/>
      </c>
      <c r="O34" s="168" t="str">
        <f>IF(I34="","",メイン_入力!$AD$32)</f>
        <v/>
      </c>
      <c r="P34" s="168" t="str">
        <f t="shared" si="5"/>
        <v/>
      </c>
      <c r="Q34" s="356"/>
      <c r="R34" s="168" t="str">
        <f t="shared" si="6"/>
        <v/>
      </c>
      <c r="S34" s="96" t="str">
        <f t="shared" si="7"/>
        <v/>
      </c>
      <c r="T34" s="96" t="str">
        <f t="shared" si="8"/>
        <v/>
      </c>
      <c r="U34" s="96" t="str">
        <f t="shared" si="9"/>
        <v/>
      </c>
      <c r="V34" s="96" t="str">
        <f t="shared" si="10"/>
        <v/>
      </c>
      <c r="W34" s="79"/>
      <c r="X34" s="3"/>
      <c r="Y34" s="3"/>
      <c r="AC34" s="146"/>
      <c r="AD34" s="146"/>
      <c r="AE34" s="146"/>
      <c r="AF34" s="146"/>
      <c r="AG34" s="146"/>
    </row>
    <row r="35" spans="1:33" s="2" customFormat="1" ht="15" customHeight="1">
      <c r="A35" s="339"/>
      <c r="B35" s="139"/>
      <c r="C35" s="366">
        <v>24</v>
      </c>
      <c r="D35" s="227"/>
      <c r="E35" s="352"/>
      <c r="F35" s="353"/>
      <c r="G35" s="356"/>
      <c r="H35" s="386"/>
      <c r="I35" s="356"/>
      <c r="J35" s="227"/>
      <c r="K35" s="227"/>
      <c r="L35" s="227"/>
      <c r="M35" s="227"/>
      <c r="N35" s="31" t="str">
        <f t="shared" si="4"/>
        <v/>
      </c>
      <c r="O35" s="168" t="str">
        <f>IF(I35="","",メイン_入力!$AD$32)</f>
        <v/>
      </c>
      <c r="P35" s="168" t="str">
        <f t="shared" si="5"/>
        <v/>
      </c>
      <c r="Q35" s="356"/>
      <c r="R35" s="168" t="str">
        <f t="shared" si="6"/>
        <v/>
      </c>
      <c r="S35" s="96" t="str">
        <f t="shared" si="7"/>
        <v/>
      </c>
      <c r="T35" s="96" t="str">
        <f t="shared" si="8"/>
        <v/>
      </c>
      <c r="U35" s="96" t="str">
        <f t="shared" si="9"/>
        <v/>
      </c>
      <c r="V35" s="96" t="str">
        <f t="shared" si="10"/>
        <v/>
      </c>
      <c r="W35" s="79"/>
      <c r="X35" s="3"/>
      <c r="Y35" s="3"/>
      <c r="AC35" s="146"/>
      <c r="AD35" s="146"/>
      <c r="AE35" s="146"/>
      <c r="AF35" s="146"/>
      <c r="AG35" s="146"/>
    </row>
    <row r="36" spans="1:33" s="2" customFormat="1" ht="15" customHeight="1">
      <c r="A36" s="339"/>
      <c r="B36" s="139"/>
      <c r="C36" s="366">
        <v>25</v>
      </c>
      <c r="D36" s="227"/>
      <c r="E36" s="352"/>
      <c r="F36" s="353"/>
      <c r="G36" s="356"/>
      <c r="H36" s="386"/>
      <c r="I36" s="356"/>
      <c r="J36" s="227"/>
      <c r="K36" s="227"/>
      <c r="L36" s="227"/>
      <c r="M36" s="227"/>
      <c r="N36" s="31" t="str">
        <f t="shared" si="4"/>
        <v/>
      </c>
      <c r="O36" s="168" t="str">
        <f>IF(I36="","",メイン_入力!$AD$32)</f>
        <v/>
      </c>
      <c r="P36" s="168" t="str">
        <f t="shared" si="5"/>
        <v/>
      </c>
      <c r="Q36" s="356"/>
      <c r="R36" s="168" t="str">
        <f t="shared" si="6"/>
        <v/>
      </c>
      <c r="S36" s="96" t="str">
        <f t="shared" si="7"/>
        <v/>
      </c>
      <c r="T36" s="96" t="str">
        <f t="shared" si="8"/>
        <v/>
      </c>
      <c r="U36" s="96" t="str">
        <f t="shared" si="9"/>
        <v/>
      </c>
      <c r="V36" s="96" t="str">
        <f t="shared" si="10"/>
        <v/>
      </c>
      <c r="W36" s="79"/>
      <c r="X36" s="3"/>
      <c r="Y36" s="3"/>
      <c r="AC36" s="146"/>
      <c r="AD36" s="146"/>
      <c r="AE36" s="146"/>
      <c r="AF36" s="146"/>
      <c r="AG36" s="146"/>
    </row>
    <row r="37" spans="1:33" s="2" customFormat="1" ht="15" customHeight="1">
      <c r="A37" s="339"/>
      <c r="B37" s="139"/>
      <c r="C37" s="366">
        <v>26</v>
      </c>
      <c r="D37" s="227"/>
      <c r="E37" s="352"/>
      <c r="F37" s="353"/>
      <c r="G37" s="356"/>
      <c r="H37" s="386"/>
      <c r="I37" s="356"/>
      <c r="J37" s="227"/>
      <c r="K37" s="227"/>
      <c r="L37" s="227"/>
      <c r="M37" s="227"/>
      <c r="N37" s="31" t="str">
        <f t="shared" si="4"/>
        <v/>
      </c>
      <c r="O37" s="168" t="str">
        <f>IF(I37="","",メイン_入力!$AD$32)</f>
        <v/>
      </c>
      <c r="P37" s="168" t="str">
        <f t="shared" si="5"/>
        <v/>
      </c>
      <c r="Q37" s="356"/>
      <c r="R37" s="168" t="str">
        <f t="shared" si="6"/>
        <v/>
      </c>
      <c r="S37" s="96" t="str">
        <f t="shared" si="7"/>
        <v/>
      </c>
      <c r="T37" s="96" t="str">
        <f t="shared" si="8"/>
        <v/>
      </c>
      <c r="U37" s="96" t="str">
        <f t="shared" si="9"/>
        <v/>
      </c>
      <c r="V37" s="96" t="str">
        <f t="shared" si="10"/>
        <v/>
      </c>
      <c r="W37" s="79"/>
      <c r="X37" s="3"/>
      <c r="Y37" s="3"/>
      <c r="AC37" s="146"/>
      <c r="AD37" s="146"/>
      <c r="AE37" s="146"/>
      <c r="AF37" s="146"/>
      <c r="AG37" s="146"/>
    </row>
    <row r="38" spans="1:33" s="2" customFormat="1" ht="15" customHeight="1">
      <c r="A38" s="339"/>
      <c r="B38" s="139"/>
      <c r="C38" s="366">
        <v>27</v>
      </c>
      <c r="D38" s="227"/>
      <c r="E38" s="352"/>
      <c r="F38" s="353"/>
      <c r="G38" s="356"/>
      <c r="H38" s="386"/>
      <c r="I38" s="356"/>
      <c r="J38" s="227"/>
      <c r="K38" s="227"/>
      <c r="L38" s="227"/>
      <c r="M38" s="227"/>
      <c r="N38" s="31" t="str">
        <f t="shared" si="4"/>
        <v/>
      </c>
      <c r="O38" s="168" t="str">
        <f>IF(I38="","",メイン_入力!$AD$32)</f>
        <v/>
      </c>
      <c r="P38" s="168" t="str">
        <f t="shared" si="5"/>
        <v/>
      </c>
      <c r="Q38" s="356"/>
      <c r="R38" s="168" t="str">
        <f t="shared" si="6"/>
        <v/>
      </c>
      <c r="S38" s="96" t="str">
        <f t="shared" si="7"/>
        <v/>
      </c>
      <c r="T38" s="96" t="str">
        <f t="shared" si="8"/>
        <v/>
      </c>
      <c r="U38" s="96" t="str">
        <f t="shared" si="9"/>
        <v/>
      </c>
      <c r="V38" s="96" t="str">
        <f t="shared" si="10"/>
        <v/>
      </c>
      <c r="W38" s="79"/>
      <c r="X38" s="3"/>
      <c r="Y38" s="3"/>
      <c r="AC38" s="146"/>
      <c r="AD38" s="146"/>
      <c r="AE38" s="146"/>
      <c r="AF38" s="146"/>
      <c r="AG38" s="146"/>
    </row>
    <row r="39" spans="1:33" s="2" customFormat="1" ht="15" customHeight="1">
      <c r="A39" s="339"/>
      <c r="B39" s="139"/>
      <c r="C39" s="366">
        <v>28</v>
      </c>
      <c r="D39" s="227"/>
      <c r="E39" s="352"/>
      <c r="F39" s="353"/>
      <c r="G39" s="356"/>
      <c r="H39" s="386"/>
      <c r="I39" s="356"/>
      <c r="J39" s="227"/>
      <c r="K39" s="227"/>
      <c r="L39" s="227"/>
      <c r="M39" s="227"/>
      <c r="N39" s="31" t="str">
        <f t="shared" si="4"/>
        <v/>
      </c>
      <c r="O39" s="168" t="str">
        <f>IF(I39="","",メイン_入力!$AD$32)</f>
        <v/>
      </c>
      <c r="P39" s="168" t="str">
        <f t="shared" si="5"/>
        <v/>
      </c>
      <c r="Q39" s="356"/>
      <c r="R39" s="168" t="str">
        <f t="shared" si="6"/>
        <v/>
      </c>
      <c r="S39" s="96" t="str">
        <f t="shared" si="7"/>
        <v/>
      </c>
      <c r="T39" s="96" t="str">
        <f t="shared" si="8"/>
        <v/>
      </c>
      <c r="U39" s="96" t="str">
        <f t="shared" si="9"/>
        <v/>
      </c>
      <c r="V39" s="96" t="str">
        <f t="shared" si="10"/>
        <v/>
      </c>
      <c r="W39" s="79"/>
      <c r="X39" s="3"/>
      <c r="Y39" s="3"/>
      <c r="AC39" s="146"/>
      <c r="AD39" s="146"/>
      <c r="AE39" s="146"/>
      <c r="AF39" s="146"/>
      <c r="AG39" s="146"/>
    </row>
    <row r="40" spans="1:33" s="2" customFormat="1" ht="15" customHeight="1">
      <c r="A40" s="339"/>
      <c r="B40" s="139"/>
      <c r="C40" s="366">
        <v>29</v>
      </c>
      <c r="D40" s="227"/>
      <c r="E40" s="352"/>
      <c r="F40" s="353"/>
      <c r="G40" s="356"/>
      <c r="H40" s="386"/>
      <c r="I40" s="356"/>
      <c r="J40" s="227"/>
      <c r="K40" s="227"/>
      <c r="L40" s="227"/>
      <c r="M40" s="227"/>
      <c r="N40" s="31" t="str">
        <f t="shared" si="4"/>
        <v/>
      </c>
      <c r="O40" s="168" t="str">
        <f>IF(I40="","",メイン_入力!$AD$32)</f>
        <v/>
      </c>
      <c r="P40" s="168" t="str">
        <f t="shared" si="5"/>
        <v/>
      </c>
      <c r="Q40" s="356"/>
      <c r="R40" s="168" t="str">
        <f t="shared" si="6"/>
        <v/>
      </c>
      <c r="S40" s="96" t="str">
        <f t="shared" si="7"/>
        <v/>
      </c>
      <c r="T40" s="96" t="str">
        <f t="shared" si="8"/>
        <v/>
      </c>
      <c r="U40" s="96" t="str">
        <f t="shared" si="9"/>
        <v/>
      </c>
      <c r="V40" s="96" t="str">
        <f t="shared" si="10"/>
        <v/>
      </c>
      <c r="W40" s="79"/>
      <c r="X40" s="3"/>
      <c r="Y40" s="3"/>
      <c r="AC40" s="146"/>
      <c r="AD40" s="146"/>
      <c r="AE40" s="146"/>
      <c r="AF40" s="146"/>
      <c r="AG40" s="146"/>
    </row>
    <row r="41" spans="1:33" s="2" customFormat="1" ht="15" customHeight="1">
      <c r="A41" s="339"/>
      <c r="B41" s="139"/>
      <c r="C41" s="366">
        <v>30</v>
      </c>
      <c r="D41" s="227"/>
      <c r="E41" s="352"/>
      <c r="F41" s="353"/>
      <c r="G41" s="356"/>
      <c r="H41" s="386"/>
      <c r="I41" s="356"/>
      <c r="J41" s="227"/>
      <c r="K41" s="227"/>
      <c r="L41" s="227"/>
      <c r="M41" s="227"/>
      <c r="N41" s="31" t="str">
        <f t="shared" si="4"/>
        <v/>
      </c>
      <c r="O41" s="168" t="str">
        <f>IF(I41="","",メイン_入力!$AD$32)</f>
        <v/>
      </c>
      <c r="P41" s="168" t="str">
        <f t="shared" si="5"/>
        <v/>
      </c>
      <c r="Q41" s="356"/>
      <c r="R41" s="168" t="str">
        <f t="shared" si="6"/>
        <v/>
      </c>
      <c r="S41" s="96" t="str">
        <f t="shared" si="7"/>
        <v/>
      </c>
      <c r="T41" s="96" t="str">
        <f t="shared" si="8"/>
        <v/>
      </c>
      <c r="U41" s="96" t="str">
        <f t="shared" si="9"/>
        <v/>
      </c>
      <c r="V41" s="96" t="str">
        <f>IF(ISERROR(R41),"",IF(R41="","",R41*$AP$6/1000))</f>
        <v/>
      </c>
      <c r="W41" s="79"/>
      <c r="X41" s="3"/>
      <c r="Y41" s="3"/>
      <c r="AC41" s="146"/>
      <c r="AD41" s="146"/>
      <c r="AE41" s="146"/>
      <c r="AF41" s="146"/>
      <c r="AG41" s="146"/>
    </row>
    <row r="42" spans="1:33" s="2" customFormat="1" ht="15" customHeight="1">
      <c r="A42" s="339"/>
      <c r="B42" s="299"/>
      <c r="C42" s="332"/>
      <c r="D42" s="332"/>
      <c r="E42" s="332"/>
      <c r="F42" s="332"/>
      <c r="G42" s="332"/>
      <c r="H42" s="396"/>
      <c r="I42" s="332"/>
      <c r="J42" s="332"/>
      <c r="K42" s="332"/>
      <c r="L42" s="332"/>
      <c r="M42" s="332"/>
      <c r="N42" s="332"/>
      <c r="O42" s="332"/>
      <c r="P42" s="332"/>
      <c r="Q42" s="332"/>
      <c r="R42" s="332"/>
      <c r="S42" s="410"/>
      <c r="T42" s="332"/>
      <c r="U42" s="332"/>
      <c r="V42" s="332"/>
      <c r="W42" s="334"/>
    </row>
    <row r="43" spans="1:33" s="2" customFormat="1" ht="15" customHeight="1">
      <c r="A43" s="339"/>
      <c r="B43" s="317"/>
      <c r="C43" s="317"/>
      <c r="D43" s="317"/>
      <c r="E43" s="317"/>
      <c r="F43" s="317"/>
      <c r="G43" s="317"/>
      <c r="H43" s="400"/>
      <c r="I43" s="317"/>
      <c r="J43" s="317"/>
      <c r="K43" s="317"/>
      <c r="L43" s="317"/>
      <c r="M43" s="317"/>
      <c r="N43" s="317"/>
      <c r="O43" s="317"/>
      <c r="P43" s="317"/>
      <c r="Q43" s="317"/>
      <c r="R43" s="317"/>
      <c r="S43" s="415"/>
      <c r="T43" s="317"/>
      <c r="U43" s="317"/>
      <c r="V43" s="317"/>
      <c r="W43" s="303" t="s">
        <v>229</v>
      </c>
    </row>
    <row r="44" spans="1:33" s="2" customFormat="1">
      <c r="A44" s="339"/>
      <c r="B44" s="139"/>
      <c r="C44" s="366">
        <v>31</v>
      </c>
      <c r="D44" s="227"/>
      <c r="E44" s="352"/>
      <c r="F44" s="353"/>
      <c r="G44" s="356"/>
      <c r="H44" s="386"/>
      <c r="I44" s="356"/>
      <c r="J44" s="227"/>
      <c r="K44" s="227"/>
      <c r="L44" s="227"/>
      <c r="M44" s="227"/>
      <c r="N44" s="31" t="str">
        <f t="shared" ref="N44:N73" si="11">IF(I44="","",IF(J44="",0,1)*$Z$12+IF(K44="",0,1)*$AA$12+IF(L44="",0,1)*IF(E44&gt;2014,$AB$12,$AC$12)+IF(M44="",0,1)*$AC$12)</f>
        <v/>
      </c>
      <c r="O44" s="168" t="str">
        <f>IF(I44="","",メイン_入力!$AD$32)</f>
        <v/>
      </c>
      <c r="P44" s="168" t="str">
        <f t="shared" ref="P44:P73" si="12">IF(I44="","",H44*I44*(1-N44)*O44)</f>
        <v/>
      </c>
      <c r="Q44" s="356"/>
      <c r="R44" s="168" t="str">
        <f t="shared" ref="R44:R73" si="13">IF(OR(N44="",H44&lt;$Z$9),"",IF(Q44="",P44*N44/(1-N44),Q44*N44/(1-N44)))</f>
        <v/>
      </c>
      <c r="S44" s="96" t="str">
        <f t="shared" ref="S44:S73" si="14">IF(ISERROR(R44),"",IF(R44="","",R44*$AP$3/1000))</f>
        <v/>
      </c>
      <c r="T44" s="96" t="str">
        <f t="shared" ref="T44:T73" si="15">IF(ISERROR(R44),"",IF(R44="","",R44*$AP$4/1000))</f>
        <v/>
      </c>
      <c r="U44" s="96" t="str">
        <f t="shared" ref="U44:U73" si="16">IF(ISERROR(R44),"",IF(R44="","",R44*$AP$5/1000))</f>
        <v/>
      </c>
      <c r="V44" s="96" t="str">
        <f>IF(ISERROR(R44),"",IF(R44="","",R44*$AP$6/1000))</f>
        <v/>
      </c>
      <c r="W44" s="79"/>
    </row>
    <row r="45" spans="1:33" s="2" customFormat="1">
      <c r="A45" s="339"/>
      <c r="B45" s="139"/>
      <c r="C45" s="366">
        <v>32</v>
      </c>
      <c r="D45" s="227"/>
      <c r="E45" s="352"/>
      <c r="F45" s="353"/>
      <c r="G45" s="356"/>
      <c r="H45" s="386"/>
      <c r="I45" s="356"/>
      <c r="J45" s="227"/>
      <c r="K45" s="227"/>
      <c r="L45" s="227"/>
      <c r="M45" s="227"/>
      <c r="N45" s="31" t="str">
        <f t="shared" si="11"/>
        <v/>
      </c>
      <c r="O45" s="168" t="str">
        <f>IF(I45="","",メイン_入力!$AD$32)</f>
        <v/>
      </c>
      <c r="P45" s="168" t="str">
        <f t="shared" si="12"/>
        <v/>
      </c>
      <c r="Q45" s="356"/>
      <c r="R45" s="168" t="str">
        <f t="shared" si="13"/>
        <v/>
      </c>
      <c r="S45" s="96" t="str">
        <f t="shared" si="14"/>
        <v/>
      </c>
      <c r="T45" s="96" t="str">
        <f t="shared" si="15"/>
        <v/>
      </c>
      <c r="U45" s="96" t="str">
        <f t="shared" si="16"/>
        <v/>
      </c>
      <c r="V45" s="96" t="str">
        <f t="shared" ref="V45:V73" si="17">IF(ISERROR(R45),"",IF(R45="","",R45*$AP$6/1000))</f>
        <v/>
      </c>
      <c r="W45" s="79"/>
    </row>
    <row r="46" spans="1:33" s="2" customFormat="1">
      <c r="A46" s="339"/>
      <c r="B46" s="139"/>
      <c r="C46" s="366">
        <v>33</v>
      </c>
      <c r="D46" s="227"/>
      <c r="E46" s="352"/>
      <c r="F46" s="353"/>
      <c r="G46" s="356"/>
      <c r="H46" s="386"/>
      <c r="I46" s="356"/>
      <c r="J46" s="227"/>
      <c r="K46" s="227"/>
      <c r="L46" s="227"/>
      <c r="M46" s="227"/>
      <c r="N46" s="31" t="str">
        <f t="shared" si="11"/>
        <v/>
      </c>
      <c r="O46" s="168" t="str">
        <f>IF(I46="","",メイン_入力!$AD$32)</f>
        <v/>
      </c>
      <c r="P46" s="168" t="str">
        <f t="shared" si="12"/>
        <v/>
      </c>
      <c r="Q46" s="356"/>
      <c r="R46" s="168" t="str">
        <f t="shared" si="13"/>
        <v/>
      </c>
      <c r="S46" s="96" t="str">
        <f t="shared" si="14"/>
        <v/>
      </c>
      <c r="T46" s="96" t="str">
        <f t="shared" si="15"/>
        <v/>
      </c>
      <c r="U46" s="96" t="str">
        <f t="shared" si="16"/>
        <v/>
      </c>
      <c r="V46" s="96" t="str">
        <f t="shared" si="17"/>
        <v/>
      </c>
      <c r="W46" s="79"/>
    </row>
    <row r="47" spans="1:33" s="2" customFormat="1">
      <c r="A47" s="339"/>
      <c r="B47" s="139"/>
      <c r="C47" s="366">
        <v>34</v>
      </c>
      <c r="D47" s="227"/>
      <c r="E47" s="352"/>
      <c r="F47" s="353"/>
      <c r="G47" s="356"/>
      <c r="H47" s="386"/>
      <c r="I47" s="356"/>
      <c r="J47" s="227"/>
      <c r="K47" s="227"/>
      <c r="L47" s="227"/>
      <c r="M47" s="227"/>
      <c r="N47" s="31" t="str">
        <f t="shared" si="11"/>
        <v/>
      </c>
      <c r="O47" s="168" t="str">
        <f>IF(I47="","",メイン_入力!$AD$32)</f>
        <v/>
      </c>
      <c r="P47" s="168" t="str">
        <f t="shared" si="12"/>
        <v/>
      </c>
      <c r="Q47" s="356"/>
      <c r="R47" s="168" t="str">
        <f t="shared" si="13"/>
        <v/>
      </c>
      <c r="S47" s="96" t="str">
        <f t="shared" si="14"/>
        <v/>
      </c>
      <c r="T47" s="96" t="str">
        <f t="shared" si="15"/>
        <v/>
      </c>
      <c r="U47" s="96" t="str">
        <f t="shared" si="16"/>
        <v/>
      </c>
      <c r="V47" s="96" t="str">
        <f t="shared" si="17"/>
        <v/>
      </c>
      <c r="W47" s="79"/>
    </row>
    <row r="48" spans="1:33" s="2" customFormat="1">
      <c r="A48" s="339"/>
      <c r="B48" s="139"/>
      <c r="C48" s="366">
        <v>35</v>
      </c>
      <c r="D48" s="227"/>
      <c r="E48" s="352"/>
      <c r="F48" s="353"/>
      <c r="G48" s="356"/>
      <c r="H48" s="386"/>
      <c r="I48" s="356"/>
      <c r="J48" s="227"/>
      <c r="K48" s="227"/>
      <c r="L48" s="227"/>
      <c r="M48" s="227"/>
      <c r="N48" s="31" t="str">
        <f t="shared" si="11"/>
        <v/>
      </c>
      <c r="O48" s="168" t="str">
        <f>IF(I48="","",メイン_入力!$AD$32)</f>
        <v/>
      </c>
      <c r="P48" s="168" t="str">
        <f t="shared" si="12"/>
        <v/>
      </c>
      <c r="Q48" s="356"/>
      <c r="R48" s="168" t="str">
        <f t="shared" si="13"/>
        <v/>
      </c>
      <c r="S48" s="96" t="str">
        <f t="shared" si="14"/>
        <v/>
      </c>
      <c r="T48" s="96" t="str">
        <f t="shared" si="15"/>
        <v/>
      </c>
      <c r="U48" s="96" t="str">
        <f t="shared" si="16"/>
        <v/>
      </c>
      <c r="V48" s="96" t="str">
        <f t="shared" si="17"/>
        <v/>
      </c>
      <c r="W48" s="79"/>
    </row>
    <row r="49" spans="1:23" s="2" customFormat="1">
      <c r="A49" s="339"/>
      <c r="B49" s="139"/>
      <c r="C49" s="366">
        <v>36</v>
      </c>
      <c r="D49" s="227"/>
      <c r="E49" s="352"/>
      <c r="F49" s="353"/>
      <c r="G49" s="356"/>
      <c r="H49" s="386"/>
      <c r="I49" s="356"/>
      <c r="J49" s="227"/>
      <c r="K49" s="227"/>
      <c r="L49" s="227"/>
      <c r="M49" s="227"/>
      <c r="N49" s="31" t="str">
        <f t="shared" si="11"/>
        <v/>
      </c>
      <c r="O49" s="168" t="str">
        <f>IF(I49="","",メイン_入力!$AD$32)</f>
        <v/>
      </c>
      <c r="P49" s="168" t="str">
        <f t="shared" si="12"/>
        <v/>
      </c>
      <c r="Q49" s="356"/>
      <c r="R49" s="168" t="str">
        <f t="shared" si="13"/>
        <v/>
      </c>
      <c r="S49" s="96" t="str">
        <f t="shared" si="14"/>
        <v/>
      </c>
      <c r="T49" s="96" t="str">
        <f t="shared" si="15"/>
        <v/>
      </c>
      <c r="U49" s="96" t="str">
        <f t="shared" si="16"/>
        <v/>
      </c>
      <c r="V49" s="96" t="str">
        <f t="shared" si="17"/>
        <v/>
      </c>
      <c r="W49" s="79"/>
    </row>
    <row r="50" spans="1:23" s="2" customFormat="1">
      <c r="A50" s="339"/>
      <c r="B50" s="139"/>
      <c r="C50" s="366">
        <v>37</v>
      </c>
      <c r="D50" s="227"/>
      <c r="E50" s="352"/>
      <c r="F50" s="353"/>
      <c r="G50" s="356"/>
      <c r="H50" s="386"/>
      <c r="I50" s="356"/>
      <c r="J50" s="227"/>
      <c r="K50" s="227"/>
      <c r="L50" s="227"/>
      <c r="M50" s="227"/>
      <c r="N50" s="31" t="str">
        <f t="shared" si="11"/>
        <v/>
      </c>
      <c r="O50" s="168" t="str">
        <f>IF(I50="","",メイン_入力!$AD$32)</f>
        <v/>
      </c>
      <c r="P50" s="168" t="str">
        <f t="shared" si="12"/>
        <v/>
      </c>
      <c r="Q50" s="356"/>
      <c r="R50" s="168" t="str">
        <f t="shared" si="13"/>
        <v/>
      </c>
      <c r="S50" s="96" t="str">
        <f t="shared" si="14"/>
        <v/>
      </c>
      <c r="T50" s="96" t="str">
        <f t="shared" si="15"/>
        <v/>
      </c>
      <c r="U50" s="96" t="str">
        <f t="shared" si="16"/>
        <v/>
      </c>
      <c r="V50" s="96" t="str">
        <f t="shared" si="17"/>
        <v/>
      </c>
      <c r="W50" s="79"/>
    </row>
    <row r="51" spans="1:23" s="2" customFormat="1">
      <c r="A51" s="339"/>
      <c r="B51" s="139"/>
      <c r="C51" s="366">
        <v>38</v>
      </c>
      <c r="D51" s="227"/>
      <c r="E51" s="352"/>
      <c r="F51" s="353"/>
      <c r="G51" s="356"/>
      <c r="H51" s="386"/>
      <c r="I51" s="356"/>
      <c r="J51" s="227"/>
      <c r="K51" s="227"/>
      <c r="L51" s="227"/>
      <c r="M51" s="227"/>
      <c r="N51" s="31" t="str">
        <f t="shared" si="11"/>
        <v/>
      </c>
      <c r="O51" s="168" t="str">
        <f>IF(I51="","",メイン_入力!$AD$32)</f>
        <v/>
      </c>
      <c r="P51" s="168" t="str">
        <f t="shared" si="12"/>
        <v/>
      </c>
      <c r="Q51" s="356"/>
      <c r="R51" s="168" t="str">
        <f t="shared" si="13"/>
        <v/>
      </c>
      <c r="S51" s="96" t="str">
        <f t="shared" si="14"/>
        <v/>
      </c>
      <c r="T51" s="96" t="str">
        <f t="shared" si="15"/>
        <v/>
      </c>
      <c r="U51" s="96" t="str">
        <f t="shared" si="16"/>
        <v/>
      </c>
      <c r="V51" s="96" t="str">
        <f t="shared" si="17"/>
        <v/>
      </c>
      <c r="W51" s="79"/>
    </row>
    <row r="52" spans="1:23" s="2" customFormat="1">
      <c r="A52" s="339"/>
      <c r="B52" s="139"/>
      <c r="C52" s="366">
        <v>39</v>
      </c>
      <c r="D52" s="227"/>
      <c r="E52" s="352"/>
      <c r="F52" s="353"/>
      <c r="G52" s="356"/>
      <c r="H52" s="386"/>
      <c r="I52" s="356"/>
      <c r="J52" s="227"/>
      <c r="K52" s="227"/>
      <c r="L52" s="227"/>
      <c r="M52" s="227"/>
      <c r="N52" s="31" t="str">
        <f t="shared" si="11"/>
        <v/>
      </c>
      <c r="O52" s="168" t="str">
        <f>IF(I52="","",メイン_入力!$AD$32)</f>
        <v/>
      </c>
      <c r="P52" s="168" t="str">
        <f t="shared" si="12"/>
        <v/>
      </c>
      <c r="Q52" s="356"/>
      <c r="R52" s="168" t="str">
        <f t="shared" si="13"/>
        <v/>
      </c>
      <c r="S52" s="96" t="str">
        <f t="shared" si="14"/>
        <v/>
      </c>
      <c r="T52" s="96" t="str">
        <f t="shared" si="15"/>
        <v/>
      </c>
      <c r="U52" s="96" t="str">
        <f t="shared" si="16"/>
        <v/>
      </c>
      <c r="V52" s="96" t="str">
        <f t="shared" si="17"/>
        <v/>
      </c>
      <c r="W52" s="79"/>
    </row>
    <row r="53" spans="1:23" s="2" customFormat="1">
      <c r="A53" s="339"/>
      <c r="B53" s="139"/>
      <c r="C53" s="366">
        <v>40</v>
      </c>
      <c r="D53" s="227"/>
      <c r="E53" s="352"/>
      <c r="F53" s="353"/>
      <c r="G53" s="356"/>
      <c r="H53" s="386"/>
      <c r="I53" s="356"/>
      <c r="J53" s="227"/>
      <c r="K53" s="227"/>
      <c r="L53" s="227"/>
      <c r="M53" s="227"/>
      <c r="N53" s="31" t="str">
        <f t="shared" si="11"/>
        <v/>
      </c>
      <c r="O53" s="168" t="str">
        <f>IF(I53="","",メイン_入力!$AD$32)</f>
        <v/>
      </c>
      <c r="P53" s="168" t="str">
        <f t="shared" si="12"/>
        <v/>
      </c>
      <c r="Q53" s="356"/>
      <c r="R53" s="168" t="str">
        <f t="shared" si="13"/>
        <v/>
      </c>
      <c r="S53" s="96" t="str">
        <f t="shared" si="14"/>
        <v/>
      </c>
      <c r="T53" s="96" t="str">
        <f t="shared" si="15"/>
        <v/>
      </c>
      <c r="U53" s="96" t="str">
        <f t="shared" si="16"/>
        <v/>
      </c>
      <c r="V53" s="96" t="str">
        <f t="shared" si="17"/>
        <v/>
      </c>
      <c r="W53" s="79"/>
    </row>
    <row r="54" spans="1:23" s="2" customFormat="1">
      <c r="A54" s="339"/>
      <c r="B54" s="139"/>
      <c r="C54" s="366">
        <v>41</v>
      </c>
      <c r="D54" s="227"/>
      <c r="E54" s="352"/>
      <c r="F54" s="353"/>
      <c r="G54" s="356"/>
      <c r="H54" s="386"/>
      <c r="I54" s="356"/>
      <c r="J54" s="227"/>
      <c r="K54" s="227"/>
      <c r="L54" s="227"/>
      <c r="M54" s="227"/>
      <c r="N54" s="31" t="str">
        <f t="shared" si="11"/>
        <v/>
      </c>
      <c r="O54" s="168" t="str">
        <f>IF(I54="","",メイン_入力!$AD$32)</f>
        <v/>
      </c>
      <c r="P54" s="168" t="str">
        <f t="shared" si="12"/>
        <v/>
      </c>
      <c r="Q54" s="356"/>
      <c r="R54" s="168" t="str">
        <f t="shared" si="13"/>
        <v/>
      </c>
      <c r="S54" s="96" t="str">
        <f t="shared" si="14"/>
        <v/>
      </c>
      <c r="T54" s="96" t="str">
        <f t="shared" si="15"/>
        <v/>
      </c>
      <c r="U54" s="96" t="str">
        <f t="shared" si="16"/>
        <v/>
      </c>
      <c r="V54" s="96" t="str">
        <f t="shared" si="17"/>
        <v/>
      </c>
      <c r="W54" s="79"/>
    </row>
    <row r="55" spans="1:23" s="2" customFormat="1">
      <c r="A55" s="339"/>
      <c r="B55" s="139"/>
      <c r="C55" s="366">
        <v>42</v>
      </c>
      <c r="D55" s="227"/>
      <c r="E55" s="352"/>
      <c r="F55" s="353"/>
      <c r="G55" s="356"/>
      <c r="H55" s="386"/>
      <c r="I55" s="356"/>
      <c r="J55" s="227"/>
      <c r="K55" s="227"/>
      <c r="L55" s="227"/>
      <c r="M55" s="227"/>
      <c r="N55" s="31" t="str">
        <f t="shared" si="11"/>
        <v/>
      </c>
      <c r="O55" s="168" t="str">
        <f>IF(I55="","",メイン_入力!$AD$32)</f>
        <v/>
      </c>
      <c r="P55" s="168" t="str">
        <f t="shared" si="12"/>
        <v/>
      </c>
      <c r="Q55" s="356"/>
      <c r="R55" s="168" t="str">
        <f t="shared" si="13"/>
        <v/>
      </c>
      <c r="S55" s="96" t="str">
        <f t="shared" si="14"/>
        <v/>
      </c>
      <c r="T55" s="96" t="str">
        <f t="shared" si="15"/>
        <v/>
      </c>
      <c r="U55" s="96" t="str">
        <f t="shared" si="16"/>
        <v/>
      </c>
      <c r="V55" s="96" t="str">
        <f t="shared" si="17"/>
        <v/>
      </c>
      <c r="W55" s="79"/>
    </row>
    <row r="56" spans="1:23" s="2" customFormat="1">
      <c r="A56" s="339"/>
      <c r="B56" s="139"/>
      <c r="C56" s="366">
        <v>43</v>
      </c>
      <c r="D56" s="227"/>
      <c r="E56" s="352"/>
      <c r="F56" s="353"/>
      <c r="G56" s="356"/>
      <c r="H56" s="386"/>
      <c r="I56" s="356"/>
      <c r="J56" s="227"/>
      <c r="K56" s="227"/>
      <c r="L56" s="227"/>
      <c r="M56" s="227"/>
      <c r="N56" s="31" t="str">
        <f t="shared" si="11"/>
        <v/>
      </c>
      <c r="O56" s="168" t="str">
        <f>IF(I56="","",メイン_入力!$AD$32)</f>
        <v/>
      </c>
      <c r="P56" s="168" t="str">
        <f t="shared" si="12"/>
        <v/>
      </c>
      <c r="Q56" s="356"/>
      <c r="R56" s="168" t="str">
        <f t="shared" si="13"/>
        <v/>
      </c>
      <c r="S56" s="96" t="str">
        <f t="shared" si="14"/>
        <v/>
      </c>
      <c r="T56" s="96" t="str">
        <f t="shared" si="15"/>
        <v/>
      </c>
      <c r="U56" s="96" t="str">
        <f t="shared" si="16"/>
        <v/>
      </c>
      <c r="V56" s="96" t="str">
        <f t="shared" si="17"/>
        <v/>
      </c>
      <c r="W56" s="79"/>
    </row>
    <row r="57" spans="1:23" s="2" customFormat="1">
      <c r="A57" s="339"/>
      <c r="B57" s="139"/>
      <c r="C57" s="366">
        <v>44</v>
      </c>
      <c r="D57" s="227"/>
      <c r="E57" s="352"/>
      <c r="F57" s="353"/>
      <c r="G57" s="356"/>
      <c r="H57" s="386"/>
      <c r="I57" s="356"/>
      <c r="J57" s="227"/>
      <c r="K57" s="227"/>
      <c r="L57" s="227"/>
      <c r="M57" s="227"/>
      <c r="N57" s="31" t="str">
        <f t="shared" si="11"/>
        <v/>
      </c>
      <c r="O57" s="168" t="str">
        <f>IF(I57="","",メイン_入力!$AD$32)</f>
        <v/>
      </c>
      <c r="P57" s="168" t="str">
        <f t="shared" si="12"/>
        <v/>
      </c>
      <c r="Q57" s="356"/>
      <c r="R57" s="168" t="str">
        <f t="shared" si="13"/>
        <v/>
      </c>
      <c r="S57" s="96" t="str">
        <f t="shared" si="14"/>
        <v/>
      </c>
      <c r="T57" s="96" t="str">
        <f t="shared" si="15"/>
        <v/>
      </c>
      <c r="U57" s="96" t="str">
        <f t="shared" si="16"/>
        <v/>
      </c>
      <c r="V57" s="96" t="str">
        <f t="shared" si="17"/>
        <v/>
      </c>
      <c r="W57" s="79"/>
    </row>
    <row r="58" spans="1:23" s="2" customFormat="1">
      <c r="A58" s="339"/>
      <c r="B58" s="139"/>
      <c r="C58" s="366">
        <v>45</v>
      </c>
      <c r="D58" s="227"/>
      <c r="E58" s="352"/>
      <c r="F58" s="353"/>
      <c r="G58" s="356"/>
      <c r="H58" s="386"/>
      <c r="I58" s="356"/>
      <c r="J58" s="227"/>
      <c r="K58" s="227"/>
      <c r="L58" s="227"/>
      <c r="M58" s="227"/>
      <c r="N58" s="31" t="str">
        <f t="shared" si="11"/>
        <v/>
      </c>
      <c r="O58" s="168" t="str">
        <f>IF(I58="","",メイン_入力!$AD$32)</f>
        <v/>
      </c>
      <c r="P58" s="168" t="str">
        <f t="shared" si="12"/>
        <v/>
      </c>
      <c r="Q58" s="356"/>
      <c r="R58" s="168" t="str">
        <f t="shared" si="13"/>
        <v/>
      </c>
      <c r="S58" s="96" t="str">
        <f t="shared" si="14"/>
        <v/>
      </c>
      <c r="T58" s="96" t="str">
        <f t="shared" si="15"/>
        <v/>
      </c>
      <c r="U58" s="96" t="str">
        <f t="shared" si="16"/>
        <v/>
      </c>
      <c r="V58" s="96" t="str">
        <f t="shared" si="17"/>
        <v/>
      </c>
      <c r="W58" s="79"/>
    </row>
    <row r="59" spans="1:23" s="2" customFormat="1">
      <c r="A59" s="339"/>
      <c r="B59" s="139"/>
      <c r="C59" s="366">
        <v>46</v>
      </c>
      <c r="D59" s="227"/>
      <c r="E59" s="352"/>
      <c r="F59" s="353"/>
      <c r="G59" s="356"/>
      <c r="H59" s="386"/>
      <c r="I59" s="356"/>
      <c r="J59" s="227"/>
      <c r="K59" s="227"/>
      <c r="L59" s="227"/>
      <c r="M59" s="227"/>
      <c r="N59" s="31" t="str">
        <f t="shared" si="11"/>
        <v/>
      </c>
      <c r="O59" s="168" t="str">
        <f>IF(I59="","",メイン_入力!$AD$32)</f>
        <v/>
      </c>
      <c r="P59" s="168" t="str">
        <f t="shared" si="12"/>
        <v/>
      </c>
      <c r="Q59" s="356"/>
      <c r="R59" s="168" t="str">
        <f t="shared" si="13"/>
        <v/>
      </c>
      <c r="S59" s="96" t="str">
        <f t="shared" si="14"/>
        <v/>
      </c>
      <c r="T59" s="96" t="str">
        <f t="shared" si="15"/>
        <v/>
      </c>
      <c r="U59" s="96" t="str">
        <f t="shared" si="16"/>
        <v/>
      </c>
      <c r="V59" s="96" t="str">
        <f t="shared" si="17"/>
        <v/>
      </c>
      <c r="W59" s="79"/>
    </row>
    <row r="60" spans="1:23" s="2" customFormat="1">
      <c r="A60" s="339"/>
      <c r="B60" s="139"/>
      <c r="C60" s="366">
        <v>47</v>
      </c>
      <c r="D60" s="227"/>
      <c r="E60" s="352"/>
      <c r="F60" s="353"/>
      <c r="G60" s="356"/>
      <c r="H60" s="386"/>
      <c r="I60" s="356"/>
      <c r="J60" s="227"/>
      <c r="K60" s="227"/>
      <c r="L60" s="227"/>
      <c r="M60" s="227"/>
      <c r="N60" s="31" t="str">
        <f t="shared" si="11"/>
        <v/>
      </c>
      <c r="O60" s="168" t="str">
        <f>IF(I60="","",メイン_入力!$AD$32)</f>
        <v/>
      </c>
      <c r="P60" s="168" t="str">
        <f t="shared" si="12"/>
        <v/>
      </c>
      <c r="Q60" s="356"/>
      <c r="R60" s="168" t="str">
        <f t="shared" si="13"/>
        <v/>
      </c>
      <c r="S60" s="96" t="str">
        <f t="shared" si="14"/>
        <v/>
      </c>
      <c r="T60" s="96" t="str">
        <f t="shared" si="15"/>
        <v/>
      </c>
      <c r="U60" s="96" t="str">
        <f t="shared" si="16"/>
        <v/>
      </c>
      <c r="V60" s="96" t="str">
        <f t="shared" si="17"/>
        <v/>
      </c>
      <c r="W60" s="79"/>
    </row>
    <row r="61" spans="1:23" s="2" customFormat="1">
      <c r="A61" s="339"/>
      <c r="B61" s="139"/>
      <c r="C61" s="366">
        <v>48</v>
      </c>
      <c r="D61" s="227"/>
      <c r="E61" s="352"/>
      <c r="F61" s="353"/>
      <c r="G61" s="356"/>
      <c r="H61" s="386"/>
      <c r="I61" s="356"/>
      <c r="J61" s="227"/>
      <c r="K61" s="227"/>
      <c r="L61" s="227"/>
      <c r="M61" s="227"/>
      <c r="N61" s="31" t="str">
        <f t="shared" si="11"/>
        <v/>
      </c>
      <c r="O61" s="168" t="str">
        <f>IF(I61="","",メイン_入力!$AD$32)</f>
        <v/>
      </c>
      <c r="P61" s="168" t="str">
        <f t="shared" si="12"/>
        <v/>
      </c>
      <c r="Q61" s="356"/>
      <c r="R61" s="168" t="str">
        <f t="shared" si="13"/>
        <v/>
      </c>
      <c r="S61" s="96" t="str">
        <f t="shared" si="14"/>
        <v/>
      </c>
      <c r="T61" s="96" t="str">
        <f t="shared" si="15"/>
        <v/>
      </c>
      <c r="U61" s="96" t="str">
        <f t="shared" si="16"/>
        <v/>
      </c>
      <c r="V61" s="96" t="str">
        <f t="shared" si="17"/>
        <v/>
      </c>
      <c r="W61" s="79"/>
    </row>
    <row r="62" spans="1:23" s="2" customFormat="1">
      <c r="A62" s="339"/>
      <c r="B62" s="139"/>
      <c r="C62" s="366">
        <v>49</v>
      </c>
      <c r="D62" s="227"/>
      <c r="E62" s="352"/>
      <c r="F62" s="353"/>
      <c r="G62" s="356"/>
      <c r="H62" s="386"/>
      <c r="I62" s="356"/>
      <c r="J62" s="227"/>
      <c r="K62" s="227"/>
      <c r="L62" s="227"/>
      <c r="M62" s="227"/>
      <c r="N62" s="31" t="str">
        <f t="shared" si="11"/>
        <v/>
      </c>
      <c r="O62" s="168" t="str">
        <f>IF(I62="","",メイン_入力!$AD$32)</f>
        <v/>
      </c>
      <c r="P62" s="168" t="str">
        <f t="shared" si="12"/>
        <v/>
      </c>
      <c r="Q62" s="356"/>
      <c r="R62" s="168" t="str">
        <f t="shared" si="13"/>
        <v/>
      </c>
      <c r="S62" s="96" t="str">
        <f t="shared" si="14"/>
        <v/>
      </c>
      <c r="T62" s="96" t="str">
        <f t="shared" si="15"/>
        <v/>
      </c>
      <c r="U62" s="96" t="str">
        <f t="shared" si="16"/>
        <v/>
      </c>
      <c r="V62" s="96" t="str">
        <f t="shared" si="17"/>
        <v/>
      </c>
      <c r="W62" s="79"/>
    </row>
    <row r="63" spans="1:23" s="2" customFormat="1">
      <c r="A63" s="339"/>
      <c r="B63" s="139"/>
      <c r="C63" s="366">
        <v>50</v>
      </c>
      <c r="D63" s="227"/>
      <c r="E63" s="352"/>
      <c r="F63" s="353"/>
      <c r="G63" s="356"/>
      <c r="H63" s="386"/>
      <c r="I63" s="356"/>
      <c r="J63" s="227"/>
      <c r="K63" s="227"/>
      <c r="L63" s="227"/>
      <c r="M63" s="227"/>
      <c r="N63" s="31" t="str">
        <f t="shared" si="11"/>
        <v/>
      </c>
      <c r="O63" s="168" t="str">
        <f>IF(I63="","",メイン_入力!$AD$32)</f>
        <v/>
      </c>
      <c r="P63" s="168" t="str">
        <f t="shared" si="12"/>
        <v/>
      </c>
      <c r="Q63" s="356"/>
      <c r="R63" s="168" t="str">
        <f t="shared" si="13"/>
        <v/>
      </c>
      <c r="S63" s="96" t="str">
        <f t="shared" si="14"/>
        <v/>
      </c>
      <c r="T63" s="96" t="str">
        <f t="shared" si="15"/>
        <v/>
      </c>
      <c r="U63" s="96" t="str">
        <f t="shared" si="16"/>
        <v/>
      </c>
      <c r="V63" s="96" t="str">
        <f t="shared" si="17"/>
        <v/>
      </c>
      <c r="W63" s="79"/>
    </row>
    <row r="64" spans="1:23" s="2" customFormat="1">
      <c r="A64" s="339"/>
      <c r="B64" s="139"/>
      <c r="C64" s="366">
        <v>51</v>
      </c>
      <c r="D64" s="227"/>
      <c r="E64" s="352"/>
      <c r="F64" s="353"/>
      <c r="G64" s="356"/>
      <c r="H64" s="386"/>
      <c r="I64" s="356"/>
      <c r="J64" s="227"/>
      <c r="K64" s="227"/>
      <c r="L64" s="227"/>
      <c r="M64" s="227"/>
      <c r="N64" s="31" t="str">
        <f t="shared" si="11"/>
        <v/>
      </c>
      <c r="O64" s="168" t="str">
        <f>IF(I64="","",メイン_入力!$AD$32)</f>
        <v/>
      </c>
      <c r="P64" s="168" t="str">
        <f t="shared" si="12"/>
        <v/>
      </c>
      <c r="Q64" s="356"/>
      <c r="R64" s="168" t="str">
        <f t="shared" si="13"/>
        <v/>
      </c>
      <c r="S64" s="96" t="str">
        <f t="shared" si="14"/>
        <v/>
      </c>
      <c r="T64" s="96" t="str">
        <f t="shared" si="15"/>
        <v/>
      </c>
      <c r="U64" s="96" t="str">
        <f t="shared" si="16"/>
        <v/>
      </c>
      <c r="V64" s="96" t="str">
        <f t="shared" si="17"/>
        <v/>
      </c>
      <c r="W64" s="79"/>
    </row>
    <row r="65" spans="1:23" s="2" customFormat="1">
      <c r="A65" s="339"/>
      <c r="B65" s="139"/>
      <c r="C65" s="366">
        <v>52</v>
      </c>
      <c r="D65" s="227"/>
      <c r="E65" s="352"/>
      <c r="F65" s="353"/>
      <c r="G65" s="356"/>
      <c r="H65" s="386"/>
      <c r="I65" s="356"/>
      <c r="J65" s="227"/>
      <c r="K65" s="227"/>
      <c r="L65" s="227"/>
      <c r="M65" s="227"/>
      <c r="N65" s="31" t="str">
        <f t="shared" si="11"/>
        <v/>
      </c>
      <c r="O65" s="168" t="str">
        <f>IF(I65="","",メイン_入力!$AD$32)</f>
        <v/>
      </c>
      <c r="P65" s="168" t="str">
        <f t="shared" si="12"/>
        <v/>
      </c>
      <c r="Q65" s="356"/>
      <c r="R65" s="168" t="str">
        <f t="shared" si="13"/>
        <v/>
      </c>
      <c r="S65" s="96" t="str">
        <f t="shared" si="14"/>
        <v/>
      </c>
      <c r="T65" s="96" t="str">
        <f t="shared" si="15"/>
        <v/>
      </c>
      <c r="U65" s="96" t="str">
        <f t="shared" si="16"/>
        <v/>
      </c>
      <c r="V65" s="96" t="str">
        <f t="shared" si="17"/>
        <v/>
      </c>
      <c r="W65" s="79"/>
    </row>
    <row r="66" spans="1:23" s="2" customFormat="1">
      <c r="A66" s="339"/>
      <c r="B66" s="139"/>
      <c r="C66" s="366">
        <v>53</v>
      </c>
      <c r="D66" s="227"/>
      <c r="E66" s="352"/>
      <c r="F66" s="353"/>
      <c r="G66" s="356"/>
      <c r="H66" s="386"/>
      <c r="I66" s="356"/>
      <c r="J66" s="227"/>
      <c r="K66" s="227"/>
      <c r="L66" s="227"/>
      <c r="M66" s="227"/>
      <c r="N66" s="31" t="str">
        <f t="shared" si="11"/>
        <v/>
      </c>
      <c r="O66" s="168" t="str">
        <f>IF(I66="","",メイン_入力!$AD$32)</f>
        <v/>
      </c>
      <c r="P66" s="168" t="str">
        <f t="shared" si="12"/>
        <v/>
      </c>
      <c r="Q66" s="356"/>
      <c r="R66" s="168" t="str">
        <f t="shared" si="13"/>
        <v/>
      </c>
      <c r="S66" s="96" t="str">
        <f t="shared" si="14"/>
        <v/>
      </c>
      <c r="T66" s="96" t="str">
        <f t="shared" si="15"/>
        <v/>
      </c>
      <c r="U66" s="96" t="str">
        <f t="shared" si="16"/>
        <v/>
      </c>
      <c r="V66" s="96" t="str">
        <f t="shared" si="17"/>
        <v/>
      </c>
      <c r="W66" s="79"/>
    </row>
    <row r="67" spans="1:23" s="2" customFormat="1">
      <c r="A67" s="339"/>
      <c r="B67" s="139"/>
      <c r="C67" s="366">
        <v>54</v>
      </c>
      <c r="D67" s="227"/>
      <c r="E67" s="352"/>
      <c r="F67" s="353"/>
      <c r="G67" s="356"/>
      <c r="H67" s="386"/>
      <c r="I67" s="356"/>
      <c r="J67" s="227"/>
      <c r="K67" s="227"/>
      <c r="L67" s="227"/>
      <c r="M67" s="227"/>
      <c r="N67" s="31" t="str">
        <f t="shared" si="11"/>
        <v/>
      </c>
      <c r="O67" s="168" t="str">
        <f>IF(I67="","",メイン_入力!$AD$32)</f>
        <v/>
      </c>
      <c r="P67" s="168" t="str">
        <f t="shared" si="12"/>
        <v/>
      </c>
      <c r="Q67" s="356"/>
      <c r="R67" s="168" t="str">
        <f t="shared" si="13"/>
        <v/>
      </c>
      <c r="S67" s="96" t="str">
        <f t="shared" si="14"/>
        <v/>
      </c>
      <c r="T67" s="96" t="str">
        <f t="shared" si="15"/>
        <v/>
      </c>
      <c r="U67" s="96" t="str">
        <f t="shared" si="16"/>
        <v/>
      </c>
      <c r="V67" s="96" t="str">
        <f t="shared" si="17"/>
        <v/>
      </c>
      <c r="W67" s="79"/>
    </row>
    <row r="68" spans="1:23" s="2" customFormat="1">
      <c r="A68" s="339"/>
      <c r="B68" s="139"/>
      <c r="C68" s="366">
        <v>55</v>
      </c>
      <c r="D68" s="227"/>
      <c r="E68" s="352"/>
      <c r="F68" s="353"/>
      <c r="G68" s="356"/>
      <c r="H68" s="386"/>
      <c r="I68" s="356"/>
      <c r="J68" s="227"/>
      <c r="K68" s="227"/>
      <c r="L68" s="227"/>
      <c r="M68" s="227"/>
      <c r="N68" s="31" t="str">
        <f t="shared" si="11"/>
        <v/>
      </c>
      <c r="O68" s="168" t="str">
        <f>IF(I68="","",メイン_入力!$AD$32)</f>
        <v/>
      </c>
      <c r="P68" s="168" t="str">
        <f t="shared" si="12"/>
        <v/>
      </c>
      <c r="Q68" s="356"/>
      <c r="R68" s="168" t="str">
        <f t="shared" si="13"/>
        <v/>
      </c>
      <c r="S68" s="96" t="str">
        <f t="shared" si="14"/>
        <v/>
      </c>
      <c r="T68" s="96" t="str">
        <f t="shared" si="15"/>
        <v/>
      </c>
      <c r="U68" s="96" t="str">
        <f t="shared" si="16"/>
        <v/>
      </c>
      <c r="V68" s="96" t="str">
        <f t="shared" si="17"/>
        <v/>
      </c>
      <c r="W68" s="79"/>
    </row>
    <row r="69" spans="1:23" s="2" customFormat="1">
      <c r="A69" s="339"/>
      <c r="B69" s="139"/>
      <c r="C69" s="366">
        <v>56</v>
      </c>
      <c r="D69" s="227"/>
      <c r="E69" s="352"/>
      <c r="F69" s="353"/>
      <c r="G69" s="356"/>
      <c r="H69" s="386"/>
      <c r="I69" s="356"/>
      <c r="J69" s="227"/>
      <c r="K69" s="227"/>
      <c r="L69" s="227"/>
      <c r="M69" s="227"/>
      <c r="N69" s="31" t="str">
        <f t="shared" si="11"/>
        <v/>
      </c>
      <c r="O69" s="168" t="str">
        <f>IF(I69="","",メイン_入力!$AD$32)</f>
        <v/>
      </c>
      <c r="P69" s="168" t="str">
        <f t="shared" si="12"/>
        <v/>
      </c>
      <c r="Q69" s="356"/>
      <c r="R69" s="168" t="str">
        <f t="shared" si="13"/>
        <v/>
      </c>
      <c r="S69" s="96" t="str">
        <f t="shared" si="14"/>
        <v/>
      </c>
      <c r="T69" s="96" t="str">
        <f t="shared" si="15"/>
        <v/>
      </c>
      <c r="U69" s="96" t="str">
        <f t="shared" si="16"/>
        <v/>
      </c>
      <c r="V69" s="96" t="str">
        <f t="shared" si="17"/>
        <v/>
      </c>
      <c r="W69" s="79"/>
    </row>
    <row r="70" spans="1:23" s="2" customFormat="1">
      <c r="A70" s="339"/>
      <c r="B70" s="139"/>
      <c r="C70" s="366">
        <v>57</v>
      </c>
      <c r="D70" s="227"/>
      <c r="E70" s="352"/>
      <c r="F70" s="353"/>
      <c r="G70" s="356"/>
      <c r="H70" s="386"/>
      <c r="I70" s="356"/>
      <c r="J70" s="227"/>
      <c r="K70" s="227"/>
      <c r="L70" s="227"/>
      <c r="M70" s="227"/>
      <c r="N70" s="31" t="str">
        <f t="shared" si="11"/>
        <v/>
      </c>
      <c r="O70" s="168" t="str">
        <f>IF(I70="","",メイン_入力!$AD$32)</f>
        <v/>
      </c>
      <c r="P70" s="168" t="str">
        <f t="shared" si="12"/>
        <v/>
      </c>
      <c r="Q70" s="356"/>
      <c r="R70" s="168" t="str">
        <f t="shared" si="13"/>
        <v/>
      </c>
      <c r="S70" s="96" t="str">
        <f t="shared" si="14"/>
        <v/>
      </c>
      <c r="T70" s="96" t="str">
        <f t="shared" si="15"/>
        <v/>
      </c>
      <c r="U70" s="96" t="str">
        <f t="shared" si="16"/>
        <v/>
      </c>
      <c r="V70" s="96" t="str">
        <f t="shared" si="17"/>
        <v/>
      </c>
      <c r="W70" s="79"/>
    </row>
    <row r="71" spans="1:23" s="2" customFormat="1">
      <c r="A71" s="339"/>
      <c r="B71" s="139"/>
      <c r="C71" s="366">
        <v>58</v>
      </c>
      <c r="D71" s="227"/>
      <c r="E71" s="352"/>
      <c r="F71" s="353"/>
      <c r="G71" s="356"/>
      <c r="H71" s="386"/>
      <c r="I71" s="356"/>
      <c r="J71" s="227"/>
      <c r="K71" s="227"/>
      <c r="L71" s="227"/>
      <c r="M71" s="227"/>
      <c r="N71" s="31" t="str">
        <f t="shared" si="11"/>
        <v/>
      </c>
      <c r="O71" s="168" t="str">
        <f>IF(I71="","",メイン_入力!$AD$32)</f>
        <v/>
      </c>
      <c r="P71" s="168" t="str">
        <f t="shared" si="12"/>
        <v/>
      </c>
      <c r="Q71" s="356"/>
      <c r="R71" s="168" t="str">
        <f t="shared" si="13"/>
        <v/>
      </c>
      <c r="S71" s="96" t="str">
        <f t="shared" si="14"/>
        <v/>
      </c>
      <c r="T71" s="96" t="str">
        <f t="shared" si="15"/>
        <v/>
      </c>
      <c r="U71" s="96" t="str">
        <f t="shared" si="16"/>
        <v/>
      </c>
      <c r="V71" s="96" t="str">
        <f t="shared" si="17"/>
        <v/>
      </c>
      <c r="W71" s="79"/>
    </row>
    <row r="72" spans="1:23" s="2" customFormat="1">
      <c r="A72" s="339"/>
      <c r="B72" s="139"/>
      <c r="C72" s="366">
        <v>59</v>
      </c>
      <c r="D72" s="227"/>
      <c r="E72" s="352"/>
      <c r="F72" s="353"/>
      <c r="G72" s="356"/>
      <c r="H72" s="386"/>
      <c r="I72" s="356"/>
      <c r="J72" s="227"/>
      <c r="K72" s="227"/>
      <c r="L72" s="227"/>
      <c r="M72" s="227"/>
      <c r="N72" s="31" t="str">
        <f t="shared" si="11"/>
        <v/>
      </c>
      <c r="O72" s="168" t="str">
        <f>IF(I72="","",メイン_入力!$AD$32)</f>
        <v/>
      </c>
      <c r="P72" s="168" t="str">
        <f t="shared" si="12"/>
        <v/>
      </c>
      <c r="Q72" s="356"/>
      <c r="R72" s="168" t="str">
        <f t="shared" si="13"/>
        <v/>
      </c>
      <c r="S72" s="96" t="str">
        <f t="shared" si="14"/>
        <v/>
      </c>
      <c r="T72" s="96" t="str">
        <f t="shared" si="15"/>
        <v/>
      </c>
      <c r="U72" s="96" t="str">
        <f t="shared" si="16"/>
        <v/>
      </c>
      <c r="V72" s="96" t="str">
        <f t="shared" si="17"/>
        <v/>
      </c>
      <c r="W72" s="79"/>
    </row>
    <row r="73" spans="1:23" s="2" customFormat="1">
      <c r="A73" s="339"/>
      <c r="B73" s="139"/>
      <c r="C73" s="366">
        <v>60</v>
      </c>
      <c r="D73" s="227"/>
      <c r="E73" s="352"/>
      <c r="F73" s="353"/>
      <c r="G73" s="356"/>
      <c r="H73" s="386"/>
      <c r="I73" s="356"/>
      <c r="J73" s="227"/>
      <c r="K73" s="227"/>
      <c r="L73" s="227"/>
      <c r="M73" s="227"/>
      <c r="N73" s="31" t="str">
        <f t="shared" si="11"/>
        <v/>
      </c>
      <c r="O73" s="168" t="str">
        <f>IF(I73="","",メイン_入力!$AD$32)</f>
        <v/>
      </c>
      <c r="P73" s="168" t="str">
        <f t="shared" si="12"/>
        <v/>
      </c>
      <c r="Q73" s="356"/>
      <c r="R73" s="168" t="str">
        <f t="shared" si="13"/>
        <v/>
      </c>
      <c r="S73" s="96" t="str">
        <f t="shared" si="14"/>
        <v/>
      </c>
      <c r="T73" s="96" t="str">
        <f t="shared" si="15"/>
        <v/>
      </c>
      <c r="U73" s="96" t="str">
        <f t="shared" si="16"/>
        <v/>
      </c>
      <c r="V73" s="96" t="str">
        <f t="shared" si="17"/>
        <v/>
      </c>
      <c r="W73" s="79"/>
    </row>
    <row r="74" spans="1:23" s="2" customFormat="1">
      <c r="A74" s="339"/>
      <c r="B74" s="299"/>
      <c r="C74" s="332"/>
      <c r="D74" s="332"/>
      <c r="E74" s="332"/>
      <c r="F74" s="332"/>
      <c r="G74" s="332"/>
      <c r="H74" s="396"/>
      <c r="I74" s="332"/>
      <c r="J74" s="332"/>
      <c r="K74" s="332"/>
      <c r="L74" s="332"/>
      <c r="M74" s="332"/>
      <c r="N74" s="332"/>
      <c r="O74" s="332"/>
      <c r="P74" s="332"/>
      <c r="Q74" s="332"/>
      <c r="R74" s="332"/>
      <c r="S74" s="410"/>
      <c r="T74" s="332"/>
      <c r="U74" s="332"/>
      <c r="V74" s="332"/>
      <c r="W74" s="334"/>
    </row>
    <row r="75" spans="1:23" s="2" customFormat="1">
      <c r="A75" s="339"/>
      <c r="B75" s="317"/>
      <c r="C75" s="317"/>
      <c r="D75" s="317"/>
      <c r="E75" s="317"/>
      <c r="F75" s="317"/>
      <c r="G75" s="317"/>
      <c r="H75" s="400"/>
      <c r="I75" s="317"/>
      <c r="J75" s="317"/>
      <c r="K75" s="317"/>
      <c r="L75" s="317"/>
      <c r="M75" s="317"/>
      <c r="N75" s="317"/>
      <c r="O75" s="317"/>
      <c r="P75" s="317"/>
      <c r="Q75" s="317"/>
      <c r="R75" s="317"/>
      <c r="S75" s="415"/>
      <c r="T75" s="317"/>
      <c r="U75" s="317"/>
      <c r="V75" s="317"/>
      <c r="W75" s="303" t="s">
        <v>229</v>
      </c>
    </row>
    <row r="76" spans="1:23" s="2" customFormat="1">
      <c r="A76" s="339"/>
      <c r="B76" s="139"/>
      <c r="C76" s="366">
        <v>61</v>
      </c>
      <c r="D76" s="227"/>
      <c r="E76" s="352"/>
      <c r="F76" s="353"/>
      <c r="G76" s="356"/>
      <c r="H76" s="386"/>
      <c r="I76" s="356"/>
      <c r="J76" s="227"/>
      <c r="K76" s="227"/>
      <c r="L76" s="227"/>
      <c r="M76" s="227"/>
      <c r="N76" s="31" t="str">
        <f t="shared" ref="N76:N105" si="18">IF(I76="","",IF(J76="",0,1)*$Z$12+IF(K76="",0,1)*$AA$12+IF(L76="",0,1)*IF(E76&gt;2014,$AB$12,$AC$12)+IF(M76="",0,1)*$AC$12)</f>
        <v/>
      </c>
      <c r="O76" s="168" t="str">
        <f>IF(I76="","",メイン_入力!$AD$32)</f>
        <v/>
      </c>
      <c r="P76" s="168" t="str">
        <f t="shared" ref="P76:P105" si="19">IF(I76="","",H76*I76*(1-N76)*O76)</f>
        <v/>
      </c>
      <c r="Q76" s="356"/>
      <c r="R76" s="168" t="str">
        <f t="shared" ref="R76:R105" si="20">IF(OR(N76="",H76&lt;$Z$9),"",IF(Q76="",P76*N76/(1-N76),Q76*N76/(1-N76)))</f>
        <v/>
      </c>
      <c r="S76" s="96" t="str">
        <f t="shared" ref="S76:S105" si="21">IF(ISERROR(R76),"",IF(R76="","",R76*$AP$3/1000))</f>
        <v/>
      </c>
      <c r="T76" s="96" t="str">
        <f t="shared" ref="T76:T105" si="22">IF(ISERROR(R76),"",IF(R76="","",R76*$AP$4/1000))</f>
        <v/>
      </c>
      <c r="U76" s="96" t="str">
        <f t="shared" ref="U76:U105" si="23">IF(ISERROR(R76),"",IF(R76="","",R76*$AP$5/1000))</f>
        <v/>
      </c>
      <c r="V76" s="96" t="str">
        <f>IF(ISERROR(R76),"",IF(R76="","",R76*$AP$6/1000))</f>
        <v/>
      </c>
      <c r="W76" s="79"/>
    </row>
    <row r="77" spans="1:23" s="2" customFormat="1">
      <c r="A77" s="339"/>
      <c r="B77" s="139"/>
      <c r="C77" s="366">
        <v>62</v>
      </c>
      <c r="D77" s="227"/>
      <c r="E77" s="352"/>
      <c r="F77" s="353"/>
      <c r="G77" s="356"/>
      <c r="H77" s="386"/>
      <c r="I77" s="356"/>
      <c r="J77" s="227"/>
      <c r="K77" s="227"/>
      <c r="L77" s="227"/>
      <c r="M77" s="227"/>
      <c r="N77" s="31" t="str">
        <f t="shared" si="18"/>
        <v/>
      </c>
      <c r="O77" s="168" t="str">
        <f>IF(I77="","",メイン_入力!$AD$32)</f>
        <v/>
      </c>
      <c r="P77" s="168" t="str">
        <f t="shared" si="19"/>
        <v/>
      </c>
      <c r="Q77" s="356"/>
      <c r="R77" s="168" t="str">
        <f t="shared" si="20"/>
        <v/>
      </c>
      <c r="S77" s="96" t="str">
        <f t="shared" si="21"/>
        <v/>
      </c>
      <c r="T77" s="96" t="str">
        <f t="shared" si="22"/>
        <v/>
      </c>
      <c r="U77" s="96" t="str">
        <f t="shared" si="23"/>
        <v/>
      </c>
      <c r="V77" s="96" t="str">
        <f t="shared" ref="V77:V105" si="24">IF(ISERROR(R77),"",IF(R77="","",R77*$AP$6/1000))</f>
        <v/>
      </c>
      <c r="W77" s="79"/>
    </row>
    <row r="78" spans="1:23" s="2" customFormat="1">
      <c r="A78" s="339"/>
      <c r="B78" s="139"/>
      <c r="C78" s="366">
        <v>63</v>
      </c>
      <c r="D78" s="227"/>
      <c r="E78" s="352"/>
      <c r="F78" s="353"/>
      <c r="G78" s="356"/>
      <c r="H78" s="386"/>
      <c r="I78" s="356"/>
      <c r="J78" s="227"/>
      <c r="K78" s="227"/>
      <c r="L78" s="227"/>
      <c r="M78" s="227"/>
      <c r="N78" s="31" t="str">
        <f t="shared" si="18"/>
        <v/>
      </c>
      <c r="O78" s="168" t="str">
        <f>IF(I78="","",メイン_入力!$AD$32)</f>
        <v/>
      </c>
      <c r="P78" s="168" t="str">
        <f t="shared" si="19"/>
        <v/>
      </c>
      <c r="Q78" s="356"/>
      <c r="R78" s="168" t="str">
        <f t="shared" si="20"/>
        <v/>
      </c>
      <c r="S78" s="96" t="str">
        <f t="shared" si="21"/>
        <v/>
      </c>
      <c r="T78" s="96" t="str">
        <f t="shared" si="22"/>
        <v/>
      </c>
      <c r="U78" s="96" t="str">
        <f t="shared" si="23"/>
        <v/>
      </c>
      <c r="V78" s="96" t="str">
        <f t="shared" si="24"/>
        <v/>
      </c>
      <c r="W78" s="79"/>
    </row>
    <row r="79" spans="1:23" s="2" customFormat="1">
      <c r="A79" s="339"/>
      <c r="B79" s="139"/>
      <c r="C79" s="366">
        <v>64</v>
      </c>
      <c r="D79" s="227"/>
      <c r="E79" s="352"/>
      <c r="F79" s="353"/>
      <c r="G79" s="356"/>
      <c r="H79" s="386"/>
      <c r="I79" s="356"/>
      <c r="J79" s="227"/>
      <c r="K79" s="227"/>
      <c r="L79" s="227"/>
      <c r="M79" s="227"/>
      <c r="N79" s="31" t="str">
        <f t="shared" si="18"/>
        <v/>
      </c>
      <c r="O79" s="168" t="str">
        <f>IF(I79="","",メイン_入力!$AD$32)</f>
        <v/>
      </c>
      <c r="P79" s="168" t="str">
        <f t="shared" si="19"/>
        <v/>
      </c>
      <c r="Q79" s="356"/>
      <c r="R79" s="168" t="str">
        <f t="shared" si="20"/>
        <v/>
      </c>
      <c r="S79" s="96" t="str">
        <f t="shared" si="21"/>
        <v/>
      </c>
      <c r="T79" s="96" t="str">
        <f t="shared" si="22"/>
        <v/>
      </c>
      <c r="U79" s="96" t="str">
        <f t="shared" si="23"/>
        <v/>
      </c>
      <c r="V79" s="96" t="str">
        <f t="shared" si="24"/>
        <v/>
      </c>
      <c r="W79" s="79"/>
    </row>
    <row r="80" spans="1:23" s="2" customFormat="1">
      <c r="A80" s="339"/>
      <c r="B80" s="139"/>
      <c r="C80" s="366">
        <v>65</v>
      </c>
      <c r="D80" s="227"/>
      <c r="E80" s="352"/>
      <c r="F80" s="353"/>
      <c r="G80" s="356"/>
      <c r="H80" s="386"/>
      <c r="I80" s="356"/>
      <c r="J80" s="227"/>
      <c r="K80" s="227"/>
      <c r="L80" s="227"/>
      <c r="M80" s="227"/>
      <c r="N80" s="31" t="str">
        <f t="shared" si="18"/>
        <v/>
      </c>
      <c r="O80" s="168" t="str">
        <f>IF(I80="","",メイン_入力!$AD$32)</f>
        <v/>
      </c>
      <c r="P80" s="168" t="str">
        <f t="shared" si="19"/>
        <v/>
      </c>
      <c r="Q80" s="356"/>
      <c r="R80" s="168" t="str">
        <f t="shared" si="20"/>
        <v/>
      </c>
      <c r="S80" s="96" t="str">
        <f t="shared" si="21"/>
        <v/>
      </c>
      <c r="T80" s="96" t="str">
        <f t="shared" si="22"/>
        <v/>
      </c>
      <c r="U80" s="96" t="str">
        <f t="shared" si="23"/>
        <v/>
      </c>
      <c r="V80" s="96" t="str">
        <f t="shared" si="24"/>
        <v/>
      </c>
      <c r="W80" s="79"/>
    </row>
    <row r="81" spans="1:23" s="2" customFormat="1">
      <c r="A81" s="339"/>
      <c r="B81" s="139"/>
      <c r="C81" s="366">
        <v>66</v>
      </c>
      <c r="D81" s="227"/>
      <c r="E81" s="352"/>
      <c r="F81" s="353"/>
      <c r="G81" s="356"/>
      <c r="H81" s="386"/>
      <c r="I81" s="356"/>
      <c r="J81" s="227"/>
      <c r="K81" s="227"/>
      <c r="L81" s="227"/>
      <c r="M81" s="227"/>
      <c r="N81" s="31" t="str">
        <f t="shared" si="18"/>
        <v/>
      </c>
      <c r="O81" s="168" t="str">
        <f>IF(I81="","",メイン_入力!$AD$32)</f>
        <v/>
      </c>
      <c r="P81" s="168" t="str">
        <f t="shared" si="19"/>
        <v/>
      </c>
      <c r="Q81" s="356"/>
      <c r="R81" s="168" t="str">
        <f t="shared" si="20"/>
        <v/>
      </c>
      <c r="S81" s="96" t="str">
        <f t="shared" si="21"/>
        <v/>
      </c>
      <c r="T81" s="96" t="str">
        <f t="shared" si="22"/>
        <v/>
      </c>
      <c r="U81" s="96" t="str">
        <f t="shared" si="23"/>
        <v/>
      </c>
      <c r="V81" s="96" t="str">
        <f t="shared" si="24"/>
        <v/>
      </c>
      <c r="W81" s="79"/>
    </row>
    <row r="82" spans="1:23" s="2" customFormat="1">
      <c r="A82" s="339"/>
      <c r="B82" s="139"/>
      <c r="C82" s="366">
        <v>67</v>
      </c>
      <c r="D82" s="227"/>
      <c r="E82" s="352"/>
      <c r="F82" s="353"/>
      <c r="G82" s="356"/>
      <c r="H82" s="386"/>
      <c r="I82" s="356"/>
      <c r="J82" s="227"/>
      <c r="K82" s="227"/>
      <c r="L82" s="227"/>
      <c r="M82" s="227"/>
      <c r="N82" s="31" t="str">
        <f t="shared" si="18"/>
        <v/>
      </c>
      <c r="O82" s="168" t="str">
        <f>IF(I82="","",メイン_入力!$AD$32)</f>
        <v/>
      </c>
      <c r="P82" s="168" t="str">
        <f t="shared" si="19"/>
        <v/>
      </c>
      <c r="Q82" s="356"/>
      <c r="R82" s="168" t="str">
        <f t="shared" si="20"/>
        <v/>
      </c>
      <c r="S82" s="96" t="str">
        <f t="shared" si="21"/>
        <v/>
      </c>
      <c r="T82" s="96" t="str">
        <f t="shared" si="22"/>
        <v/>
      </c>
      <c r="U82" s="96" t="str">
        <f t="shared" si="23"/>
        <v/>
      </c>
      <c r="V82" s="96" t="str">
        <f t="shared" si="24"/>
        <v/>
      </c>
      <c r="W82" s="79"/>
    </row>
    <row r="83" spans="1:23" s="2" customFormat="1">
      <c r="A83" s="339"/>
      <c r="B83" s="139"/>
      <c r="C83" s="366">
        <v>68</v>
      </c>
      <c r="D83" s="227"/>
      <c r="E83" s="352"/>
      <c r="F83" s="353"/>
      <c r="G83" s="356"/>
      <c r="H83" s="386"/>
      <c r="I83" s="356"/>
      <c r="J83" s="227"/>
      <c r="K83" s="227"/>
      <c r="L83" s="227"/>
      <c r="M83" s="227"/>
      <c r="N83" s="31" t="str">
        <f t="shared" si="18"/>
        <v/>
      </c>
      <c r="O83" s="168" t="str">
        <f>IF(I83="","",メイン_入力!$AD$32)</f>
        <v/>
      </c>
      <c r="P83" s="168" t="str">
        <f t="shared" si="19"/>
        <v/>
      </c>
      <c r="Q83" s="356"/>
      <c r="R83" s="168" t="str">
        <f t="shared" si="20"/>
        <v/>
      </c>
      <c r="S83" s="96" t="str">
        <f t="shared" si="21"/>
        <v/>
      </c>
      <c r="T83" s="96" t="str">
        <f t="shared" si="22"/>
        <v/>
      </c>
      <c r="U83" s="96" t="str">
        <f t="shared" si="23"/>
        <v/>
      </c>
      <c r="V83" s="96" t="str">
        <f t="shared" si="24"/>
        <v/>
      </c>
      <c r="W83" s="79"/>
    </row>
    <row r="84" spans="1:23" s="2" customFormat="1">
      <c r="A84" s="339"/>
      <c r="B84" s="139"/>
      <c r="C84" s="366">
        <v>69</v>
      </c>
      <c r="D84" s="227"/>
      <c r="E84" s="352"/>
      <c r="F84" s="353"/>
      <c r="G84" s="356"/>
      <c r="H84" s="386"/>
      <c r="I84" s="356"/>
      <c r="J84" s="227"/>
      <c r="K84" s="227"/>
      <c r="L84" s="227"/>
      <c r="M84" s="227"/>
      <c r="N84" s="31" t="str">
        <f t="shared" si="18"/>
        <v/>
      </c>
      <c r="O84" s="168" t="str">
        <f>IF(I84="","",メイン_入力!$AD$32)</f>
        <v/>
      </c>
      <c r="P84" s="168" t="str">
        <f t="shared" si="19"/>
        <v/>
      </c>
      <c r="Q84" s="356"/>
      <c r="R84" s="168" t="str">
        <f t="shared" si="20"/>
        <v/>
      </c>
      <c r="S84" s="96" t="str">
        <f t="shared" si="21"/>
        <v/>
      </c>
      <c r="T84" s="96" t="str">
        <f t="shared" si="22"/>
        <v/>
      </c>
      <c r="U84" s="96" t="str">
        <f t="shared" si="23"/>
        <v/>
      </c>
      <c r="V84" s="96" t="str">
        <f t="shared" si="24"/>
        <v/>
      </c>
      <c r="W84" s="79"/>
    </row>
    <row r="85" spans="1:23" s="2" customFormat="1">
      <c r="A85" s="339"/>
      <c r="B85" s="139"/>
      <c r="C85" s="366">
        <v>70</v>
      </c>
      <c r="D85" s="227"/>
      <c r="E85" s="352"/>
      <c r="F85" s="353"/>
      <c r="G85" s="356"/>
      <c r="H85" s="386"/>
      <c r="I85" s="356"/>
      <c r="J85" s="227"/>
      <c r="K85" s="227"/>
      <c r="L85" s="227"/>
      <c r="M85" s="227"/>
      <c r="N85" s="31" t="str">
        <f t="shared" si="18"/>
        <v/>
      </c>
      <c r="O85" s="168" t="str">
        <f>IF(I85="","",メイン_入力!$AD$32)</f>
        <v/>
      </c>
      <c r="P85" s="168" t="str">
        <f t="shared" si="19"/>
        <v/>
      </c>
      <c r="Q85" s="356"/>
      <c r="R85" s="168" t="str">
        <f t="shared" si="20"/>
        <v/>
      </c>
      <c r="S85" s="96" t="str">
        <f t="shared" si="21"/>
        <v/>
      </c>
      <c r="T85" s="96" t="str">
        <f t="shared" si="22"/>
        <v/>
      </c>
      <c r="U85" s="96" t="str">
        <f t="shared" si="23"/>
        <v/>
      </c>
      <c r="V85" s="96" t="str">
        <f t="shared" si="24"/>
        <v/>
      </c>
      <c r="W85" s="79"/>
    </row>
    <row r="86" spans="1:23" s="2" customFormat="1">
      <c r="A86" s="339"/>
      <c r="B86" s="139"/>
      <c r="C86" s="366">
        <v>71</v>
      </c>
      <c r="D86" s="227"/>
      <c r="E86" s="352"/>
      <c r="F86" s="353"/>
      <c r="G86" s="356"/>
      <c r="H86" s="386"/>
      <c r="I86" s="356"/>
      <c r="J86" s="227"/>
      <c r="K86" s="227"/>
      <c r="L86" s="227"/>
      <c r="M86" s="227"/>
      <c r="N86" s="31" t="str">
        <f t="shared" si="18"/>
        <v/>
      </c>
      <c r="O86" s="168" t="str">
        <f>IF(I86="","",メイン_入力!$AD$32)</f>
        <v/>
      </c>
      <c r="P86" s="168" t="str">
        <f t="shared" si="19"/>
        <v/>
      </c>
      <c r="Q86" s="356"/>
      <c r="R86" s="168" t="str">
        <f t="shared" si="20"/>
        <v/>
      </c>
      <c r="S86" s="96" t="str">
        <f t="shared" si="21"/>
        <v/>
      </c>
      <c r="T86" s="96" t="str">
        <f t="shared" si="22"/>
        <v/>
      </c>
      <c r="U86" s="96" t="str">
        <f t="shared" si="23"/>
        <v/>
      </c>
      <c r="V86" s="96" t="str">
        <f t="shared" si="24"/>
        <v/>
      </c>
      <c r="W86" s="79"/>
    </row>
    <row r="87" spans="1:23" s="2" customFormat="1">
      <c r="A87" s="339"/>
      <c r="B87" s="139"/>
      <c r="C87" s="366">
        <v>72</v>
      </c>
      <c r="D87" s="227"/>
      <c r="E87" s="352"/>
      <c r="F87" s="353"/>
      <c r="G87" s="356"/>
      <c r="H87" s="386"/>
      <c r="I87" s="356"/>
      <c r="J87" s="227"/>
      <c r="K87" s="227"/>
      <c r="L87" s="227"/>
      <c r="M87" s="227"/>
      <c r="N87" s="31" t="str">
        <f t="shared" si="18"/>
        <v/>
      </c>
      <c r="O87" s="168" t="str">
        <f>IF(I87="","",メイン_入力!$AD$32)</f>
        <v/>
      </c>
      <c r="P87" s="168" t="str">
        <f t="shared" si="19"/>
        <v/>
      </c>
      <c r="Q87" s="356"/>
      <c r="R87" s="168" t="str">
        <f t="shared" si="20"/>
        <v/>
      </c>
      <c r="S87" s="96" t="str">
        <f t="shared" si="21"/>
        <v/>
      </c>
      <c r="T87" s="96" t="str">
        <f t="shared" si="22"/>
        <v/>
      </c>
      <c r="U87" s="96" t="str">
        <f t="shared" si="23"/>
        <v/>
      </c>
      <c r="V87" s="96" t="str">
        <f t="shared" si="24"/>
        <v/>
      </c>
      <c r="W87" s="79"/>
    </row>
    <row r="88" spans="1:23" s="2" customFormat="1">
      <c r="A88" s="339"/>
      <c r="B88" s="139"/>
      <c r="C88" s="366">
        <v>73</v>
      </c>
      <c r="D88" s="227"/>
      <c r="E88" s="352"/>
      <c r="F88" s="353"/>
      <c r="G88" s="356"/>
      <c r="H88" s="386"/>
      <c r="I88" s="356"/>
      <c r="J88" s="227"/>
      <c r="K88" s="227"/>
      <c r="L88" s="227"/>
      <c r="M88" s="227"/>
      <c r="N88" s="31" t="str">
        <f t="shared" si="18"/>
        <v/>
      </c>
      <c r="O88" s="168" t="str">
        <f>IF(I88="","",メイン_入力!$AD$32)</f>
        <v/>
      </c>
      <c r="P88" s="168" t="str">
        <f t="shared" si="19"/>
        <v/>
      </c>
      <c r="Q88" s="356"/>
      <c r="R88" s="168" t="str">
        <f t="shared" si="20"/>
        <v/>
      </c>
      <c r="S88" s="96" t="str">
        <f t="shared" si="21"/>
        <v/>
      </c>
      <c r="T88" s="96" t="str">
        <f t="shared" si="22"/>
        <v/>
      </c>
      <c r="U88" s="96" t="str">
        <f t="shared" si="23"/>
        <v/>
      </c>
      <c r="V88" s="96" t="str">
        <f t="shared" si="24"/>
        <v/>
      </c>
      <c r="W88" s="79"/>
    </row>
    <row r="89" spans="1:23" s="2" customFormat="1">
      <c r="A89" s="339"/>
      <c r="B89" s="139"/>
      <c r="C89" s="366">
        <v>74</v>
      </c>
      <c r="D89" s="227"/>
      <c r="E89" s="352"/>
      <c r="F89" s="353"/>
      <c r="G89" s="356"/>
      <c r="H89" s="386"/>
      <c r="I89" s="356"/>
      <c r="J89" s="227"/>
      <c r="K89" s="227"/>
      <c r="L89" s="227"/>
      <c r="M89" s="227"/>
      <c r="N89" s="31" t="str">
        <f t="shared" si="18"/>
        <v/>
      </c>
      <c r="O89" s="168" t="str">
        <f>IF(I89="","",メイン_入力!$AD$32)</f>
        <v/>
      </c>
      <c r="P89" s="168" t="str">
        <f t="shared" si="19"/>
        <v/>
      </c>
      <c r="Q89" s="356"/>
      <c r="R89" s="168" t="str">
        <f t="shared" si="20"/>
        <v/>
      </c>
      <c r="S89" s="96" t="str">
        <f t="shared" si="21"/>
        <v/>
      </c>
      <c r="T89" s="96" t="str">
        <f t="shared" si="22"/>
        <v/>
      </c>
      <c r="U89" s="96" t="str">
        <f t="shared" si="23"/>
        <v/>
      </c>
      <c r="V89" s="96" t="str">
        <f t="shared" si="24"/>
        <v/>
      </c>
      <c r="W89" s="79"/>
    </row>
    <row r="90" spans="1:23" s="2" customFormat="1">
      <c r="A90" s="339"/>
      <c r="B90" s="139"/>
      <c r="C90" s="366">
        <v>75</v>
      </c>
      <c r="D90" s="227"/>
      <c r="E90" s="352"/>
      <c r="F90" s="353"/>
      <c r="G90" s="356"/>
      <c r="H90" s="386"/>
      <c r="I90" s="356"/>
      <c r="J90" s="227"/>
      <c r="K90" s="227"/>
      <c r="L90" s="227"/>
      <c r="M90" s="227"/>
      <c r="N90" s="31" t="str">
        <f t="shared" si="18"/>
        <v/>
      </c>
      <c r="O90" s="168" t="str">
        <f>IF(I90="","",メイン_入力!$AD$32)</f>
        <v/>
      </c>
      <c r="P90" s="168" t="str">
        <f t="shared" si="19"/>
        <v/>
      </c>
      <c r="Q90" s="356"/>
      <c r="R90" s="168" t="str">
        <f t="shared" si="20"/>
        <v/>
      </c>
      <c r="S90" s="96" t="str">
        <f t="shared" si="21"/>
        <v/>
      </c>
      <c r="T90" s="96" t="str">
        <f t="shared" si="22"/>
        <v/>
      </c>
      <c r="U90" s="96" t="str">
        <f t="shared" si="23"/>
        <v/>
      </c>
      <c r="V90" s="96" t="str">
        <f t="shared" si="24"/>
        <v/>
      </c>
      <c r="W90" s="79"/>
    </row>
    <row r="91" spans="1:23" s="2" customFormat="1">
      <c r="A91" s="339"/>
      <c r="B91" s="139"/>
      <c r="C91" s="366">
        <v>76</v>
      </c>
      <c r="D91" s="227"/>
      <c r="E91" s="352"/>
      <c r="F91" s="353"/>
      <c r="G91" s="356"/>
      <c r="H91" s="386"/>
      <c r="I91" s="356"/>
      <c r="J91" s="227"/>
      <c r="K91" s="227"/>
      <c r="L91" s="227"/>
      <c r="M91" s="227"/>
      <c r="N91" s="31" t="str">
        <f t="shared" si="18"/>
        <v/>
      </c>
      <c r="O91" s="168" t="str">
        <f>IF(I91="","",メイン_入力!$AD$32)</f>
        <v/>
      </c>
      <c r="P91" s="168" t="str">
        <f t="shared" si="19"/>
        <v/>
      </c>
      <c r="Q91" s="356"/>
      <c r="R91" s="168" t="str">
        <f t="shared" si="20"/>
        <v/>
      </c>
      <c r="S91" s="96" t="str">
        <f t="shared" si="21"/>
        <v/>
      </c>
      <c r="T91" s="96" t="str">
        <f t="shared" si="22"/>
        <v/>
      </c>
      <c r="U91" s="96" t="str">
        <f t="shared" si="23"/>
        <v/>
      </c>
      <c r="V91" s="96" t="str">
        <f t="shared" si="24"/>
        <v/>
      </c>
      <c r="W91" s="79"/>
    </row>
    <row r="92" spans="1:23" s="2" customFormat="1">
      <c r="A92" s="339"/>
      <c r="B92" s="139"/>
      <c r="C92" s="366">
        <v>77</v>
      </c>
      <c r="D92" s="227"/>
      <c r="E92" s="352"/>
      <c r="F92" s="353"/>
      <c r="G92" s="356"/>
      <c r="H92" s="386"/>
      <c r="I92" s="356"/>
      <c r="J92" s="227"/>
      <c r="K92" s="227"/>
      <c r="L92" s="227"/>
      <c r="M92" s="227"/>
      <c r="N92" s="31" t="str">
        <f t="shared" si="18"/>
        <v/>
      </c>
      <c r="O92" s="168" t="str">
        <f>IF(I92="","",メイン_入力!$AD$32)</f>
        <v/>
      </c>
      <c r="P92" s="168" t="str">
        <f t="shared" si="19"/>
        <v/>
      </c>
      <c r="Q92" s="356"/>
      <c r="R92" s="168" t="str">
        <f t="shared" si="20"/>
        <v/>
      </c>
      <c r="S92" s="96" t="str">
        <f t="shared" si="21"/>
        <v/>
      </c>
      <c r="T92" s="96" t="str">
        <f t="shared" si="22"/>
        <v/>
      </c>
      <c r="U92" s="96" t="str">
        <f t="shared" si="23"/>
        <v/>
      </c>
      <c r="V92" s="96" t="str">
        <f t="shared" si="24"/>
        <v/>
      </c>
      <c r="W92" s="79"/>
    </row>
    <row r="93" spans="1:23" s="2" customFormat="1">
      <c r="A93" s="339"/>
      <c r="B93" s="139"/>
      <c r="C93" s="366">
        <v>78</v>
      </c>
      <c r="D93" s="227"/>
      <c r="E93" s="352"/>
      <c r="F93" s="353"/>
      <c r="G93" s="356"/>
      <c r="H93" s="386"/>
      <c r="I93" s="356"/>
      <c r="J93" s="227"/>
      <c r="K93" s="227"/>
      <c r="L93" s="227"/>
      <c r="M93" s="227"/>
      <c r="N93" s="31" t="str">
        <f t="shared" si="18"/>
        <v/>
      </c>
      <c r="O93" s="168" t="str">
        <f>IF(I93="","",メイン_入力!$AD$32)</f>
        <v/>
      </c>
      <c r="P93" s="168" t="str">
        <f t="shared" si="19"/>
        <v/>
      </c>
      <c r="Q93" s="356"/>
      <c r="R93" s="168" t="str">
        <f t="shared" si="20"/>
        <v/>
      </c>
      <c r="S93" s="96" t="str">
        <f t="shared" si="21"/>
        <v/>
      </c>
      <c r="T93" s="96" t="str">
        <f t="shared" si="22"/>
        <v/>
      </c>
      <c r="U93" s="96" t="str">
        <f t="shared" si="23"/>
        <v/>
      </c>
      <c r="V93" s="96" t="str">
        <f t="shared" si="24"/>
        <v/>
      </c>
      <c r="W93" s="79"/>
    </row>
    <row r="94" spans="1:23" s="2" customFormat="1">
      <c r="A94" s="339"/>
      <c r="B94" s="139"/>
      <c r="C94" s="366">
        <v>79</v>
      </c>
      <c r="D94" s="227"/>
      <c r="E94" s="352"/>
      <c r="F94" s="353"/>
      <c r="G94" s="356"/>
      <c r="H94" s="386"/>
      <c r="I94" s="356"/>
      <c r="J94" s="227"/>
      <c r="K94" s="227"/>
      <c r="L94" s="227"/>
      <c r="M94" s="227"/>
      <c r="N94" s="31" t="str">
        <f t="shared" si="18"/>
        <v/>
      </c>
      <c r="O94" s="168" t="str">
        <f>IF(I94="","",メイン_入力!$AD$32)</f>
        <v/>
      </c>
      <c r="P94" s="168" t="str">
        <f t="shared" si="19"/>
        <v/>
      </c>
      <c r="Q94" s="356"/>
      <c r="R94" s="168" t="str">
        <f t="shared" si="20"/>
        <v/>
      </c>
      <c r="S94" s="96" t="str">
        <f t="shared" si="21"/>
        <v/>
      </c>
      <c r="T94" s="96" t="str">
        <f t="shared" si="22"/>
        <v/>
      </c>
      <c r="U94" s="96" t="str">
        <f t="shared" si="23"/>
        <v/>
      </c>
      <c r="V94" s="96" t="str">
        <f t="shared" si="24"/>
        <v/>
      </c>
      <c r="W94" s="79"/>
    </row>
    <row r="95" spans="1:23" s="2" customFormat="1">
      <c r="A95" s="339"/>
      <c r="B95" s="139"/>
      <c r="C95" s="366">
        <v>80</v>
      </c>
      <c r="D95" s="227"/>
      <c r="E95" s="352"/>
      <c r="F95" s="353"/>
      <c r="G95" s="356"/>
      <c r="H95" s="386"/>
      <c r="I95" s="356"/>
      <c r="J95" s="227"/>
      <c r="K95" s="227"/>
      <c r="L95" s="227"/>
      <c r="M95" s="227"/>
      <c r="N95" s="31" t="str">
        <f t="shared" si="18"/>
        <v/>
      </c>
      <c r="O95" s="168" t="str">
        <f>IF(I95="","",メイン_入力!$AD$32)</f>
        <v/>
      </c>
      <c r="P95" s="168" t="str">
        <f t="shared" si="19"/>
        <v/>
      </c>
      <c r="Q95" s="356"/>
      <c r="R95" s="168" t="str">
        <f t="shared" si="20"/>
        <v/>
      </c>
      <c r="S95" s="96" t="str">
        <f t="shared" si="21"/>
        <v/>
      </c>
      <c r="T95" s="96" t="str">
        <f t="shared" si="22"/>
        <v/>
      </c>
      <c r="U95" s="96" t="str">
        <f t="shared" si="23"/>
        <v/>
      </c>
      <c r="V95" s="96" t="str">
        <f t="shared" si="24"/>
        <v/>
      </c>
      <c r="W95" s="79"/>
    </row>
    <row r="96" spans="1:23" s="2" customFormat="1">
      <c r="A96" s="339"/>
      <c r="B96" s="139"/>
      <c r="C96" s="366">
        <v>81</v>
      </c>
      <c r="D96" s="227"/>
      <c r="E96" s="352"/>
      <c r="F96" s="353"/>
      <c r="G96" s="356"/>
      <c r="H96" s="386"/>
      <c r="I96" s="356"/>
      <c r="J96" s="227"/>
      <c r="K96" s="227"/>
      <c r="L96" s="227"/>
      <c r="M96" s="227"/>
      <c r="N96" s="31" t="str">
        <f t="shared" si="18"/>
        <v/>
      </c>
      <c r="O96" s="168" t="str">
        <f>IF(I96="","",メイン_入力!$AD$32)</f>
        <v/>
      </c>
      <c r="P96" s="168" t="str">
        <f t="shared" si="19"/>
        <v/>
      </c>
      <c r="Q96" s="356"/>
      <c r="R96" s="168" t="str">
        <f t="shared" si="20"/>
        <v/>
      </c>
      <c r="S96" s="96" t="str">
        <f t="shared" si="21"/>
        <v/>
      </c>
      <c r="T96" s="96" t="str">
        <f t="shared" si="22"/>
        <v/>
      </c>
      <c r="U96" s="96" t="str">
        <f t="shared" si="23"/>
        <v/>
      </c>
      <c r="V96" s="96" t="str">
        <f t="shared" si="24"/>
        <v/>
      </c>
      <c r="W96" s="79"/>
    </row>
    <row r="97" spans="1:23" s="2" customFormat="1">
      <c r="A97" s="339"/>
      <c r="B97" s="139"/>
      <c r="C97" s="366">
        <v>82</v>
      </c>
      <c r="D97" s="227"/>
      <c r="E97" s="352"/>
      <c r="F97" s="353"/>
      <c r="G97" s="356"/>
      <c r="H97" s="386"/>
      <c r="I97" s="356"/>
      <c r="J97" s="227"/>
      <c r="K97" s="227"/>
      <c r="L97" s="227"/>
      <c r="M97" s="227"/>
      <c r="N97" s="31" t="str">
        <f t="shared" si="18"/>
        <v/>
      </c>
      <c r="O97" s="168" t="str">
        <f>IF(I97="","",メイン_入力!$AD$32)</f>
        <v/>
      </c>
      <c r="P97" s="168" t="str">
        <f t="shared" si="19"/>
        <v/>
      </c>
      <c r="Q97" s="356"/>
      <c r="R97" s="168" t="str">
        <f t="shared" si="20"/>
        <v/>
      </c>
      <c r="S97" s="96" t="str">
        <f t="shared" si="21"/>
        <v/>
      </c>
      <c r="T97" s="96" t="str">
        <f t="shared" si="22"/>
        <v/>
      </c>
      <c r="U97" s="96" t="str">
        <f t="shared" si="23"/>
        <v/>
      </c>
      <c r="V97" s="96" t="str">
        <f t="shared" si="24"/>
        <v/>
      </c>
      <c r="W97" s="79"/>
    </row>
    <row r="98" spans="1:23" s="2" customFormat="1">
      <c r="A98" s="339"/>
      <c r="B98" s="139"/>
      <c r="C98" s="366">
        <v>83</v>
      </c>
      <c r="D98" s="227"/>
      <c r="E98" s="352"/>
      <c r="F98" s="353"/>
      <c r="G98" s="356"/>
      <c r="H98" s="386"/>
      <c r="I98" s="356"/>
      <c r="J98" s="227"/>
      <c r="K98" s="227"/>
      <c r="L98" s="227"/>
      <c r="M98" s="227"/>
      <c r="N98" s="31" t="str">
        <f t="shared" si="18"/>
        <v/>
      </c>
      <c r="O98" s="168" t="str">
        <f>IF(I98="","",メイン_入力!$AD$32)</f>
        <v/>
      </c>
      <c r="P98" s="168" t="str">
        <f t="shared" si="19"/>
        <v/>
      </c>
      <c r="Q98" s="356"/>
      <c r="R98" s="168" t="str">
        <f t="shared" si="20"/>
        <v/>
      </c>
      <c r="S98" s="96" t="str">
        <f t="shared" si="21"/>
        <v/>
      </c>
      <c r="T98" s="96" t="str">
        <f t="shared" si="22"/>
        <v/>
      </c>
      <c r="U98" s="96" t="str">
        <f t="shared" si="23"/>
        <v/>
      </c>
      <c r="V98" s="96" t="str">
        <f t="shared" si="24"/>
        <v/>
      </c>
      <c r="W98" s="79"/>
    </row>
    <row r="99" spans="1:23" s="2" customFormat="1">
      <c r="A99" s="339"/>
      <c r="B99" s="139"/>
      <c r="C99" s="366">
        <v>84</v>
      </c>
      <c r="D99" s="227"/>
      <c r="E99" s="352"/>
      <c r="F99" s="353"/>
      <c r="G99" s="356"/>
      <c r="H99" s="386"/>
      <c r="I99" s="356"/>
      <c r="J99" s="227"/>
      <c r="K99" s="227"/>
      <c r="L99" s="227"/>
      <c r="M99" s="227"/>
      <c r="N99" s="31" t="str">
        <f t="shared" si="18"/>
        <v/>
      </c>
      <c r="O99" s="168" t="str">
        <f>IF(I99="","",メイン_入力!$AD$32)</f>
        <v/>
      </c>
      <c r="P99" s="168" t="str">
        <f t="shared" si="19"/>
        <v/>
      </c>
      <c r="Q99" s="356"/>
      <c r="R99" s="168" t="str">
        <f t="shared" si="20"/>
        <v/>
      </c>
      <c r="S99" s="96" t="str">
        <f t="shared" si="21"/>
        <v/>
      </c>
      <c r="T99" s="96" t="str">
        <f t="shared" si="22"/>
        <v/>
      </c>
      <c r="U99" s="96" t="str">
        <f t="shared" si="23"/>
        <v/>
      </c>
      <c r="V99" s="96" t="str">
        <f t="shared" si="24"/>
        <v/>
      </c>
      <c r="W99" s="79"/>
    </row>
    <row r="100" spans="1:23" s="2" customFormat="1">
      <c r="A100" s="339"/>
      <c r="B100" s="139"/>
      <c r="C100" s="366">
        <v>85</v>
      </c>
      <c r="D100" s="227"/>
      <c r="E100" s="352"/>
      <c r="F100" s="353"/>
      <c r="G100" s="356"/>
      <c r="H100" s="386"/>
      <c r="I100" s="356"/>
      <c r="J100" s="227"/>
      <c r="K100" s="227"/>
      <c r="L100" s="227"/>
      <c r="M100" s="227"/>
      <c r="N100" s="31" t="str">
        <f t="shared" si="18"/>
        <v/>
      </c>
      <c r="O100" s="168" t="str">
        <f>IF(I100="","",メイン_入力!$AD$32)</f>
        <v/>
      </c>
      <c r="P100" s="168" t="str">
        <f t="shared" si="19"/>
        <v/>
      </c>
      <c r="Q100" s="356"/>
      <c r="R100" s="168" t="str">
        <f t="shared" si="20"/>
        <v/>
      </c>
      <c r="S100" s="96" t="str">
        <f t="shared" si="21"/>
        <v/>
      </c>
      <c r="T100" s="96" t="str">
        <f t="shared" si="22"/>
        <v/>
      </c>
      <c r="U100" s="96" t="str">
        <f t="shared" si="23"/>
        <v/>
      </c>
      <c r="V100" s="96" t="str">
        <f t="shared" si="24"/>
        <v/>
      </c>
      <c r="W100" s="79"/>
    </row>
    <row r="101" spans="1:23" s="2" customFormat="1">
      <c r="A101" s="339"/>
      <c r="B101" s="139"/>
      <c r="C101" s="366">
        <v>86</v>
      </c>
      <c r="D101" s="227"/>
      <c r="E101" s="352"/>
      <c r="F101" s="353"/>
      <c r="G101" s="356"/>
      <c r="H101" s="386"/>
      <c r="I101" s="356"/>
      <c r="J101" s="227"/>
      <c r="K101" s="227"/>
      <c r="L101" s="227"/>
      <c r="M101" s="227"/>
      <c r="N101" s="31" t="str">
        <f t="shared" si="18"/>
        <v/>
      </c>
      <c r="O101" s="168" t="str">
        <f>IF(I101="","",メイン_入力!$AD$32)</f>
        <v/>
      </c>
      <c r="P101" s="168" t="str">
        <f t="shared" si="19"/>
        <v/>
      </c>
      <c r="Q101" s="356"/>
      <c r="R101" s="168" t="str">
        <f t="shared" si="20"/>
        <v/>
      </c>
      <c r="S101" s="96" t="str">
        <f t="shared" si="21"/>
        <v/>
      </c>
      <c r="T101" s="96" t="str">
        <f t="shared" si="22"/>
        <v/>
      </c>
      <c r="U101" s="96" t="str">
        <f t="shared" si="23"/>
        <v/>
      </c>
      <c r="V101" s="96" t="str">
        <f t="shared" si="24"/>
        <v/>
      </c>
      <c r="W101" s="79"/>
    </row>
    <row r="102" spans="1:23" s="2" customFormat="1">
      <c r="A102" s="339"/>
      <c r="B102" s="139"/>
      <c r="C102" s="366">
        <v>87</v>
      </c>
      <c r="D102" s="227"/>
      <c r="E102" s="352"/>
      <c r="F102" s="353"/>
      <c r="G102" s="356"/>
      <c r="H102" s="386"/>
      <c r="I102" s="356"/>
      <c r="J102" s="227"/>
      <c r="K102" s="227"/>
      <c r="L102" s="227"/>
      <c r="M102" s="227"/>
      <c r="N102" s="31" t="str">
        <f t="shared" si="18"/>
        <v/>
      </c>
      <c r="O102" s="168" t="str">
        <f>IF(I102="","",メイン_入力!$AD$32)</f>
        <v/>
      </c>
      <c r="P102" s="168" t="str">
        <f t="shared" si="19"/>
        <v/>
      </c>
      <c r="Q102" s="356"/>
      <c r="R102" s="168" t="str">
        <f t="shared" si="20"/>
        <v/>
      </c>
      <c r="S102" s="96" t="str">
        <f t="shared" si="21"/>
        <v/>
      </c>
      <c r="T102" s="96" t="str">
        <f t="shared" si="22"/>
        <v/>
      </c>
      <c r="U102" s="96" t="str">
        <f t="shared" si="23"/>
        <v/>
      </c>
      <c r="V102" s="96" t="str">
        <f t="shared" si="24"/>
        <v/>
      </c>
      <c r="W102" s="79"/>
    </row>
    <row r="103" spans="1:23" s="2" customFormat="1">
      <c r="A103" s="339"/>
      <c r="B103" s="139"/>
      <c r="C103" s="366">
        <v>88</v>
      </c>
      <c r="D103" s="227"/>
      <c r="E103" s="352"/>
      <c r="F103" s="353"/>
      <c r="G103" s="356"/>
      <c r="H103" s="386"/>
      <c r="I103" s="356"/>
      <c r="J103" s="227"/>
      <c r="K103" s="227"/>
      <c r="L103" s="227"/>
      <c r="M103" s="227"/>
      <c r="N103" s="31" t="str">
        <f t="shared" si="18"/>
        <v/>
      </c>
      <c r="O103" s="168" t="str">
        <f>IF(I103="","",メイン_入力!$AD$32)</f>
        <v/>
      </c>
      <c r="P103" s="168" t="str">
        <f t="shared" si="19"/>
        <v/>
      </c>
      <c r="Q103" s="356"/>
      <c r="R103" s="168" t="str">
        <f t="shared" si="20"/>
        <v/>
      </c>
      <c r="S103" s="96" t="str">
        <f t="shared" si="21"/>
        <v/>
      </c>
      <c r="T103" s="96" t="str">
        <f t="shared" si="22"/>
        <v/>
      </c>
      <c r="U103" s="96" t="str">
        <f t="shared" si="23"/>
        <v/>
      </c>
      <c r="V103" s="96" t="str">
        <f t="shared" si="24"/>
        <v/>
      </c>
      <c r="W103" s="79"/>
    </row>
    <row r="104" spans="1:23" s="2" customFormat="1">
      <c r="A104" s="339"/>
      <c r="B104" s="139"/>
      <c r="C104" s="366">
        <v>89</v>
      </c>
      <c r="D104" s="227"/>
      <c r="E104" s="352"/>
      <c r="F104" s="353"/>
      <c r="G104" s="356"/>
      <c r="H104" s="386"/>
      <c r="I104" s="356"/>
      <c r="J104" s="227"/>
      <c r="K104" s="227"/>
      <c r="L104" s="227"/>
      <c r="M104" s="227"/>
      <c r="N104" s="31" t="str">
        <f t="shared" si="18"/>
        <v/>
      </c>
      <c r="O104" s="168" t="str">
        <f>IF(I104="","",メイン_入力!$AD$32)</f>
        <v/>
      </c>
      <c r="P104" s="168" t="str">
        <f t="shared" si="19"/>
        <v/>
      </c>
      <c r="Q104" s="356"/>
      <c r="R104" s="168" t="str">
        <f t="shared" si="20"/>
        <v/>
      </c>
      <c r="S104" s="96" t="str">
        <f t="shared" si="21"/>
        <v/>
      </c>
      <c r="T104" s="96" t="str">
        <f t="shared" si="22"/>
        <v/>
      </c>
      <c r="U104" s="96" t="str">
        <f t="shared" si="23"/>
        <v/>
      </c>
      <c r="V104" s="96" t="str">
        <f t="shared" si="24"/>
        <v/>
      </c>
      <c r="W104" s="79"/>
    </row>
    <row r="105" spans="1:23" s="2" customFormat="1">
      <c r="A105" s="339"/>
      <c r="B105" s="139"/>
      <c r="C105" s="366">
        <v>90</v>
      </c>
      <c r="D105" s="227"/>
      <c r="E105" s="352"/>
      <c r="F105" s="353"/>
      <c r="G105" s="356"/>
      <c r="H105" s="386"/>
      <c r="I105" s="356"/>
      <c r="J105" s="227"/>
      <c r="K105" s="227"/>
      <c r="L105" s="227"/>
      <c r="M105" s="227"/>
      <c r="N105" s="31" t="str">
        <f t="shared" si="18"/>
        <v/>
      </c>
      <c r="O105" s="168" t="str">
        <f>IF(I105="","",メイン_入力!$AD$32)</f>
        <v/>
      </c>
      <c r="P105" s="168" t="str">
        <f t="shared" si="19"/>
        <v/>
      </c>
      <c r="Q105" s="356"/>
      <c r="R105" s="168" t="str">
        <f t="shared" si="20"/>
        <v/>
      </c>
      <c r="S105" s="96" t="str">
        <f t="shared" si="21"/>
        <v/>
      </c>
      <c r="T105" s="96" t="str">
        <f t="shared" si="22"/>
        <v/>
      </c>
      <c r="U105" s="96" t="str">
        <f t="shared" si="23"/>
        <v/>
      </c>
      <c r="V105" s="96" t="str">
        <f t="shared" si="24"/>
        <v/>
      </c>
      <c r="W105" s="79"/>
    </row>
    <row r="106" spans="1:23" s="2" customFormat="1">
      <c r="A106" s="339"/>
      <c r="B106" s="299"/>
      <c r="C106" s="332"/>
      <c r="D106" s="332"/>
      <c r="E106" s="332"/>
      <c r="F106" s="332"/>
      <c r="G106" s="332"/>
      <c r="H106" s="396"/>
      <c r="I106" s="332"/>
      <c r="J106" s="332"/>
      <c r="K106" s="332"/>
      <c r="L106" s="332"/>
      <c r="M106" s="332"/>
      <c r="N106" s="332"/>
      <c r="O106" s="332"/>
      <c r="P106" s="332"/>
      <c r="Q106" s="332"/>
      <c r="R106" s="332"/>
      <c r="S106" s="410"/>
      <c r="T106" s="332"/>
      <c r="U106" s="332"/>
      <c r="V106" s="332"/>
      <c r="W106" s="334"/>
    </row>
    <row r="107" spans="1:23" s="2" customFormat="1">
      <c r="A107" s="339"/>
      <c r="H107" s="405"/>
      <c r="S107" s="409"/>
      <c r="W107" s="303" t="s">
        <v>229</v>
      </c>
    </row>
    <row r="108" spans="1:23" s="2" customFormat="1">
      <c r="A108" s="339"/>
      <c r="B108" s="139"/>
      <c r="C108" s="366">
        <v>91</v>
      </c>
      <c r="D108" s="227"/>
      <c r="E108" s="352"/>
      <c r="F108" s="353"/>
      <c r="G108" s="356"/>
      <c r="H108" s="386"/>
      <c r="I108" s="356"/>
      <c r="J108" s="227"/>
      <c r="K108" s="227"/>
      <c r="L108" s="227"/>
      <c r="M108" s="227"/>
      <c r="N108" s="31" t="str">
        <f t="shared" ref="N108:N137" si="25">IF(I108="","",IF(J108="",0,1)*$Z$12+IF(K108="",0,1)*$AA$12+IF(L108="",0,1)*IF(E108&gt;2014,$AB$12,$AC$12)+IF(M108="",0,1)*$AC$12)</f>
        <v/>
      </c>
      <c r="O108" s="168" t="str">
        <f>IF(I108="","",メイン_入力!$AD$32)</f>
        <v/>
      </c>
      <c r="P108" s="168" t="str">
        <f t="shared" ref="P108:P137" si="26">IF(I108="","",H108*I108*(1-N108)*O108)</f>
        <v/>
      </c>
      <c r="Q108" s="356"/>
      <c r="R108" s="168" t="str">
        <f t="shared" ref="R108:R137" si="27">IF(OR(N108="",H108&lt;$Z$9),"",IF(Q108="",P108*N108/(1-N108),Q108*N108/(1-N108)))</f>
        <v/>
      </c>
      <c r="S108" s="96" t="str">
        <f t="shared" ref="S108:S137" si="28">IF(ISERROR(R108),"",IF(R108="","",R108*$AP$3/1000))</f>
        <v/>
      </c>
      <c r="T108" s="96" t="str">
        <f t="shared" ref="T108:T137" si="29">IF(ISERROR(R108),"",IF(R108="","",R108*$AP$4/1000))</f>
        <v/>
      </c>
      <c r="U108" s="96" t="str">
        <f t="shared" ref="U108:U137" si="30">IF(ISERROR(R108),"",IF(R108="","",R108*$AP$5/1000))</f>
        <v/>
      </c>
      <c r="V108" s="96" t="str">
        <f>IF(ISERROR(R108),"",IF(R108="","",R108*$AP$6/1000))</f>
        <v/>
      </c>
      <c r="W108" s="79"/>
    </row>
    <row r="109" spans="1:23" s="2" customFormat="1">
      <c r="A109" s="339"/>
      <c r="B109" s="139"/>
      <c r="C109" s="366">
        <v>92</v>
      </c>
      <c r="D109" s="227"/>
      <c r="E109" s="352"/>
      <c r="F109" s="353"/>
      <c r="G109" s="356"/>
      <c r="H109" s="386"/>
      <c r="I109" s="356"/>
      <c r="J109" s="227"/>
      <c r="K109" s="227"/>
      <c r="L109" s="227"/>
      <c r="M109" s="227"/>
      <c r="N109" s="31" t="str">
        <f t="shared" si="25"/>
        <v/>
      </c>
      <c r="O109" s="168" t="str">
        <f>IF(I109="","",メイン_入力!$AD$32)</f>
        <v/>
      </c>
      <c r="P109" s="168" t="str">
        <f t="shared" si="26"/>
        <v/>
      </c>
      <c r="Q109" s="356"/>
      <c r="R109" s="168" t="str">
        <f t="shared" si="27"/>
        <v/>
      </c>
      <c r="S109" s="96" t="str">
        <f t="shared" si="28"/>
        <v/>
      </c>
      <c r="T109" s="96" t="str">
        <f t="shared" si="29"/>
        <v/>
      </c>
      <c r="U109" s="96" t="str">
        <f t="shared" si="30"/>
        <v/>
      </c>
      <c r="V109" s="96" t="str">
        <f t="shared" ref="V109:V137" si="31">IF(ISERROR(R109),"",IF(R109="","",R109*$AP$6/1000))</f>
        <v/>
      </c>
      <c r="W109" s="79"/>
    </row>
    <row r="110" spans="1:23" s="2" customFormat="1">
      <c r="A110" s="339"/>
      <c r="B110" s="139"/>
      <c r="C110" s="366">
        <v>93</v>
      </c>
      <c r="D110" s="227"/>
      <c r="E110" s="352"/>
      <c r="F110" s="353"/>
      <c r="G110" s="356"/>
      <c r="H110" s="386"/>
      <c r="I110" s="356"/>
      <c r="J110" s="227"/>
      <c r="K110" s="227"/>
      <c r="L110" s="227"/>
      <c r="M110" s="227"/>
      <c r="N110" s="31" t="str">
        <f t="shared" si="25"/>
        <v/>
      </c>
      <c r="O110" s="168" t="str">
        <f>IF(I110="","",メイン_入力!$AD$32)</f>
        <v/>
      </c>
      <c r="P110" s="168" t="str">
        <f t="shared" si="26"/>
        <v/>
      </c>
      <c r="Q110" s="356"/>
      <c r="R110" s="168" t="str">
        <f t="shared" si="27"/>
        <v/>
      </c>
      <c r="S110" s="96" t="str">
        <f t="shared" si="28"/>
        <v/>
      </c>
      <c r="T110" s="96" t="str">
        <f t="shared" si="29"/>
        <v/>
      </c>
      <c r="U110" s="96" t="str">
        <f t="shared" si="30"/>
        <v/>
      </c>
      <c r="V110" s="96" t="str">
        <f t="shared" si="31"/>
        <v/>
      </c>
      <c r="W110" s="79"/>
    </row>
    <row r="111" spans="1:23" s="2" customFormat="1">
      <c r="A111" s="339"/>
      <c r="B111" s="139"/>
      <c r="C111" s="366">
        <v>94</v>
      </c>
      <c r="D111" s="227"/>
      <c r="E111" s="352"/>
      <c r="F111" s="353"/>
      <c r="G111" s="356"/>
      <c r="H111" s="386"/>
      <c r="I111" s="356"/>
      <c r="J111" s="227"/>
      <c r="K111" s="227"/>
      <c r="L111" s="227"/>
      <c r="M111" s="227"/>
      <c r="N111" s="31" t="str">
        <f t="shared" si="25"/>
        <v/>
      </c>
      <c r="O111" s="168" t="str">
        <f>IF(I111="","",メイン_入力!$AD$32)</f>
        <v/>
      </c>
      <c r="P111" s="168" t="str">
        <f t="shared" si="26"/>
        <v/>
      </c>
      <c r="Q111" s="356"/>
      <c r="R111" s="168" t="str">
        <f t="shared" si="27"/>
        <v/>
      </c>
      <c r="S111" s="96" t="str">
        <f t="shared" si="28"/>
        <v/>
      </c>
      <c r="T111" s="96" t="str">
        <f t="shared" si="29"/>
        <v/>
      </c>
      <c r="U111" s="96" t="str">
        <f t="shared" si="30"/>
        <v/>
      </c>
      <c r="V111" s="96" t="str">
        <f t="shared" si="31"/>
        <v/>
      </c>
      <c r="W111" s="79"/>
    </row>
    <row r="112" spans="1:23" s="2" customFormat="1">
      <c r="A112" s="339"/>
      <c r="B112" s="139"/>
      <c r="C112" s="366">
        <v>95</v>
      </c>
      <c r="D112" s="227"/>
      <c r="E112" s="352"/>
      <c r="F112" s="353"/>
      <c r="G112" s="356"/>
      <c r="H112" s="386"/>
      <c r="I112" s="356"/>
      <c r="J112" s="227"/>
      <c r="K112" s="227"/>
      <c r="L112" s="227"/>
      <c r="M112" s="227"/>
      <c r="N112" s="31" t="str">
        <f t="shared" si="25"/>
        <v/>
      </c>
      <c r="O112" s="168" t="str">
        <f>IF(I112="","",メイン_入力!$AD$32)</f>
        <v/>
      </c>
      <c r="P112" s="168" t="str">
        <f t="shared" si="26"/>
        <v/>
      </c>
      <c r="Q112" s="356"/>
      <c r="R112" s="168" t="str">
        <f t="shared" si="27"/>
        <v/>
      </c>
      <c r="S112" s="96" t="str">
        <f t="shared" si="28"/>
        <v/>
      </c>
      <c r="T112" s="96" t="str">
        <f t="shared" si="29"/>
        <v/>
      </c>
      <c r="U112" s="96" t="str">
        <f t="shared" si="30"/>
        <v/>
      </c>
      <c r="V112" s="96" t="str">
        <f t="shared" si="31"/>
        <v/>
      </c>
      <c r="W112" s="79"/>
    </row>
    <row r="113" spans="1:23" s="2" customFormat="1">
      <c r="A113" s="339"/>
      <c r="B113" s="139"/>
      <c r="C113" s="366">
        <v>96</v>
      </c>
      <c r="D113" s="227"/>
      <c r="E113" s="352"/>
      <c r="F113" s="353"/>
      <c r="G113" s="356"/>
      <c r="H113" s="386"/>
      <c r="I113" s="356"/>
      <c r="J113" s="227"/>
      <c r="K113" s="227"/>
      <c r="L113" s="227"/>
      <c r="M113" s="227"/>
      <c r="N113" s="31" t="str">
        <f t="shared" si="25"/>
        <v/>
      </c>
      <c r="O113" s="168" t="str">
        <f>IF(I113="","",メイン_入力!$AD$32)</f>
        <v/>
      </c>
      <c r="P113" s="168" t="str">
        <f t="shared" si="26"/>
        <v/>
      </c>
      <c r="Q113" s="356"/>
      <c r="R113" s="168" t="str">
        <f t="shared" si="27"/>
        <v/>
      </c>
      <c r="S113" s="96" t="str">
        <f t="shared" si="28"/>
        <v/>
      </c>
      <c r="T113" s="96" t="str">
        <f t="shared" si="29"/>
        <v/>
      </c>
      <c r="U113" s="96" t="str">
        <f t="shared" si="30"/>
        <v/>
      </c>
      <c r="V113" s="96" t="str">
        <f t="shared" si="31"/>
        <v/>
      </c>
      <c r="W113" s="79"/>
    </row>
    <row r="114" spans="1:23" s="2" customFormat="1">
      <c r="A114" s="339"/>
      <c r="B114" s="139"/>
      <c r="C114" s="366">
        <v>97</v>
      </c>
      <c r="D114" s="227"/>
      <c r="E114" s="352"/>
      <c r="F114" s="353"/>
      <c r="G114" s="356"/>
      <c r="H114" s="386"/>
      <c r="I114" s="356"/>
      <c r="J114" s="227"/>
      <c r="K114" s="227"/>
      <c r="L114" s="227"/>
      <c r="M114" s="227"/>
      <c r="N114" s="31" t="str">
        <f t="shared" si="25"/>
        <v/>
      </c>
      <c r="O114" s="168" t="str">
        <f>IF(I114="","",メイン_入力!$AD$32)</f>
        <v/>
      </c>
      <c r="P114" s="168" t="str">
        <f t="shared" si="26"/>
        <v/>
      </c>
      <c r="Q114" s="356"/>
      <c r="R114" s="168" t="str">
        <f t="shared" si="27"/>
        <v/>
      </c>
      <c r="S114" s="96" t="str">
        <f t="shared" si="28"/>
        <v/>
      </c>
      <c r="T114" s="96" t="str">
        <f t="shared" si="29"/>
        <v/>
      </c>
      <c r="U114" s="96" t="str">
        <f t="shared" si="30"/>
        <v/>
      </c>
      <c r="V114" s="96" t="str">
        <f t="shared" si="31"/>
        <v/>
      </c>
      <c r="W114" s="79"/>
    </row>
    <row r="115" spans="1:23" s="2" customFormat="1">
      <c r="A115" s="339"/>
      <c r="B115" s="139"/>
      <c r="C115" s="366">
        <v>98</v>
      </c>
      <c r="D115" s="227"/>
      <c r="E115" s="352"/>
      <c r="F115" s="353"/>
      <c r="G115" s="356"/>
      <c r="H115" s="386"/>
      <c r="I115" s="356"/>
      <c r="J115" s="227"/>
      <c r="K115" s="227"/>
      <c r="L115" s="227"/>
      <c r="M115" s="227"/>
      <c r="N115" s="31" t="str">
        <f t="shared" si="25"/>
        <v/>
      </c>
      <c r="O115" s="168" t="str">
        <f>IF(I115="","",メイン_入力!$AD$32)</f>
        <v/>
      </c>
      <c r="P115" s="168" t="str">
        <f t="shared" si="26"/>
        <v/>
      </c>
      <c r="Q115" s="356"/>
      <c r="R115" s="168" t="str">
        <f t="shared" si="27"/>
        <v/>
      </c>
      <c r="S115" s="96" t="str">
        <f t="shared" si="28"/>
        <v/>
      </c>
      <c r="T115" s="96" t="str">
        <f t="shared" si="29"/>
        <v/>
      </c>
      <c r="U115" s="96" t="str">
        <f t="shared" si="30"/>
        <v/>
      </c>
      <c r="V115" s="96" t="str">
        <f t="shared" si="31"/>
        <v/>
      </c>
      <c r="W115" s="79"/>
    </row>
    <row r="116" spans="1:23" s="2" customFormat="1">
      <c r="A116" s="339"/>
      <c r="B116" s="139"/>
      <c r="C116" s="366">
        <v>99</v>
      </c>
      <c r="D116" s="227"/>
      <c r="E116" s="352"/>
      <c r="F116" s="353"/>
      <c r="G116" s="356"/>
      <c r="H116" s="386"/>
      <c r="I116" s="356"/>
      <c r="J116" s="227"/>
      <c r="K116" s="227"/>
      <c r="L116" s="227"/>
      <c r="M116" s="227"/>
      <c r="N116" s="31" t="str">
        <f t="shared" si="25"/>
        <v/>
      </c>
      <c r="O116" s="168" t="str">
        <f>IF(I116="","",メイン_入力!$AD$32)</f>
        <v/>
      </c>
      <c r="P116" s="168" t="str">
        <f t="shared" si="26"/>
        <v/>
      </c>
      <c r="Q116" s="356"/>
      <c r="R116" s="168" t="str">
        <f t="shared" si="27"/>
        <v/>
      </c>
      <c r="S116" s="96" t="str">
        <f t="shared" si="28"/>
        <v/>
      </c>
      <c r="T116" s="96" t="str">
        <f t="shared" si="29"/>
        <v/>
      </c>
      <c r="U116" s="96" t="str">
        <f t="shared" si="30"/>
        <v/>
      </c>
      <c r="V116" s="96" t="str">
        <f t="shared" si="31"/>
        <v/>
      </c>
      <c r="W116" s="79"/>
    </row>
    <row r="117" spans="1:23" s="2" customFormat="1">
      <c r="A117" s="339"/>
      <c r="B117" s="139"/>
      <c r="C117" s="366">
        <v>100</v>
      </c>
      <c r="D117" s="227"/>
      <c r="E117" s="352"/>
      <c r="F117" s="353"/>
      <c r="G117" s="356"/>
      <c r="H117" s="386"/>
      <c r="I117" s="356"/>
      <c r="J117" s="227"/>
      <c r="K117" s="227"/>
      <c r="L117" s="227"/>
      <c r="M117" s="227"/>
      <c r="N117" s="31" t="str">
        <f t="shared" si="25"/>
        <v/>
      </c>
      <c r="O117" s="168" t="str">
        <f>IF(I117="","",メイン_入力!$AD$32)</f>
        <v/>
      </c>
      <c r="P117" s="168" t="str">
        <f t="shared" si="26"/>
        <v/>
      </c>
      <c r="Q117" s="356"/>
      <c r="R117" s="168" t="str">
        <f t="shared" si="27"/>
        <v/>
      </c>
      <c r="S117" s="96" t="str">
        <f t="shared" si="28"/>
        <v/>
      </c>
      <c r="T117" s="96" t="str">
        <f t="shared" si="29"/>
        <v/>
      </c>
      <c r="U117" s="96" t="str">
        <f t="shared" si="30"/>
        <v/>
      </c>
      <c r="V117" s="96" t="str">
        <f t="shared" si="31"/>
        <v/>
      </c>
      <c r="W117" s="79"/>
    </row>
    <row r="118" spans="1:23" s="2" customFormat="1">
      <c r="A118" s="339"/>
      <c r="B118" s="139"/>
      <c r="C118" s="366">
        <v>101</v>
      </c>
      <c r="D118" s="227"/>
      <c r="E118" s="352"/>
      <c r="F118" s="353"/>
      <c r="G118" s="356"/>
      <c r="H118" s="386"/>
      <c r="I118" s="356"/>
      <c r="J118" s="227"/>
      <c r="K118" s="227"/>
      <c r="L118" s="227"/>
      <c r="M118" s="227"/>
      <c r="N118" s="31" t="str">
        <f t="shared" si="25"/>
        <v/>
      </c>
      <c r="O118" s="168" t="str">
        <f>IF(I118="","",メイン_入力!$AD$32)</f>
        <v/>
      </c>
      <c r="P118" s="168" t="str">
        <f t="shared" si="26"/>
        <v/>
      </c>
      <c r="Q118" s="356"/>
      <c r="R118" s="168" t="str">
        <f t="shared" si="27"/>
        <v/>
      </c>
      <c r="S118" s="96" t="str">
        <f t="shared" si="28"/>
        <v/>
      </c>
      <c r="T118" s="96" t="str">
        <f t="shared" si="29"/>
        <v/>
      </c>
      <c r="U118" s="96" t="str">
        <f t="shared" si="30"/>
        <v/>
      </c>
      <c r="V118" s="96" t="str">
        <f t="shared" si="31"/>
        <v/>
      </c>
      <c r="W118" s="79"/>
    </row>
    <row r="119" spans="1:23" s="2" customFormat="1">
      <c r="A119" s="339"/>
      <c r="B119" s="139"/>
      <c r="C119" s="366">
        <v>102</v>
      </c>
      <c r="D119" s="227"/>
      <c r="E119" s="352"/>
      <c r="F119" s="353"/>
      <c r="G119" s="356"/>
      <c r="H119" s="386"/>
      <c r="I119" s="356"/>
      <c r="J119" s="227"/>
      <c r="K119" s="227"/>
      <c r="L119" s="227"/>
      <c r="M119" s="227"/>
      <c r="N119" s="31" t="str">
        <f t="shared" si="25"/>
        <v/>
      </c>
      <c r="O119" s="168" t="str">
        <f>IF(I119="","",メイン_入力!$AD$32)</f>
        <v/>
      </c>
      <c r="P119" s="168" t="str">
        <f t="shared" si="26"/>
        <v/>
      </c>
      <c r="Q119" s="356"/>
      <c r="R119" s="168" t="str">
        <f t="shared" si="27"/>
        <v/>
      </c>
      <c r="S119" s="96" t="str">
        <f t="shared" si="28"/>
        <v/>
      </c>
      <c r="T119" s="96" t="str">
        <f t="shared" si="29"/>
        <v/>
      </c>
      <c r="U119" s="96" t="str">
        <f t="shared" si="30"/>
        <v/>
      </c>
      <c r="V119" s="96" t="str">
        <f t="shared" si="31"/>
        <v/>
      </c>
      <c r="W119" s="79"/>
    </row>
    <row r="120" spans="1:23" s="2" customFormat="1">
      <c r="A120" s="339"/>
      <c r="B120" s="139"/>
      <c r="C120" s="366">
        <v>103</v>
      </c>
      <c r="D120" s="227"/>
      <c r="E120" s="352"/>
      <c r="F120" s="353"/>
      <c r="G120" s="356"/>
      <c r="H120" s="386"/>
      <c r="I120" s="356"/>
      <c r="J120" s="227"/>
      <c r="K120" s="227"/>
      <c r="L120" s="227"/>
      <c r="M120" s="227"/>
      <c r="N120" s="31" t="str">
        <f t="shared" si="25"/>
        <v/>
      </c>
      <c r="O120" s="168" t="str">
        <f>IF(I120="","",メイン_入力!$AD$32)</f>
        <v/>
      </c>
      <c r="P120" s="168" t="str">
        <f t="shared" si="26"/>
        <v/>
      </c>
      <c r="Q120" s="356"/>
      <c r="R120" s="168" t="str">
        <f t="shared" si="27"/>
        <v/>
      </c>
      <c r="S120" s="96" t="str">
        <f t="shared" si="28"/>
        <v/>
      </c>
      <c r="T120" s="96" t="str">
        <f t="shared" si="29"/>
        <v/>
      </c>
      <c r="U120" s="96" t="str">
        <f t="shared" si="30"/>
        <v/>
      </c>
      <c r="V120" s="96" t="str">
        <f t="shared" si="31"/>
        <v/>
      </c>
      <c r="W120" s="79"/>
    </row>
    <row r="121" spans="1:23" s="2" customFormat="1">
      <c r="A121" s="339"/>
      <c r="B121" s="139"/>
      <c r="C121" s="366">
        <v>104</v>
      </c>
      <c r="D121" s="227"/>
      <c r="E121" s="352"/>
      <c r="F121" s="353"/>
      <c r="G121" s="356"/>
      <c r="H121" s="386"/>
      <c r="I121" s="356"/>
      <c r="J121" s="227"/>
      <c r="K121" s="227"/>
      <c r="L121" s="227"/>
      <c r="M121" s="227"/>
      <c r="N121" s="31" t="str">
        <f t="shared" si="25"/>
        <v/>
      </c>
      <c r="O121" s="168" t="str">
        <f>IF(I121="","",メイン_入力!$AD$32)</f>
        <v/>
      </c>
      <c r="P121" s="168" t="str">
        <f t="shared" si="26"/>
        <v/>
      </c>
      <c r="Q121" s="356"/>
      <c r="R121" s="168" t="str">
        <f t="shared" si="27"/>
        <v/>
      </c>
      <c r="S121" s="96" t="str">
        <f t="shared" si="28"/>
        <v/>
      </c>
      <c r="T121" s="96" t="str">
        <f t="shared" si="29"/>
        <v/>
      </c>
      <c r="U121" s="96" t="str">
        <f t="shared" si="30"/>
        <v/>
      </c>
      <c r="V121" s="96" t="str">
        <f t="shared" si="31"/>
        <v/>
      </c>
      <c r="W121" s="79"/>
    </row>
    <row r="122" spans="1:23" s="2" customFormat="1">
      <c r="A122" s="339"/>
      <c r="B122" s="139"/>
      <c r="C122" s="366">
        <v>105</v>
      </c>
      <c r="D122" s="227"/>
      <c r="E122" s="352"/>
      <c r="F122" s="353"/>
      <c r="G122" s="356"/>
      <c r="H122" s="386"/>
      <c r="I122" s="356"/>
      <c r="J122" s="227"/>
      <c r="K122" s="227"/>
      <c r="L122" s="227"/>
      <c r="M122" s="227"/>
      <c r="N122" s="31" t="str">
        <f t="shared" si="25"/>
        <v/>
      </c>
      <c r="O122" s="168" t="str">
        <f>IF(I122="","",メイン_入力!$AD$32)</f>
        <v/>
      </c>
      <c r="P122" s="168" t="str">
        <f t="shared" si="26"/>
        <v/>
      </c>
      <c r="Q122" s="356"/>
      <c r="R122" s="168" t="str">
        <f t="shared" si="27"/>
        <v/>
      </c>
      <c r="S122" s="96" t="str">
        <f t="shared" si="28"/>
        <v/>
      </c>
      <c r="T122" s="96" t="str">
        <f t="shared" si="29"/>
        <v/>
      </c>
      <c r="U122" s="96" t="str">
        <f t="shared" si="30"/>
        <v/>
      </c>
      <c r="V122" s="96" t="str">
        <f t="shared" si="31"/>
        <v/>
      </c>
      <c r="W122" s="79"/>
    </row>
    <row r="123" spans="1:23" s="2" customFormat="1">
      <c r="A123" s="339"/>
      <c r="B123" s="139"/>
      <c r="C123" s="366">
        <v>106</v>
      </c>
      <c r="D123" s="227"/>
      <c r="E123" s="352"/>
      <c r="F123" s="353"/>
      <c r="G123" s="356"/>
      <c r="H123" s="386"/>
      <c r="I123" s="356"/>
      <c r="J123" s="227"/>
      <c r="K123" s="227"/>
      <c r="L123" s="227"/>
      <c r="M123" s="227"/>
      <c r="N123" s="31" t="str">
        <f t="shared" si="25"/>
        <v/>
      </c>
      <c r="O123" s="168" t="str">
        <f>IF(I123="","",メイン_入力!$AD$32)</f>
        <v/>
      </c>
      <c r="P123" s="168" t="str">
        <f t="shared" si="26"/>
        <v/>
      </c>
      <c r="Q123" s="356"/>
      <c r="R123" s="168" t="str">
        <f t="shared" si="27"/>
        <v/>
      </c>
      <c r="S123" s="96" t="str">
        <f t="shared" si="28"/>
        <v/>
      </c>
      <c r="T123" s="96" t="str">
        <f t="shared" si="29"/>
        <v/>
      </c>
      <c r="U123" s="96" t="str">
        <f t="shared" si="30"/>
        <v/>
      </c>
      <c r="V123" s="96" t="str">
        <f t="shared" si="31"/>
        <v/>
      </c>
      <c r="W123" s="79"/>
    </row>
    <row r="124" spans="1:23" s="2" customFormat="1">
      <c r="A124" s="339"/>
      <c r="B124" s="139"/>
      <c r="C124" s="366">
        <v>107</v>
      </c>
      <c r="D124" s="227"/>
      <c r="E124" s="352"/>
      <c r="F124" s="353"/>
      <c r="G124" s="356"/>
      <c r="H124" s="386"/>
      <c r="I124" s="356"/>
      <c r="J124" s="227"/>
      <c r="K124" s="227"/>
      <c r="L124" s="227"/>
      <c r="M124" s="227"/>
      <c r="N124" s="31" t="str">
        <f t="shared" si="25"/>
        <v/>
      </c>
      <c r="O124" s="168" t="str">
        <f>IF(I124="","",メイン_入力!$AD$32)</f>
        <v/>
      </c>
      <c r="P124" s="168" t="str">
        <f t="shared" si="26"/>
        <v/>
      </c>
      <c r="Q124" s="356"/>
      <c r="R124" s="168" t="str">
        <f t="shared" si="27"/>
        <v/>
      </c>
      <c r="S124" s="96" t="str">
        <f t="shared" si="28"/>
        <v/>
      </c>
      <c r="T124" s="96" t="str">
        <f t="shared" si="29"/>
        <v/>
      </c>
      <c r="U124" s="96" t="str">
        <f t="shared" si="30"/>
        <v/>
      </c>
      <c r="V124" s="96" t="str">
        <f t="shared" si="31"/>
        <v/>
      </c>
      <c r="W124" s="79"/>
    </row>
    <row r="125" spans="1:23" s="2" customFormat="1">
      <c r="A125" s="339"/>
      <c r="B125" s="139"/>
      <c r="C125" s="366">
        <v>108</v>
      </c>
      <c r="D125" s="227"/>
      <c r="E125" s="352"/>
      <c r="F125" s="353"/>
      <c r="G125" s="356"/>
      <c r="H125" s="386"/>
      <c r="I125" s="356"/>
      <c r="J125" s="227"/>
      <c r="K125" s="227"/>
      <c r="L125" s="227"/>
      <c r="M125" s="227"/>
      <c r="N125" s="31" t="str">
        <f t="shared" si="25"/>
        <v/>
      </c>
      <c r="O125" s="168" t="str">
        <f>IF(I125="","",メイン_入力!$AD$32)</f>
        <v/>
      </c>
      <c r="P125" s="168" t="str">
        <f t="shared" si="26"/>
        <v/>
      </c>
      <c r="Q125" s="356"/>
      <c r="R125" s="168" t="str">
        <f t="shared" si="27"/>
        <v/>
      </c>
      <c r="S125" s="96" t="str">
        <f t="shared" si="28"/>
        <v/>
      </c>
      <c r="T125" s="96" t="str">
        <f t="shared" si="29"/>
        <v/>
      </c>
      <c r="U125" s="96" t="str">
        <f t="shared" si="30"/>
        <v/>
      </c>
      <c r="V125" s="96" t="str">
        <f t="shared" si="31"/>
        <v/>
      </c>
      <c r="W125" s="79"/>
    </row>
    <row r="126" spans="1:23" s="2" customFormat="1">
      <c r="A126" s="339"/>
      <c r="B126" s="139"/>
      <c r="C126" s="366">
        <v>109</v>
      </c>
      <c r="D126" s="227"/>
      <c r="E126" s="352"/>
      <c r="F126" s="353"/>
      <c r="G126" s="356"/>
      <c r="H126" s="386"/>
      <c r="I126" s="356"/>
      <c r="J126" s="227"/>
      <c r="K126" s="227"/>
      <c r="L126" s="227"/>
      <c r="M126" s="227"/>
      <c r="N126" s="31" t="str">
        <f t="shared" si="25"/>
        <v/>
      </c>
      <c r="O126" s="168" t="str">
        <f>IF(I126="","",メイン_入力!$AD$32)</f>
        <v/>
      </c>
      <c r="P126" s="168" t="str">
        <f t="shared" si="26"/>
        <v/>
      </c>
      <c r="Q126" s="356"/>
      <c r="R126" s="168" t="str">
        <f t="shared" si="27"/>
        <v/>
      </c>
      <c r="S126" s="96" t="str">
        <f t="shared" si="28"/>
        <v/>
      </c>
      <c r="T126" s="96" t="str">
        <f t="shared" si="29"/>
        <v/>
      </c>
      <c r="U126" s="96" t="str">
        <f t="shared" si="30"/>
        <v/>
      </c>
      <c r="V126" s="96" t="str">
        <f t="shared" si="31"/>
        <v/>
      </c>
      <c r="W126" s="79"/>
    </row>
    <row r="127" spans="1:23" s="2" customFormat="1">
      <c r="A127" s="339"/>
      <c r="B127" s="139"/>
      <c r="C127" s="366">
        <v>110</v>
      </c>
      <c r="D127" s="227"/>
      <c r="E127" s="352"/>
      <c r="F127" s="353"/>
      <c r="G127" s="356"/>
      <c r="H127" s="386"/>
      <c r="I127" s="356"/>
      <c r="J127" s="227"/>
      <c r="K127" s="227"/>
      <c r="L127" s="227"/>
      <c r="M127" s="227"/>
      <c r="N127" s="31" t="str">
        <f t="shared" si="25"/>
        <v/>
      </c>
      <c r="O127" s="168" t="str">
        <f>IF(I127="","",メイン_入力!$AD$32)</f>
        <v/>
      </c>
      <c r="P127" s="168" t="str">
        <f t="shared" si="26"/>
        <v/>
      </c>
      <c r="Q127" s="356"/>
      <c r="R127" s="168" t="str">
        <f t="shared" si="27"/>
        <v/>
      </c>
      <c r="S127" s="96" t="str">
        <f t="shared" si="28"/>
        <v/>
      </c>
      <c r="T127" s="96" t="str">
        <f t="shared" si="29"/>
        <v/>
      </c>
      <c r="U127" s="96" t="str">
        <f t="shared" si="30"/>
        <v/>
      </c>
      <c r="V127" s="96" t="str">
        <f t="shared" si="31"/>
        <v/>
      </c>
      <c r="W127" s="79"/>
    </row>
    <row r="128" spans="1:23" s="2" customFormat="1">
      <c r="A128" s="339"/>
      <c r="B128" s="139"/>
      <c r="C128" s="366">
        <v>111</v>
      </c>
      <c r="D128" s="227"/>
      <c r="E128" s="352"/>
      <c r="F128" s="353"/>
      <c r="G128" s="356"/>
      <c r="H128" s="386"/>
      <c r="I128" s="356"/>
      <c r="J128" s="227"/>
      <c r="K128" s="227"/>
      <c r="L128" s="227"/>
      <c r="M128" s="227"/>
      <c r="N128" s="31" t="str">
        <f t="shared" si="25"/>
        <v/>
      </c>
      <c r="O128" s="168" t="str">
        <f>IF(I128="","",メイン_入力!$AD$32)</f>
        <v/>
      </c>
      <c r="P128" s="168" t="str">
        <f t="shared" si="26"/>
        <v/>
      </c>
      <c r="Q128" s="356"/>
      <c r="R128" s="168" t="str">
        <f t="shared" si="27"/>
        <v/>
      </c>
      <c r="S128" s="96" t="str">
        <f t="shared" si="28"/>
        <v/>
      </c>
      <c r="T128" s="96" t="str">
        <f t="shared" si="29"/>
        <v/>
      </c>
      <c r="U128" s="96" t="str">
        <f t="shared" si="30"/>
        <v/>
      </c>
      <c r="V128" s="96" t="str">
        <f t="shared" si="31"/>
        <v/>
      </c>
      <c r="W128" s="79"/>
    </row>
    <row r="129" spans="1:23" s="2" customFormat="1">
      <c r="A129" s="339"/>
      <c r="B129" s="139"/>
      <c r="C129" s="366">
        <v>112</v>
      </c>
      <c r="D129" s="227"/>
      <c r="E129" s="352"/>
      <c r="F129" s="353"/>
      <c r="G129" s="356"/>
      <c r="H129" s="386"/>
      <c r="I129" s="356"/>
      <c r="J129" s="227"/>
      <c r="K129" s="227"/>
      <c r="L129" s="227"/>
      <c r="M129" s="227"/>
      <c r="N129" s="31" t="str">
        <f t="shared" si="25"/>
        <v/>
      </c>
      <c r="O129" s="168" t="str">
        <f>IF(I129="","",メイン_入力!$AD$32)</f>
        <v/>
      </c>
      <c r="P129" s="168" t="str">
        <f t="shared" si="26"/>
        <v/>
      </c>
      <c r="Q129" s="356"/>
      <c r="R129" s="168" t="str">
        <f t="shared" si="27"/>
        <v/>
      </c>
      <c r="S129" s="96" t="str">
        <f t="shared" si="28"/>
        <v/>
      </c>
      <c r="T129" s="96" t="str">
        <f t="shared" si="29"/>
        <v/>
      </c>
      <c r="U129" s="96" t="str">
        <f t="shared" si="30"/>
        <v/>
      </c>
      <c r="V129" s="96" t="str">
        <f t="shared" si="31"/>
        <v/>
      </c>
      <c r="W129" s="79"/>
    </row>
    <row r="130" spans="1:23" s="2" customFormat="1">
      <c r="A130" s="339"/>
      <c r="B130" s="139"/>
      <c r="C130" s="366">
        <v>113</v>
      </c>
      <c r="D130" s="227"/>
      <c r="E130" s="352"/>
      <c r="F130" s="353"/>
      <c r="G130" s="356"/>
      <c r="H130" s="386"/>
      <c r="I130" s="356"/>
      <c r="J130" s="227"/>
      <c r="K130" s="227"/>
      <c r="L130" s="227"/>
      <c r="M130" s="227"/>
      <c r="N130" s="31" t="str">
        <f t="shared" si="25"/>
        <v/>
      </c>
      <c r="O130" s="168" t="str">
        <f>IF(I130="","",メイン_入力!$AD$32)</f>
        <v/>
      </c>
      <c r="P130" s="168" t="str">
        <f t="shared" si="26"/>
        <v/>
      </c>
      <c r="Q130" s="356"/>
      <c r="R130" s="168" t="str">
        <f t="shared" si="27"/>
        <v/>
      </c>
      <c r="S130" s="96" t="str">
        <f t="shared" si="28"/>
        <v/>
      </c>
      <c r="T130" s="96" t="str">
        <f t="shared" si="29"/>
        <v/>
      </c>
      <c r="U130" s="96" t="str">
        <f t="shared" si="30"/>
        <v/>
      </c>
      <c r="V130" s="96" t="str">
        <f t="shared" si="31"/>
        <v/>
      </c>
      <c r="W130" s="79"/>
    </row>
    <row r="131" spans="1:23" s="2" customFormat="1">
      <c r="A131" s="339"/>
      <c r="B131" s="139"/>
      <c r="C131" s="366">
        <v>114</v>
      </c>
      <c r="D131" s="227"/>
      <c r="E131" s="352"/>
      <c r="F131" s="353"/>
      <c r="G131" s="356"/>
      <c r="H131" s="386"/>
      <c r="I131" s="356"/>
      <c r="J131" s="227"/>
      <c r="K131" s="227"/>
      <c r="L131" s="227"/>
      <c r="M131" s="227"/>
      <c r="N131" s="31" t="str">
        <f t="shared" si="25"/>
        <v/>
      </c>
      <c r="O131" s="168" t="str">
        <f>IF(I131="","",メイン_入力!$AD$32)</f>
        <v/>
      </c>
      <c r="P131" s="168" t="str">
        <f t="shared" si="26"/>
        <v/>
      </c>
      <c r="Q131" s="356"/>
      <c r="R131" s="168" t="str">
        <f t="shared" si="27"/>
        <v/>
      </c>
      <c r="S131" s="96" t="str">
        <f t="shared" si="28"/>
        <v/>
      </c>
      <c r="T131" s="96" t="str">
        <f t="shared" si="29"/>
        <v/>
      </c>
      <c r="U131" s="96" t="str">
        <f t="shared" si="30"/>
        <v/>
      </c>
      <c r="V131" s="96" t="str">
        <f t="shared" si="31"/>
        <v/>
      </c>
      <c r="W131" s="79"/>
    </row>
    <row r="132" spans="1:23" s="2" customFormat="1">
      <c r="A132" s="339"/>
      <c r="B132" s="139"/>
      <c r="C132" s="366">
        <v>115</v>
      </c>
      <c r="D132" s="227"/>
      <c r="E132" s="352"/>
      <c r="F132" s="353"/>
      <c r="G132" s="356"/>
      <c r="H132" s="386"/>
      <c r="I132" s="356"/>
      <c r="J132" s="227"/>
      <c r="K132" s="227"/>
      <c r="L132" s="227"/>
      <c r="M132" s="227"/>
      <c r="N132" s="31" t="str">
        <f t="shared" si="25"/>
        <v/>
      </c>
      <c r="O132" s="168" t="str">
        <f>IF(I132="","",メイン_入力!$AD$32)</f>
        <v/>
      </c>
      <c r="P132" s="168" t="str">
        <f t="shared" si="26"/>
        <v/>
      </c>
      <c r="Q132" s="356"/>
      <c r="R132" s="168" t="str">
        <f t="shared" si="27"/>
        <v/>
      </c>
      <c r="S132" s="96" t="str">
        <f t="shared" si="28"/>
        <v/>
      </c>
      <c r="T132" s="96" t="str">
        <f t="shared" si="29"/>
        <v/>
      </c>
      <c r="U132" s="96" t="str">
        <f t="shared" si="30"/>
        <v/>
      </c>
      <c r="V132" s="96" t="str">
        <f t="shared" si="31"/>
        <v/>
      </c>
      <c r="W132" s="79"/>
    </row>
    <row r="133" spans="1:23" s="2" customFormat="1">
      <c r="A133" s="339"/>
      <c r="B133" s="139"/>
      <c r="C133" s="366">
        <v>116</v>
      </c>
      <c r="D133" s="227"/>
      <c r="E133" s="352"/>
      <c r="F133" s="353"/>
      <c r="G133" s="356"/>
      <c r="H133" s="386"/>
      <c r="I133" s="356"/>
      <c r="J133" s="227"/>
      <c r="K133" s="227"/>
      <c r="L133" s="227"/>
      <c r="M133" s="227"/>
      <c r="N133" s="31" t="str">
        <f t="shared" si="25"/>
        <v/>
      </c>
      <c r="O133" s="168" t="str">
        <f>IF(I133="","",メイン_入力!$AD$32)</f>
        <v/>
      </c>
      <c r="P133" s="168" t="str">
        <f t="shared" si="26"/>
        <v/>
      </c>
      <c r="Q133" s="356"/>
      <c r="R133" s="168" t="str">
        <f t="shared" si="27"/>
        <v/>
      </c>
      <c r="S133" s="96" t="str">
        <f t="shared" si="28"/>
        <v/>
      </c>
      <c r="T133" s="96" t="str">
        <f t="shared" si="29"/>
        <v/>
      </c>
      <c r="U133" s="96" t="str">
        <f t="shared" si="30"/>
        <v/>
      </c>
      <c r="V133" s="96" t="str">
        <f t="shared" si="31"/>
        <v/>
      </c>
      <c r="W133" s="79"/>
    </row>
    <row r="134" spans="1:23" s="2" customFormat="1">
      <c r="A134" s="339"/>
      <c r="B134" s="139"/>
      <c r="C134" s="366">
        <v>117</v>
      </c>
      <c r="D134" s="227"/>
      <c r="E134" s="352"/>
      <c r="F134" s="353"/>
      <c r="G134" s="356"/>
      <c r="H134" s="386"/>
      <c r="I134" s="356"/>
      <c r="J134" s="227"/>
      <c r="K134" s="227"/>
      <c r="L134" s="227"/>
      <c r="M134" s="227"/>
      <c r="N134" s="31" t="str">
        <f t="shared" si="25"/>
        <v/>
      </c>
      <c r="O134" s="168" t="str">
        <f>IF(I134="","",メイン_入力!$AD$32)</f>
        <v/>
      </c>
      <c r="P134" s="168" t="str">
        <f t="shared" si="26"/>
        <v/>
      </c>
      <c r="Q134" s="356"/>
      <c r="R134" s="168" t="str">
        <f t="shared" si="27"/>
        <v/>
      </c>
      <c r="S134" s="96" t="str">
        <f t="shared" si="28"/>
        <v/>
      </c>
      <c r="T134" s="96" t="str">
        <f t="shared" si="29"/>
        <v/>
      </c>
      <c r="U134" s="96" t="str">
        <f t="shared" si="30"/>
        <v/>
      </c>
      <c r="V134" s="96" t="str">
        <f t="shared" si="31"/>
        <v/>
      </c>
      <c r="W134" s="79"/>
    </row>
    <row r="135" spans="1:23" s="2" customFormat="1">
      <c r="A135" s="339"/>
      <c r="B135" s="139"/>
      <c r="C135" s="366">
        <v>118</v>
      </c>
      <c r="D135" s="227"/>
      <c r="E135" s="352"/>
      <c r="F135" s="353"/>
      <c r="G135" s="356"/>
      <c r="H135" s="386"/>
      <c r="I135" s="356"/>
      <c r="J135" s="227"/>
      <c r="K135" s="227"/>
      <c r="L135" s="227"/>
      <c r="M135" s="227"/>
      <c r="N135" s="31" t="str">
        <f t="shared" si="25"/>
        <v/>
      </c>
      <c r="O135" s="168" t="str">
        <f>IF(I135="","",メイン_入力!$AD$32)</f>
        <v/>
      </c>
      <c r="P135" s="168" t="str">
        <f t="shared" si="26"/>
        <v/>
      </c>
      <c r="Q135" s="356"/>
      <c r="R135" s="168" t="str">
        <f t="shared" si="27"/>
        <v/>
      </c>
      <c r="S135" s="96" t="str">
        <f t="shared" si="28"/>
        <v/>
      </c>
      <c r="T135" s="96" t="str">
        <f t="shared" si="29"/>
        <v/>
      </c>
      <c r="U135" s="96" t="str">
        <f t="shared" si="30"/>
        <v/>
      </c>
      <c r="V135" s="96" t="str">
        <f t="shared" si="31"/>
        <v/>
      </c>
      <c r="W135" s="79"/>
    </row>
    <row r="136" spans="1:23" s="2" customFormat="1">
      <c r="A136" s="339"/>
      <c r="B136" s="139"/>
      <c r="C136" s="366">
        <v>119</v>
      </c>
      <c r="D136" s="227"/>
      <c r="E136" s="352"/>
      <c r="F136" s="353"/>
      <c r="G136" s="356"/>
      <c r="H136" s="386"/>
      <c r="I136" s="356"/>
      <c r="J136" s="227"/>
      <c r="K136" s="227"/>
      <c r="L136" s="227"/>
      <c r="M136" s="227"/>
      <c r="N136" s="31" t="str">
        <f t="shared" si="25"/>
        <v/>
      </c>
      <c r="O136" s="168" t="str">
        <f>IF(I136="","",メイン_入力!$AD$32)</f>
        <v/>
      </c>
      <c r="P136" s="168" t="str">
        <f t="shared" si="26"/>
        <v/>
      </c>
      <c r="Q136" s="356"/>
      <c r="R136" s="168" t="str">
        <f t="shared" si="27"/>
        <v/>
      </c>
      <c r="S136" s="96" t="str">
        <f t="shared" si="28"/>
        <v/>
      </c>
      <c r="T136" s="96" t="str">
        <f t="shared" si="29"/>
        <v/>
      </c>
      <c r="U136" s="96" t="str">
        <f t="shared" si="30"/>
        <v/>
      </c>
      <c r="V136" s="96" t="str">
        <f t="shared" si="31"/>
        <v/>
      </c>
      <c r="W136" s="79"/>
    </row>
    <row r="137" spans="1:23" s="2" customFormat="1">
      <c r="A137" s="339"/>
      <c r="B137" s="139"/>
      <c r="C137" s="366">
        <v>120</v>
      </c>
      <c r="D137" s="227"/>
      <c r="E137" s="352"/>
      <c r="F137" s="353"/>
      <c r="G137" s="356"/>
      <c r="H137" s="386"/>
      <c r="I137" s="356"/>
      <c r="J137" s="227"/>
      <c r="K137" s="227"/>
      <c r="L137" s="227"/>
      <c r="M137" s="227"/>
      <c r="N137" s="31" t="str">
        <f t="shared" si="25"/>
        <v/>
      </c>
      <c r="O137" s="168" t="str">
        <f>IF(I137="","",メイン_入力!$AD$32)</f>
        <v/>
      </c>
      <c r="P137" s="168" t="str">
        <f t="shared" si="26"/>
        <v/>
      </c>
      <c r="Q137" s="356"/>
      <c r="R137" s="168" t="str">
        <f t="shared" si="27"/>
        <v/>
      </c>
      <c r="S137" s="96" t="str">
        <f t="shared" si="28"/>
        <v/>
      </c>
      <c r="T137" s="96" t="str">
        <f t="shared" si="29"/>
        <v/>
      </c>
      <c r="U137" s="96" t="str">
        <f t="shared" si="30"/>
        <v/>
      </c>
      <c r="V137" s="96" t="str">
        <f t="shared" si="31"/>
        <v/>
      </c>
      <c r="W137" s="79"/>
    </row>
    <row r="138" spans="1:23" s="2" customFormat="1">
      <c r="A138" s="339"/>
      <c r="B138" s="299"/>
      <c r="C138" s="332"/>
      <c r="D138" s="332"/>
      <c r="E138" s="332"/>
      <c r="F138" s="332"/>
      <c r="G138" s="332"/>
      <c r="H138" s="396"/>
      <c r="I138" s="332"/>
      <c r="J138" s="332"/>
      <c r="K138" s="332"/>
      <c r="L138" s="332"/>
      <c r="M138" s="332"/>
      <c r="N138" s="332"/>
      <c r="O138" s="332"/>
      <c r="P138" s="332"/>
      <c r="Q138" s="332"/>
      <c r="R138" s="332"/>
      <c r="S138" s="410"/>
      <c r="T138" s="332"/>
      <c r="U138" s="332"/>
      <c r="V138" s="332"/>
      <c r="W138" s="334"/>
    </row>
    <row r="139" spans="1:23" s="2" customFormat="1">
      <c r="A139" s="339"/>
      <c r="H139" s="405"/>
      <c r="S139" s="409"/>
      <c r="W139" s="303" t="s">
        <v>229</v>
      </c>
    </row>
    <row r="140" spans="1:23" s="2" customFormat="1">
      <c r="A140" s="339"/>
      <c r="B140" s="139"/>
      <c r="C140" s="366">
        <v>121</v>
      </c>
      <c r="D140" s="227"/>
      <c r="E140" s="352"/>
      <c r="F140" s="353"/>
      <c r="G140" s="356"/>
      <c r="H140" s="386"/>
      <c r="I140" s="356"/>
      <c r="J140" s="227"/>
      <c r="K140" s="227"/>
      <c r="L140" s="227"/>
      <c r="M140" s="227"/>
      <c r="N140" s="31" t="str">
        <f t="shared" ref="N140:N169" si="32">IF(I140="","",IF(J140="",0,1)*$Z$12+IF(K140="",0,1)*$AA$12+IF(L140="",0,1)*IF(E140&gt;2014,$AB$12,$AC$12)+IF(M140="",0,1)*$AC$12)</f>
        <v/>
      </c>
      <c r="O140" s="168" t="str">
        <f>IF(I140="","",メイン_入力!$AD$32)</f>
        <v/>
      </c>
      <c r="P140" s="168" t="str">
        <f t="shared" ref="P140:P169" si="33">IF(I140="","",H140*I140*(1-N140)*O140)</f>
        <v/>
      </c>
      <c r="Q140" s="356"/>
      <c r="R140" s="168" t="str">
        <f t="shared" ref="R140:R169" si="34">IF(OR(N140="",H140&lt;$Z$9),"",IF(Q140="",P140*N140/(1-N140),Q140*N140/(1-N140)))</f>
        <v/>
      </c>
      <c r="S140" s="96" t="str">
        <f t="shared" ref="S140:S169" si="35">IF(ISERROR(R140),"",IF(R140="","",R140*$AP$3/1000))</f>
        <v/>
      </c>
      <c r="T140" s="96" t="str">
        <f t="shared" ref="T140:T169" si="36">IF(ISERROR(R140),"",IF(R140="","",R140*$AP$4/1000))</f>
        <v/>
      </c>
      <c r="U140" s="96" t="str">
        <f t="shared" ref="U140:U169" si="37">IF(ISERROR(R140),"",IF(R140="","",R140*$AP$5/1000))</f>
        <v/>
      </c>
      <c r="V140" s="96" t="str">
        <f t="shared" ref="V140:V169" si="38">IF(ISERROR(R140),"",IF(R140="","",R140*$AP$6/1000))</f>
        <v/>
      </c>
      <c r="W140" s="79"/>
    </row>
    <row r="141" spans="1:23" s="2" customFormat="1">
      <c r="A141" s="339"/>
      <c r="B141" s="139"/>
      <c r="C141" s="366">
        <v>122</v>
      </c>
      <c r="D141" s="227"/>
      <c r="E141" s="352"/>
      <c r="F141" s="353"/>
      <c r="G141" s="356"/>
      <c r="H141" s="386"/>
      <c r="I141" s="356"/>
      <c r="J141" s="227"/>
      <c r="K141" s="227"/>
      <c r="L141" s="227"/>
      <c r="M141" s="227"/>
      <c r="N141" s="31" t="str">
        <f t="shared" si="32"/>
        <v/>
      </c>
      <c r="O141" s="168" t="str">
        <f>IF(I141="","",メイン_入力!$AD$32)</f>
        <v/>
      </c>
      <c r="P141" s="168" t="str">
        <f t="shared" si="33"/>
        <v/>
      </c>
      <c r="Q141" s="356"/>
      <c r="R141" s="168" t="str">
        <f t="shared" si="34"/>
        <v/>
      </c>
      <c r="S141" s="96" t="str">
        <f t="shared" si="35"/>
        <v/>
      </c>
      <c r="T141" s="96" t="str">
        <f t="shared" si="36"/>
        <v/>
      </c>
      <c r="U141" s="96" t="str">
        <f t="shared" si="37"/>
        <v/>
      </c>
      <c r="V141" s="96" t="str">
        <f t="shared" si="38"/>
        <v/>
      </c>
      <c r="W141" s="79"/>
    </row>
    <row r="142" spans="1:23" s="2" customFormat="1">
      <c r="A142" s="339"/>
      <c r="B142" s="139"/>
      <c r="C142" s="366">
        <v>123</v>
      </c>
      <c r="D142" s="227"/>
      <c r="E142" s="352"/>
      <c r="F142" s="353"/>
      <c r="G142" s="356"/>
      <c r="H142" s="386"/>
      <c r="I142" s="356"/>
      <c r="J142" s="227"/>
      <c r="K142" s="227"/>
      <c r="L142" s="227"/>
      <c r="M142" s="227"/>
      <c r="N142" s="31" t="str">
        <f t="shared" si="32"/>
        <v/>
      </c>
      <c r="O142" s="168" t="str">
        <f>IF(I142="","",メイン_入力!$AD$32)</f>
        <v/>
      </c>
      <c r="P142" s="168" t="str">
        <f t="shared" si="33"/>
        <v/>
      </c>
      <c r="Q142" s="356"/>
      <c r="R142" s="168" t="str">
        <f t="shared" si="34"/>
        <v/>
      </c>
      <c r="S142" s="96" t="str">
        <f t="shared" si="35"/>
        <v/>
      </c>
      <c r="T142" s="96" t="str">
        <f t="shared" si="36"/>
        <v/>
      </c>
      <c r="U142" s="96" t="str">
        <f t="shared" si="37"/>
        <v/>
      </c>
      <c r="V142" s="96" t="str">
        <f t="shared" si="38"/>
        <v/>
      </c>
      <c r="W142" s="79"/>
    </row>
    <row r="143" spans="1:23" s="2" customFormat="1">
      <c r="A143" s="339"/>
      <c r="B143" s="139"/>
      <c r="C143" s="366">
        <v>124</v>
      </c>
      <c r="D143" s="227"/>
      <c r="E143" s="352"/>
      <c r="F143" s="353"/>
      <c r="G143" s="356"/>
      <c r="H143" s="386"/>
      <c r="I143" s="356"/>
      <c r="J143" s="227"/>
      <c r="K143" s="227"/>
      <c r="L143" s="227"/>
      <c r="M143" s="227"/>
      <c r="N143" s="31" t="str">
        <f t="shared" si="32"/>
        <v/>
      </c>
      <c r="O143" s="168" t="str">
        <f>IF(I143="","",メイン_入力!$AD$32)</f>
        <v/>
      </c>
      <c r="P143" s="168" t="str">
        <f t="shared" si="33"/>
        <v/>
      </c>
      <c r="Q143" s="356"/>
      <c r="R143" s="168" t="str">
        <f t="shared" si="34"/>
        <v/>
      </c>
      <c r="S143" s="96" t="str">
        <f t="shared" si="35"/>
        <v/>
      </c>
      <c r="T143" s="96" t="str">
        <f t="shared" si="36"/>
        <v/>
      </c>
      <c r="U143" s="96" t="str">
        <f t="shared" si="37"/>
        <v/>
      </c>
      <c r="V143" s="96" t="str">
        <f t="shared" si="38"/>
        <v/>
      </c>
      <c r="W143" s="79"/>
    </row>
    <row r="144" spans="1:23" s="2" customFormat="1">
      <c r="A144" s="339"/>
      <c r="B144" s="139"/>
      <c r="C144" s="366">
        <v>125</v>
      </c>
      <c r="D144" s="227"/>
      <c r="E144" s="352"/>
      <c r="F144" s="353"/>
      <c r="G144" s="356"/>
      <c r="H144" s="386"/>
      <c r="I144" s="356"/>
      <c r="J144" s="227"/>
      <c r="K144" s="227"/>
      <c r="L144" s="227"/>
      <c r="M144" s="227"/>
      <c r="N144" s="31" t="str">
        <f t="shared" si="32"/>
        <v/>
      </c>
      <c r="O144" s="168" t="str">
        <f>IF(I144="","",メイン_入力!$AD$32)</f>
        <v/>
      </c>
      <c r="P144" s="168" t="str">
        <f t="shared" si="33"/>
        <v/>
      </c>
      <c r="Q144" s="356"/>
      <c r="R144" s="168" t="str">
        <f t="shared" si="34"/>
        <v/>
      </c>
      <c r="S144" s="96" t="str">
        <f t="shared" si="35"/>
        <v/>
      </c>
      <c r="T144" s="96" t="str">
        <f t="shared" si="36"/>
        <v/>
      </c>
      <c r="U144" s="96" t="str">
        <f t="shared" si="37"/>
        <v/>
      </c>
      <c r="V144" s="96" t="str">
        <f t="shared" si="38"/>
        <v/>
      </c>
      <c r="W144" s="79"/>
    </row>
    <row r="145" spans="1:23" s="2" customFormat="1">
      <c r="A145" s="339"/>
      <c r="B145" s="139"/>
      <c r="C145" s="366">
        <v>126</v>
      </c>
      <c r="D145" s="227"/>
      <c r="E145" s="352"/>
      <c r="F145" s="353"/>
      <c r="G145" s="356"/>
      <c r="H145" s="386"/>
      <c r="I145" s="356"/>
      <c r="J145" s="227"/>
      <c r="K145" s="227"/>
      <c r="L145" s="227"/>
      <c r="M145" s="227"/>
      <c r="N145" s="31" t="str">
        <f t="shared" si="32"/>
        <v/>
      </c>
      <c r="O145" s="168" t="str">
        <f>IF(I145="","",メイン_入力!$AD$32)</f>
        <v/>
      </c>
      <c r="P145" s="168" t="str">
        <f t="shared" si="33"/>
        <v/>
      </c>
      <c r="Q145" s="356"/>
      <c r="R145" s="168" t="str">
        <f t="shared" si="34"/>
        <v/>
      </c>
      <c r="S145" s="96" t="str">
        <f t="shared" si="35"/>
        <v/>
      </c>
      <c r="T145" s="96" t="str">
        <f t="shared" si="36"/>
        <v/>
      </c>
      <c r="U145" s="96" t="str">
        <f t="shared" si="37"/>
        <v/>
      </c>
      <c r="V145" s="96" t="str">
        <f t="shared" si="38"/>
        <v/>
      </c>
      <c r="W145" s="79"/>
    </row>
    <row r="146" spans="1:23" s="2" customFormat="1">
      <c r="A146" s="339"/>
      <c r="B146" s="139"/>
      <c r="C146" s="366">
        <v>127</v>
      </c>
      <c r="D146" s="227"/>
      <c r="E146" s="352"/>
      <c r="F146" s="353"/>
      <c r="G146" s="356"/>
      <c r="H146" s="386"/>
      <c r="I146" s="356"/>
      <c r="J146" s="227"/>
      <c r="K146" s="227"/>
      <c r="L146" s="227"/>
      <c r="M146" s="227"/>
      <c r="N146" s="31" t="str">
        <f t="shared" si="32"/>
        <v/>
      </c>
      <c r="O146" s="168" t="str">
        <f>IF(I146="","",メイン_入力!$AD$32)</f>
        <v/>
      </c>
      <c r="P146" s="168" t="str">
        <f t="shared" si="33"/>
        <v/>
      </c>
      <c r="Q146" s="356"/>
      <c r="R146" s="168" t="str">
        <f t="shared" si="34"/>
        <v/>
      </c>
      <c r="S146" s="96" t="str">
        <f t="shared" si="35"/>
        <v/>
      </c>
      <c r="T146" s="96" t="str">
        <f t="shared" si="36"/>
        <v/>
      </c>
      <c r="U146" s="96" t="str">
        <f t="shared" si="37"/>
        <v/>
      </c>
      <c r="V146" s="96" t="str">
        <f t="shared" si="38"/>
        <v/>
      </c>
      <c r="W146" s="79"/>
    </row>
    <row r="147" spans="1:23" s="2" customFormat="1">
      <c r="A147" s="339"/>
      <c r="B147" s="139"/>
      <c r="C147" s="366">
        <v>128</v>
      </c>
      <c r="D147" s="227"/>
      <c r="E147" s="352"/>
      <c r="F147" s="353"/>
      <c r="G147" s="356"/>
      <c r="H147" s="386"/>
      <c r="I147" s="356"/>
      <c r="J147" s="227"/>
      <c r="K147" s="227"/>
      <c r="L147" s="227"/>
      <c r="M147" s="227"/>
      <c r="N147" s="31" t="str">
        <f t="shared" si="32"/>
        <v/>
      </c>
      <c r="O147" s="168" t="str">
        <f>IF(I147="","",メイン_入力!$AD$32)</f>
        <v/>
      </c>
      <c r="P147" s="168" t="str">
        <f t="shared" si="33"/>
        <v/>
      </c>
      <c r="Q147" s="356"/>
      <c r="R147" s="168" t="str">
        <f t="shared" si="34"/>
        <v/>
      </c>
      <c r="S147" s="96" t="str">
        <f t="shared" si="35"/>
        <v/>
      </c>
      <c r="T147" s="96" t="str">
        <f t="shared" si="36"/>
        <v/>
      </c>
      <c r="U147" s="96" t="str">
        <f t="shared" si="37"/>
        <v/>
      </c>
      <c r="V147" s="96" t="str">
        <f t="shared" si="38"/>
        <v/>
      </c>
      <c r="W147" s="79"/>
    </row>
    <row r="148" spans="1:23" s="2" customFormat="1">
      <c r="A148" s="339"/>
      <c r="B148" s="139"/>
      <c r="C148" s="366">
        <v>129</v>
      </c>
      <c r="D148" s="227"/>
      <c r="E148" s="352"/>
      <c r="F148" s="353"/>
      <c r="G148" s="356"/>
      <c r="H148" s="386"/>
      <c r="I148" s="356"/>
      <c r="J148" s="227"/>
      <c r="K148" s="227"/>
      <c r="L148" s="227"/>
      <c r="M148" s="227"/>
      <c r="N148" s="31" t="str">
        <f t="shared" si="32"/>
        <v/>
      </c>
      <c r="O148" s="168" t="str">
        <f>IF(I148="","",メイン_入力!$AD$32)</f>
        <v/>
      </c>
      <c r="P148" s="168" t="str">
        <f t="shared" si="33"/>
        <v/>
      </c>
      <c r="Q148" s="356"/>
      <c r="R148" s="168" t="str">
        <f t="shared" si="34"/>
        <v/>
      </c>
      <c r="S148" s="96" t="str">
        <f t="shared" si="35"/>
        <v/>
      </c>
      <c r="T148" s="96" t="str">
        <f t="shared" si="36"/>
        <v/>
      </c>
      <c r="U148" s="96" t="str">
        <f t="shared" si="37"/>
        <v/>
      </c>
      <c r="V148" s="96" t="str">
        <f t="shared" si="38"/>
        <v/>
      </c>
      <c r="W148" s="79"/>
    </row>
    <row r="149" spans="1:23" s="2" customFormat="1">
      <c r="A149" s="339"/>
      <c r="B149" s="139"/>
      <c r="C149" s="366">
        <v>130</v>
      </c>
      <c r="D149" s="227"/>
      <c r="E149" s="352"/>
      <c r="F149" s="353"/>
      <c r="G149" s="356"/>
      <c r="H149" s="386"/>
      <c r="I149" s="356"/>
      <c r="J149" s="227"/>
      <c r="K149" s="227"/>
      <c r="L149" s="227"/>
      <c r="M149" s="227"/>
      <c r="N149" s="31" t="str">
        <f t="shared" si="32"/>
        <v/>
      </c>
      <c r="O149" s="168" t="str">
        <f>IF(I149="","",メイン_入力!$AD$32)</f>
        <v/>
      </c>
      <c r="P149" s="168" t="str">
        <f t="shared" si="33"/>
        <v/>
      </c>
      <c r="Q149" s="356"/>
      <c r="R149" s="168" t="str">
        <f t="shared" si="34"/>
        <v/>
      </c>
      <c r="S149" s="96" t="str">
        <f t="shared" si="35"/>
        <v/>
      </c>
      <c r="T149" s="96" t="str">
        <f t="shared" si="36"/>
        <v/>
      </c>
      <c r="U149" s="96" t="str">
        <f t="shared" si="37"/>
        <v/>
      </c>
      <c r="V149" s="96" t="str">
        <f t="shared" si="38"/>
        <v/>
      </c>
      <c r="W149" s="79"/>
    </row>
    <row r="150" spans="1:23" s="2" customFormat="1">
      <c r="A150" s="339"/>
      <c r="B150" s="139"/>
      <c r="C150" s="366">
        <v>131</v>
      </c>
      <c r="D150" s="227"/>
      <c r="E150" s="352"/>
      <c r="F150" s="353"/>
      <c r="G150" s="356"/>
      <c r="H150" s="386"/>
      <c r="I150" s="356"/>
      <c r="J150" s="227"/>
      <c r="K150" s="227"/>
      <c r="L150" s="227"/>
      <c r="M150" s="227"/>
      <c r="N150" s="31" t="str">
        <f t="shared" si="32"/>
        <v/>
      </c>
      <c r="O150" s="168" t="str">
        <f>IF(I150="","",メイン_入力!$AD$32)</f>
        <v/>
      </c>
      <c r="P150" s="168" t="str">
        <f t="shared" si="33"/>
        <v/>
      </c>
      <c r="Q150" s="356"/>
      <c r="R150" s="168" t="str">
        <f t="shared" si="34"/>
        <v/>
      </c>
      <c r="S150" s="96" t="str">
        <f t="shared" si="35"/>
        <v/>
      </c>
      <c r="T150" s="96" t="str">
        <f t="shared" si="36"/>
        <v/>
      </c>
      <c r="U150" s="96" t="str">
        <f t="shared" si="37"/>
        <v/>
      </c>
      <c r="V150" s="96" t="str">
        <f t="shared" si="38"/>
        <v/>
      </c>
      <c r="W150" s="79"/>
    </row>
    <row r="151" spans="1:23" s="2" customFormat="1">
      <c r="A151" s="339"/>
      <c r="B151" s="139"/>
      <c r="C151" s="366">
        <v>132</v>
      </c>
      <c r="D151" s="227"/>
      <c r="E151" s="352"/>
      <c r="F151" s="353"/>
      <c r="G151" s="356"/>
      <c r="H151" s="386"/>
      <c r="I151" s="356"/>
      <c r="J151" s="227"/>
      <c r="K151" s="227"/>
      <c r="L151" s="227"/>
      <c r="M151" s="227"/>
      <c r="N151" s="31" t="str">
        <f t="shared" si="32"/>
        <v/>
      </c>
      <c r="O151" s="168" t="str">
        <f>IF(I151="","",メイン_入力!$AD$32)</f>
        <v/>
      </c>
      <c r="P151" s="168" t="str">
        <f t="shared" si="33"/>
        <v/>
      </c>
      <c r="Q151" s="356"/>
      <c r="R151" s="168" t="str">
        <f t="shared" si="34"/>
        <v/>
      </c>
      <c r="S151" s="96" t="str">
        <f t="shared" si="35"/>
        <v/>
      </c>
      <c r="T151" s="96" t="str">
        <f t="shared" si="36"/>
        <v/>
      </c>
      <c r="U151" s="96" t="str">
        <f t="shared" si="37"/>
        <v/>
      </c>
      <c r="V151" s="96" t="str">
        <f t="shared" si="38"/>
        <v/>
      </c>
      <c r="W151" s="79"/>
    </row>
    <row r="152" spans="1:23" s="2" customFormat="1">
      <c r="A152" s="339"/>
      <c r="B152" s="139"/>
      <c r="C152" s="366">
        <v>133</v>
      </c>
      <c r="D152" s="227"/>
      <c r="E152" s="352"/>
      <c r="F152" s="353"/>
      <c r="G152" s="356"/>
      <c r="H152" s="386"/>
      <c r="I152" s="356"/>
      <c r="J152" s="227"/>
      <c r="K152" s="227"/>
      <c r="L152" s="227"/>
      <c r="M152" s="227"/>
      <c r="N152" s="31" t="str">
        <f t="shared" si="32"/>
        <v/>
      </c>
      <c r="O152" s="168" t="str">
        <f>IF(I152="","",メイン_入力!$AD$32)</f>
        <v/>
      </c>
      <c r="P152" s="168" t="str">
        <f t="shared" si="33"/>
        <v/>
      </c>
      <c r="Q152" s="356"/>
      <c r="R152" s="168" t="str">
        <f t="shared" si="34"/>
        <v/>
      </c>
      <c r="S152" s="96" t="str">
        <f t="shared" si="35"/>
        <v/>
      </c>
      <c r="T152" s="96" t="str">
        <f t="shared" si="36"/>
        <v/>
      </c>
      <c r="U152" s="96" t="str">
        <f t="shared" si="37"/>
        <v/>
      </c>
      <c r="V152" s="96" t="str">
        <f t="shared" si="38"/>
        <v/>
      </c>
      <c r="W152" s="79"/>
    </row>
    <row r="153" spans="1:23" s="2" customFormat="1">
      <c r="A153" s="339"/>
      <c r="B153" s="139"/>
      <c r="C153" s="366">
        <v>134</v>
      </c>
      <c r="D153" s="227"/>
      <c r="E153" s="352"/>
      <c r="F153" s="353"/>
      <c r="G153" s="356"/>
      <c r="H153" s="386"/>
      <c r="I153" s="356"/>
      <c r="J153" s="227"/>
      <c r="K153" s="227"/>
      <c r="L153" s="227"/>
      <c r="M153" s="227"/>
      <c r="N153" s="31" t="str">
        <f t="shared" si="32"/>
        <v/>
      </c>
      <c r="O153" s="168" t="str">
        <f>IF(I153="","",メイン_入力!$AD$32)</f>
        <v/>
      </c>
      <c r="P153" s="168" t="str">
        <f t="shared" si="33"/>
        <v/>
      </c>
      <c r="Q153" s="356"/>
      <c r="R153" s="168" t="str">
        <f t="shared" si="34"/>
        <v/>
      </c>
      <c r="S153" s="96" t="str">
        <f t="shared" si="35"/>
        <v/>
      </c>
      <c r="T153" s="96" t="str">
        <f t="shared" si="36"/>
        <v/>
      </c>
      <c r="U153" s="96" t="str">
        <f t="shared" si="37"/>
        <v/>
      </c>
      <c r="V153" s="96" t="str">
        <f t="shared" si="38"/>
        <v/>
      </c>
      <c r="W153" s="79"/>
    </row>
    <row r="154" spans="1:23" s="2" customFormat="1">
      <c r="A154" s="339"/>
      <c r="B154" s="139"/>
      <c r="C154" s="366">
        <v>135</v>
      </c>
      <c r="D154" s="227"/>
      <c r="E154" s="352"/>
      <c r="F154" s="353"/>
      <c r="G154" s="356"/>
      <c r="H154" s="386"/>
      <c r="I154" s="356"/>
      <c r="J154" s="227"/>
      <c r="K154" s="227"/>
      <c r="L154" s="227"/>
      <c r="M154" s="227"/>
      <c r="N154" s="31" t="str">
        <f t="shared" si="32"/>
        <v/>
      </c>
      <c r="O154" s="168" t="str">
        <f>IF(I154="","",メイン_入力!$AD$32)</f>
        <v/>
      </c>
      <c r="P154" s="168" t="str">
        <f t="shared" si="33"/>
        <v/>
      </c>
      <c r="Q154" s="356"/>
      <c r="R154" s="168" t="str">
        <f t="shared" si="34"/>
        <v/>
      </c>
      <c r="S154" s="96" t="str">
        <f t="shared" si="35"/>
        <v/>
      </c>
      <c r="T154" s="96" t="str">
        <f t="shared" si="36"/>
        <v/>
      </c>
      <c r="U154" s="96" t="str">
        <f t="shared" si="37"/>
        <v/>
      </c>
      <c r="V154" s="96" t="str">
        <f t="shared" si="38"/>
        <v/>
      </c>
      <c r="W154" s="79"/>
    </row>
    <row r="155" spans="1:23" s="2" customFormat="1">
      <c r="A155" s="339"/>
      <c r="B155" s="139"/>
      <c r="C155" s="366">
        <v>136</v>
      </c>
      <c r="D155" s="227"/>
      <c r="E155" s="352"/>
      <c r="F155" s="353"/>
      <c r="G155" s="356"/>
      <c r="H155" s="386"/>
      <c r="I155" s="356"/>
      <c r="J155" s="227"/>
      <c r="K155" s="227"/>
      <c r="L155" s="227"/>
      <c r="M155" s="227"/>
      <c r="N155" s="31" t="str">
        <f t="shared" si="32"/>
        <v/>
      </c>
      <c r="O155" s="168" t="str">
        <f>IF(I155="","",メイン_入力!$AD$32)</f>
        <v/>
      </c>
      <c r="P155" s="168" t="str">
        <f t="shared" si="33"/>
        <v/>
      </c>
      <c r="Q155" s="356"/>
      <c r="R155" s="168" t="str">
        <f t="shared" si="34"/>
        <v/>
      </c>
      <c r="S155" s="96" t="str">
        <f t="shared" si="35"/>
        <v/>
      </c>
      <c r="T155" s="96" t="str">
        <f t="shared" si="36"/>
        <v/>
      </c>
      <c r="U155" s="96" t="str">
        <f t="shared" si="37"/>
        <v/>
      </c>
      <c r="V155" s="96" t="str">
        <f t="shared" si="38"/>
        <v/>
      </c>
      <c r="W155" s="79"/>
    </row>
    <row r="156" spans="1:23" s="2" customFormat="1">
      <c r="A156" s="339"/>
      <c r="B156" s="139"/>
      <c r="C156" s="366">
        <v>137</v>
      </c>
      <c r="D156" s="227"/>
      <c r="E156" s="352"/>
      <c r="F156" s="353"/>
      <c r="G156" s="356"/>
      <c r="H156" s="386"/>
      <c r="I156" s="356"/>
      <c r="J156" s="227"/>
      <c r="K156" s="227"/>
      <c r="L156" s="227"/>
      <c r="M156" s="227"/>
      <c r="N156" s="31" t="str">
        <f t="shared" si="32"/>
        <v/>
      </c>
      <c r="O156" s="168" t="str">
        <f>IF(I156="","",メイン_入力!$AD$32)</f>
        <v/>
      </c>
      <c r="P156" s="168" t="str">
        <f t="shared" si="33"/>
        <v/>
      </c>
      <c r="Q156" s="356"/>
      <c r="R156" s="168" t="str">
        <f t="shared" si="34"/>
        <v/>
      </c>
      <c r="S156" s="96" t="str">
        <f t="shared" si="35"/>
        <v/>
      </c>
      <c r="T156" s="96" t="str">
        <f t="shared" si="36"/>
        <v/>
      </c>
      <c r="U156" s="96" t="str">
        <f t="shared" si="37"/>
        <v/>
      </c>
      <c r="V156" s="96" t="str">
        <f t="shared" si="38"/>
        <v/>
      </c>
      <c r="W156" s="79"/>
    </row>
    <row r="157" spans="1:23" s="2" customFormat="1">
      <c r="A157" s="339"/>
      <c r="B157" s="139"/>
      <c r="C157" s="366">
        <v>138</v>
      </c>
      <c r="D157" s="227"/>
      <c r="E157" s="352"/>
      <c r="F157" s="353"/>
      <c r="G157" s="356"/>
      <c r="H157" s="386"/>
      <c r="I157" s="356"/>
      <c r="J157" s="227"/>
      <c r="K157" s="227"/>
      <c r="L157" s="227"/>
      <c r="M157" s="227"/>
      <c r="N157" s="31" t="str">
        <f t="shared" si="32"/>
        <v/>
      </c>
      <c r="O157" s="168" t="str">
        <f>IF(I157="","",メイン_入力!$AD$32)</f>
        <v/>
      </c>
      <c r="P157" s="168" t="str">
        <f t="shared" si="33"/>
        <v/>
      </c>
      <c r="Q157" s="356"/>
      <c r="R157" s="168" t="str">
        <f t="shared" si="34"/>
        <v/>
      </c>
      <c r="S157" s="96" t="str">
        <f t="shared" si="35"/>
        <v/>
      </c>
      <c r="T157" s="96" t="str">
        <f t="shared" si="36"/>
        <v/>
      </c>
      <c r="U157" s="96" t="str">
        <f t="shared" si="37"/>
        <v/>
      </c>
      <c r="V157" s="96" t="str">
        <f t="shared" si="38"/>
        <v/>
      </c>
      <c r="W157" s="79"/>
    </row>
    <row r="158" spans="1:23" s="2" customFormat="1">
      <c r="A158" s="339"/>
      <c r="B158" s="139"/>
      <c r="C158" s="366">
        <v>139</v>
      </c>
      <c r="D158" s="227"/>
      <c r="E158" s="352"/>
      <c r="F158" s="353"/>
      <c r="G158" s="356"/>
      <c r="H158" s="386"/>
      <c r="I158" s="356"/>
      <c r="J158" s="227"/>
      <c r="K158" s="227"/>
      <c r="L158" s="227"/>
      <c r="M158" s="227"/>
      <c r="N158" s="31" t="str">
        <f t="shared" si="32"/>
        <v/>
      </c>
      <c r="O158" s="168" t="str">
        <f>IF(I158="","",メイン_入力!$AD$32)</f>
        <v/>
      </c>
      <c r="P158" s="168" t="str">
        <f t="shared" si="33"/>
        <v/>
      </c>
      <c r="Q158" s="356"/>
      <c r="R158" s="168" t="str">
        <f t="shared" si="34"/>
        <v/>
      </c>
      <c r="S158" s="96" t="str">
        <f t="shared" si="35"/>
        <v/>
      </c>
      <c r="T158" s="96" t="str">
        <f t="shared" si="36"/>
        <v/>
      </c>
      <c r="U158" s="96" t="str">
        <f t="shared" si="37"/>
        <v/>
      </c>
      <c r="V158" s="96" t="str">
        <f t="shared" si="38"/>
        <v/>
      </c>
      <c r="W158" s="79"/>
    </row>
    <row r="159" spans="1:23" s="2" customFormat="1">
      <c r="A159" s="339"/>
      <c r="B159" s="139"/>
      <c r="C159" s="366">
        <v>140</v>
      </c>
      <c r="D159" s="227"/>
      <c r="E159" s="352"/>
      <c r="F159" s="353"/>
      <c r="G159" s="356"/>
      <c r="H159" s="386"/>
      <c r="I159" s="356"/>
      <c r="J159" s="227"/>
      <c r="K159" s="227"/>
      <c r="L159" s="227"/>
      <c r="M159" s="227"/>
      <c r="N159" s="31" t="str">
        <f t="shared" si="32"/>
        <v/>
      </c>
      <c r="O159" s="168" t="str">
        <f>IF(I159="","",メイン_入力!$AD$32)</f>
        <v/>
      </c>
      <c r="P159" s="168" t="str">
        <f t="shared" si="33"/>
        <v/>
      </c>
      <c r="Q159" s="356"/>
      <c r="R159" s="168" t="str">
        <f t="shared" si="34"/>
        <v/>
      </c>
      <c r="S159" s="96" t="str">
        <f t="shared" si="35"/>
        <v/>
      </c>
      <c r="T159" s="96" t="str">
        <f t="shared" si="36"/>
        <v/>
      </c>
      <c r="U159" s="96" t="str">
        <f t="shared" si="37"/>
        <v/>
      </c>
      <c r="V159" s="96" t="str">
        <f t="shared" si="38"/>
        <v/>
      </c>
      <c r="W159" s="79"/>
    </row>
    <row r="160" spans="1:23" s="2" customFormat="1">
      <c r="A160" s="339"/>
      <c r="B160" s="139"/>
      <c r="C160" s="366">
        <v>141</v>
      </c>
      <c r="D160" s="227"/>
      <c r="E160" s="352"/>
      <c r="F160" s="353"/>
      <c r="G160" s="356"/>
      <c r="H160" s="386"/>
      <c r="I160" s="356"/>
      <c r="J160" s="227"/>
      <c r="K160" s="227"/>
      <c r="L160" s="227"/>
      <c r="M160" s="227"/>
      <c r="N160" s="31" t="str">
        <f t="shared" si="32"/>
        <v/>
      </c>
      <c r="O160" s="168" t="str">
        <f>IF(I160="","",メイン_入力!$AD$32)</f>
        <v/>
      </c>
      <c r="P160" s="168" t="str">
        <f t="shared" si="33"/>
        <v/>
      </c>
      <c r="Q160" s="356"/>
      <c r="R160" s="168" t="str">
        <f t="shared" si="34"/>
        <v/>
      </c>
      <c r="S160" s="96" t="str">
        <f t="shared" si="35"/>
        <v/>
      </c>
      <c r="T160" s="96" t="str">
        <f t="shared" si="36"/>
        <v/>
      </c>
      <c r="U160" s="96" t="str">
        <f t="shared" si="37"/>
        <v/>
      </c>
      <c r="V160" s="96" t="str">
        <f t="shared" si="38"/>
        <v/>
      </c>
      <c r="W160" s="79"/>
    </row>
    <row r="161" spans="1:23" s="2" customFormat="1">
      <c r="A161" s="339"/>
      <c r="B161" s="139"/>
      <c r="C161" s="366">
        <v>142</v>
      </c>
      <c r="D161" s="227"/>
      <c r="E161" s="352"/>
      <c r="F161" s="353"/>
      <c r="G161" s="356"/>
      <c r="H161" s="386"/>
      <c r="I161" s="356"/>
      <c r="J161" s="227"/>
      <c r="K161" s="227"/>
      <c r="L161" s="227"/>
      <c r="M161" s="227"/>
      <c r="N161" s="31" t="str">
        <f t="shared" si="32"/>
        <v/>
      </c>
      <c r="O161" s="168" t="str">
        <f>IF(I161="","",メイン_入力!$AD$32)</f>
        <v/>
      </c>
      <c r="P161" s="168" t="str">
        <f t="shared" si="33"/>
        <v/>
      </c>
      <c r="Q161" s="356"/>
      <c r="R161" s="168" t="str">
        <f t="shared" si="34"/>
        <v/>
      </c>
      <c r="S161" s="96" t="str">
        <f t="shared" si="35"/>
        <v/>
      </c>
      <c r="T161" s="96" t="str">
        <f t="shared" si="36"/>
        <v/>
      </c>
      <c r="U161" s="96" t="str">
        <f t="shared" si="37"/>
        <v/>
      </c>
      <c r="V161" s="96" t="str">
        <f t="shared" si="38"/>
        <v/>
      </c>
      <c r="W161" s="79"/>
    </row>
    <row r="162" spans="1:23" s="2" customFormat="1">
      <c r="A162" s="339"/>
      <c r="B162" s="139"/>
      <c r="C162" s="366">
        <v>143</v>
      </c>
      <c r="D162" s="227"/>
      <c r="E162" s="352"/>
      <c r="F162" s="353"/>
      <c r="G162" s="356"/>
      <c r="H162" s="386"/>
      <c r="I162" s="356"/>
      <c r="J162" s="227"/>
      <c r="K162" s="227"/>
      <c r="L162" s="227"/>
      <c r="M162" s="227"/>
      <c r="N162" s="31" t="str">
        <f t="shared" si="32"/>
        <v/>
      </c>
      <c r="O162" s="168" t="str">
        <f>IF(I162="","",メイン_入力!$AD$32)</f>
        <v/>
      </c>
      <c r="P162" s="168" t="str">
        <f t="shared" si="33"/>
        <v/>
      </c>
      <c r="Q162" s="356"/>
      <c r="R162" s="168" t="str">
        <f t="shared" si="34"/>
        <v/>
      </c>
      <c r="S162" s="96" t="str">
        <f t="shared" si="35"/>
        <v/>
      </c>
      <c r="T162" s="96" t="str">
        <f t="shared" si="36"/>
        <v/>
      </c>
      <c r="U162" s="96" t="str">
        <f t="shared" si="37"/>
        <v/>
      </c>
      <c r="V162" s="96" t="str">
        <f t="shared" si="38"/>
        <v/>
      </c>
      <c r="W162" s="79"/>
    </row>
    <row r="163" spans="1:23" s="2" customFormat="1">
      <c r="A163" s="339"/>
      <c r="B163" s="139"/>
      <c r="C163" s="366">
        <v>144</v>
      </c>
      <c r="D163" s="227"/>
      <c r="E163" s="352"/>
      <c r="F163" s="353"/>
      <c r="G163" s="356"/>
      <c r="H163" s="386"/>
      <c r="I163" s="356"/>
      <c r="J163" s="227"/>
      <c r="K163" s="227"/>
      <c r="L163" s="227"/>
      <c r="M163" s="227"/>
      <c r="N163" s="31" t="str">
        <f t="shared" si="32"/>
        <v/>
      </c>
      <c r="O163" s="168" t="str">
        <f>IF(I163="","",メイン_入力!$AD$32)</f>
        <v/>
      </c>
      <c r="P163" s="168" t="str">
        <f t="shared" si="33"/>
        <v/>
      </c>
      <c r="Q163" s="356"/>
      <c r="R163" s="168" t="str">
        <f t="shared" si="34"/>
        <v/>
      </c>
      <c r="S163" s="96" t="str">
        <f t="shared" si="35"/>
        <v/>
      </c>
      <c r="T163" s="96" t="str">
        <f t="shared" si="36"/>
        <v/>
      </c>
      <c r="U163" s="96" t="str">
        <f t="shared" si="37"/>
        <v/>
      </c>
      <c r="V163" s="96" t="str">
        <f t="shared" si="38"/>
        <v/>
      </c>
      <c r="W163" s="79"/>
    </row>
    <row r="164" spans="1:23" s="2" customFormat="1">
      <c r="A164" s="339"/>
      <c r="B164" s="139"/>
      <c r="C164" s="366">
        <v>145</v>
      </c>
      <c r="D164" s="227"/>
      <c r="E164" s="352"/>
      <c r="F164" s="353"/>
      <c r="G164" s="356"/>
      <c r="H164" s="386"/>
      <c r="I164" s="356"/>
      <c r="J164" s="227"/>
      <c r="K164" s="227"/>
      <c r="L164" s="227"/>
      <c r="M164" s="227"/>
      <c r="N164" s="31" t="str">
        <f t="shared" si="32"/>
        <v/>
      </c>
      <c r="O164" s="168" t="str">
        <f>IF(I164="","",メイン_入力!$AD$32)</f>
        <v/>
      </c>
      <c r="P164" s="168" t="str">
        <f t="shared" si="33"/>
        <v/>
      </c>
      <c r="Q164" s="356"/>
      <c r="R164" s="168" t="str">
        <f t="shared" si="34"/>
        <v/>
      </c>
      <c r="S164" s="96" t="str">
        <f t="shared" si="35"/>
        <v/>
      </c>
      <c r="T164" s="96" t="str">
        <f t="shared" si="36"/>
        <v/>
      </c>
      <c r="U164" s="96" t="str">
        <f t="shared" si="37"/>
        <v/>
      </c>
      <c r="V164" s="96" t="str">
        <f t="shared" si="38"/>
        <v/>
      </c>
      <c r="W164" s="79"/>
    </row>
    <row r="165" spans="1:23" s="2" customFormat="1">
      <c r="A165" s="339"/>
      <c r="B165" s="139"/>
      <c r="C165" s="366">
        <v>146</v>
      </c>
      <c r="D165" s="227"/>
      <c r="E165" s="352"/>
      <c r="F165" s="353"/>
      <c r="G165" s="356"/>
      <c r="H165" s="386"/>
      <c r="I165" s="356"/>
      <c r="J165" s="227"/>
      <c r="K165" s="227"/>
      <c r="L165" s="227"/>
      <c r="M165" s="227"/>
      <c r="N165" s="31" t="str">
        <f t="shared" si="32"/>
        <v/>
      </c>
      <c r="O165" s="168" t="str">
        <f>IF(I165="","",メイン_入力!$AD$32)</f>
        <v/>
      </c>
      <c r="P165" s="168" t="str">
        <f t="shared" si="33"/>
        <v/>
      </c>
      <c r="Q165" s="356"/>
      <c r="R165" s="168" t="str">
        <f t="shared" si="34"/>
        <v/>
      </c>
      <c r="S165" s="96" t="str">
        <f t="shared" si="35"/>
        <v/>
      </c>
      <c r="T165" s="96" t="str">
        <f t="shared" si="36"/>
        <v/>
      </c>
      <c r="U165" s="96" t="str">
        <f t="shared" si="37"/>
        <v/>
      </c>
      <c r="V165" s="96" t="str">
        <f t="shared" si="38"/>
        <v/>
      </c>
      <c r="W165" s="79"/>
    </row>
    <row r="166" spans="1:23" s="2" customFormat="1">
      <c r="A166" s="339"/>
      <c r="B166" s="139"/>
      <c r="C166" s="366">
        <v>147</v>
      </c>
      <c r="D166" s="227"/>
      <c r="E166" s="352"/>
      <c r="F166" s="353"/>
      <c r="G166" s="356"/>
      <c r="H166" s="386"/>
      <c r="I166" s="356"/>
      <c r="J166" s="227"/>
      <c r="K166" s="227"/>
      <c r="L166" s="227"/>
      <c r="M166" s="227"/>
      <c r="N166" s="31" t="str">
        <f t="shared" si="32"/>
        <v/>
      </c>
      <c r="O166" s="168" t="str">
        <f>IF(I166="","",メイン_入力!$AD$32)</f>
        <v/>
      </c>
      <c r="P166" s="168" t="str">
        <f t="shared" si="33"/>
        <v/>
      </c>
      <c r="Q166" s="356"/>
      <c r="R166" s="168" t="str">
        <f t="shared" si="34"/>
        <v/>
      </c>
      <c r="S166" s="96" t="str">
        <f t="shared" si="35"/>
        <v/>
      </c>
      <c r="T166" s="96" t="str">
        <f t="shared" si="36"/>
        <v/>
      </c>
      <c r="U166" s="96" t="str">
        <f t="shared" si="37"/>
        <v/>
      </c>
      <c r="V166" s="96" t="str">
        <f t="shared" si="38"/>
        <v/>
      </c>
      <c r="W166" s="79"/>
    </row>
    <row r="167" spans="1:23" s="2" customFormat="1">
      <c r="A167" s="339"/>
      <c r="B167" s="139"/>
      <c r="C167" s="366">
        <v>148</v>
      </c>
      <c r="D167" s="227"/>
      <c r="E167" s="352"/>
      <c r="F167" s="353"/>
      <c r="G167" s="356"/>
      <c r="H167" s="386"/>
      <c r="I167" s="356"/>
      <c r="J167" s="227"/>
      <c r="K167" s="227"/>
      <c r="L167" s="227"/>
      <c r="M167" s="227"/>
      <c r="N167" s="31" t="str">
        <f t="shared" si="32"/>
        <v/>
      </c>
      <c r="O167" s="168" t="str">
        <f>IF(I167="","",メイン_入力!$AD$32)</f>
        <v/>
      </c>
      <c r="P167" s="168" t="str">
        <f t="shared" si="33"/>
        <v/>
      </c>
      <c r="Q167" s="356"/>
      <c r="R167" s="168" t="str">
        <f t="shared" si="34"/>
        <v/>
      </c>
      <c r="S167" s="96" t="str">
        <f t="shared" si="35"/>
        <v/>
      </c>
      <c r="T167" s="96" t="str">
        <f t="shared" si="36"/>
        <v/>
      </c>
      <c r="U167" s="96" t="str">
        <f t="shared" si="37"/>
        <v/>
      </c>
      <c r="V167" s="96" t="str">
        <f t="shared" si="38"/>
        <v/>
      </c>
      <c r="W167" s="79"/>
    </row>
    <row r="168" spans="1:23" s="2" customFormat="1">
      <c r="A168" s="339"/>
      <c r="B168" s="139"/>
      <c r="C168" s="366">
        <v>149</v>
      </c>
      <c r="D168" s="227"/>
      <c r="E168" s="352"/>
      <c r="F168" s="353"/>
      <c r="G168" s="356"/>
      <c r="H168" s="386"/>
      <c r="I168" s="356"/>
      <c r="J168" s="227"/>
      <c r="K168" s="227"/>
      <c r="L168" s="227"/>
      <c r="M168" s="227"/>
      <c r="N168" s="31" t="str">
        <f t="shared" si="32"/>
        <v/>
      </c>
      <c r="O168" s="168" t="str">
        <f>IF(I168="","",メイン_入力!$AD$32)</f>
        <v/>
      </c>
      <c r="P168" s="168" t="str">
        <f t="shared" si="33"/>
        <v/>
      </c>
      <c r="Q168" s="356"/>
      <c r="R168" s="168" t="str">
        <f t="shared" si="34"/>
        <v/>
      </c>
      <c r="S168" s="96" t="str">
        <f t="shared" si="35"/>
        <v/>
      </c>
      <c r="T168" s="96" t="str">
        <f t="shared" si="36"/>
        <v/>
      </c>
      <c r="U168" s="96" t="str">
        <f t="shared" si="37"/>
        <v/>
      </c>
      <c r="V168" s="96" t="str">
        <f>IF(ISERROR(R168),"",IF(R168="","",R168*$AP$6/1000))</f>
        <v/>
      </c>
      <c r="W168" s="79"/>
    </row>
    <row r="169" spans="1:23" s="2" customFormat="1">
      <c r="A169" s="339"/>
      <c r="B169" s="139"/>
      <c r="C169" s="366">
        <v>150</v>
      </c>
      <c r="D169" s="227"/>
      <c r="E169" s="352"/>
      <c r="F169" s="353"/>
      <c r="G169" s="356"/>
      <c r="H169" s="386"/>
      <c r="I169" s="356"/>
      <c r="J169" s="227"/>
      <c r="K169" s="227"/>
      <c r="L169" s="227"/>
      <c r="M169" s="227"/>
      <c r="N169" s="31" t="str">
        <f t="shared" si="32"/>
        <v/>
      </c>
      <c r="O169" s="168" t="str">
        <f>IF(I169="","",メイン_入力!$AD$32)</f>
        <v/>
      </c>
      <c r="P169" s="168" t="str">
        <f t="shared" si="33"/>
        <v/>
      </c>
      <c r="Q169" s="356"/>
      <c r="R169" s="168" t="str">
        <f t="shared" si="34"/>
        <v/>
      </c>
      <c r="S169" s="96" t="str">
        <f t="shared" si="35"/>
        <v/>
      </c>
      <c r="T169" s="96" t="str">
        <f t="shared" si="36"/>
        <v/>
      </c>
      <c r="U169" s="96" t="str">
        <f t="shared" si="37"/>
        <v/>
      </c>
      <c r="V169" s="96" t="str">
        <f t="shared" si="38"/>
        <v/>
      </c>
      <c r="W169" s="79"/>
    </row>
    <row r="170" spans="1:23" s="2" customFormat="1">
      <c r="A170" s="339"/>
      <c r="B170" s="299"/>
      <c r="C170" s="332"/>
      <c r="D170" s="332"/>
      <c r="E170" s="332"/>
      <c r="F170" s="332"/>
      <c r="G170" s="332"/>
      <c r="H170" s="332"/>
      <c r="I170" s="332"/>
      <c r="J170" s="332"/>
      <c r="K170" s="332"/>
      <c r="L170" s="332"/>
      <c r="M170" s="332"/>
      <c r="N170" s="332"/>
      <c r="O170" s="332"/>
      <c r="P170" s="332"/>
      <c r="Q170" s="332"/>
      <c r="R170" s="332"/>
      <c r="S170" s="332"/>
      <c r="T170" s="332"/>
      <c r="U170" s="332"/>
      <c r="V170" s="332"/>
      <c r="W170" s="334"/>
    </row>
    <row r="171" spans="1:23" s="2" customFormat="1">
      <c r="A171" s="339"/>
      <c r="W171" s="303" t="s">
        <v>229</v>
      </c>
    </row>
  </sheetData>
  <sheetProtection algorithmName="SHA-512" hashValue="ZwmtVlZHpPcx73h5aEr0GNt86Nv/27gkJ8ZEVW4CaRFy6pgEKkTAqp9aXRoV/ON79Ul+b9vtT3huLtLaIqFw0Q==" saltValue="UPkQYobIQyWrMOCBLg49+A==" spinCount="100000" sheet="1" selectLockedCells="1"/>
  <mergeCells count="24">
    <mergeCell ref="N8:V8"/>
    <mergeCell ref="C8:C11"/>
    <mergeCell ref="D8:M8"/>
    <mergeCell ref="D9:D11"/>
    <mergeCell ref="E9:E11"/>
    <mergeCell ref="F9:F11"/>
    <mergeCell ref="G9:G11"/>
    <mergeCell ref="H9:H11"/>
    <mergeCell ref="I9:I11"/>
    <mergeCell ref="J9:M9"/>
    <mergeCell ref="AB10:AB11"/>
    <mergeCell ref="AC10:AC11"/>
    <mergeCell ref="J10:J11"/>
    <mergeCell ref="K10:K11"/>
    <mergeCell ref="L10:L11"/>
    <mergeCell ref="M10:M11"/>
    <mergeCell ref="Z10:Z11"/>
    <mergeCell ref="AA10:AA11"/>
    <mergeCell ref="N9:N11"/>
    <mergeCell ref="O9:O11"/>
    <mergeCell ref="P9:P11"/>
    <mergeCell ref="Q9:Q11"/>
    <mergeCell ref="R9:R11"/>
    <mergeCell ref="S9:V10"/>
  </mergeCells>
  <phoneticPr fontId="3"/>
  <conditionalFormatting sqref="K12:K171">
    <cfRule type="expression" dxfId="31" priority="3">
      <formula>AND(K12="○",COUNTIF(K12:M12,"○")&gt;1)</formula>
    </cfRule>
  </conditionalFormatting>
  <conditionalFormatting sqref="L12:L171">
    <cfRule type="expression" dxfId="30" priority="2">
      <formula>AND(L12="○",COUNTIF(K12:M12,"○")&gt;1)</formula>
    </cfRule>
  </conditionalFormatting>
  <conditionalFormatting sqref="M12:M171">
    <cfRule type="expression" dxfId="29" priority="1">
      <formula>AND(M12="○",COUNTIF(K12:M12,"○")&gt;1)</formula>
    </cfRule>
  </conditionalFormatting>
  <dataValidations count="2">
    <dataValidation type="list" allowBlank="1" showInputMessage="1" showErrorMessage="1" sqref="D12:D41 D140:D169 D76:D105 D44:D73 D108:D137" xr:uid="{6DEE2FCC-5742-4CF1-9406-5CAD9BBB15F1}">
      <formula1>$Z$2:$AG$2</formula1>
    </dataValidation>
    <dataValidation type="list" allowBlank="1" showInputMessage="1" showErrorMessage="1" sqref="J12:M41 J140:M169 J44:M73 J76:M105 J108:M137" xr:uid="{480F50A4-BD2C-48BE-9557-769187369BEE}">
      <formula1>$AC$5:$AD$5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5" orientation="landscape" blackAndWhite="1" r:id="rId1"/>
  <headerFooter alignWithMargins="0"/>
  <rowBreaks count="4" manualBreakCount="4">
    <brk id="43" max="21" man="1"/>
    <brk id="75" max="21" man="1"/>
    <brk id="107" max="16383" man="1"/>
    <brk id="139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6C7D0-CC41-4539-BEEB-2E449CA04EDA}">
  <dimension ref="A1:BB107"/>
  <sheetViews>
    <sheetView showGridLines="0" view="pageBreakPreview" zoomScaleNormal="100" zoomScaleSheetLayoutView="100" workbookViewId="0">
      <selection activeCell="D12" sqref="D12"/>
    </sheetView>
  </sheetViews>
  <sheetFormatPr defaultColWidth="0" defaultRowHeight="15.5" zeroHeight="1"/>
  <cols>
    <col min="1" max="1" width="1.9140625" style="416" customWidth="1"/>
    <col min="2" max="2" width="1.9140625" style="412" customWidth="1"/>
    <col min="3" max="3" width="3.33203125" style="412" customWidth="1"/>
    <col min="4" max="5" width="5.08203125" style="412" customWidth="1"/>
    <col min="6" max="6" width="8.6640625" style="412" customWidth="1"/>
    <col min="7" max="9" width="6" style="412" customWidth="1"/>
    <col min="10" max="10" width="5.08203125" style="412" customWidth="1"/>
    <col min="11" max="13" width="8.6640625" style="412" customWidth="1"/>
    <col min="14" max="14" width="6.4140625" style="412" customWidth="1"/>
    <col min="15" max="16" width="6" style="412" customWidth="1"/>
    <col min="17" max="24" width="6.9140625" style="412" customWidth="1"/>
    <col min="25" max="25" width="1.9140625" style="412" customWidth="1"/>
    <col min="26" max="26" width="1.9140625" style="412" hidden="1" customWidth="1"/>
    <col min="27" max="27" width="7.83203125" style="412" hidden="1" customWidth="1"/>
    <col min="28" max="35" width="7.83203125" style="417" hidden="1" customWidth="1"/>
    <col min="36" max="36" width="7.83203125" style="412" hidden="1" customWidth="1"/>
    <col min="37" max="16384" width="8.08203125" style="412" hidden="1"/>
  </cols>
  <sheetData>
    <row r="1" spans="1:54" ht="15" customHeight="1" thickBot="1">
      <c r="AB1" s="3" t="s">
        <v>410</v>
      </c>
      <c r="AQ1" s="3" t="s">
        <v>221</v>
      </c>
      <c r="AR1" s="3"/>
      <c r="AT1" s="3" t="s">
        <v>285</v>
      </c>
    </row>
    <row r="2" spans="1:54" ht="15" customHeight="1" thickBot="1">
      <c r="D2" s="418"/>
      <c r="E2" s="419" t="s">
        <v>0</v>
      </c>
      <c r="AB2" s="420" t="s">
        <v>8</v>
      </c>
      <c r="AC2" s="420" t="s">
        <v>9</v>
      </c>
      <c r="AD2" s="420" t="s">
        <v>10</v>
      </c>
      <c r="AE2" s="420" t="s">
        <v>11</v>
      </c>
      <c r="AF2" s="420" t="s">
        <v>12</v>
      </c>
      <c r="AG2" s="420" t="s">
        <v>13</v>
      </c>
      <c r="AH2" s="420" t="s">
        <v>14</v>
      </c>
      <c r="AI2" s="420" t="s">
        <v>15</v>
      </c>
      <c r="AJ2" s="37"/>
      <c r="AK2" s="37"/>
      <c r="AL2" s="37"/>
      <c r="AM2" s="37"/>
      <c r="AN2" s="37"/>
      <c r="AO2" s="37"/>
      <c r="AP2" s="417"/>
      <c r="AQ2" s="59"/>
      <c r="AR2" s="31" t="s">
        <v>204</v>
      </c>
      <c r="AS2" s="417"/>
      <c r="AT2" s="59"/>
      <c r="AU2" s="420" t="s">
        <v>8</v>
      </c>
      <c r="AV2" s="420" t="s">
        <v>9</v>
      </c>
      <c r="AW2" s="420" t="s">
        <v>10</v>
      </c>
      <c r="AX2" s="420" t="s">
        <v>11</v>
      </c>
      <c r="AY2" s="420" t="s">
        <v>12</v>
      </c>
      <c r="AZ2" s="420" t="s">
        <v>13</v>
      </c>
      <c r="BA2" s="420" t="s">
        <v>14</v>
      </c>
      <c r="BB2" s="420" t="s">
        <v>15</v>
      </c>
    </row>
    <row r="3" spans="1:54" ht="15" customHeight="1" thickBot="1">
      <c r="D3" s="421"/>
      <c r="E3" s="419" t="s">
        <v>1</v>
      </c>
      <c r="AJ3" s="417"/>
      <c r="AK3" s="417"/>
      <c r="AL3" s="417"/>
      <c r="AM3" s="417"/>
      <c r="AN3" s="417"/>
      <c r="AO3" s="417"/>
      <c r="AQ3" s="31" t="s">
        <v>100</v>
      </c>
      <c r="AR3" s="31">
        <f>メイン_入力!$AH$99</f>
        <v>5.7000000000000002E-2</v>
      </c>
      <c r="AT3" s="31" t="s">
        <v>100</v>
      </c>
      <c r="AU3" s="422">
        <f>SUMIF($D$12:$D$105,AU$2,$U$12:$U$105)</f>
        <v>0</v>
      </c>
      <c r="AV3" s="422">
        <f t="shared" ref="AV3:BB3" si="0">SUMIF($D$12:$D$105,AV$2,$U$12:$U$105)</f>
        <v>0</v>
      </c>
      <c r="AW3" s="422">
        <f t="shared" si="0"/>
        <v>0</v>
      </c>
      <c r="AX3" s="422">
        <f t="shared" si="0"/>
        <v>0</v>
      </c>
      <c r="AY3" s="422">
        <f t="shared" si="0"/>
        <v>0</v>
      </c>
      <c r="AZ3" s="422">
        <f t="shared" si="0"/>
        <v>0</v>
      </c>
      <c r="BA3" s="422">
        <f t="shared" si="0"/>
        <v>0</v>
      </c>
      <c r="BB3" s="422">
        <f t="shared" si="0"/>
        <v>0</v>
      </c>
    </row>
    <row r="4" spans="1:54" ht="15" customHeight="1">
      <c r="AJ4" s="417"/>
      <c r="AK4" s="417"/>
      <c r="AL4" s="417"/>
      <c r="AM4" s="417"/>
      <c r="AN4" s="417"/>
      <c r="AO4" s="417"/>
      <c r="AQ4" s="31" t="s">
        <v>98</v>
      </c>
      <c r="AR4" s="31">
        <f>メイン_入力!$AH$100</f>
        <v>5.7000000000000002E-2</v>
      </c>
      <c r="AT4" s="31" t="s">
        <v>98</v>
      </c>
      <c r="AU4" s="422">
        <f>SUMIF($D$12:$D$105,AU$2,$V$12:$V$105)</f>
        <v>0</v>
      </c>
      <c r="AV4" s="422">
        <f t="shared" ref="AV4:BB4" si="1">SUMIF($D$12:$D$105,AV$2,$V$12:$V$105)</f>
        <v>0</v>
      </c>
      <c r="AW4" s="422">
        <f t="shared" si="1"/>
        <v>0</v>
      </c>
      <c r="AX4" s="422">
        <f t="shared" si="1"/>
        <v>0</v>
      </c>
      <c r="AY4" s="422">
        <f t="shared" si="1"/>
        <v>0</v>
      </c>
      <c r="AZ4" s="422">
        <f t="shared" si="1"/>
        <v>0</v>
      </c>
      <c r="BA4" s="422">
        <f t="shared" si="1"/>
        <v>0</v>
      </c>
      <c r="BB4" s="422">
        <f t="shared" si="1"/>
        <v>0</v>
      </c>
    </row>
    <row r="5" spans="1:54" ht="15" customHeight="1">
      <c r="A5" s="423" t="s">
        <v>830</v>
      </c>
      <c r="C5" s="424"/>
      <c r="D5" s="425"/>
      <c r="E5" s="419"/>
      <c r="S5" s="417"/>
      <c r="T5" s="417"/>
      <c r="U5" s="417"/>
      <c r="V5" s="417"/>
      <c r="W5" s="417"/>
      <c r="X5" s="417"/>
      <c r="Y5" s="426"/>
      <c r="Z5" s="417"/>
      <c r="AA5" s="417"/>
      <c r="AB5" s="420" t="s">
        <v>295</v>
      </c>
      <c r="AC5" s="420" t="s">
        <v>296</v>
      </c>
      <c r="AD5" s="420" t="s">
        <v>398</v>
      </c>
      <c r="AF5" s="420" t="s">
        <v>238</v>
      </c>
      <c r="AG5" s="420"/>
      <c r="AH5" s="412"/>
      <c r="AI5" s="412"/>
      <c r="AQ5" s="31" t="s">
        <v>99</v>
      </c>
      <c r="AR5" s="31">
        <f>メイン_入力!$AH$101</f>
        <v>5.7000000000000002E-2</v>
      </c>
      <c r="AT5" s="31" t="s">
        <v>99</v>
      </c>
      <c r="AU5" s="422">
        <f>SUMIF($D$12:$D$105,AU$2,$W$12:$W$105)</f>
        <v>0</v>
      </c>
      <c r="AV5" s="422">
        <f t="shared" ref="AV5:BB5" si="2">SUMIF($D$12:$D$105,AV$2,$W$12:$W$105)</f>
        <v>0</v>
      </c>
      <c r="AW5" s="422">
        <f t="shared" si="2"/>
        <v>0</v>
      </c>
      <c r="AX5" s="422">
        <f t="shared" si="2"/>
        <v>0</v>
      </c>
      <c r="AY5" s="422">
        <f t="shared" si="2"/>
        <v>0</v>
      </c>
      <c r="AZ5" s="422">
        <f t="shared" si="2"/>
        <v>0</v>
      </c>
      <c r="BA5" s="422">
        <f t="shared" si="2"/>
        <v>0</v>
      </c>
      <c r="BB5" s="422">
        <f t="shared" si="2"/>
        <v>0</v>
      </c>
    </row>
    <row r="6" spans="1:54" ht="15" customHeight="1">
      <c r="B6" s="427"/>
      <c r="C6" s="428" t="s">
        <v>476</v>
      </c>
      <c r="D6" s="429" t="s">
        <v>477</v>
      </c>
      <c r="E6" s="429"/>
      <c r="F6" s="429"/>
      <c r="G6" s="429"/>
      <c r="H6" s="429"/>
      <c r="I6" s="429"/>
      <c r="J6" s="429"/>
      <c r="K6" s="429"/>
      <c r="L6" s="429"/>
      <c r="M6" s="429"/>
      <c r="N6" s="429"/>
      <c r="O6" s="429"/>
      <c r="P6" s="429"/>
      <c r="Q6" s="429"/>
      <c r="R6" s="429"/>
      <c r="S6" s="430"/>
      <c r="T6" s="430"/>
      <c r="U6" s="430"/>
      <c r="V6" s="430"/>
      <c r="W6" s="430"/>
      <c r="X6" s="430"/>
      <c r="Y6" s="431"/>
      <c r="Z6" s="417"/>
      <c r="AA6" s="417"/>
      <c r="AQ6" s="31" t="s">
        <v>848</v>
      </c>
      <c r="AR6" s="31">
        <f>メイン_入力!$AH$102</f>
        <v>5.7000000000000002E-2</v>
      </c>
      <c r="AT6" s="31" t="s">
        <v>848</v>
      </c>
      <c r="AU6" s="422">
        <f>SUMIF($D$12:$D$105,AU$2,$X$12:$X$105)</f>
        <v>0</v>
      </c>
      <c r="AV6" s="422">
        <f t="shared" ref="AV6:BB6" si="3">SUMIF($D$12:$D$105,AV$2,$X$12:$X$105)</f>
        <v>0</v>
      </c>
      <c r="AW6" s="422">
        <f t="shared" si="3"/>
        <v>0</v>
      </c>
      <c r="AX6" s="422">
        <f t="shared" si="3"/>
        <v>0</v>
      </c>
      <c r="AY6" s="422">
        <f t="shared" si="3"/>
        <v>0</v>
      </c>
      <c r="AZ6" s="422">
        <f t="shared" si="3"/>
        <v>0</v>
      </c>
      <c r="BA6" s="422">
        <f t="shared" si="3"/>
        <v>0</v>
      </c>
      <c r="BB6" s="422">
        <f t="shared" si="3"/>
        <v>0</v>
      </c>
    </row>
    <row r="7" spans="1:54" ht="15" customHeight="1">
      <c r="B7" s="432"/>
      <c r="S7" s="417"/>
      <c r="T7" s="417"/>
      <c r="U7" s="417"/>
      <c r="V7" s="417"/>
      <c r="W7" s="417"/>
      <c r="X7" s="417"/>
      <c r="Y7" s="433"/>
      <c r="Z7" s="417"/>
      <c r="AA7" s="417"/>
      <c r="AB7" s="702" t="s">
        <v>458</v>
      </c>
      <c r="AC7" s="702" t="s">
        <v>459</v>
      </c>
    </row>
    <row r="8" spans="1:54" ht="15" customHeight="1">
      <c r="B8" s="432"/>
      <c r="C8" s="696" t="s">
        <v>94</v>
      </c>
      <c r="D8" s="704" t="s">
        <v>306</v>
      </c>
      <c r="E8" s="705"/>
      <c r="F8" s="705"/>
      <c r="G8" s="705"/>
      <c r="H8" s="705"/>
      <c r="I8" s="705"/>
      <c r="J8" s="705"/>
      <c r="K8" s="705"/>
      <c r="L8" s="705"/>
      <c r="M8" s="706"/>
      <c r="N8" s="709" t="s">
        <v>357</v>
      </c>
      <c r="O8" s="709"/>
      <c r="P8" s="709"/>
      <c r="Q8" s="709"/>
      <c r="R8" s="709"/>
      <c r="S8" s="709"/>
      <c r="T8" s="709"/>
      <c r="U8" s="709"/>
      <c r="V8" s="709"/>
      <c r="W8" s="709"/>
      <c r="X8" s="709"/>
      <c r="Y8" s="433"/>
      <c r="Z8" s="417"/>
      <c r="AA8" s="417"/>
      <c r="AB8" s="703"/>
      <c r="AC8" s="703"/>
    </row>
    <row r="9" spans="1:54" ht="15" customHeight="1">
      <c r="B9" s="432"/>
      <c r="C9" s="694"/>
      <c r="D9" s="696" t="s">
        <v>313</v>
      </c>
      <c r="E9" s="696" t="s">
        <v>401</v>
      </c>
      <c r="F9" s="696" t="s">
        <v>358</v>
      </c>
      <c r="G9" s="696" t="s">
        <v>478</v>
      </c>
      <c r="H9" s="696" t="s">
        <v>460</v>
      </c>
      <c r="I9" s="696" t="s">
        <v>382</v>
      </c>
      <c r="J9" s="696" t="s">
        <v>364</v>
      </c>
      <c r="K9" s="707" t="s">
        <v>321</v>
      </c>
      <c r="L9" s="708"/>
      <c r="M9" s="708"/>
      <c r="N9" s="694" t="s">
        <v>322</v>
      </c>
      <c r="O9" s="698" t="s">
        <v>462</v>
      </c>
      <c r="P9" s="699"/>
      <c r="Q9" s="698" t="s">
        <v>384</v>
      </c>
      <c r="R9" s="699"/>
      <c r="S9" s="694" t="s">
        <v>463</v>
      </c>
      <c r="T9" s="694" t="s">
        <v>479</v>
      </c>
      <c r="U9" s="693" t="s">
        <v>327</v>
      </c>
      <c r="V9" s="693"/>
      <c r="W9" s="693"/>
      <c r="X9" s="693"/>
      <c r="Y9" s="433"/>
      <c r="Z9" s="417"/>
      <c r="AA9" s="417"/>
      <c r="AB9" s="434">
        <v>31.5</v>
      </c>
      <c r="AC9" s="434">
        <v>33.5</v>
      </c>
    </row>
    <row r="10" spans="1:54" ht="33" customHeight="1">
      <c r="B10" s="432"/>
      <c r="C10" s="694"/>
      <c r="D10" s="694"/>
      <c r="E10" s="694"/>
      <c r="F10" s="694"/>
      <c r="G10" s="694"/>
      <c r="H10" s="694"/>
      <c r="I10" s="694"/>
      <c r="J10" s="694"/>
      <c r="K10" s="696" t="s">
        <v>480</v>
      </c>
      <c r="L10" s="696" t="s">
        <v>481</v>
      </c>
      <c r="M10" s="696" t="s">
        <v>482</v>
      </c>
      <c r="N10" s="694"/>
      <c r="O10" s="700"/>
      <c r="P10" s="701"/>
      <c r="Q10" s="700"/>
      <c r="R10" s="701"/>
      <c r="S10" s="694"/>
      <c r="T10" s="694"/>
      <c r="U10" s="693"/>
      <c r="V10" s="693"/>
      <c r="W10" s="693"/>
      <c r="X10" s="693"/>
      <c r="Y10" s="433"/>
      <c r="Z10" s="417"/>
      <c r="AA10" s="417"/>
      <c r="AB10" s="435" t="s">
        <v>483</v>
      </c>
      <c r="AC10" s="435" t="s">
        <v>484</v>
      </c>
      <c r="AD10" s="435" t="s">
        <v>482</v>
      </c>
    </row>
    <row r="11" spans="1:54" ht="28.25" customHeight="1">
      <c r="B11" s="432"/>
      <c r="C11" s="695"/>
      <c r="D11" s="695"/>
      <c r="E11" s="695"/>
      <c r="F11" s="695"/>
      <c r="G11" s="695"/>
      <c r="H11" s="695"/>
      <c r="I11" s="695"/>
      <c r="J11" s="695"/>
      <c r="K11" s="697"/>
      <c r="L11" s="697"/>
      <c r="M11" s="697"/>
      <c r="N11" s="695"/>
      <c r="O11" s="436" t="s">
        <v>351</v>
      </c>
      <c r="P11" s="436" t="s">
        <v>352</v>
      </c>
      <c r="Q11" s="437" t="s">
        <v>351</v>
      </c>
      <c r="R11" s="436" t="s">
        <v>352</v>
      </c>
      <c r="S11" s="695"/>
      <c r="T11" s="695"/>
      <c r="U11" s="476" t="s">
        <v>395</v>
      </c>
      <c r="V11" s="476" t="s">
        <v>396</v>
      </c>
      <c r="W11" s="476" t="s">
        <v>397</v>
      </c>
      <c r="X11" s="476" t="s">
        <v>850</v>
      </c>
      <c r="Y11" s="433"/>
      <c r="Z11" s="417"/>
      <c r="AA11" s="417"/>
      <c r="AB11" s="422">
        <v>0.08</v>
      </c>
      <c r="AC11" s="422">
        <v>0.45</v>
      </c>
      <c r="AD11" s="422">
        <v>0.13</v>
      </c>
    </row>
    <row r="12" spans="1:54" ht="15" customHeight="1">
      <c r="B12" s="432"/>
      <c r="C12" s="438">
        <v>1</v>
      </c>
      <c r="D12" s="439"/>
      <c r="E12" s="440"/>
      <c r="F12" s="441"/>
      <c r="G12" s="442"/>
      <c r="H12" s="442"/>
      <c r="I12" s="443"/>
      <c r="J12" s="442"/>
      <c r="K12" s="439"/>
      <c r="L12" s="439"/>
      <c r="M12" s="439"/>
      <c r="N12" s="422" t="str">
        <f>IF(J12="","",SUMIF(K12:M12,"○",$AB$11:$AD$11))</f>
        <v/>
      </c>
      <c r="O12" s="434" t="str">
        <f>IF(J12="","",$AB$9)</f>
        <v/>
      </c>
      <c r="P12" s="434" t="str">
        <f>IF(J12="","",$AC$9)</f>
        <v/>
      </c>
      <c r="Q12" s="444" t="str">
        <f>IF(J12="","",メイン_入力!$Y$32)</f>
        <v/>
      </c>
      <c r="R12" s="445" t="str">
        <f>IF(J12="","",メイン_入力!$Z$32)</f>
        <v/>
      </c>
      <c r="S12" s="446" t="str">
        <f>IF(J12="","",0.33*H12*J12*(1-N12)*(O12*Q12+P12*R12)*3.6/1000)</f>
        <v/>
      </c>
      <c r="T12" s="446" t="str">
        <f>IF(N12="","",S12*N12/(1-N12))</f>
        <v/>
      </c>
      <c r="U12" s="434" t="str">
        <f>IF(ISERROR(T12),"",IF(T12="","",T12*$AR$3/1000))</f>
        <v/>
      </c>
      <c r="V12" s="434" t="str">
        <f>IF(ISERROR(T12),"",IF(T12="","",T12*$AR$4/1000))</f>
        <v/>
      </c>
      <c r="W12" s="434" t="str">
        <f>IF(ISERROR(T12),"",IF(T12="","",T12*$AR$5/1000))</f>
        <v/>
      </c>
      <c r="X12" s="434" t="str">
        <f>IF(ISERROR(T12),"",IF(T12="","",T12*$AR$6/1000))</f>
        <v/>
      </c>
      <c r="Y12" s="433"/>
      <c r="Z12" s="417"/>
      <c r="AA12" s="417"/>
      <c r="AG12" s="412"/>
      <c r="AH12" s="412"/>
      <c r="AI12" s="412"/>
    </row>
    <row r="13" spans="1:54" ht="15" customHeight="1">
      <c r="B13" s="432"/>
      <c r="C13" s="438">
        <v>2</v>
      </c>
      <c r="D13" s="439"/>
      <c r="E13" s="440"/>
      <c r="F13" s="441"/>
      <c r="G13" s="442"/>
      <c r="H13" s="442"/>
      <c r="I13" s="443"/>
      <c r="J13" s="442"/>
      <c r="K13" s="439"/>
      <c r="L13" s="439"/>
      <c r="M13" s="439"/>
      <c r="N13" s="422" t="str">
        <f t="shared" ref="N13:N41" si="4">IF(J13="","",SUMIF(K13:M13,"○",$AB$11:$AD$11))</f>
        <v/>
      </c>
      <c r="O13" s="434" t="str">
        <f t="shared" ref="O13:O41" si="5">IF(J13="","",$AB$9)</f>
        <v/>
      </c>
      <c r="P13" s="434" t="str">
        <f t="shared" ref="P13:P41" si="6">IF(J13="","",$AC$9)</f>
        <v/>
      </c>
      <c r="Q13" s="444" t="str">
        <f>IF(J13="","",メイン_入力!$Y$32)</f>
        <v/>
      </c>
      <c r="R13" s="445" t="str">
        <f>IF(J13="","",メイン_入力!$Z$32)</f>
        <v/>
      </c>
      <c r="S13" s="446" t="str">
        <f t="shared" ref="S13:S41" si="7">IF(J13="","",0.33*H13*J13*(1-N13)*(O13*Q13+P13*R13)*3.6/1000)</f>
        <v/>
      </c>
      <c r="T13" s="446" t="str">
        <f t="shared" ref="T13:T41" si="8">IF(N13="","",S13*N13/(1-N13))</f>
        <v/>
      </c>
      <c r="U13" s="434" t="str">
        <f t="shared" ref="U13:U41" si="9">IF(ISERROR(T13),"",IF(T13="","",T13*$AR$3/1000))</f>
        <v/>
      </c>
      <c r="V13" s="434" t="str">
        <f t="shared" ref="V13:V41" si="10">IF(ISERROR(T13),"",IF(T13="","",T13*$AR$4/1000))</f>
        <v/>
      </c>
      <c r="W13" s="434" t="str">
        <f t="shared" ref="W13:W41" si="11">IF(ISERROR(T13),"",IF(T13="","",T13*$AR$5/1000))</f>
        <v/>
      </c>
      <c r="X13" s="434" t="str">
        <f t="shared" ref="X13:X41" si="12">IF(ISERROR(T13),"",IF(T13="","",T13*$AR$6/1000))</f>
        <v/>
      </c>
      <c r="Y13" s="433"/>
      <c r="Z13" s="417"/>
      <c r="AA13" s="417"/>
    </row>
    <row r="14" spans="1:54" ht="15" customHeight="1">
      <c r="B14" s="432"/>
      <c r="C14" s="438">
        <v>3</v>
      </c>
      <c r="D14" s="439"/>
      <c r="E14" s="440"/>
      <c r="F14" s="441"/>
      <c r="G14" s="442"/>
      <c r="H14" s="442"/>
      <c r="I14" s="443"/>
      <c r="J14" s="442"/>
      <c r="K14" s="439"/>
      <c r="L14" s="439"/>
      <c r="M14" s="439"/>
      <c r="N14" s="422" t="str">
        <f t="shared" si="4"/>
        <v/>
      </c>
      <c r="O14" s="434" t="str">
        <f t="shared" si="5"/>
        <v/>
      </c>
      <c r="P14" s="434" t="str">
        <f t="shared" si="6"/>
        <v/>
      </c>
      <c r="Q14" s="444" t="str">
        <f>IF(J14="","",メイン_入力!$Y$32)</f>
        <v/>
      </c>
      <c r="R14" s="445" t="str">
        <f>IF(J14="","",メイン_入力!$Z$32)</f>
        <v/>
      </c>
      <c r="S14" s="446" t="str">
        <f t="shared" si="7"/>
        <v/>
      </c>
      <c r="T14" s="446" t="str">
        <f t="shared" si="8"/>
        <v/>
      </c>
      <c r="U14" s="434" t="str">
        <f t="shared" si="9"/>
        <v/>
      </c>
      <c r="V14" s="434" t="str">
        <f t="shared" si="10"/>
        <v/>
      </c>
      <c r="W14" s="434" t="str">
        <f t="shared" si="11"/>
        <v/>
      </c>
      <c r="X14" s="434" t="str">
        <f t="shared" si="12"/>
        <v/>
      </c>
      <c r="Y14" s="433"/>
      <c r="Z14" s="417"/>
      <c r="AA14" s="417"/>
    </row>
    <row r="15" spans="1:54" ht="15" customHeight="1">
      <c r="B15" s="432"/>
      <c r="C15" s="438">
        <v>4</v>
      </c>
      <c r="D15" s="439"/>
      <c r="E15" s="440"/>
      <c r="F15" s="441"/>
      <c r="G15" s="442"/>
      <c r="H15" s="442"/>
      <c r="I15" s="443"/>
      <c r="J15" s="442"/>
      <c r="K15" s="439"/>
      <c r="L15" s="439"/>
      <c r="M15" s="439"/>
      <c r="N15" s="422" t="str">
        <f t="shared" si="4"/>
        <v/>
      </c>
      <c r="O15" s="434" t="str">
        <f t="shared" si="5"/>
        <v/>
      </c>
      <c r="P15" s="434" t="str">
        <f t="shared" si="6"/>
        <v/>
      </c>
      <c r="Q15" s="444" t="str">
        <f>IF(J15="","",メイン_入力!$Y$32)</f>
        <v/>
      </c>
      <c r="R15" s="445" t="str">
        <f>IF(J15="","",メイン_入力!$Z$32)</f>
        <v/>
      </c>
      <c r="S15" s="446" t="str">
        <f t="shared" si="7"/>
        <v/>
      </c>
      <c r="T15" s="446" t="str">
        <f t="shared" si="8"/>
        <v/>
      </c>
      <c r="U15" s="434" t="str">
        <f t="shared" si="9"/>
        <v/>
      </c>
      <c r="V15" s="434" t="str">
        <f t="shared" si="10"/>
        <v/>
      </c>
      <c r="W15" s="434" t="str">
        <f t="shared" si="11"/>
        <v/>
      </c>
      <c r="X15" s="434" t="str">
        <f t="shared" si="12"/>
        <v/>
      </c>
      <c r="Y15" s="433"/>
      <c r="Z15" s="417"/>
      <c r="AA15" s="417"/>
    </row>
    <row r="16" spans="1:54" ht="15" customHeight="1">
      <c r="B16" s="432"/>
      <c r="C16" s="438">
        <v>5</v>
      </c>
      <c r="D16" s="439"/>
      <c r="E16" s="440"/>
      <c r="F16" s="441"/>
      <c r="G16" s="442"/>
      <c r="H16" s="442"/>
      <c r="I16" s="443"/>
      <c r="J16" s="442"/>
      <c r="K16" s="439"/>
      <c r="L16" s="439"/>
      <c r="M16" s="439"/>
      <c r="N16" s="422" t="str">
        <f t="shared" si="4"/>
        <v/>
      </c>
      <c r="O16" s="434" t="str">
        <f t="shared" si="5"/>
        <v/>
      </c>
      <c r="P16" s="434" t="str">
        <f t="shared" si="6"/>
        <v/>
      </c>
      <c r="Q16" s="444" t="str">
        <f>IF(J16="","",メイン_入力!$Y$32)</f>
        <v/>
      </c>
      <c r="R16" s="445" t="str">
        <f>IF(J16="","",メイン_入力!$Z$32)</f>
        <v/>
      </c>
      <c r="S16" s="446" t="str">
        <f t="shared" si="7"/>
        <v/>
      </c>
      <c r="T16" s="446" t="str">
        <f t="shared" si="8"/>
        <v/>
      </c>
      <c r="U16" s="434" t="str">
        <f t="shared" si="9"/>
        <v/>
      </c>
      <c r="V16" s="434" t="str">
        <f t="shared" si="10"/>
        <v/>
      </c>
      <c r="W16" s="434" t="str">
        <f t="shared" si="11"/>
        <v/>
      </c>
      <c r="X16" s="434" t="str">
        <f t="shared" si="12"/>
        <v/>
      </c>
      <c r="Y16" s="433"/>
      <c r="Z16" s="417"/>
      <c r="AA16" s="417"/>
    </row>
    <row r="17" spans="2:27" ht="15" customHeight="1">
      <c r="B17" s="432"/>
      <c r="C17" s="438">
        <v>6</v>
      </c>
      <c r="D17" s="439"/>
      <c r="E17" s="440"/>
      <c r="F17" s="441"/>
      <c r="G17" s="442"/>
      <c r="H17" s="442"/>
      <c r="I17" s="443"/>
      <c r="J17" s="442"/>
      <c r="K17" s="439"/>
      <c r="L17" s="439"/>
      <c r="M17" s="439"/>
      <c r="N17" s="422" t="str">
        <f t="shared" si="4"/>
        <v/>
      </c>
      <c r="O17" s="434" t="str">
        <f t="shared" si="5"/>
        <v/>
      </c>
      <c r="P17" s="434" t="str">
        <f t="shared" si="6"/>
        <v/>
      </c>
      <c r="Q17" s="444" t="str">
        <f>IF(J17="","",メイン_入力!$Y$32)</f>
        <v/>
      </c>
      <c r="R17" s="445" t="str">
        <f>IF(J17="","",メイン_入力!$Z$32)</f>
        <v/>
      </c>
      <c r="S17" s="446" t="str">
        <f t="shared" si="7"/>
        <v/>
      </c>
      <c r="T17" s="446" t="str">
        <f t="shared" si="8"/>
        <v/>
      </c>
      <c r="U17" s="434" t="str">
        <f t="shared" si="9"/>
        <v/>
      </c>
      <c r="V17" s="434" t="str">
        <f t="shared" si="10"/>
        <v/>
      </c>
      <c r="W17" s="434" t="str">
        <f t="shared" si="11"/>
        <v/>
      </c>
      <c r="X17" s="434" t="str">
        <f t="shared" si="12"/>
        <v/>
      </c>
      <c r="Y17" s="433"/>
      <c r="Z17" s="417"/>
      <c r="AA17" s="417"/>
    </row>
    <row r="18" spans="2:27" ht="15" customHeight="1">
      <c r="B18" s="432"/>
      <c r="C18" s="438">
        <v>7</v>
      </c>
      <c r="D18" s="439"/>
      <c r="E18" s="440"/>
      <c r="F18" s="441"/>
      <c r="G18" s="442"/>
      <c r="H18" s="442"/>
      <c r="I18" s="443"/>
      <c r="J18" s="442"/>
      <c r="K18" s="439"/>
      <c r="L18" s="439"/>
      <c r="M18" s="439"/>
      <c r="N18" s="422" t="str">
        <f t="shared" si="4"/>
        <v/>
      </c>
      <c r="O18" s="434" t="str">
        <f t="shared" si="5"/>
        <v/>
      </c>
      <c r="P18" s="434" t="str">
        <f t="shared" si="6"/>
        <v/>
      </c>
      <c r="Q18" s="444" t="str">
        <f>IF(J18="","",メイン_入力!$Y$32)</f>
        <v/>
      </c>
      <c r="R18" s="445" t="str">
        <f>IF(J18="","",メイン_入力!$Z$32)</f>
        <v/>
      </c>
      <c r="S18" s="446" t="str">
        <f t="shared" si="7"/>
        <v/>
      </c>
      <c r="T18" s="446" t="str">
        <f t="shared" si="8"/>
        <v/>
      </c>
      <c r="U18" s="434" t="str">
        <f t="shared" si="9"/>
        <v/>
      </c>
      <c r="V18" s="434" t="str">
        <f t="shared" si="10"/>
        <v/>
      </c>
      <c r="W18" s="434" t="str">
        <f t="shared" si="11"/>
        <v/>
      </c>
      <c r="X18" s="434" t="str">
        <f t="shared" si="12"/>
        <v/>
      </c>
      <c r="Y18" s="433"/>
      <c r="Z18" s="417"/>
      <c r="AA18" s="417"/>
    </row>
    <row r="19" spans="2:27" ht="15" customHeight="1">
      <c r="B19" s="432"/>
      <c r="C19" s="438">
        <v>8</v>
      </c>
      <c r="D19" s="439"/>
      <c r="E19" s="440"/>
      <c r="F19" s="441"/>
      <c r="G19" s="442"/>
      <c r="H19" s="442"/>
      <c r="I19" s="443"/>
      <c r="J19" s="442"/>
      <c r="K19" s="439"/>
      <c r="L19" s="439"/>
      <c r="M19" s="439"/>
      <c r="N19" s="422" t="str">
        <f t="shared" si="4"/>
        <v/>
      </c>
      <c r="O19" s="434" t="str">
        <f t="shared" si="5"/>
        <v/>
      </c>
      <c r="P19" s="434" t="str">
        <f t="shared" si="6"/>
        <v/>
      </c>
      <c r="Q19" s="444" t="str">
        <f>IF(J19="","",メイン_入力!$Y$32)</f>
        <v/>
      </c>
      <c r="R19" s="445" t="str">
        <f>IF(J19="","",メイン_入力!$Z$32)</f>
        <v/>
      </c>
      <c r="S19" s="446" t="str">
        <f t="shared" si="7"/>
        <v/>
      </c>
      <c r="T19" s="446" t="str">
        <f t="shared" si="8"/>
        <v/>
      </c>
      <c r="U19" s="434" t="str">
        <f t="shared" si="9"/>
        <v/>
      </c>
      <c r="V19" s="434" t="str">
        <f t="shared" si="10"/>
        <v/>
      </c>
      <c r="W19" s="434" t="str">
        <f t="shared" si="11"/>
        <v/>
      </c>
      <c r="X19" s="434" t="str">
        <f t="shared" si="12"/>
        <v/>
      </c>
      <c r="Y19" s="433"/>
      <c r="Z19" s="417"/>
      <c r="AA19" s="417"/>
    </row>
    <row r="20" spans="2:27" ht="15" customHeight="1">
      <c r="B20" s="432"/>
      <c r="C20" s="438">
        <v>9</v>
      </c>
      <c r="D20" s="439"/>
      <c r="E20" s="440"/>
      <c r="F20" s="441"/>
      <c r="G20" s="442"/>
      <c r="H20" s="442"/>
      <c r="I20" s="443"/>
      <c r="J20" s="442"/>
      <c r="K20" s="439"/>
      <c r="L20" s="439"/>
      <c r="M20" s="439"/>
      <c r="N20" s="422" t="str">
        <f t="shared" si="4"/>
        <v/>
      </c>
      <c r="O20" s="434" t="str">
        <f t="shared" si="5"/>
        <v/>
      </c>
      <c r="P20" s="434" t="str">
        <f t="shared" si="6"/>
        <v/>
      </c>
      <c r="Q20" s="444" t="str">
        <f>IF(J20="","",メイン_入力!$Y$32)</f>
        <v/>
      </c>
      <c r="R20" s="445" t="str">
        <f>IF(J20="","",メイン_入力!$Z$32)</f>
        <v/>
      </c>
      <c r="S20" s="446" t="str">
        <f t="shared" si="7"/>
        <v/>
      </c>
      <c r="T20" s="446" t="str">
        <f t="shared" si="8"/>
        <v/>
      </c>
      <c r="U20" s="434" t="str">
        <f t="shared" si="9"/>
        <v/>
      </c>
      <c r="V20" s="434" t="str">
        <f t="shared" si="10"/>
        <v/>
      </c>
      <c r="W20" s="434" t="str">
        <f t="shared" si="11"/>
        <v/>
      </c>
      <c r="X20" s="434" t="str">
        <f t="shared" si="12"/>
        <v/>
      </c>
      <c r="Y20" s="433"/>
      <c r="Z20" s="417"/>
      <c r="AA20" s="417"/>
    </row>
    <row r="21" spans="2:27" ht="15" customHeight="1">
      <c r="B21" s="432"/>
      <c r="C21" s="438">
        <v>10</v>
      </c>
      <c r="D21" s="439"/>
      <c r="E21" s="440"/>
      <c r="F21" s="441"/>
      <c r="G21" s="442"/>
      <c r="H21" s="442"/>
      <c r="I21" s="443"/>
      <c r="J21" s="442"/>
      <c r="K21" s="439"/>
      <c r="L21" s="439"/>
      <c r="M21" s="439"/>
      <c r="N21" s="422" t="str">
        <f t="shared" si="4"/>
        <v/>
      </c>
      <c r="O21" s="434" t="str">
        <f t="shared" si="5"/>
        <v/>
      </c>
      <c r="P21" s="434" t="str">
        <f t="shared" si="6"/>
        <v/>
      </c>
      <c r="Q21" s="444" t="str">
        <f>IF(J21="","",メイン_入力!$Y$32)</f>
        <v/>
      </c>
      <c r="R21" s="445" t="str">
        <f>IF(J21="","",メイン_入力!$Z$32)</f>
        <v/>
      </c>
      <c r="S21" s="446" t="str">
        <f t="shared" si="7"/>
        <v/>
      </c>
      <c r="T21" s="446" t="str">
        <f t="shared" si="8"/>
        <v/>
      </c>
      <c r="U21" s="434" t="str">
        <f t="shared" si="9"/>
        <v/>
      </c>
      <c r="V21" s="434" t="str">
        <f t="shared" si="10"/>
        <v/>
      </c>
      <c r="W21" s="434" t="str">
        <f t="shared" si="11"/>
        <v/>
      </c>
      <c r="X21" s="434" t="str">
        <f t="shared" si="12"/>
        <v/>
      </c>
      <c r="Y21" s="433"/>
      <c r="Z21" s="417"/>
      <c r="AA21" s="417"/>
    </row>
    <row r="22" spans="2:27" ht="15" customHeight="1">
      <c r="B22" s="432"/>
      <c r="C22" s="438">
        <v>11</v>
      </c>
      <c r="D22" s="439"/>
      <c r="E22" s="440"/>
      <c r="F22" s="441"/>
      <c r="G22" s="442"/>
      <c r="H22" s="442"/>
      <c r="I22" s="443"/>
      <c r="J22" s="442"/>
      <c r="K22" s="439"/>
      <c r="L22" s="439"/>
      <c r="M22" s="439"/>
      <c r="N22" s="422" t="str">
        <f t="shared" si="4"/>
        <v/>
      </c>
      <c r="O22" s="434" t="str">
        <f t="shared" si="5"/>
        <v/>
      </c>
      <c r="P22" s="434" t="str">
        <f t="shared" si="6"/>
        <v/>
      </c>
      <c r="Q22" s="444" t="str">
        <f>IF(J22="","",メイン_入力!$Y$32)</f>
        <v/>
      </c>
      <c r="R22" s="445" t="str">
        <f>IF(J22="","",メイン_入力!$Z$32)</f>
        <v/>
      </c>
      <c r="S22" s="446" t="str">
        <f t="shared" si="7"/>
        <v/>
      </c>
      <c r="T22" s="446" t="str">
        <f t="shared" si="8"/>
        <v/>
      </c>
      <c r="U22" s="434" t="str">
        <f t="shared" si="9"/>
        <v/>
      </c>
      <c r="V22" s="434" t="str">
        <f t="shared" si="10"/>
        <v/>
      </c>
      <c r="W22" s="434" t="str">
        <f t="shared" si="11"/>
        <v/>
      </c>
      <c r="X22" s="434" t="str">
        <f t="shared" si="12"/>
        <v/>
      </c>
      <c r="Y22" s="433"/>
      <c r="Z22" s="417"/>
      <c r="AA22" s="417"/>
    </row>
    <row r="23" spans="2:27" ht="15" customHeight="1">
      <c r="B23" s="432"/>
      <c r="C23" s="438">
        <v>12</v>
      </c>
      <c r="D23" s="439"/>
      <c r="E23" s="440"/>
      <c r="F23" s="441"/>
      <c r="G23" s="442"/>
      <c r="H23" s="442"/>
      <c r="I23" s="443"/>
      <c r="J23" s="442"/>
      <c r="K23" s="439"/>
      <c r="L23" s="439"/>
      <c r="M23" s="439"/>
      <c r="N23" s="422" t="str">
        <f t="shared" si="4"/>
        <v/>
      </c>
      <c r="O23" s="434" t="str">
        <f t="shared" si="5"/>
        <v/>
      </c>
      <c r="P23" s="434" t="str">
        <f t="shared" si="6"/>
        <v/>
      </c>
      <c r="Q23" s="444" t="str">
        <f>IF(J23="","",メイン_入力!$Y$32)</f>
        <v/>
      </c>
      <c r="R23" s="445" t="str">
        <f>IF(J23="","",メイン_入力!$Z$32)</f>
        <v/>
      </c>
      <c r="S23" s="446" t="str">
        <f t="shared" si="7"/>
        <v/>
      </c>
      <c r="T23" s="446" t="str">
        <f t="shared" si="8"/>
        <v/>
      </c>
      <c r="U23" s="434" t="str">
        <f t="shared" si="9"/>
        <v/>
      </c>
      <c r="V23" s="434" t="str">
        <f t="shared" si="10"/>
        <v/>
      </c>
      <c r="W23" s="434" t="str">
        <f t="shared" si="11"/>
        <v/>
      </c>
      <c r="X23" s="434" t="str">
        <f t="shared" si="12"/>
        <v/>
      </c>
      <c r="Y23" s="433"/>
      <c r="Z23" s="417"/>
      <c r="AA23" s="417"/>
    </row>
    <row r="24" spans="2:27" ht="15" customHeight="1">
      <c r="B24" s="432"/>
      <c r="C24" s="438">
        <v>13</v>
      </c>
      <c r="D24" s="439"/>
      <c r="E24" s="440"/>
      <c r="F24" s="441"/>
      <c r="G24" s="442"/>
      <c r="H24" s="442"/>
      <c r="I24" s="443"/>
      <c r="J24" s="442"/>
      <c r="K24" s="439"/>
      <c r="L24" s="439"/>
      <c r="M24" s="439"/>
      <c r="N24" s="422" t="str">
        <f t="shared" si="4"/>
        <v/>
      </c>
      <c r="O24" s="434" t="str">
        <f t="shared" si="5"/>
        <v/>
      </c>
      <c r="P24" s="434" t="str">
        <f t="shared" si="6"/>
        <v/>
      </c>
      <c r="Q24" s="444" t="str">
        <f>IF(J24="","",メイン_入力!$Y$32)</f>
        <v/>
      </c>
      <c r="R24" s="445" t="str">
        <f>IF(J24="","",メイン_入力!$Z$32)</f>
        <v/>
      </c>
      <c r="S24" s="446" t="str">
        <f t="shared" si="7"/>
        <v/>
      </c>
      <c r="T24" s="446" t="str">
        <f t="shared" si="8"/>
        <v/>
      </c>
      <c r="U24" s="434" t="str">
        <f t="shared" si="9"/>
        <v/>
      </c>
      <c r="V24" s="434" t="str">
        <f t="shared" si="10"/>
        <v/>
      </c>
      <c r="W24" s="434" t="str">
        <f t="shared" si="11"/>
        <v/>
      </c>
      <c r="X24" s="434" t="str">
        <f t="shared" si="12"/>
        <v/>
      </c>
      <c r="Y24" s="433"/>
      <c r="Z24" s="417"/>
      <c r="AA24" s="417"/>
    </row>
    <row r="25" spans="2:27" ht="15" customHeight="1">
      <c r="B25" s="432"/>
      <c r="C25" s="438">
        <v>14</v>
      </c>
      <c r="D25" s="439"/>
      <c r="E25" s="440"/>
      <c r="F25" s="441"/>
      <c r="G25" s="442"/>
      <c r="H25" s="442"/>
      <c r="I25" s="443"/>
      <c r="J25" s="442"/>
      <c r="K25" s="439"/>
      <c r="L25" s="439"/>
      <c r="M25" s="439"/>
      <c r="N25" s="422" t="str">
        <f t="shared" si="4"/>
        <v/>
      </c>
      <c r="O25" s="434" t="str">
        <f t="shared" si="5"/>
        <v/>
      </c>
      <c r="P25" s="434" t="str">
        <f t="shared" si="6"/>
        <v/>
      </c>
      <c r="Q25" s="444" t="str">
        <f>IF(J25="","",メイン_入力!$Y$32)</f>
        <v/>
      </c>
      <c r="R25" s="445" t="str">
        <f>IF(J25="","",メイン_入力!$Z$32)</f>
        <v/>
      </c>
      <c r="S25" s="446" t="str">
        <f t="shared" si="7"/>
        <v/>
      </c>
      <c r="T25" s="446" t="str">
        <f t="shared" si="8"/>
        <v/>
      </c>
      <c r="U25" s="434" t="str">
        <f t="shared" si="9"/>
        <v/>
      </c>
      <c r="V25" s="434" t="str">
        <f t="shared" si="10"/>
        <v/>
      </c>
      <c r="W25" s="434" t="str">
        <f t="shared" si="11"/>
        <v/>
      </c>
      <c r="X25" s="434" t="str">
        <f t="shared" si="12"/>
        <v/>
      </c>
      <c r="Y25" s="433"/>
      <c r="Z25" s="417"/>
      <c r="AA25" s="417"/>
    </row>
    <row r="26" spans="2:27" ht="15" customHeight="1">
      <c r="B26" s="432"/>
      <c r="C26" s="438">
        <v>15</v>
      </c>
      <c r="D26" s="439"/>
      <c r="E26" s="440"/>
      <c r="F26" s="441"/>
      <c r="G26" s="442"/>
      <c r="H26" s="442"/>
      <c r="I26" s="443"/>
      <c r="J26" s="442"/>
      <c r="K26" s="439"/>
      <c r="L26" s="439"/>
      <c r="M26" s="439"/>
      <c r="N26" s="422" t="str">
        <f t="shared" si="4"/>
        <v/>
      </c>
      <c r="O26" s="434" t="str">
        <f t="shared" si="5"/>
        <v/>
      </c>
      <c r="P26" s="434" t="str">
        <f t="shared" si="6"/>
        <v/>
      </c>
      <c r="Q26" s="444" t="str">
        <f>IF(J26="","",メイン_入力!$Y$32)</f>
        <v/>
      </c>
      <c r="R26" s="445" t="str">
        <f>IF(J26="","",メイン_入力!$Z$32)</f>
        <v/>
      </c>
      <c r="S26" s="446" t="str">
        <f t="shared" si="7"/>
        <v/>
      </c>
      <c r="T26" s="446" t="str">
        <f t="shared" si="8"/>
        <v/>
      </c>
      <c r="U26" s="434" t="str">
        <f t="shared" si="9"/>
        <v/>
      </c>
      <c r="V26" s="434" t="str">
        <f t="shared" si="10"/>
        <v/>
      </c>
      <c r="W26" s="434" t="str">
        <f t="shared" si="11"/>
        <v/>
      </c>
      <c r="X26" s="434" t="str">
        <f t="shared" si="12"/>
        <v/>
      </c>
      <c r="Y26" s="433"/>
      <c r="Z26" s="417"/>
      <c r="AA26" s="417"/>
    </row>
    <row r="27" spans="2:27" ht="15" customHeight="1">
      <c r="B27" s="432"/>
      <c r="C27" s="438">
        <v>16</v>
      </c>
      <c r="D27" s="439"/>
      <c r="E27" s="440"/>
      <c r="F27" s="441"/>
      <c r="G27" s="442"/>
      <c r="H27" s="442"/>
      <c r="I27" s="443"/>
      <c r="J27" s="442"/>
      <c r="K27" s="439"/>
      <c r="L27" s="439"/>
      <c r="M27" s="439"/>
      <c r="N27" s="422" t="str">
        <f t="shared" si="4"/>
        <v/>
      </c>
      <c r="O27" s="434" t="str">
        <f t="shared" si="5"/>
        <v/>
      </c>
      <c r="P27" s="434" t="str">
        <f t="shared" si="6"/>
        <v/>
      </c>
      <c r="Q27" s="444" t="str">
        <f>IF(J27="","",メイン_入力!$Y$32)</f>
        <v/>
      </c>
      <c r="R27" s="445" t="str">
        <f>IF(J27="","",メイン_入力!$Z$32)</f>
        <v/>
      </c>
      <c r="S27" s="446" t="str">
        <f t="shared" si="7"/>
        <v/>
      </c>
      <c r="T27" s="446" t="str">
        <f t="shared" si="8"/>
        <v/>
      </c>
      <c r="U27" s="434" t="str">
        <f t="shared" si="9"/>
        <v/>
      </c>
      <c r="V27" s="434" t="str">
        <f t="shared" si="10"/>
        <v/>
      </c>
      <c r="W27" s="434" t="str">
        <f t="shared" si="11"/>
        <v/>
      </c>
      <c r="X27" s="434" t="str">
        <f t="shared" si="12"/>
        <v/>
      </c>
      <c r="Y27" s="433"/>
      <c r="Z27" s="417"/>
      <c r="AA27" s="417"/>
    </row>
    <row r="28" spans="2:27" ht="15" customHeight="1">
      <c r="B28" s="432"/>
      <c r="C28" s="438">
        <v>17</v>
      </c>
      <c r="D28" s="439"/>
      <c r="E28" s="440"/>
      <c r="F28" s="441"/>
      <c r="G28" s="442"/>
      <c r="H28" s="442"/>
      <c r="I28" s="443"/>
      <c r="J28" s="442"/>
      <c r="K28" s="439"/>
      <c r="L28" s="439"/>
      <c r="M28" s="439"/>
      <c r="N28" s="422" t="str">
        <f t="shared" si="4"/>
        <v/>
      </c>
      <c r="O28" s="434" t="str">
        <f t="shared" si="5"/>
        <v/>
      </c>
      <c r="P28" s="434" t="str">
        <f t="shared" si="6"/>
        <v/>
      </c>
      <c r="Q28" s="444" t="str">
        <f>IF(J28="","",メイン_入力!$Y$32)</f>
        <v/>
      </c>
      <c r="R28" s="445" t="str">
        <f>IF(J28="","",メイン_入力!$Z$32)</f>
        <v/>
      </c>
      <c r="S28" s="446" t="str">
        <f t="shared" si="7"/>
        <v/>
      </c>
      <c r="T28" s="446" t="str">
        <f t="shared" si="8"/>
        <v/>
      </c>
      <c r="U28" s="434" t="str">
        <f t="shared" si="9"/>
        <v/>
      </c>
      <c r="V28" s="434" t="str">
        <f t="shared" si="10"/>
        <v/>
      </c>
      <c r="W28" s="434" t="str">
        <f t="shared" si="11"/>
        <v/>
      </c>
      <c r="X28" s="434" t="str">
        <f t="shared" si="12"/>
        <v/>
      </c>
      <c r="Y28" s="433"/>
      <c r="Z28" s="417"/>
      <c r="AA28" s="417"/>
    </row>
    <row r="29" spans="2:27" ht="15" customHeight="1">
      <c r="B29" s="432"/>
      <c r="C29" s="438">
        <v>18</v>
      </c>
      <c r="D29" s="439"/>
      <c r="E29" s="440"/>
      <c r="F29" s="441"/>
      <c r="G29" s="442"/>
      <c r="H29" s="442"/>
      <c r="I29" s="443"/>
      <c r="J29" s="442"/>
      <c r="K29" s="439"/>
      <c r="L29" s="439"/>
      <c r="M29" s="439"/>
      <c r="N29" s="422" t="str">
        <f t="shared" si="4"/>
        <v/>
      </c>
      <c r="O29" s="434" t="str">
        <f t="shared" si="5"/>
        <v/>
      </c>
      <c r="P29" s="434" t="str">
        <f t="shared" si="6"/>
        <v/>
      </c>
      <c r="Q29" s="444" t="str">
        <f>IF(J29="","",メイン_入力!$Y$32)</f>
        <v/>
      </c>
      <c r="R29" s="445" t="str">
        <f>IF(J29="","",メイン_入力!$Z$32)</f>
        <v/>
      </c>
      <c r="S29" s="446" t="str">
        <f t="shared" si="7"/>
        <v/>
      </c>
      <c r="T29" s="446" t="str">
        <f t="shared" si="8"/>
        <v/>
      </c>
      <c r="U29" s="434" t="str">
        <f t="shared" si="9"/>
        <v/>
      </c>
      <c r="V29" s="434" t="str">
        <f t="shared" si="10"/>
        <v/>
      </c>
      <c r="W29" s="434" t="str">
        <f t="shared" si="11"/>
        <v/>
      </c>
      <c r="X29" s="434" t="str">
        <f t="shared" si="12"/>
        <v/>
      </c>
      <c r="Y29" s="433"/>
      <c r="Z29" s="417"/>
      <c r="AA29" s="417"/>
    </row>
    <row r="30" spans="2:27" ht="15" customHeight="1">
      <c r="B30" s="432"/>
      <c r="C30" s="438">
        <v>19</v>
      </c>
      <c r="D30" s="439"/>
      <c r="E30" s="440"/>
      <c r="F30" s="441"/>
      <c r="G30" s="442"/>
      <c r="H30" s="442"/>
      <c r="I30" s="443"/>
      <c r="J30" s="442"/>
      <c r="K30" s="439"/>
      <c r="L30" s="439"/>
      <c r="M30" s="439"/>
      <c r="N30" s="422" t="str">
        <f t="shared" si="4"/>
        <v/>
      </c>
      <c r="O30" s="434" t="str">
        <f t="shared" si="5"/>
        <v/>
      </c>
      <c r="P30" s="434" t="str">
        <f t="shared" si="6"/>
        <v/>
      </c>
      <c r="Q30" s="444" t="str">
        <f>IF(J30="","",メイン_入力!$Y$32)</f>
        <v/>
      </c>
      <c r="R30" s="445" t="str">
        <f>IF(J30="","",メイン_入力!$Z$32)</f>
        <v/>
      </c>
      <c r="S30" s="446" t="str">
        <f t="shared" si="7"/>
        <v/>
      </c>
      <c r="T30" s="446" t="str">
        <f t="shared" si="8"/>
        <v/>
      </c>
      <c r="U30" s="434" t="str">
        <f t="shared" si="9"/>
        <v/>
      </c>
      <c r="V30" s="434" t="str">
        <f t="shared" si="10"/>
        <v/>
      </c>
      <c r="W30" s="434" t="str">
        <f t="shared" si="11"/>
        <v/>
      </c>
      <c r="X30" s="434" t="str">
        <f t="shared" si="12"/>
        <v/>
      </c>
      <c r="Y30" s="433"/>
      <c r="Z30" s="417"/>
      <c r="AA30" s="417"/>
    </row>
    <row r="31" spans="2:27" ht="15" customHeight="1">
      <c r="B31" s="432"/>
      <c r="C31" s="438">
        <v>20</v>
      </c>
      <c r="D31" s="439"/>
      <c r="E31" s="440"/>
      <c r="F31" s="441"/>
      <c r="G31" s="442"/>
      <c r="H31" s="442"/>
      <c r="I31" s="443"/>
      <c r="J31" s="442"/>
      <c r="K31" s="439"/>
      <c r="L31" s="439"/>
      <c r="M31" s="439"/>
      <c r="N31" s="422" t="str">
        <f t="shared" si="4"/>
        <v/>
      </c>
      <c r="O31" s="434" t="str">
        <f t="shared" si="5"/>
        <v/>
      </c>
      <c r="P31" s="434" t="str">
        <f t="shared" si="6"/>
        <v/>
      </c>
      <c r="Q31" s="444" t="str">
        <f>IF(J31="","",メイン_入力!$Y$32)</f>
        <v/>
      </c>
      <c r="R31" s="445" t="str">
        <f>IF(J31="","",メイン_入力!$Z$32)</f>
        <v/>
      </c>
      <c r="S31" s="446" t="str">
        <f t="shared" si="7"/>
        <v/>
      </c>
      <c r="T31" s="446" t="str">
        <f t="shared" si="8"/>
        <v/>
      </c>
      <c r="U31" s="434" t="str">
        <f t="shared" si="9"/>
        <v/>
      </c>
      <c r="V31" s="434" t="str">
        <f t="shared" si="10"/>
        <v/>
      </c>
      <c r="W31" s="434" t="str">
        <f t="shared" si="11"/>
        <v/>
      </c>
      <c r="X31" s="434" t="str">
        <f t="shared" si="12"/>
        <v/>
      </c>
      <c r="Y31" s="433"/>
      <c r="Z31" s="417"/>
      <c r="AA31" s="417"/>
    </row>
    <row r="32" spans="2:27" ht="15" customHeight="1">
      <c r="B32" s="432"/>
      <c r="C32" s="438">
        <v>21</v>
      </c>
      <c r="D32" s="439"/>
      <c r="E32" s="440"/>
      <c r="F32" s="441"/>
      <c r="G32" s="442"/>
      <c r="H32" s="442"/>
      <c r="I32" s="443"/>
      <c r="J32" s="442"/>
      <c r="K32" s="439"/>
      <c r="L32" s="439"/>
      <c r="M32" s="439"/>
      <c r="N32" s="422" t="str">
        <f t="shared" si="4"/>
        <v/>
      </c>
      <c r="O32" s="434" t="str">
        <f t="shared" si="5"/>
        <v/>
      </c>
      <c r="P32" s="434" t="str">
        <f t="shared" si="6"/>
        <v/>
      </c>
      <c r="Q32" s="444" t="str">
        <f>IF(J32="","",メイン_入力!$Y$32)</f>
        <v/>
      </c>
      <c r="R32" s="445" t="str">
        <f>IF(J32="","",メイン_入力!$Z$32)</f>
        <v/>
      </c>
      <c r="S32" s="446" t="str">
        <f t="shared" si="7"/>
        <v/>
      </c>
      <c r="T32" s="446" t="str">
        <f t="shared" si="8"/>
        <v/>
      </c>
      <c r="U32" s="434" t="str">
        <f t="shared" si="9"/>
        <v/>
      </c>
      <c r="V32" s="434" t="str">
        <f t="shared" si="10"/>
        <v/>
      </c>
      <c r="W32" s="434" t="str">
        <f t="shared" si="11"/>
        <v/>
      </c>
      <c r="X32" s="434" t="str">
        <f t="shared" si="12"/>
        <v/>
      </c>
      <c r="Y32" s="433"/>
      <c r="Z32" s="417"/>
      <c r="AA32" s="417"/>
    </row>
    <row r="33" spans="2:35" ht="15" customHeight="1">
      <c r="B33" s="432"/>
      <c r="C33" s="438">
        <v>22</v>
      </c>
      <c r="D33" s="439"/>
      <c r="E33" s="440"/>
      <c r="F33" s="441"/>
      <c r="G33" s="442"/>
      <c r="H33" s="442"/>
      <c r="I33" s="443"/>
      <c r="J33" s="442"/>
      <c r="K33" s="439"/>
      <c r="L33" s="439"/>
      <c r="M33" s="439"/>
      <c r="N33" s="422" t="str">
        <f t="shared" si="4"/>
        <v/>
      </c>
      <c r="O33" s="434" t="str">
        <f t="shared" si="5"/>
        <v/>
      </c>
      <c r="P33" s="434" t="str">
        <f t="shared" si="6"/>
        <v/>
      </c>
      <c r="Q33" s="444" t="str">
        <f>IF(J33="","",メイン_入力!$Y$32)</f>
        <v/>
      </c>
      <c r="R33" s="445" t="str">
        <f>IF(J33="","",メイン_入力!$Z$32)</f>
        <v/>
      </c>
      <c r="S33" s="446" t="str">
        <f t="shared" si="7"/>
        <v/>
      </c>
      <c r="T33" s="446" t="str">
        <f t="shared" si="8"/>
        <v/>
      </c>
      <c r="U33" s="434" t="str">
        <f t="shared" si="9"/>
        <v/>
      </c>
      <c r="V33" s="434" t="str">
        <f t="shared" si="10"/>
        <v/>
      </c>
      <c r="W33" s="434" t="str">
        <f t="shared" si="11"/>
        <v/>
      </c>
      <c r="X33" s="434" t="str">
        <f t="shared" si="12"/>
        <v/>
      </c>
      <c r="Y33" s="433"/>
      <c r="Z33" s="417"/>
      <c r="AA33" s="417"/>
    </row>
    <row r="34" spans="2:35" ht="15" customHeight="1">
      <c r="B34" s="432"/>
      <c r="C34" s="438">
        <v>23</v>
      </c>
      <c r="D34" s="439"/>
      <c r="E34" s="440"/>
      <c r="F34" s="441"/>
      <c r="G34" s="442"/>
      <c r="H34" s="442"/>
      <c r="I34" s="443"/>
      <c r="J34" s="442"/>
      <c r="K34" s="439"/>
      <c r="L34" s="439"/>
      <c r="M34" s="439"/>
      <c r="N34" s="422" t="str">
        <f t="shared" si="4"/>
        <v/>
      </c>
      <c r="O34" s="434" t="str">
        <f t="shared" si="5"/>
        <v/>
      </c>
      <c r="P34" s="434" t="str">
        <f t="shared" si="6"/>
        <v/>
      </c>
      <c r="Q34" s="444" t="str">
        <f>IF(J34="","",メイン_入力!$Y$32)</f>
        <v/>
      </c>
      <c r="R34" s="445" t="str">
        <f>IF(J34="","",メイン_入力!$Z$32)</f>
        <v/>
      </c>
      <c r="S34" s="446" t="str">
        <f t="shared" si="7"/>
        <v/>
      </c>
      <c r="T34" s="446" t="str">
        <f t="shared" si="8"/>
        <v/>
      </c>
      <c r="U34" s="434" t="str">
        <f t="shared" si="9"/>
        <v/>
      </c>
      <c r="V34" s="434" t="str">
        <f t="shared" si="10"/>
        <v/>
      </c>
      <c r="W34" s="434" t="str">
        <f t="shared" si="11"/>
        <v/>
      </c>
      <c r="X34" s="434" t="str">
        <f t="shared" si="12"/>
        <v/>
      </c>
      <c r="Y34" s="433"/>
      <c r="Z34" s="417"/>
      <c r="AA34" s="417"/>
    </row>
    <row r="35" spans="2:35" ht="15" customHeight="1">
      <c r="B35" s="432"/>
      <c r="C35" s="438">
        <v>24</v>
      </c>
      <c r="D35" s="439"/>
      <c r="E35" s="440"/>
      <c r="F35" s="441"/>
      <c r="G35" s="442"/>
      <c r="H35" s="442"/>
      <c r="I35" s="443"/>
      <c r="J35" s="442"/>
      <c r="K35" s="439"/>
      <c r="L35" s="439"/>
      <c r="M35" s="439"/>
      <c r="N35" s="422" t="str">
        <f t="shared" si="4"/>
        <v/>
      </c>
      <c r="O35" s="434" t="str">
        <f t="shared" si="5"/>
        <v/>
      </c>
      <c r="P35" s="434" t="str">
        <f t="shared" si="6"/>
        <v/>
      </c>
      <c r="Q35" s="444" t="str">
        <f>IF(J35="","",メイン_入力!$Y$32)</f>
        <v/>
      </c>
      <c r="R35" s="445" t="str">
        <f>IF(J35="","",メイン_入力!$Z$32)</f>
        <v/>
      </c>
      <c r="S35" s="446" t="str">
        <f t="shared" si="7"/>
        <v/>
      </c>
      <c r="T35" s="446" t="str">
        <f t="shared" si="8"/>
        <v/>
      </c>
      <c r="U35" s="434" t="str">
        <f t="shared" si="9"/>
        <v/>
      </c>
      <c r="V35" s="434" t="str">
        <f t="shared" si="10"/>
        <v/>
      </c>
      <c r="W35" s="434" t="str">
        <f t="shared" si="11"/>
        <v/>
      </c>
      <c r="X35" s="434" t="str">
        <f t="shared" si="12"/>
        <v/>
      </c>
      <c r="Y35" s="433"/>
      <c r="Z35" s="417"/>
      <c r="AA35" s="417"/>
    </row>
    <row r="36" spans="2:35" ht="15" customHeight="1">
      <c r="B36" s="432"/>
      <c r="C36" s="438">
        <v>25</v>
      </c>
      <c r="D36" s="439"/>
      <c r="E36" s="440"/>
      <c r="F36" s="441"/>
      <c r="G36" s="442"/>
      <c r="H36" s="442"/>
      <c r="I36" s="443"/>
      <c r="J36" s="442"/>
      <c r="K36" s="439"/>
      <c r="L36" s="439"/>
      <c r="M36" s="439"/>
      <c r="N36" s="422" t="str">
        <f t="shared" si="4"/>
        <v/>
      </c>
      <c r="O36" s="434" t="str">
        <f t="shared" si="5"/>
        <v/>
      </c>
      <c r="P36" s="434" t="str">
        <f t="shared" si="6"/>
        <v/>
      </c>
      <c r="Q36" s="444" t="str">
        <f>IF(J36="","",メイン_入力!$Y$32)</f>
        <v/>
      </c>
      <c r="R36" s="445" t="str">
        <f>IF(J36="","",メイン_入力!$Z$32)</f>
        <v/>
      </c>
      <c r="S36" s="446" t="str">
        <f t="shared" si="7"/>
        <v/>
      </c>
      <c r="T36" s="446" t="str">
        <f t="shared" si="8"/>
        <v/>
      </c>
      <c r="U36" s="434" t="str">
        <f t="shared" si="9"/>
        <v/>
      </c>
      <c r="V36" s="434" t="str">
        <f t="shared" si="10"/>
        <v/>
      </c>
      <c r="W36" s="434" t="str">
        <f t="shared" si="11"/>
        <v/>
      </c>
      <c r="X36" s="434" t="str">
        <f t="shared" si="12"/>
        <v/>
      </c>
      <c r="Y36" s="433"/>
      <c r="Z36" s="417"/>
      <c r="AA36" s="417"/>
    </row>
    <row r="37" spans="2:35" ht="15" customHeight="1">
      <c r="B37" s="432"/>
      <c r="C37" s="438">
        <v>26</v>
      </c>
      <c r="D37" s="439"/>
      <c r="E37" s="440"/>
      <c r="F37" s="441"/>
      <c r="G37" s="442"/>
      <c r="H37" s="442"/>
      <c r="I37" s="443"/>
      <c r="J37" s="442"/>
      <c r="K37" s="439"/>
      <c r="L37" s="439"/>
      <c r="M37" s="439"/>
      <c r="N37" s="422" t="str">
        <f t="shared" si="4"/>
        <v/>
      </c>
      <c r="O37" s="434" t="str">
        <f t="shared" si="5"/>
        <v/>
      </c>
      <c r="P37" s="434" t="str">
        <f t="shared" si="6"/>
        <v/>
      </c>
      <c r="Q37" s="444" t="str">
        <f>IF(J37="","",メイン_入力!$Y$32)</f>
        <v/>
      </c>
      <c r="R37" s="445" t="str">
        <f>IF(J37="","",メイン_入力!$Z$32)</f>
        <v/>
      </c>
      <c r="S37" s="446" t="str">
        <f t="shared" si="7"/>
        <v/>
      </c>
      <c r="T37" s="446" t="str">
        <f t="shared" si="8"/>
        <v/>
      </c>
      <c r="U37" s="434" t="str">
        <f t="shared" si="9"/>
        <v/>
      </c>
      <c r="V37" s="434" t="str">
        <f t="shared" si="10"/>
        <v/>
      </c>
      <c r="W37" s="434" t="str">
        <f t="shared" si="11"/>
        <v/>
      </c>
      <c r="X37" s="434" t="str">
        <f t="shared" si="12"/>
        <v/>
      </c>
      <c r="Y37" s="433"/>
      <c r="Z37" s="417"/>
      <c r="AA37" s="417"/>
    </row>
    <row r="38" spans="2:35" ht="15" customHeight="1">
      <c r="B38" s="432"/>
      <c r="C38" s="438">
        <v>27</v>
      </c>
      <c r="D38" s="439"/>
      <c r="E38" s="440"/>
      <c r="F38" s="441"/>
      <c r="G38" s="442"/>
      <c r="H38" s="442"/>
      <c r="I38" s="443"/>
      <c r="J38" s="442"/>
      <c r="K38" s="439"/>
      <c r="L38" s="439"/>
      <c r="M38" s="439"/>
      <c r="N38" s="422" t="str">
        <f t="shared" si="4"/>
        <v/>
      </c>
      <c r="O38" s="434" t="str">
        <f t="shared" si="5"/>
        <v/>
      </c>
      <c r="P38" s="434" t="str">
        <f t="shared" si="6"/>
        <v/>
      </c>
      <c r="Q38" s="444" t="str">
        <f>IF(J38="","",メイン_入力!$Y$32)</f>
        <v/>
      </c>
      <c r="R38" s="445" t="str">
        <f>IF(J38="","",メイン_入力!$Z$32)</f>
        <v/>
      </c>
      <c r="S38" s="446" t="str">
        <f t="shared" si="7"/>
        <v/>
      </c>
      <c r="T38" s="446" t="str">
        <f t="shared" si="8"/>
        <v/>
      </c>
      <c r="U38" s="434" t="str">
        <f t="shared" si="9"/>
        <v/>
      </c>
      <c r="V38" s="434" t="str">
        <f t="shared" si="10"/>
        <v/>
      </c>
      <c r="W38" s="434" t="str">
        <f t="shared" si="11"/>
        <v/>
      </c>
      <c r="X38" s="434" t="str">
        <f t="shared" si="12"/>
        <v/>
      </c>
      <c r="Y38" s="433"/>
      <c r="Z38" s="417"/>
      <c r="AA38" s="417"/>
    </row>
    <row r="39" spans="2:35" ht="15" customHeight="1">
      <c r="B39" s="432"/>
      <c r="C39" s="438">
        <v>28</v>
      </c>
      <c r="D39" s="439"/>
      <c r="E39" s="440"/>
      <c r="F39" s="441"/>
      <c r="G39" s="442"/>
      <c r="H39" s="442"/>
      <c r="I39" s="443"/>
      <c r="J39" s="442"/>
      <c r="K39" s="439"/>
      <c r="L39" s="439"/>
      <c r="M39" s="439"/>
      <c r="N39" s="422" t="str">
        <f t="shared" si="4"/>
        <v/>
      </c>
      <c r="O39" s="434" t="str">
        <f t="shared" si="5"/>
        <v/>
      </c>
      <c r="P39" s="434" t="str">
        <f t="shared" si="6"/>
        <v/>
      </c>
      <c r="Q39" s="444" t="str">
        <f>IF(J39="","",メイン_入力!$Y$32)</f>
        <v/>
      </c>
      <c r="R39" s="445" t="str">
        <f>IF(J39="","",メイン_入力!$Z$32)</f>
        <v/>
      </c>
      <c r="S39" s="446" t="str">
        <f t="shared" si="7"/>
        <v/>
      </c>
      <c r="T39" s="446" t="str">
        <f t="shared" si="8"/>
        <v/>
      </c>
      <c r="U39" s="434" t="str">
        <f t="shared" si="9"/>
        <v/>
      </c>
      <c r="V39" s="434" t="str">
        <f t="shared" si="10"/>
        <v/>
      </c>
      <c r="W39" s="434" t="str">
        <f t="shared" si="11"/>
        <v/>
      </c>
      <c r="X39" s="434" t="str">
        <f t="shared" si="12"/>
        <v/>
      </c>
      <c r="Y39" s="433"/>
      <c r="Z39" s="417"/>
      <c r="AA39" s="417"/>
    </row>
    <row r="40" spans="2:35" ht="15" customHeight="1">
      <c r="B40" s="432"/>
      <c r="C40" s="438">
        <v>29</v>
      </c>
      <c r="D40" s="439"/>
      <c r="E40" s="440"/>
      <c r="F40" s="441"/>
      <c r="G40" s="442"/>
      <c r="H40" s="442"/>
      <c r="I40" s="443"/>
      <c r="J40" s="442"/>
      <c r="K40" s="439"/>
      <c r="L40" s="439"/>
      <c r="M40" s="439"/>
      <c r="N40" s="422" t="str">
        <f t="shared" si="4"/>
        <v/>
      </c>
      <c r="O40" s="434" t="str">
        <f t="shared" si="5"/>
        <v/>
      </c>
      <c r="P40" s="434" t="str">
        <f t="shared" si="6"/>
        <v/>
      </c>
      <c r="Q40" s="444" t="str">
        <f>IF(J40="","",メイン_入力!$Y$32)</f>
        <v/>
      </c>
      <c r="R40" s="445" t="str">
        <f>IF(J40="","",メイン_入力!$Z$32)</f>
        <v/>
      </c>
      <c r="S40" s="446" t="str">
        <f t="shared" si="7"/>
        <v/>
      </c>
      <c r="T40" s="446" t="str">
        <f t="shared" si="8"/>
        <v/>
      </c>
      <c r="U40" s="434" t="str">
        <f t="shared" si="9"/>
        <v/>
      </c>
      <c r="V40" s="434" t="str">
        <f t="shared" si="10"/>
        <v/>
      </c>
      <c r="W40" s="434" t="str">
        <f t="shared" si="11"/>
        <v/>
      </c>
      <c r="X40" s="434" t="str">
        <f t="shared" si="12"/>
        <v/>
      </c>
      <c r="Y40" s="433"/>
      <c r="Z40" s="417"/>
      <c r="AA40" s="417"/>
    </row>
    <row r="41" spans="2:35" ht="15" customHeight="1">
      <c r="B41" s="432"/>
      <c r="C41" s="438">
        <v>30</v>
      </c>
      <c r="D41" s="439"/>
      <c r="E41" s="440"/>
      <c r="F41" s="441"/>
      <c r="G41" s="442"/>
      <c r="H41" s="442"/>
      <c r="I41" s="443"/>
      <c r="J41" s="442"/>
      <c r="K41" s="439"/>
      <c r="L41" s="439"/>
      <c r="M41" s="439"/>
      <c r="N41" s="422" t="str">
        <f t="shared" si="4"/>
        <v/>
      </c>
      <c r="O41" s="434" t="str">
        <f t="shared" si="5"/>
        <v/>
      </c>
      <c r="P41" s="434" t="str">
        <f t="shared" si="6"/>
        <v/>
      </c>
      <c r="Q41" s="444" t="str">
        <f>IF(J41="","",メイン_入力!$Y$32)</f>
        <v/>
      </c>
      <c r="R41" s="445" t="str">
        <f>IF(J41="","",メイン_入力!$Z$32)</f>
        <v/>
      </c>
      <c r="S41" s="446" t="str">
        <f t="shared" si="7"/>
        <v/>
      </c>
      <c r="T41" s="446" t="str">
        <f t="shared" si="8"/>
        <v/>
      </c>
      <c r="U41" s="434" t="str">
        <f t="shared" si="9"/>
        <v/>
      </c>
      <c r="V41" s="434" t="str">
        <f t="shared" si="10"/>
        <v/>
      </c>
      <c r="W41" s="434" t="str">
        <f t="shared" si="11"/>
        <v/>
      </c>
      <c r="X41" s="434" t="str">
        <f t="shared" si="12"/>
        <v/>
      </c>
      <c r="Y41" s="433"/>
      <c r="Z41" s="417"/>
      <c r="AA41" s="417"/>
    </row>
    <row r="42" spans="2:35" ht="15" customHeight="1">
      <c r="B42" s="447"/>
      <c r="C42" s="448"/>
      <c r="D42" s="448"/>
      <c r="E42" s="448"/>
      <c r="F42" s="448"/>
      <c r="G42" s="448"/>
      <c r="H42" s="448"/>
      <c r="I42" s="449"/>
      <c r="J42" s="448"/>
      <c r="K42" s="448"/>
      <c r="L42" s="448"/>
      <c r="M42" s="448"/>
      <c r="N42" s="448"/>
      <c r="O42" s="448"/>
      <c r="P42" s="448"/>
      <c r="Q42" s="448"/>
      <c r="R42" s="448"/>
      <c r="S42" s="448"/>
      <c r="T42" s="448"/>
      <c r="U42" s="450"/>
      <c r="V42" s="448"/>
      <c r="W42" s="448"/>
      <c r="X42" s="448"/>
      <c r="Y42" s="451"/>
    </row>
    <row r="43" spans="2:35">
      <c r="I43" s="452"/>
      <c r="U43" s="453"/>
      <c r="Y43" s="454" t="s">
        <v>229</v>
      </c>
    </row>
    <row r="44" spans="2:35" ht="15" customHeight="1">
      <c r="B44" s="432"/>
      <c r="C44" s="438">
        <v>31</v>
      </c>
      <c r="D44" s="439"/>
      <c r="E44" s="440"/>
      <c r="F44" s="441"/>
      <c r="G44" s="442"/>
      <c r="H44" s="442"/>
      <c r="I44" s="443"/>
      <c r="J44" s="442"/>
      <c r="K44" s="439"/>
      <c r="L44" s="439"/>
      <c r="M44" s="439"/>
      <c r="N44" s="422" t="str">
        <f>IF(J44="","",SUMIF(K44:M44,"○",$AB$11:$AD$11))</f>
        <v/>
      </c>
      <c r="O44" s="434" t="str">
        <f>IF(J44="","",$AB$9)</f>
        <v/>
      </c>
      <c r="P44" s="434" t="str">
        <f>IF(J44="","",$AC$9)</f>
        <v/>
      </c>
      <c r="Q44" s="446" t="str">
        <f>IF(J44="","",メイン_入力!$Y$32)</f>
        <v/>
      </c>
      <c r="R44" s="446" t="str">
        <f>IF(J44="","",メイン_入力!$Z$32)</f>
        <v/>
      </c>
      <c r="S44" s="446" t="str">
        <f>IF(J44="","",0.33*H44*J44*(1-N44)*(O44*Q44+P44*R44)*3.6/1000)</f>
        <v/>
      </c>
      <c r="T44" s="446" t="str">
        <f t="shared" ref="T44:T73" si="13">IF(N44="","",S44*N44/(1-N44))</f>
        <v/>
      </c>
      <c r="U44" s="434" t="str">
        <f t="shared" ref="U44:U73" si="14">IF(ISERROR(T44),"",IF(T44="","",T44*$AR$3/1000))</f>
        <v/>
      </c>
      <c r="V44" s="434" t="str">
        <f t="shared" ref="V44:V73" si="15">IF(ISERROR(T44),"",IF(T44="","",T44*$AR$4/1000))</f>
        <v/>
      </c>
      <c r="W44" s="434" t="str">
        <f t="shared" ref="W44:W73" si="16">IF(ISERROR(T44),"",IF(T44="","",T44*$AR$5/1000))</f>
        <v/>
      </c>
      <c r="X44" s="434" t="str">
        <f t="shared" ref="X44:X72" si="17">IF(ISERROR(T44),"",IF(T44="","",T44*$AR$6/1000))</f>
        <v/>
      </c>
      <c r="Y44" s="433"/>
      <c r="Z44" s="417"/>
      <c r="AA44" s="417"/>
      <c r="AG44" s="412"/>
      <c r="AH44" s="412"/>
      <c r="AI44" s="412"/>
    </row>
    <row r="45" spans="2:35" ht="15" customHeight="1">
      <c r="B45" s="432"/>
      <c r="C45" s="438">
        <v>32</v>
      </c>
      <c r="D45" s="439"/>
      <c r="E45" s="440"/>
      <c r="F45" s="441"/>
      <c r="G45" s="442"/>
      <c r="H45" s="442"/>
      <c r="I45" s="443"/>
      <c r="J45" s="442"/>
      <c r="K45" s="439"/>
      <c r="L45" s="439"/>
      <c r="M45" s="439"/>
      <c r="N45" s="422" t="str">
        <f t="shared" ref="N45:N73" si="18">IF(J45="","",SUMIF(K45:M45,"○",$AB$11:$AD$11))</f>
        <v/>
      </c>
      <c r="O45" s="434" t="str">
        <f t="shared" ref="O45:O73" si="19">IF(J45="","",$AB$9)</f>
        <v/>
      </c>
      <c r="P45" s="434" t="str">
        <f t="shared" ref="P45:P73" si="20">IF(J45="","",$AC$9)</f>
        <v/>
      </c>
      <c r="Q45" s="444" t="str">
        <f>IF(J45="","",メイン_入力!$Y$32)</f>
        <v/>
      </c>
      <c r="R45" s="445" t="str">
        <f>IF(J45="","",メイン_入力!$Z$32)</f>
        <v/>
      </c>
      <c r="S45" s="446" t="str">
        <f t="shared" ref="S45:S73" si="21">IF(J45="","",0.33*H45*J45*(1-N45)*(O45*Q45+P45*R45)*3.6/1000)</f>
        <v/>
      </c>
      <c r="T45" s="446" t="str">
        <f t="shared" si="13"/>
        <v/>
      </c>
      <c r="U45" s="434" t="str">
        <f t="shared" si="14"/>
        <v/>
      </c>
      <c r="V45" s="434" t="str">
        <f t="shared" si="15"/>
        <v/>
      </c>
      <c r="W45" s="434" t="str">
        <f t="shared" si="16"/>
        <v/>
      </c>
      <c r="X45" s="434" t="str">
        <f t="shared" si="17"/>
        <v/>
      </c>
      <c r="Y45" s="433"/>
      <c r="Z45" s="417"/>
      <c r="AA45" s="417"/>
      <c r="AB45" s="434" t="str">
        <f>IF(ISERROR(Z45),"",IF(Z45="","",Z45*0.06/1000))</f>
        <v/>
      </c>
    </row>
    <row r="46" spans="2:35" ht="15" customHeight="1">
      <c r="B46" s="432"/>
      <c r="C46" s="438">
        <v>33</v>
      </c>
      <c r="D46" s="439"/>
      <c r="E46" s="440"/>
      <c r="F46" s="441"/>
      <c r="G46" s="442"/>
      <c r="H46" s="442"/>
      <c r="I46" s="443"/>
      <c r="J46" s="442"/>
      <c r="K46" s="439"/>
      <c r="L46" s="439"/>
      <c r="M46" s="439"/>
      <c r="N46" s="422" t="str">
        <f t="shared" si="18"/>
        <v/>
      </c>
      <c r="O46" s="434" t="str">
        <f t="shared" si="19"/>
        <v/>
      </c>
      <c r="P46" s="434" t="str">
        <f t="shared" si="20"/>
        <v/>
      </c>
      <c r="Q46" s="444" t="str">
        <f>IF(J46="","",メイン_入力!$Y$32)</f>
        <v/>
      </c>
      <c r="R46" s="445" t="str">
        <f>IF(J46="","",メイン_入力!$Z$32)</f>
        <v/>
      </c>
      <c r="S46" s="446" t="str">
        <f t="shared" si="21"/>
        <v/>
      </c>
      <c r="T46" s="446" t="str">
        <f t="shared" si="13"/>
        <v/>
      </c>
      <c r="U46" s="434" t="str">
        <f t="shared" si="14"/>
        <v/>
      </c>
      <c r="V46" s="434" t="str">
        <f t="shared" si="15"/>
        <v/>
      </c>
      <c r="W46" s="434" t="str">
        <f t="shared" si="16"/>
        <v/>
      </c>
      <c r="X46" s="434" t="str">
        <f t="shared" si="17"/>
        <v/>
      </c>
      <c r="Y46" s="433"/>
      <c r="Z46" s="417"/>
      <c r="AA46" s="417"/>
    </row>
    <row r="47" spans="2:35" ht="15" customHeight="1">
      <c r="B47" s="432"/>
      <c r="C47" s="438">
        <v>34</v>
      </c>
      <c r="D47" s="439"/>
      <c r="E47" s="440"/>
      <c r="F47" s="441"/>
      <c r="G47" s="442"/>
      <c r="H47" s="442"/>
      <c r="I47" s="443"/>
      <c r="J47" s="442"/>
      <c r="K47" s="439"/>
      <c r="L47" s="439"/>
      <c r="M47" s="439"/>
      <c r="N47" s="422" t="str">
        <f t="shared" si="18"/>
        <v/>
      </c>
      <c r="O47" s="434" t="str">
        <f t="shared" si="19"/>
        <v/>
      </c>
      <c r="P47" s="434" t="str">
        <f t="shared" si="20"/>
        <v/>
      </c>
      <c r="Q47" s="444" t="str">
        <f>IF(J47="","",メイン_入力!$Y$32)</f>
        <v/>
      </c>
      <c r="R47" s="445" t="str">
        <f>IF(J47="","",メイン_入力!$Z$32)</f>
        <v/>
      </c>
      <c r="S47" s="446" t="str">
        <f t="shared" si="21"/>
        <v/>
      </c>
      <c r="T47" s="446" t="str">
        <f t="shared" si="13"/>
        <v/>
      </c>
      <c r="U47" s="434" t="str">
        <f t="shared" si="14"/>
        <v/>
      </c>
      <c r="V47" s="434" t="str">
        <f t="shared" si="15"/>
        <v/>
      </c>
      <c r="W47" s="434" t="str">
        <f t="shared" si="16"/>
        <v/>
      </c>
      <c r="X47" s="434" t="str">
        <f t="shared" si="17"/>
        <v/>
      </c>
      <c r="Y47" s="433"/>
      <c r="Z47" s="417"/>
      <c r="AA47" s="417"/>
    </row>
    <row r="48" spans="2:35" ht="15" customHeight="1">
      <c r="B48" s="432"/>
      <c r="C48" s="438">
        <v>35</v>
      </c>
      <c r="D48" s="439"/>
      <c r="E48" s="440"/>
      <c r="F48" s="441"/>
      <c r="G48" s="442"/>
      <c r="H48" s="442"/>
      <c r="I48" s="443"/>
      <c r="J48" s="442"/>
      <c r="K48" s="439"/>
      <c r="L48" s="439"/>
      <c r="M48" s="439"/>
      <c r="N48" s="422" t="str">
        <f t="shared" si="18"/>
        <v/>
      </c>
      <c r="O48" s="434" t="str">
        <f t="shared" si="19"/>
        <v/>
      </c>
      <c r="P48" s="434" t="str">
        <f t="shared" si="20"/>
        <v/>
      </c>
      <c r="Q48" s="444" t="str">
        <f>IF(J48="","",メイン_入力!$Y$32)</f>
        <v/>
      </c>
      <c r="R48" s="445" t="str">
        <f>IF(J48="","",メイン_入力!$Z$32)</f>
        <v/>
      </c>
      <c r="S48" s="446" t="str">
        <f t="shared" si="21"/>
        <v/>
      </c>
      <c r="T48" s="446" t="str">
        <f t="shared" si="13"/>
        <v/>
      </c>
      <c r="U48" s="434" t="str">
        <f t="shared" si="14"/>
        <v/>
      </c>
      <c r="V48" s="434" t="str">
        <f t="shared" si="15"/>
        <v/>
      </c>
      <c r="W48" s="434" t="str">
        <f t="shared" si="16"/>
        <v/>
      </c>
      <c r="X48" s="434" t="str">
        <f t="shared" si="17"/>
        <v/>
      </c>
      <c r="Y48" s="433"/>
      <c r="Z48" s="417"/>
      <c r="AA48" s="417"/>
    </row>
    <row r="49" spans="2:27" ht="15" customHeight="1">
      <c r="B49" s="432"/>
      <c r="C49" s="438">
        <v>36</v>
      </c>
      <c r="D49" s="439"/>
      <c r="E49" s="440"/>
      <c r="F49" s="441"/>
      <c r="G49" s="442"/>
      <c r="H49" s="442"/>
      <c r="I49" s="443"/>
      <c r="J49" s="442"/>
      <c r="K49" s="439"/>
      <c r="L49" s="439"/>
      <c r="M49" s="439"/>
      <c r="N49" s="422" t="str">
        <f t="shared" si="18"/>
        <v/>
      </c>
      <c r="O49" s="434" t="str">
        <f t="shared" si="19"/>
        <v/>
      </c>
      <c r="P49" s="434" t="str">
        <f t="shared" si="20"/>
        <v/>
      </c>
      <c r="Q49" s="444" t="str">
        <f>IF(J49="","",メイン_入力!$Y$32)</f>
        <v/>
      </c>
      <c r="R49" s="445" t="str">
        <f>IF(J49="","",メイン_入力!$Z$32)</f>
        <v/>
      </c>
      <c r="S49" s="446" t="str">
        <f t="shared" si="21"/>
        <v/>
      </c>
      <c r="T49" s="446" t="str">
        <f t="shared" si="13"/>
        <v/>
      </c>
      <c r="U49" s="434" t="str">
        <f t="shared" si="14"/>
        <v/>
      </c>
      <c r="V49" s="434" t="str">
        <f t="shared" si="15"/>
        <v/>
      </c>
      <c r="W49" s="434" t="str">
        <f t="shared" si="16"/>
        <v/>
      </c>
      <c r="X49" s="434" t="str">
        <f t="shared" si="17"/>
        <v/>
      </c>
      <c r="Y49" s="433"/>
      <c r="Z49" s="417"/>
      <c r="AA49" s="417"/>
    </row>
    <row r="50" spans="2:27" ht="15" customHeight="1">
      <c r="B50" s="432"/>
      <c r="C50" s="438">
        <v>37</v>
      </c>
      <c r="D50" s="439"/>
      <c r="E50" s="440"/>
      <c r="F50" s="441"/>
      <c r="G50" s="442"/>
      <c r="H50" s="442"/>
      <c r="I50" s="443"/>
      <c r="J50" s="442"/>
      <c r="K50" s="439"/>
      <c r="L50" s="439"/>
      <c r="M50" s="439"/>
      <c r="N50" s="422" t="str">
        <f t="shared" si="18"/>
        <v/>
      </c>
      <c r="O50" s="434" t="str">
        <f t="shared" si="19"/>
        <v/>
      </c>
      <c r="P50" s="434" t="str">
        <f t="shared" si="20"/>
        <v/>
      </c>
      <c r="Q50" s="444" t="str">
        <f>IF(J50="","",メイン_入力!$Y$32)</f>
        <v/>
      </c>
      <c r="R50" s="445" t="str">
        <f>IF(J50="","",メイン_入力!$Z$32)</f>
        <v/>
      </c>
      <c r="S50" s="446" t="str">
        <f t="shared" si="21"/>
        <v/>
      </c>
      <c r="T50" s="446" t="str">
        <f t="shared" si="13"/>
        <v/>
      </c>
      <c r="U50" s="434" t="str">
        <f t="shared" si="14"/>
        <v/>
      </c>
      <c r="V50" s="434" t="str">
        <f t="shared" si="15"/>
        <v/>
      </c>
      <c r="W50" s="434" t="str">
        <f t="shared" si="16"/>
        <v/>
      </c>
      <c r="X50" s="434" t="str">
        <f t="shared" si="17"/>
        <v/>
      </c>
      <c r="Y50" s="433"/>
      <c r="Z50" s="417"/>
      <c r="AA50" s="417"/>
    </row>
    <row r="51" spans="2:27" ht="15" customHeight="1">
      <c r="B51" s="432"/>
      <c r="C51" s="438">
        <v>38</v>
      </c>
      <c r="D51" s="439"/>
      <c r="E51" s="440"/>
      <c r="F51" s="441"/>
      <c r="G51" s="442"/>
      <c r="H51" s="442"/>
      <c r="I51" s="443"/>
      <c r="J51" s="442"/>
      <c r="K51" s="439"/>
      <c r="L51" s="439"/>
      <c r="M51" s="439"/>
      <c r="N51" s="422" t="str">
        <f t="shared" si="18"/>
        <v/>
      </c>
      <c r="O51" s="434" t="str">
        <f t="shared" si="19"/>
        <v/>
      </c>
      <c r="P51" s="434" t="str">
        <f t="shared" si="20"/>
        <v/>
      </c>
      <c r="Q51" s="444" t="str">
        <f>IF(J51="","",メイン_入力!$Y$32)</f>
        <v/>
      </c>
      <c r="R51" s="445" t="str">
        <f>IF(J51="","",メイン_入力!$Z$32)</f>
        <v/>
      </c>
      <c r="S51" s="446" t="str">
        <f t="shared" si="21"/>
        <v/>
      </c>
      <c r="T51" s="446" t="str">
        <f t="shared" si="13"/>
        <v/>
      </c>
      <c r="U51" s="434" t="str">
        <f t="shared" si="14"/>
        <v/>
      </c>
      <c r="V51" s="434" t="str">
        <f t="shared" si="15"/>
        <v/>
      </c>
      <c r="W51" s="434" t="str">
        <f t="shared" si="16"/>
        <v/>
      </c>
      <c r="X51" s="434" t="str">
        <f t="shared" si="17"/>
        <v/>
      </c>
      <c r="Y51" s="433"/>
      <c r="Z51" s="417"/>
      <c r="AA51" s="417"/>
    </row>
    <row r="52" spans="2:27" ht="15" customHeight="1">
      <c r="B52" s="432"/>
      <c r="C52" s="438">
        <v>39</v>
      </c>
      <c r="D52" s="439"/>
      <c r="E52" s="440"/>
      <c r="F52" s="441"/>
      <c r="G52" s="442"/>
      <c r="H52" s="442"/>
      <c r="I52" s="443"/>
      <c r="J52" s="442"/>
      <c r="K52" s="439"/>
      <c r="L52" s="439"/>
      <c r="M52" s="439"/>
      <c r="N52" s="422" t="str">
        <f t="shared" si="18"/>
        <v/>
      </c>
      <c r="O52" s="434" t="str">
        <f t="shared" si="19"/>
        <v/>
      </c>
      <c r="P52" s="434" t="str">
        <f t="shared" si="20"/>
        <v/>
      </c>
      <c r="Q52" s="444" t="str">
        <f>IF(J52="","",メイン_入力!$Y$32)</f>
        <v/>
      </c>
      <c r="R52" s="445" t="str">
        <f>IF(J52="","",メイン_入力!$Z$32)</f>
        <v/>
      </c>
      <c r="S52" s="446" t="str">
        <f t="shared" si="21"/>
        <v/>
      </c>
      <c r="T52" s="446" t="str">
        <f t="shared" si="13"/>
        <v/>
      </c>
      <c r="U52" s="434" t="str">
        <f t="shared" si="14"/>
        <v/>
      </c>
      <c r="V52" s="434" t="str">
        <f t="shared" si="15"/>
        <v/>
      </c>
      <c r="W52" s="434" t="str">
        <f t="shared" si="16"/>
        <v/>
      </c>
      <c r="X52" s="434" t="str">
        <f t="shared" si="17"/>
        <v/>
      </c>
      <c r="Y52" s="433"/>
      <c r="Z52" s="417"/>
      <c r="AA52" s="417"/>
    </row>
    <row r="53" spans="2:27" ht="15" customHeight="1">
      <c r="B53" s="432"/>
      <c r="C53" s="438">
        <v>40</v>
      </c>
      <c r="D53" s="439"/>
      <c r="E53" s="440"/>
      <c r="F53" s="441"/>
      <c r="G53" s="442"/>
      <c r="H53" s="442"/>
      <c r="I53" s="443"/>
      <c r="J53" s="442"/>
      <c r="K53" s="439"/>
      <c r="L53" s="439"/>
      <c r="M53" s="439"/>
      <c r="N53" s="422" t="str">
        <f t="shared" si="18"/>
        <v/>
      </c>
      <c r="O53" s="434" t="str">
        <f t="shared" si="19"/>
        <v/>
      </c>
      <c r="P53" s="434" t="str">
        <f t="shared" si="20"/>
        <v/>
      </c>
      <c r="Q53" s="444" t="str">
        <f>IF(J53="","",メイン_入力!$Y$32)</f>
        <v/>
      </c>
      <c r="R53" s="445" t="str">
        <f>IF(J53="","",メイン_入力!$Z$32)</f>
        <v/>
      </c>
      <c r="S53" s="446" t="str">
        <f t="shared" si="21"/>
        <v/>
      </c>
      <c r="T53" s="446" t="str">
        <f t="shared" si="13"/>
        <v/>
      </c>
      <c r="U53" s="434" t="str">
        <f t="shared" si="14"/>
        <v/>
      </c>
      <c r="V53" s="434" t="str">
        <f t="shared" si="15"/>
        <v/>
      </c>
      <c r="W53" s="434" t="str">
        <f t="shared" si="16"/>
        <v/>
      </c>
      <c r="X53" s="434" t="str">
        <f t="shared" si="17"/>
        <v/>
      </c>
      <c r="Y53" s="433"/>
      <c r="Z53" s="417"/>
      <c r="AA53" s="417"/>
    </row>
    <row r="54" spans="2:27" ht="15" customHeight="1">
      <c r="B54" s="432"/>
      <c r="C54" s="438">
        <v>41</v>
      </c>
      <c r="D54" s="439"/>
      <c r="E54" s="440"/>
      <c r="F54" s="441"/>
      <c r="G54" s="442"/>
      <c r="H54" s="442"/>
      <c r="I54" s="443"/>
      <c r="J54" s="442"/>
      <c r="K54" s="439"/>
      <c r="L54" s="439"/>
      <c r="M54" s="439"/>
      <c r="N54" s="422" t="str">
        <f t="shared" si="18"/>
        <v/>
      </c>
      <c r="O54" s="434" t="str">
        <f t="shared" si="19"/>
        <v/>
      </c>
      <c r="P54" s="434" t="str">
        <f t="shared" si="20"/>
        <v/>
      </c>
      <c r="Q54" s="444" t="str">
        <f>IF(J54="","",メイン_入力!$Y$32)</f>
        <v/>
      </c>
      <c r="R54" s="445" t="str">
        <f>IF(J54="","",メイン_入力!$Z$32)</f>
        <v/>
      </c>
      <c r="S54" s="446" t="str">
        <f t="shared" si="21"/>
        <v/>
      </c>
      <c r="T54" s="446" t="str">
        <f t="shared" si="13"/>
        <v/>
      </c>
      <c r="U54" s="434" t="str">
        <f t="shared" si="14"/>
        <v/>
      </c>
      <c r="V54" s="434" t="str">
        <f t="shared" si="15"/>
        <v/>
      </c>
      <c r="W54" s="434" t="str">
        <f t="shared" si="16"/>
        <v/>
      </c>
      <c r="X54" s="434" t="str">
        <f t="shared" si="17"/>
        <v/>
      </c>
      <c r="Y54" s="433"/>
      <c r="Z54" s="417"/>
      <c r="AA54" s="417"/>
    </row>
    <row r="55" spans="2:27" ht="15" customHeight="1">
      <c r="B55" s="432"/>
      <c r="C55" s="438">
        <v>42</v>
      </c>
      <c r="D55" s="439"/>
      <c r="E55" s="440"/>
      <c r="F55" s="441"/>
      <c r="G55" s="442"/>
      <c r="H55" s="442"/>
      <c r="I55" s="443"/>
      <c r="J55" s="442"/>
      <c r="K55" s="439"/>
      <c r="L55" s="439"/>
      <c r="M55" s="439"/>
      <c r="N55" s="422" t="str">
        <f t="shared" si="18"/>
        <v/>
      </c>
      <c r="O55" s="434" t="str">
        <f t="shared" si="19"/>
        <v/>
      </c>
      <c r="P55" s="434" t="str">
        <f t="shared" si="20"/>
        <v/>
      </c>
      <c r="Q55" s="444" t="str">
        <f>IF(J55="","",メイン_入力!$Y$32)</f>
        <v/>
      </c>
      <c r="R55" s="445" t="str">
        <f>IF(J55="","",メイン_入力!$Z$32)</f>
        <v/>
      </c>
      <c r="S55" s="446" t="str">
        <f t="shared" si="21"/>
        <v/>
      </c>
      <c r="T55" s="446" t="str">
        <f t="shared" si="13"/>
        <v/>
      </c>
      <c r="U55" s="434" t="str">
        <f t="shared" si="14"/>
        <v/>
      </c>
      <c r="V55" s="434" t="str">
        <f t="shared" si="15"/>
        <v/>
      </c>
      <c r="W55" s="434" t="str">
        <f t="shared" si="16"/>
        <v/>
      </c>
      <c r="X55" s="434" t="str">
        <f t="shared" si="17"/>
        <v/>
      </c>
      <c r="Y55" s="433"/>
      <c r="Z55" s="417"/>
      <c r="AA55" s="417"/>
    </row>
    <row r="56" spans="2:27" ht="15" customHeight="1">
      <c r="B56" s="432"/>
      <c r="C56" s="438">
        <v>43</v>
      </c>
      <c r="D56" s="439"/>
      <c r="E56" s="440"/>
      <c r="F56" s="441"/>
      <c r="G56" s="442"/>
      <c r="H56" s="442"/>
      <c r="I56" s="443"/>
      <c r="J56" s="442"/>
      <c r="K56" s="439"/>
      <c r="L56" s="439"/>
      <c r="M56" s="439"/>
      <c r="N56" s="422" t="str">
        <f t="shared" si="18"/>
        <v/>
      </c>
      <c r="O56" s="434" t="str">
        <f t="shared" si="19"/>
        <v/>
      </c>
      <c r="P56" s="434" t="str">
        <f t="shared" si="20"/>
        <v/>
      </c>
      <c r="Q56" s="444" t="str">
        <f>IF(J56="","",メイン_入力!$Y$32)</f>
        <v/>
      </c>
      <c r="R56" s="445" t="str">
        <f>IF(J56="","",メイン_入力!$Z$32)</f>
        <v/>
      </c>
      <c r="S56" s="446" t="str">
        <f t="shared" si="21"/>
        <v/>
      </c>
      <c r="T56" s="446" t="str">
        <f t="shared" si="13"/>
        <v/>
      </c>
      <c r="U56" s="434" t="str">
        <f t="shared" si="14"/>
        <v/>
      </c>
      <c r="V56" s="434" t="str">
        <f t="shared" si="15"/>
        <v/>
      </c>
      <c r="W56" s="434" t="str">
        <f t="shared" si="16"/>
        <v/>
      </c>
      <c r="X56" s="434" t="str">
        <f t="shared" si="17"/>
        <v/>
      </c>
      <c r="Y56" s="433"/>
      <c r="Z56" s="417"/>
      <c r="AA56" s="417"/>
    </row>
    <row r="57" spans="2:27" ht="15" customHeight="1">
      <c r="B57" s="432"/>
      <c r="C57" s="438">
        <v>44</v>
      </c>
      <c r="D57" s="439"/>
      <c r="E57" s="440"/>
      <c r="F57" s="441"/>
      <c r="G57" s="442"/>
      <c r="H57" s="442"/>
      <c r="I57" s="443"/>
      <c r="J57" s="442"/>
      <c r="K57" s="439"/>
      <c r="L57" s="439"/>
      <c r="M57" s="439"/>
      <c r="N57" s="422" t="str">
        <f t="shared" si="18"/>
        <v/>
      </c>
      <c r="O57" s="434" t="str">
        <f t="shared" si="19"/>
        <v/>
      </c>
      <c r="P57" s="434" t="str">
        <f t="shared" si="20"/>
        <v/>
      </c>
      <c r="Q57" s="444" t="str">
        <f>IF(J57="","",メイン_入力!$Y$32)</f>
        <v/>
      </c>
      <c r="R57" s="445" t="str">
        <f>IF(J57="","",メイン_入力!$Z$32)</f>
        <v/>
      </c>
      <c r="S57" s="446" t="str">
        <f t="shared" si="21"/>
        <v/>
      </c>
      <c r="T57" s="446" t="str">
        <f t="shared" si="13"/>
        <v/>
      </c>
      <c r="U57" s="434" t="str">
        <f t="shared" si="14"/>
        <v/>
      </c>
      <c r="V57" s="434" t="str">
        <f t="shared" si="15"/>
        <v/>
      </c>
      <c r="W57" s="434" t="str">
        <f t="shared" si="16"/>
        <v/>
      </c>
      <c r="X57" s="434" t="str">
        <f t="shared" si="17"/>
        <v/>
      </c>
      <c r="Y57" s="433"/>
      <c r="Z57" s="417"/>
      <c r="AA57" s="417"/>
    </row>
    <row r="58" spans="2:27" ht="15" customHeight="1">
      <c r="B58" s="432"/>
      <c r="C58" s="438">
        <v>45</v>
      </c>
      <c r="D58" s="439"/>
      <c r="E58" s="440"/>
      <c r="F58" s="441"/>
      <c r="G58" s="442"/>
      <c r="H58" s="442"/>
      <c r="I58" s="443"/>
      <c r="J58" s="442"/>
      <c r="K58" s="439"/>
      <c r="L58" s="439"/>
      <c r="M58" s="439"/>
      <c r="N58" s="422" t="str">
        <f t="shared" si="18"/>
        <v/>
      </c>
      <c r="O58" s="434" t="str">
        <f t="shared" si="19"/>
        <v/>
      </c>
      <c r="P58" s="434" t="str">
        <f t="shared" si="20"/>
        <v/>
      </c>
      <c r="Q58" s="444" t="str">
        <f>IF(J58="","",メイン_入力!$Y$32)</f>
        <v/>
      </c>
      <c r="R58" s="445" t="str">
        <f>IF(J58="","",メイン_入力!$Z$32)</f>
        <v/>
      </c>
      <c r="S58" s="446" t="str">
        <f t="shared" si="21"/>
        <v/>
      </c>
      <c r="T58" s="446" t="str">
        <f t="shared" si="13"/>
        <v/>
      </c>
      <c r="U58" s="434" t="str">
        <f t="shared" si="14"/>
        <v/>
      </c>
      <c r="V58" s="434" t="str">
        <f t="shared" si="15"/>
        <v/>
      </c>
      <c r="W58" s="434" t="str">
        <f t="shared" si="16"/>
        <v/>
      </c>
      <c r="X58" s="434" t="str">
        <f t="shared" si="17"/>
        <v/>
      </c>
      <c r="Y58" s="433"/>
      <c r="Z58" s="417"/>
      <c r="AA58" s="417"/>
    </row>
    <row r="59" spans="2:27" ht="15" customHeight="1">
      <c r="B59" s="432"/>
      <c r="C59" s="438">
        <v>46</v>
      </c>
      <c r="D59" s="439"/>
      <c r="E59" s="440"/>
      <c r="F59" s="441"/>
      <c r="G59" s="442"/>
      <c r="H59" s="442"/>
      <c r="I59" s="443"/>
      <c r="J59" s="442"/>
      <c r="K59" s="439"/>
      <c r="L59" s="439"/>
      <c r="M59" s="439"/>
      <c r="N59" s="422" t="str">
        <f t="shared" si="18"/>
        <v/>
      </c>
      <c r="O59" s="434" t="str">
        <f t="shared" si="19"/>
        <v/>
      </c>
      <c r="P59" s="434" t="str">
        <f t="shared" si="20"/>
        <v/>
      </c>
      <c r="Q59" s="444" t="str">
        <f>IF(J59="","",メイン_入力!$Y$32)</f>
        <v/>
      </c>
      <c r="R59" s="445" t="str">
        <f>IF(J59="","",メイン_入力!$Z$32)</f>
        <v/>
      </c>
      <c r="S59" s="446" t="str">
        <f t="shared" si="21"/>
        <v/>
      </c>
      <c r="T59" s="446" t="str">
        <f t="shared" si="13"/>
        <v/>
      </c>
      <c r="U59" s="434" t="str">
        <f t="shared" si="14"/>
        <v/>
      </c>
      <c r="V59" s="434" t="str">
        <f t="shared" si="15"/>
        <v/>
      </c>
      <c r="W59" s="434" t="str">
        <f t="shared" si="16"/>
        <v/>
      </c>
      <c r="X59" s="434" t="str">
        <f t="shared" si="17"/>
        <v/>
      </c>
      <c r="Y59" s="433"/>
      <c r="Z59" s="417"/>
      <c r="AA59" s="417"/>
    </row>
    <row r="60" spans="2:27" ht="15" customHeight="1">
      <c r="B60" s="432"/>
      <c r="C60" s="438">
        <v>47</v>
      </c>
      <c r="D60" s="439"/>
      <c r="E60" s="440"/>
      <c r="F60" s="441"/>
      <c r="G60" s="442"/>
      <c r="H60" s="442"/>
      <c r="I60" s="443"/>
      <c r="J60" s="442"/>
      <c r="K60" s="439"/>
      <c r="L60" s="439"/>
      <c r="M60" s="439"/>
      <c r="N60" s="422" t="str">
        <f t="shared" si="18"/>
        <v/>
      </c>
      <c r="O60" s="434" t="str">
        <f t="shared" si="19"/>
        <v/>
      </c>
      <c r="P60" s="434" t="str">
        <f t="shared" si="20"/>
        <v/>
      </c>
      <c r="Q60" s="444" t="str">
        <f>IF(J60="","",メイン_入力!$Y$32)</f>
        <v/>
      </c>
      <c r="R60" s="445" t="str">
        <f>IF(J60="","",メイン_入力!$Z$32)</f>
        <v/>
      </c>
      <c r="S60" s="446" t="str">
        <f t="shared" si="21"/>
        <v/>
      </c>
      <c r="T60" s="446" t="str">
        <f t="shared" si="13"/>
        <v/>
      </c>
      <c r="U60" s="434" t="str">
        <f t="shared" si="14"/>
        <v/>
      </c>
      <c r="V60" s="434" t="str">
        <f t="shared" si="15"/>
        <v/>
      </c>
      <c r="W60" s="434" t="str">
        <f t="shared" si="16"/>
        <v/>
      </c>
      <c r="X60" s="434" t="str">
        <f t="shared" si="17"/>
        <v/>
      </c>
      <c r="Y60" s="433"/>
      <c r="Z60" s="417"/>
      <c r="AA60" s="417"/>
    </row>
    <row r="61" spans="2:27" ht="15" customHeight="1">
      <c r="B61" s="432"/>
      <c r="C61" s="438">
        <v>48</v>
      </c>
      <c r="D61" s="439"/>
      <c r="E61" s="440"/>
      <c r="F61" s="441"/>
      <c r="G61" s="442"/>
      <c r="H61" s="442"/>
      <c r="I61" s="443"/>
      <c r="J61" s="442"/>
      <c r="K61" s="439"/>
      <c r="L61" s="439"/>
      <c r="M61" s="439"/>
      <c r="N61" s="422" t="str">
        <f t="shared" si="18"/>
        <v/>
      </c>
      <c r="O61" s="434" t="str">
        <f t="shared" si="19"/>
        <v/>
      </c>
      <c r="P61" s="434" t="str">
        <f t="shared" si="20"/>
        <v/>
      </c>
      <c r="Q61" s="444" t="str">
        <f>IF(J61="","",メイン_入力!$Y$32)</f>
        <v/>
      </c>
      <c r="R61" s="445" t="str">
        <f>IF(J61="","",メイン_入力!$Z$32)</f>
        <v/>
      </c>
      <c r="S61" s="446" t="str">
        <f t="shared" si="21"/>
        <v/>
      </c>
      <c r="T61" s="446" t="str">
        <f t="shared" si="13"/>
        <v/>
      </c>
      <c r="U61" s="434" t="str">
        <f t="shared" si="14"/>
        <v/>
      </c>
      <c r="V61" s="434" t="str">
        <f t="shared" si="15"/>
        <v/>
      </c>
      <c r="W61" s="434" t="str">
        <f t="shared" si="16"/>
        <v/>
      </c>
      <c r="X61" s="434" t="str">
        <f t="shared" si="17"/>
        <v/>
      </c>
      <c r="Y61" s="433"/>
      <c r="Z61" s="417"/>
      <c r="AA61" s="417"/>
    </row>
    <row r="62" spans="2:27" ht="15" customHeight="1">
      <c r="B62" s="432"/>
      <c r="C62" s="438">
        <v>49</v>
      </c>
      <c r="D62" s="439"/>
      <c r="E62" s="440"/>
      <c r="F62" s="441"/>
      <c r="G62" s="442"/>
      <c r="H62" s="442"/>
      <c r="I62" s="443"/>
      <c r="J62" s="442"/>
      <c r="K62" s="439"/>
      <c r="L62" s="439"/>
      <c r="M62" s="439"/>
      <c r="N62" s="422" t="str">
        <f t="shared" si="18"/>
        <v/>
      </c>
      <c r="O62" s="434" t="str">
        <f t="shared" si="19"/>
        <v/>
      </c>
      <c r="P62" s="434" t="str">
        <f t="shared" si="20"/>
        <v/>
      </c>
      <c r="Q62" s="444" t="str">
        <f>IF(J62="","",メイン_入力!$Y$32)</f>
        <v/>
      </c>
      <c r="R62" s="445" t="str">
        <f>IF(J62="","",メイン_入力!$Z$32)</f>
        <v/>
      </c>
      <c r="S62" s="446" t="str">
        <f t="shared" si="21"/>
        <v/>
      </c>
      <c r="T62" s="446" t="str">
        <f t="shared" si="13"/>
        <v/>
      </c>
      <c r="U62" s="434" t="str">
        <f t="shared" si="14"/>
        <v/>
      </c>
      <c r="V62" s="434" t="str">
        <f t="shared" si="15"/>
        <v/>
      </c>
      <c r="W62" s="434" t="str">
        <f t="shared" si="16"/>
        <v/>
      </c>
      <c r="X62" s="434" t="str">
        <f t="shared" si="17"/>
        <v/>
      </c>
      <c r="Y62" s="433"/>
      <c r="Z62" s="417"/>
      <c r="AA62" s="417"/>
    </row>
    <row r="63" spans="2:27" ht="15" customHeight="1">
      <c r="B63" s="432"/>
      <c r="C63" s="438">
        <v>50</v>
      </c>
      <c r="D63" s="439"/>
      <c r="E63" s="440"/>
      <c r="F63" s="441"/>
      <c r="G63" s="442"/>
      <c r="H63" s="442"/>
      <c r="I63" s="443"/>
      <c r="J63" s="442"/>
      <c r="K63" s="439"/>
      <c r="L63" s="439"/>
      <c r="M63" s="439"/>
      <c r="N63" s="422" t="str">
        <f t="shared" si="18"/>
        <v/>
      </c>
      <c r="O63" s="434" t="str">
        <f t="shared" si="19"/>
        <v/>
      </c>
      <c r="P63" s="434" t="str">
        <f t="shared" si="20"/>
        <v/>
      </c>
      <c r="Q63" s="444" t="str">
        <f>IF(J63="","",メイン_入力!$Y$32)</f>
        <v/>
      </c>
      <c r="R63" s="445" t="str">
        <f>IF(J63="","",メイン_入力!$Z$32)</f>
        <v/>
      </c>
      <c r="S63" s="446" t="str">
        <f t="shared" si="21"/>
        <v/>
      </c>
      <c r="T63" s="446" t="str">
        <f t="shared" si="13"/>
        <v/>
      </c>
      <c r="U63" s="434" t="str">
        <f t="shared" si="14"/>
        <v/>
      </c>
      <c r="V63" s="434" t="str">
        <f t="shared" si="15"/>
        <v/>
      </c>
      <c r="W63" s="434" t="str">
        <f t="shared" si="16"/>
        <v/>
      </c>
      <c r="X63" s="434" t="str">
        <f t="shared" si="17"/>
        <v/>
      </c>
      <c r="Y63" s="433"/>
      <c r="Z63" s="417"/>
      <c r="AA63" s="417"/>
    </row>
    <row r="64" spans="2:27" ht="15" customHeight="1">
      <c r="B64" s="432"/>
      <c r="C64" s="438">
        <v>51</v>
      </c>
      <c r="D64" s="439"/>
      <c r="E64" s="440"/>
      <c r="F64" s="441"/>
      <c r="G64" s="442"/>
      <c r="H64" s="442"/>
      <c r="I64" s="443"/>
      <c r="J64" s="442"/>
      <c r="K64" s="439"/>
      <c r="L64" s="439"/>
      <c r="M64" s="439"/>
      <c r="N64" s="422" t="str">
        <f t="shared" si="18"/>
        <v/>
      </c>
      <c r="O64" s="434" t="str">
        <f t="shared" si="19"/>
        <v/>
      </c>
      <c r="P64" s="434" t="str">
        <f t="shared" si="20"/>
        <v/>
      </c>
      <c r="Q64" s="444" t="str">
        <f>IF(J64="","",メイン_入力!$Y$32)</f>
        <v/>
      </c>
      <c r="R64" s="445" t="str">
        <f>IF(J64="","",メイン_入力!$Z$32)</f>
        <v/>
      </c>
      <c r="S64" s="446" t="str">
        <f t="shared" si="21"/>
        <v/>
      </c>
      <c r="T64" s="446" t="str">
        <f t="shared" si="13"/>
        <v/>
      </c>
      <c r="U64" s="434" t="str">
        <f t="shared" si="14"/>
        <v/>
      </c>
      <c r="V64" s="434" t="str">
        <f t="shared" si="15"/>
        <v/>
      </c>
      <c r="W64" s="434" t="str">
        <f t="shared" si="16"/>
        <v/>
      </c>
      <c r="X64" s="434" t="str">
        <f t="shared" si="17"/>
        <v/>
      </c>
      <c r="Y64" s="433"/>
      <c r="Z64" s="417"/>
      <c r="AA64" s="417"/>
    </row>
    <row r="65" spans="2:35" ht="15" customHeight="1">
      <c r="B65" s="432"/>
      <c r="C65" s="438">
        <v>52</v>
      </c>
      <c r="D65" s="439"/>
      <c r="E65" s="440"/>
      <c r="F65" s="441"/>
      <c r="G65" s="442"/>
      <c r="H65" s="442"/>
      <c r="I65" s="443"/>
      <c r="J65" s="442"/>
      <c r="K65" s="439"/>
      <c r="L65" s="439"/>
      <c r="M65" s="439"/>
      <c r="N65" s="422" t="str">
        <f t="shared" si="18"/>
        <v/>
      </c>
      <c r="O65" s="434" t="str">
        <f t="shared" si="19"/>
        <v/>
      </c>
      <c r="P65" s="434" t="str">
        <f t="shared" si="20"/>
        <v/>
      </c>
      <c r="Q65" s="444" t="str">
        <f>IF(J65="","",メイン_入力!$Y$32)</f>
        <v/>
      </c>
      <c r="R65" s="445" t="str">
        <f>IF(J65="","",メイン_入力!$Z$32)</f>
        <v/>
      </c>
      <c r="S65" s="446" t="str">
        <f t="shared" si="21"/>
        <v/>
      </c>
      <c r="T65" s="446" t="str">
        <f t="shared" si="13"/>
        <v/>
      </c>
      <c r="U65" s="434" t="str">
        <f t="shared" si="14"/>
        <v/>
      </c>
      <c r="V65" s="434" t="str">
        <f t="shared" si="15"/>
        <v/>
      </c>
      <c r="W65" s="434" t="str">
        <f t="shared" si="16"/>
        <v/>
      </c>
      <c r="X65" s="434" t="str">
        <f t="shared" si="17"/>
        <v/>
      </c>
      <c r="Y65" s="433"/>
      <c r="Z65" s="417"/>
      <c r="AA65" s="417"/>
    </row>
    <row r="66" spans="2:35" ht="15" customHeight="1">
      <c r="B66" s="432"/>
      <c r="C66" s="438">
        <v>53</v>
      </c>
      <c r="D66" s="439"/>
      <c r="E66" s="440"/>
      <c r="F66" s="441"/>
      <c r="G66" s="442"/>
      <c r="H66" s="442"/>
      <c r="I66" s="443"/>
      <c r="J66" s="442"/>
      <c r="K66" s="439"/>
      <c r="L66" s="439"/>
      <c r="M66" s="439"/>
      <c r="N66" s="422" t="str">
        <f t="shared" si="18"/>
        <v/>
      </c>
      <c r="O66" s="434" t="str">
        <f t="shared" si="19"/>
        <v/>
      </c>
      <c r="P66" s="434" t="str">
        <f t="shared" si="20"/>
        <v/>
      </c>
      <c r="Q66" s="444" t="str">
        <f>IF(J66="","",メイン_入力!$Y$32)</f>
        <v/>
      </c>
      <c r="R66" s="445" t="str">
        <f>IF(J66="","",メイン_入力!$Z$32)</f>
        <v/>
      </c>
      <c r="S66" s="446" t="str">
        <f t="shared" si="21"/>
        <v/>
      </c>
      <c r="T66" s="446" t="str">
        <f t="shared" si="13"/>
        <v/>
      </c>
      <c r="U66" s="434" t="str">
        <f t="shared" si="14"/>
        <v/>
      </c>
      <c r="V66" s="434" t="str">
        <f t="shared" si="15"/>
        <v/>
      </c>
      <c r="W66" s="434" t="str">
        <f t="shared" si="16"/>
        <v/>
      </c>
      <c r="X66" s="434" t="str">
        <f t="shared" si="17"/>
        <v/>
      </c>
      <c r="Y66" s="433"/>
      <c r="Z66" s="417"/>
      <c r="AA66" s="417"/>
    </row>
    <row r="67" spans="2:35" ht="15" customHeight="1">
      <c r="B67" s="432"/>
      <c r="C67" s="438">
        <v>54</v>
      </c>
      <c r="D67" s="439"/>
      <c r="E67" s="440"/>
      <c r="F67" s="441"/>
      <c r="G67" s="442"/>
      <c r="H67" s="442"/>
      <c r="I67" s="443"/>
      <c r="J67" s="442"/>
      <c r="K67" s="439"/>
      <c r="L67" s="439"/>
      <c r="M67" s="439"/>
      <c r="N67" s="422" t="str">
        <f t="shared" si="18"/>
        <v/>
      </c>
      <c r="O67" s="434" t="str">
        <f t="shared" si="19"/>
        <v/>
      </c>
      <c r="P67" s="434" t="str">
        <f t="shared" si="20"/>
        <v/>
      </c>
      <c r="Q67" s="444" t="str">
        <f>IF(J67="","",メイン_入力!$Y$32)</f>
        <v/>
      </c>
      <c r="R67" s="445" t="str">
        <f>IF(J67="","",メイン_入力!$Z$32)</f>
        <v/>
      </c>
      <c r="S67" s="446" t="str">
        <f t="shared" si="21"/>
        <v/>
      </c>
      <c r="T67" s="446" t="str">
        <f t="shared" si="13"/>
        <v/>
      </c>
      <c r="U67" s="434" t="str">
        <f t="shared" si="14"/>
        <v/>
      </c>
      <c r="V67" s="434" t="str">
        <f t="shared" si="15"/>
        <v/>
      </c>
      <c r="W67" s="434" t="str">
        <f t="shared" si="16"/>
        <v/>
      </c>
      <c r="X67" s="434" t="str">
        <f t="shared" si="17"/>
        <v/>
      </c>
      <c r="Y67" s="433"/>
      <c r="Z67" s="417"/>
      <c r="AA67" s="417"/>
    </row>
    <row r="68" spans="2:35" ht="15" customHeight="1">
      <c r="B68" s="432"/>
      <c r="C68" s="438">
        <v>55</v>
      </c>
      <c r="D68" s="439"/>
      <c r="E68" s="440"/>
      <c r="F68" s="441"/>
      <c r="G68" s="442"/>
      <c r="H68" s="442"/>
      <c r="I68" s="443"/>
      <c r="J68" s="442"/>
      <c r="K68" s="439"/>
      <c r="L68" s="439"/>
      <c r="M68" s="439"/>
      <c r="N68" s="422" t="str">
        <f t="shared" si="18"/>
        <v/>
      </c>
      <c r="O68" s="434" t="str">
        <f t="shared" si="19"/>
        <v/>
      </c>
      <c r="P68" s="434" t="str">
        <f t="shared" si="20"/>
        <v/>
      </c>
      <c r="Q68" s="444" t="str">
        <f>IF(J68="","",メイン_入力!$Y$32)</f>
        <v/>
      </c>
      <c r="R68" s="445" t="str">
        <f>IF(J68="","",メイン_入力!$Z$32)</f>
        <v/>
      </c>
      <c r="S68" s="446" t="str">
        <f t="shared" si="21"/>
        <v/>
      </c>
      <c r="T68" s="446" t="str">
        <f t="shared" si="13"/>
        <v/>
      </c>
      <c r="U68" s="434" t="str">
        <f t="shared" si="14"/>
        <v/>
      </c>
      <c r="V68" s="434" t="str">
        <f t="shared" si="15"/>
        <v/>
      </c>
      <c r="W68" s="434" t="str">
        <f t="shared" si="16"/>
        <v/>
      </c>
      <c r="X68" s="434" t="str">
        <f t="shared" si="17"/>
        <v/>
      </c>
      <c r="Y68" s="433"/>
      <c r="Z68" s="417"/>
      <c r="AA68" s="417"/>
    </row>
    <row r="69" spans="2:35" ht="15" customHeight="1">
      <c r="B69" s="432"/>
      <c r="C69" s="438">
        <v>56</v>
      </c>
      <c r="D69" s="439"/>
      <c r="E69" s="440"/>
      <c r="F69" s="441"/>
      <c r="G69" s="442"/>
      <c r="H69" s="442"/>
      <c r="I69" s="443"/>
      <c r="J69" s="442"/>
      <c r="K69" s="439"/>
      <c r="L69" s="439"/>
      <c r="M69" s="439"/>
      <c r="N69" s="422" t="str">
        <f t="shared" si="18"/>
        <v/>
      </c>
      <c r="O69" s="434" t="str">
        <f t="shared" si="19"/>
        <v/>
      </c>
      <c r="P69" s="434" t="str">
        <f t="shared" si="20"/>
        <v/>
      </c>
      <c r="Q69" s="444" t="str">
        <f>IF(J69="","",メイン_入力!$Y$32)</f>
        <v/>
      </c>
      <c r="R69" s="445" t="str">
        <f>IF(J69="","",メイン_入力!$Z$32)</f>
        <v/>
      </c>
      <c r="S69" s="446" t="str">
        <f t="shared" si="21"/>
        <v/>
      </c>
      <c r="T69" s="446" t="str">
        <f t="shared" si="13"/>
        <v/>
      </c>
      <c r="U69" s="434" t="str">
        <f t="shared" si="14"/>
        <v/>
      </c>
      <c r="V69" s="434" t="str">
        <f t="shared" si="15"/>
        <v/>
      </c>
      <c r="W69" s="434" t="str">
        <f t="shared" si="16"/>
        <v/>
      </c>
      <c r="X69" s="434" t="str">
        <f t="shared" si="17"/>
        <v/>
      </c>
      <c r="Y69" s="433"/>
      <c r="Z69" s="417"/>
      <c r="AA69" s="417"/>
    </row>
    <row r="70" spans="2:35" ht="15" customHeight="1">
      <c r="B70" s="432"/>
      <c r="C70" s="438">
        <v>57</v>
      </c>
      <c r="D70" s="439"/>
      <c r="E70" s="440"/>
      <c r="F70" s="441"/>
      <c r="G70" s="442"/>
      <c r="H70" s="442"/>
      <c r="I70" s="443"/>
      <c r="J70" s="442"/>
      <c r="K70" s="439"/>
      <c r="L70" s="439"/>
      <c r="M70" s="439"/>
      <c r="N70" s="422" t="str">
        <f t="shared" si="18"/>
        <v/>
      </c>
      <c r="O70" s="434" t="str">
        <f t="shared" si="19"/>
        <v/>
      </c>
      <c r="P70" s="434" t="str">
        <f t="shared" si="20"/>
        <v/>
      </c>
      <c r="Q70" s="444" t="str">
        <f>IF(J70="","",メイン_入力!$Y$32)</f>
        <v/>
      </c>
      <c r="R70" s="445" t="str">
        <f>IF(J70="","",メイン_入力!$Z$32)</f>
        <v/>
      </c>
      <c r="S70" s="446" t="str">
        <f t="shared" si="21"/>
        <v/>
      </c>
      <c r="T70" s="446" t="str">
        <f t="shared" si="13"/>
        <v/>
      </c>
      <c r="U70" s="434" t="str">
        <f t="shared" si="14"/>
        <v/>
      </c>
      <c r="V70" s="434" t="str">
        <f t="shared" si="15"/>
        <v/>
      </c>
      <c r="W70" s="434" t="str">
        <f t="shared" si="16"/>
        <v/>
      </c>
      <c r="X70" s="434" t="str">
        <f t="shared" si="17"/>
        <v/>
      </c>
      <c r="Y70" s="433"/>
      <c r="Z70" s="417"/>
      <c r="AA70" s="417"/>
    </row>
    <row r="71" spans="2:35" ht="15" customHeight="1">
      <c r="B71" s="432"/>
      <c r="C71" s="438">
        <v>58</v>
      </c>
      <c r="D71" s="439"/>
      <c r="E71" s="440"/>
      <c r="F71" s="441"/>
      <c r="G71" s="442"/>
      <c r="H71" s="442"/>
      <c r="I71" s="443"/>
      <c r="J71" s="442"/>
      <c r="K71" s="439"/>
      <c r="L71" s="439"/>
      <c r="M71" s="439"/>
      <c r="N71" s="422" t="str">
        <f t="shared" si="18"/>
        <v/>
      </c>
      <c r="O71" s="434" t="str">
        <f t="shared" si="19"/>
        <v/>
      </c>
      <c r="P71" s="434" t="str">
        <f t="shared" si="20"/>
        <v/>
      </c>
      <c r="Q71" s="444" t="str">
        <f>IF(J71="","",メイン_入力!$Y$32)</f>
        <v/>
      </c>
      <c r="R71" s="445" t="str">
        <f>IF(J71="","",メイン_入力!$Z$32)</f>
        <v/>
      </c>
      <c r="S71" s="446" t="str">
        <f t="shared" si="21"/>
        <v/>
      </c>
      <c r="T71" s="446" t="str">
        <f t="shared" si="13"/>
        <v/>
      </c>
      <c r="U71" s="434" t="str">
        <f t="shared" si="14"/>
        <v/>
      </c>
      <c r="V71" s="434" t="str">
        <f t="shared" si="15"/>
        <v/>
      </c>
      <c r="W71" s="434" t="str">
        <f t="shared" si="16"/>
        <v/>
      </c>
      <c r="X71" s="434" t="str">
        <f t="shared" si="17"/>
        <v/>
      </c>
      <c r="Y71" s="433"/>
      <c r="Z71" s="417"/>
      <c r="AA71" s="417"/>
    </row>
    <row r="72" spans="2:35" ht="15" customHeight="1">
      <c r="B72" s="432"/>
      <c r="C72" s="438">
        <v>59</v>
      </c>
      <c r="D72" s="439"/>
      <c r="E72" s="440"/>
      <c r="F72" s="441"/>
      <c r="G72" s="442"/>
      <c r="H72" s="442"/>
      <c r="I72" s="443"/>
      <c r="J72" s="442"/>
      <c r="K72" s="439"/>
      <c r="L72" s="439"/>
      <c r="M72" s="439"/>
      <c r="N72" s="422" t="str">
        <f t="shared" si="18"/>
        <v/>
      </c>
      <c r="O72" s="434" t="str">
        <f t="shared" si="19"/>
        <v/>
      </c>
      <c r="P72" s="434" t="str">
        <f t="shared" si="20"/>
        <v/>
      </c>
      <c r="Q72" s="444" t="str">
        <f>IF(J72="","",メイン_入力!$Y$32)</f>
        <v/>
      </c>
      <c r="R72" s="445" t="str">
        <f>IF(J72="","",メイン_入力!$Z$32)</f>
        <v/>
      </c>
      <c r="S72" s="446" t="str">
        <f t="shared" si="21"/>
        <v/>
      </c>
      <c r="T72" s="446" t="str">
        <f t="shared" si="13"/>
        <v/>
      </c>
      <c r="U72" s="434" t="str">
        <f t="shared" si="14"/>
        <v/>
      </c>
      <c r="V72" s="434" t="str">
        <f t="shared" si="15"/>
        <v/>
      </c>
      <c r="W72" s="434" t="str">
        <f t="shared" si="16"/>
        <v/>
      </c>
      <c r="X72" s="434" t="str">
        <f t="shared" si="17"/>
        <v/>
      </c>
      <c r="Y72" s="433"/>
      <c r="Z72" s="417"/>
      <c r="AA72" s="417"/>
    </row>
    <row r="73" spans="2:35" ht="15" customHeight="1">
      <c r="B73" s="432"/>
      <c r="C73" s="438">
        <v>60</v>
      </c>
      <c r="D73" s="439"/>
      <c r="E73" s="440"/>
      <c r="F73" s="441"/>
      <c r="G73" s="442"/>
      <c r="H73" s="442"/>
      <c r="I73" s="443"/>
      <c r="J73" s="442"/>
      <c r="K73" s="439"/>
      <c r="L73" s="439"/>
      <c r="M73" s="439"/>
      <c r="N73" s="422" t="str">
        <f t="shared" si="18"/>
        <v/>
      </c>
      <c r="O73" s="434" t="str">
        <f t="shared" si="19"/>
        <v/>
      </c>
      <c r="P73" s="434" t="str">
        <f t="shared" si="20"/>
        <v/>
      </c>
      <c r="Q73" s="444" t="str">
        <f>IF(J73="","",メイン_入力!$Y$32)</f>
        <v/>
      </c>
      <c r="R73" s="445" t="str">
        <f>IF(J73="","",メイン_入力!$Z$32)</f>
        <v/>
      </c>
      <c r="S73" s="446" t="str">
        <f t="shared" si="21"/>
        <v/>
      </c>
      <c r="T73" s="446" t="str">
        <f t="shared" si="13"/>
        <v/>
      </c>
      <c r="U73" s="434" t="str">
        <f t="shared" si="14"/>
        <v/>
      </c>
      <c r="V73" s="434" t="str">
        <f t="shared" si="15"/>
        <v/>
      </c>
      <c r="W73" s="434" t="str">
        <f t="shared" si="16"/>
        <v/>
      </c>
      <c r="X73" s="434" t="str">
        <f>IF(ISERROR(T73),"",IF(T73="","",T73*$AR$6/1000))</f>
        <v/>
      </c>
      <c r="Y73" s="433"/>
      <c r="Z73" s="417"/>
      <c r="AA73" s="417"/>
    </row>
    <row r="74" spans="2:35" ht="15" customHeight="1">
      <c r="B74" s="447"/>
      <c r="C74" s="448"/>
      <c r="D74" s="448"/>
      <c r="E74" s="448"/>
      <c r="F74" s="448"/>
      <c r="G74" s="448"/>
      <c r="H74" s="448"/>
      <c r="I74" s="449"/>
      <c r="J74" s="448"/>
      <c r="K74" s="448"/>
      <c r="L74" s="448"/>
      <c r="M74" s="448"/>
      <c r="N74" s="448"/>
      <c r="O74" s="448"/>
      <c r="P74" s="448"/>
      <c r="Q74" s="448"/>
      <c r="R74" s="448"/>
      <c r="S74" s="448"/>
      <c r="T74" s="448"/>
      <c r="U74" s="450"/>
      <c r="V74" s="448"/>
      <c r="W74" s="448"/>
      <c r="X74" s="448"/>
      <c r="Y74" s="451"/>
    </row>
    <row r="75" spans="2:35">
      <c r="I75" s="452"/>
      <c r="U75" s="453"/>
      <c r="Y75" s="454" t="s">
        <v>229</v>
      </c>
    </row>
    <row r="76" spans="2:35" ht="15" customHeight="1">
      <c r="B76" s="432"/>
      <c r="C76" s="438">
        <v>61</v>
      </c>
      <c r="D76" s="439"/>
      <c r="E76" s="440"/>
      <c r="F76" s="441"/>
      <c r="G76" s="442"/>
      <c r="H76" s="442"/>
      <c r="I76" s="443"/>
      <c r="J76" s="442"/>
      <c r="K76" s="439"/>
      <c r="L76" s="439"/>
      <c r="M76" s="439"/>
      <c r="N76" s="422" t="str">
        <f>IF(J76="","",SUMIF(K76:M76,"○",$AB$11:$AD$11))</f>
        <v/>
      </c>
      <c r="O76" s="434" t="str">
        <f>IF(J76="","",$AB$9)</f>
        <v/>
      </c>
      <c r="P76" s="434" t="str">
        <f>IF(J76="","",$AC$9)</f>
        <v/>
      </c>
      <c r="Q76" s="446" t="str">
        <f>IF(J76="","",メイン_入力!$Y$32)</f>
        <v/>
      </c>
      <c r="R76" s="446" t="str">
        <f>IF(J76="","",メイン_入力!$Z$32)</f>
        <v/>
      </c>
      <c r="S76" s="446" t="str">
        <f>IF(J76="","",0.33*H76*J76*(1-N76)*(O76*Q76+P76*R76)*3.6/1000)</f>
        <v/>
      </c>
      <c r="T76" s="446" t="str">
        <f t="shared" ref="T76:T105" si="22">IF(N76="","",S76*N76/(1-N76))</f>
        <v/>
      </c>
      <c r="U76" s="434" t="str">
        <f t="shared" ref="U76:U105" si="23">IF(ISERROR(T76),"",IF(T76="","",T76*$AR$3/1000))</f>
        <v/>
      </c>
      <c r="V76" s="434" t="str">
        <f t="shared" ref="V76:V105" si="24">IF(ISERROR(T76),"",IF(T76="","",T76*$AR$4/1000))</f>
        <v/>
      </c>
      <c r="W76" s="434" t="str">
        <f t="shared" ref="W76:W105" si="25">IF(ISERROR(T76),"",IF(T76="","",T76*$AR$5/1000))</f>
        <v/>
      </c>
      <c r="X76" s="434" t="str">
        <f>IF(ISERROR(T76),"",IF(T76="","",T76*$AR$6/1000))</f>
        <v/>
      </c>
      <c r="Y76" s="433"/>
      <c r="Z76" s="417"/>
      <c r="AA76" s="417"/>
      <c r="AG76" s="412"/>
      <c r="AH76" s="412"/>
      <c r="AI76" s="412"/>
    </row>
    <row r="77" spans="2:35" ht="15" customHeight="1">
      <c r="B77" s="432"/>
      <c r="C77" s="438">
        <v>62</v>
      </c>
      <c r="D77" s="439"/>
      <c r="E77" s="440"/>
      <c r="F77" s="441"/>
      <c r="G77" s="442"/>
      <c r="H77" s="442"/>
      <c r="I77" s="443"/>
      <c r="J77" s="442"/>
      <c r="K77" s="439"/>
      <c r="L77" s="439"/>
      <c r="M77" s="439"/>
      <c r="N77" s="422" t="str">
        <f t="shared" ref="N77:N105" si="26">IF(J77="","",SUMIF(K77:M77,"○",$AB$11:$AD$11))</f>
        <v/>
      </c>
      <c r="O77" s="434" t="str">
        <f t="shared" ref="O77:O105" si="27">IF(J77="","",$AB$9)</f>
        <v/>
      </c>
      <c r="P77" s="434" t="str">
        <f t="shared" ref="P77:P105" si="28">IF(J77="","",$AC$9)</f>
        <v/>
      </c>
      <c r="Q77" s="444" t="str">
        <f>IF(J77="","",メイン_入力!$Y$32)</f>
        <v/>
      </c>
      <c r="R77" s="445" t="str">
        <f>IF(J77="","",メイン_入力!$Z$32)</f>
        <v/>
      </c>
      <c r="S77" s="446" t="str">
        <f t="shared" ref="S77:S105" si="29">IF(J77="","",0.33*H77*J77*(1-N77)*(O77*Q77+P77*R77)*3.6/1000)</f>
        <v/>
      </c>
      <c r="T77" s="446" t="str">
        <f t="shared" si="22"/>
        <v/>
      </c>
      <c r="U77" s="434" t="str">
        <f t="shared" si="23"/>
        <v/>
      </c>
      <c r="V77" s="434" t="str">
        <f t="shared" si="24"/>
        <v/>
      </c>
      <c r="W77" s="434" t="str">
        <f t="shared" si="25"/>
        <v/>
      </c>
      <c r="X77" s="434" t="str">
        <f t="shared" ref="X77:X105" si="30">IF(ISERROR(T77),"",IF(T77="","",T77*$AR$6/1000))</f>
        <v/>
      </c>
      <c r="Y77" s="433"/>
      <c r="Z77" s="417"/>
      <c r="AA77" s="417"/>
    </row>
    <row r="78" spans="2:35" ht="15" customHeight="1">
      <c r="B78" s="432"/>
      <c r="C78" s="438">
        <v>63</v>
      </c>
      <c r="D78" s="439"/>
      <c r="E78" s="440"/>
      <c r="F78" s="441"/>
      <c r="G78" s="442"/>
      <c r="H78" s="442"/>
      <c r="I78" s="443"/>
      <c r="J78" s="442"/>
      <c r="K78" s="439"/>
      <c r="L78" s="439"/>
      <c r="M78" s="439"/>
      <c r="N78" s="422" t="str">
        <f t="shared" si="26"/>
        <v/>
      </c>
      <c r="O78" s="434" t="str">
        <f t="shared" si="27"/>
        <v/>
      </c>
      <c r="P78" s="434" t="str">
        <f t="shared" si="28"/>
        <v/>
      </c>
      <c r="Q78" s="444" t="str">
        <f>IF(J78="","",メイン_入力!$Y$32)</f>
        <v/>
      </c>
      <c r="R78" s="445" t="str">
        <f>IF(J78="","",メイン_入力!$Z$32)</f>
        <v/>
      </c>
      <c r="S78" s="446" t="str">
        <f t="shared" si="29"/>
        <v/>
      </c>
      <c r="T78" s="446" t="str">
        <f t="shared" si="22"/>
        <v/>
      </c>
      <c r="U78" s="434" t="str">
        <f t="shared" si="23"/>
        <v/>
      </c>
      <c r="V78" s="434" t="str">
        <f t="shared" si="24"/>
        <v/>
      </c>
      <c r="W78" s="434" t="str">
        <f t="shared" si="25"/>
        <v/>
      </c>
      <c r="X78" s="434" t="str">
        <f t="shared" si="30"/>
        <v/>
      </c>
      <c r="Y78" s="433"/>
      <c r="Z78" s="417"/>
      <c r="AA78" s="417"/>
    </row>
    <row r="79" spans="2:35" ht="15" customHeight="1">
      <c r="B79" s="432"/>
      <c r="C79" s="438">
        <v>64</v>
      </c>
      <c r="D79" s="439"/>
      <c r="E79" s="440"/>
      <c r="F79" s="441"/>
      <c r="G79" s="442"/>
      <c r="H79" s="442"/>
      <c r="I79" s="443"/>
      <c r="J79" s="442"/>
      <c r="K79" s="439"/>
      <c r="L79" s="439"/>
      <c r="M79" s="439"/>
      <c r="N79" s="422" t="str">
        <f t="shared" si="26"/>
        <v/>
      </c>
      <c r="O79" s="434" t="str">
        <f t="shared" si="27"/>
        <v/>
      </c>
      <c r="P79" s="434" t="str">
        <f t="shared" si="28"/>
        <v/>
      </c>
      <c r="Q79" s="444" t="str">
        <f>IF(J79="","",メイン_入力!$Y$32)</f>
        <v/>
      </c>
      <c r="R79" s="445" t="str">
        <f>IF(J79="","",メイン_入力!$Z$32)</f>
        <v/>
      </c>
      <c r="S79" s="446" t="str">
        <f t="shared" si="29"/>
        <v/>
      </c>
      <c r="T79" s="446" t="str">
        <f t="shared" si="22"/>
        <v/>
      </c>
      <c r="U79" s="434" t="str">
        <f t="shared" si="23"/>
        <v/>
      </c>
      <c r="V79" s="434" t="str">
        <f t="shared" si="24"/>
        <v/>
      </c>
      <c r="W79" s="434" t="str">
        <f t="shared" si="25"/>
        <v/>
      </c>
      <c r="X79" s="434" t="str">
        <f t="shared" si="30"/>
        <v/>
      </c>
      <c r="Y79" s="433"/>
      <c r="Z79" s="417"/>
      <c r="AA79" s="417"/>
    </row>
    <row r="80" spans="2:35" ht="15" customHeight="1">
      <c r="B80" s="432"/>
      <c r="C80" s="438">
        <v>65</v>
      </c>
      <c r="D80" s="439"/>
      <c r="E80" s="440"/>
      <c r="F80" s="441"/>
      <c r="G80" s="442"/>
      <c r="H80" s="442"/>
      <c r="I80" s="443"/>
      <c r="J80" s="442"/>
      <c r="K80" s="439"/>
      <c r="L80" s="439"/>
      <c r="M80" s="439"/>
      <c r="N80" s="422" t="str">
        <f t="shared" si="26"/>
        <v/>
      </c>
      <c r="O80" s="434" t="str">
        <f t="shared" si="27"/>
        <v/>
      </c>
      <c r="P80" s="434" t="str">
        <f t="shared" si="28"/>
        <v/>
      </c>
      <c r="Q80" s="444" t="str">
        <f>IF(J80="","",メイン_入力!$Y$32)</f>
        <v/>
      </c>
      <c r="R80" s="445" t="str">
        <f>IF(J80="","",メイン_入力!$Z$32)</f>
        <v/>
      </c>
      <c r="S80" s="446" t="str">
        <f t="shared" si="29"/>
        <v/>
      </c>
      <c r="T80" s="446" t="str">
        <f t="shared" si="22"/>
        <v/>
      </c>
      <c r="U80" s="434" t="str">
        <f t="shared" si="23"/>
        <v/>
      </c>
      <c r="V80" s="434" t="str">
        <f>IF(ISERROR(T80),"",IF(T80="","",T80*$AR$4/1000))</f>
        <v/>
      </c>
      <c r="W80" s="434" t="str">
        <f t="shared" si="25"/>
        <v/>
      </c>
      <c r="X80" s="434" t="str">
        <f t="shared" si="30"/>
        <v/>
      </c>
      <c r="Y80" s="433"/>
      <c r="Z80" s="417"/>
      <c r="AA80" s="417"/>
    </row>
    <row r="81" spans="2:27" ht="15" customHeight="1">
      <c r="B81" s="432"/>
      <c r="C81" s="438">
        <v>66</v>
      </c>
      <c r="D81" s="439"/>
      <c r="E81" s="440"/>
      <c r="F81" s="441"/>
      <c r="G81" s="442"/>
      <c r="H81" s="442"/>
      <c r="I81" s="443"/>
      <c r="J81" s="442"/>
      <c r="K81" s="439"/>
      <c r="L81" s="439"/>
      <c r="M81" s="439"/>
      <c r="N81" s="422" t="str">
        <f t="shared" si="26"/>
        <v/>
      </c>
      <c r="O81" s="434" t="str">
        <f t="shared" si="27"/>
        <v/>
      </c>
      <c r="P81" s="434" t="str">
        <f t="shared" si="28"/>
        <v/>
      </c>
      <c r="Q81" s="444" t="str">
        <f>IF(J81="","",メイン_入力!$Y$32)</f>
        <v/>
      </c>
      <c r="R81" s="445" t="str">
        <f>IF(J81="","",メイン_入力!$Z$32)</f>
        <v/>
      </c>
      <c r="S81" s="446" t="str">
        <f t="shared" si="29"/>
        <v/>
      </c>
      <c r="T81" s="446" t="str">
        <f t="shared" si="22"/>
        <v/>
      </c>
      <c r="U81" s="434" t="str">
        <f t="shared" si="23"/>
        <v/>
      </c>
      <c r="V81" s="434" t="str">
        <f t="shared" si="24"/>
        <v/>
      </c>
      <c r="W81" s="434" t="str">
        <f t="shared" si="25"/>
        <v/>
      </c>
      <c r="X81" s="434" t="str">
        <f t="shared" si="30"/>
        <v/>
      </c>
      <c r="Y81" s="433"/>
      <c r="Z81" s="417"/>
      <c r="AA81" s="417"/>
    </row>
    <row r="82" spans="2:27" ht="15" customHeight="1">
      <c r="B82" s="432"/>
      <c r="C82" s="438">
        <v>67</v>
      </c>
      <c r="D82" s="439"/>
      <c r="E82" s="440"/>
      <c r="F82" s="441"/>
      <c r="G82" s="442"/>
      <c r="H82" s="442"/>
      <c r="I82" s="443"/>
      <c r="J82" s="442"/>
      <c r="K82" s="439"/>
      <c r="L82" s="439"/>
      <c r="M82" s="439"/>
      <c r="N82" s="422" t="str">
        <f t="shared" si="26"/>
        <v/>
      </c>
      <c r="O82" s="434" t="str">
        <f t="shared" si="27"/>
        <v/>
      </c>
      <c r="P82" s="434" t="str">
        <f t="shared" si="28"/>
        <v/>
      </c>
      <c r="Q82" s="444" t="str">
        <f>IF(J82="","",メイン_入力!$Y$32)</f>
        <v/>
      </c>
      <c r="R82" s="445" t="str">
        <f>IF(J82="","",メイン_入力!$Z$32)</f>
        <v/>
      </c>
      <c r="S82" s="446" t="str">
        <f t="shared" si="29"/>
        <v/>
      </c>
      <c r="T82" s="446" t="str">
        <f t="shared" si="22"/>
        <v/>
      </c>
      <c r="U82" s="434" t="str">
        <f t="shared" si="23"/>
        <v/>
      </c>
      <c r="V82" s="434" t="str">
        <f t="shared" si="24"/>
        <v/>
      </c>
      <c r="W82" s="434" t="str">
        <f t="shared" si="25"/>
        <v/>
      </c>
      <c r="X82" s="434" t="str">
        <f t="shared" si="30"/>
        <v/>
      </c>
      <c r="Y82" s="433"/>
      <c r="Z82" s="417"/>
      <c r="AA82" s="417"/>
    </row>
    <row r="83" spans="2:27" ht="15" customHeight="1">
      <c r="B83" s="432"/>
      <c r="C83" s="438">
        <v>68</v>
      </c>
      <c r="D83" s="439"/>
      <c r="E83" s="440"/>
      <c r="F83" s="441"/>
      <c r="G83" s="442"/>
      <c r="H83" s="442"/>
      <c r="I83" s="443"/>
      <c r="J83" s="442"/>
      <c r="K83" s="439"/>
      <c r="L83" s="439"/>
      <c r="M83" s="439"/>
      <c r="N83" s="422" t="str">
        <f t="shared" si="26"/>
        <v/>
      </c>
      <c r="O83" s="434" t="str">
        <f t="shared" si="27"/>
        <v/>
      </c>
      <c r="P83" s="434" t="str">
        <f t="shared" si="28"/>
        <v/>
      </c>
      <c r="Q83" s="444" t="str">
        <f>IF(J83="","",メイン_入力!$Y$32)</f>
        <v/>
      </c>
      <c r="R83" s="445" t="str">
        <f>IF(J83="","",メイン_入力!$Z$32)</f>
        <v/>
      </c>
      <c r="S83" s="446" t="str">
        <f t="shared" si="29"/>
        <v/>
      </c>
      <c r="T83" s="446" t="str">
        <f t="shared" si="22"/>
        <v/>
      </c>
      <c r="U83" s="434" t="str">
        <f t="shared" si="23"/>
        <v/>
      </c>
      <c r="V83" s="434" t="str">
        <f t="shared" si="24"/>
        <v/>
      </c>
      <c r="W83" s="434" t="str">
        <f t="shared" si="25"/>
        <v/>
      </c>
      <c r="X83" s="434" t="str">
        <f t="shared" si="30"/>
        <v/>
      </c>
      <c r="Y83" s="433"/>
      <c r="Z83" s="417"/>
      <c r="AA83" s="417"/>
    </row>
    <row r="84" spans="2:27" ht="15" customHeight="1">
      <c r="B84" s="432"/>
      <c r="C84" s="438">
        <v>69</v>
      </c>
      <c r="D84" s="439"/>
      <c r="E84" s="440"/>
      <c r="F84" s="441"/>
      <c r="G84" s="442"/>
      <c r="H84" s="442"/>
      <c r="I84" s="443"/>
      <c r="J84" s="442"/>
      <c r="K84" s="439"/>
      <c r="L84" s="439"/>
      <c r="M84" s="439"/>
      <c r="N84" s="422" t="str">
        <f t="shared" si="26"/>
        <v/>
      </c>
      <c r="O84" s="434" t="str">
        <f t="shared" si="27"/>
        <v/>
      </c>
      <c r="P84" s="434" t="str">
        <f t="shared" si="28"/>
        <v/>
      </c>
      <c r="Q84" s="444" t="str">
        <f>IF(J84="","",メイン_入力!$Y$32)</f>
        <v/>
      </c>
      <c r="R84" s="445" t="str">
        <f>IF(J84="","",メイン_入力!$Z$32)</f>
        <v/>
      </c>
      <c r="S84" s="446" t="str">
        <f t="shared" si="29"/>
        <v/>
      </c>
      <c r="T84" s="446" t="str">
        <f t="shared" si="22"/>
        <v/>
      </c>
      <c r="U84" s="434" t="str">
        <f t="shared" si="23"/>
        <v/>
      </c>
      <c r="V84" s="434" t="str">
        <f t="shared" si="24"/>
        <v/>
      </c>
      <c r="W84" s="434" t="str">
        <f t="shared" si="25"/>
        <v/>
      </c>
      <c r="X84" s="434" t="str">
        <f t="shared" si="30"/>
        <v/>
      </c>
      <c r="Y84" s="433"/>
      <c r="Z84" s="417"/>
      <c r="AA84" s="417"/>
    </row>
    <row r="85" spans="2:27" ht="15" customHeight="1">
      <c r="B85" s="432"/>
      <c r="C85" s="438">
        <v>70</v>
      </c>
      <c r="D85" s="439"/>
      <c r="E85" s="440"/>
      <c r="F85" s="441"/>
      <c r="G85" s="442"/>
      <c r="H85" s="442"/>
      <c r="I85" s="443"/>
      <c r="J85" s="442"/>
      <c r="K85" s="439"/>
      <c r="L85" s="439"/>
      <c r="M85" s="439"/>
      <c r="N85" s="422" t="str">
        <f t="shared" si="26"/>
        <v/>
      </c>
      <c r="O85" s="434" t="str">
        <f t="shared" si="27"/>
        <v/>
      </c>
      <c r="P85" s="434" t="str">
        <f t="shared" si="28"/>
        <v/>
      </c>
      <c r="Q85" s="444" t="str">
        <f>IF(J85="","",メイン_入力!$Y$32)</f>
        <v/>
      </c>
      <c r="R85" s="445" t="str">
        <f>IF(J85="","",メイン_入力!$Z$32)</f>
        <v/>
      </c>
      <c r="S85" s="446" t="str">
        <f t="shared" si="29"/>
        <v/>
      </c>
      <c r="T85" s="446" t="str">
        <f t="shared" si="22"/>
        <v/>
      </c>
      <c r="U85" s="434" t="str">
        <f t="shared" si="23"/>
        <v/>
      </c>
      <c r="V85" s="434" t="str">
        <f t="shared" si="24"/>
        <v/>
      </c>
      <c r="W85" s="434" t="str">
        <f t="shared" si="25"/>
        <v/>
      </c>
      <c r="X85" s="434" t="str">
        <f t="shared" si="30"/>
        <v/>
      </c>
      <c r="Y85" s="433"/>
      <c r="Z85" s="417"/>
      <c r="AA85" s="417"/>
    </row>
    <row r="86" spans="2:27" ht="15" customHeight="1">
      <c r="B86" s="432"/>
      <c r="C86" s="438">
        <v>71</v>
      </c>
      <c r="D86" s="439"/>
      <c r="E86" s="440"/>
      <c r="F86" s="441"/>
      <c r="G86" s="442"/>
      <c r="H86" s="442"/>
      <c r="I86" s="443"/>
      <c r="J86" s="442"/>
      <c r="K86" s="439"/>
      <c r="L86" s="439"/>
      <c r="M86" s="439"/>
      <c r="N86" s="422" t="str">
        <f t="shared" si="26"/>
        <v/>
      </c>
      <c r="O86" s="434" t="str">
        <f t="shared" si="27"/>
        <v/>
      </c>
      <c r="P86" s="434" t="str">
        <f t="shared" si="28"/>
        <v/>
      </c>
      <c r="Q86" s="444" t="str">
        <f>IF(J86="","",メイン_入力!$Y$32)</f>
        <v/>
      </c>
      <c r="R86" s="445" t="str">
        <f>IF(J86="","",メイン_入力!$Z$32)</f>
        <v/>
      </c>
      <c r="S86" s="446" t="str">
        <f t="shared" si="29"/>
        <v/>
      </c>
      <c r="T86" s="446" t="str">
        <f t="shared" si="22"/>
        <v/>
      </c>
      <c r="U86" s="434" t="str">
        <f t="shared" si="23"/>
        <v/>
      </c>
      <c r="V86" s="434" t="str">
        <f t="shared" si="24"/>
        <v/>
      </c>
      <c r="W86" s="434" t="str">
        <f t="shared" si="25"/>
        <v/>
      </c>
      <c r="X86" s="434" t="str">
        <f t="shared" si="30"/>
        <v/>
      </c>
      <c r="Y86" s="433"/>
      <c r="Z86" s="417"/>
      <c r="AA86" s="417"/>
    </row>
    <row r="87" spans="2:27" ht="15" customHeight="1">
      <c r="B87" s="432"/>
      <c r="C87" s="438">
        <v>72</v>
      </c>
      <c r="D87" s="439"/>
      <c r="E87" s="440"/>
      <c r="F87" s="441"/>
      <c r="G87" s="442"/>
      <c r="H87" s="442"/>
      <c r="I87" s="443"/>
      <c r="J87" s="442"/>
      <c r="K87" s="439"/>
      <c r="L87" s="439"/>
      <c r="M87" s="439"/>
      <c r="N87" s="422" t="str">
        <f t="shared" si="26"/>
        <v/>
      </c>
      <c r="O87" s="434" t="str">
        <f t="shared" si="27"/>
        <v/>
      </c>
      <c r="P87" s="434" t="str">
        <f t="shared" si="28"/>
        <v/>
      </c>
      <c r="Q87" s="444" t="str">
        <f>IF(J87="","",メイン_入力!$Y$32)</f>
        <v/>
      </c>
      <c r="R87" s="445" t="str">
        <f>IF(J87="","",メイン_入力!$Z$32)</f>
        <v/>
      </c>
      <c r="S87" s="446" t="str">
        <f t="shared" si="29"/>
        <v/>
      </c>
      <c r="T87" s="446" t="str">
        <f t="shared" si="22"/>
        <v/>
      </c>
      <c r="U87" s="434" t="str">
        <f t="shared" si="23"/>
        <v/>
      </c>
      <c r="V87" s="434" t="str">
        <f t="shared" si="24"/>
        <v/>
      </c>
      <c r="W87" s="434" t="str">
        <f t="shared" si="25"/>
        <v/>
      </c>
      <c r="X87" s="434" t="str">
        <f t="shared" si="30"/>
        <v/>
      </c>
      <c r="Y87" s="433"/>
      <c r="Z87" s="417"/>
      <c r="AA87" s="417"/>
    </row>
    <row r="88" spans="2:27" ht="15" customHeight="1">
      <c r="B88" s="432"/>
      <c r="C88" s="438">
        <v>73</v>
      </c>
      <c r="D88" s="439"/>
      <c r="E88" s="440"/>
      <c r="F88" s="441"/>
      <c r="G88" s="442"/>
      <c r="H88" s="442"/>
      <c r="I88" s="443"/>
      <c r="J88" s="442"/>
      <c r="K88" s="439"/>
      <c r="L88" s="439"/>
      <c r="M88" s="439"/>
      <c r="N88" s="422" t="str">
        <f t="shared" si="26"/>
        <v/>
      </c>
      <c r="O88" s="434" t="str">
        <f t="shared" si="27"/>
        <v/>
      </c>
      <c r="P88" s="434" t="str">
        <f t="shared" si="28"/>
        <v/>
      </c>
      <c r="Q88" s="444" t="str">
        <f>IF(J88="","",メイン_入力!$Y$32)</f>
        <v/>
      </c>
      <c r="R88" s="445" t="str">
        <f>IF(J88="","",メイン_入力!$Z$32)</f>
        <v/>
      </c>
      <c r="S88" s="446" t="str">
        <f t="shared" si="29"/>
        <v/>
      </c>
      <c r="T88" s="446" t="str">
        <f t="shared" si="22"/>
        <v/>
      </c>
      <c r="U88" s="434" t="str">
        <f t="shared" si="23"/>
        <v/>
      </c>
      <c r="V88" s="434" t="str">
        <f t="shared" si="24"/>
        <v/>
      </c>
      <c r="W88" s="434" t="str">
        <f t="shared" si="25"/>
        <v/>
      </c>
      <c r="X88" s="434" t="str">
        <f t="shared" si="30"/>
        <v/>
      </c>
      <c r="Y88" s="433"/>
      <c r="Z88" s="417"/>
      <c r="AA88" s="417"/>
    </row>
    <row r="89" spans="2:27" ht="15" customHeight="1">
      <c r="B89" s="432"/>
      <c r="C89" s="438">
        <v>74</v>
      </c>
      <c r="D89" s="439"/>
      <c r="E89" s="440"/>
      <c r="F89" s="441"/>
      <c r="G89" s="442"/>
      <c r="H89" s="442"/>
      <c r="I89" s="443"/>
      <c r="J89" s="442"/>
      <c r="K89" s="439"/>
      <c r="L89" s="439"/>
      <c r="M89" s="439"/>
      <c r="N89" s="422" t="str">
        <f t="shared" si="26"/>
        <v/>
      </c>
      <c r="O89" s="434" t="str">
        <f t="shared" si="27"/>
        <v/>
      </c>
      <c r="P89" s="434" t="str">
        <f t="shared" si="28"/>
        <v/>
      </c>
      <c r="Q89" s="444" t="str">
        <f>IF(J89="","",メイン_入力!$Y$32)</f>
        <v/>
      </c>
      <c r="R89" s="445" t="str">
        <f>IF(J89="","",メイン_入力!$Z$32)</f>
        <v/>
      </c>
      <c r="S89" s="446" t="str">
        <f t="shared" si="29"/>
        <v/>
      </c>
      <c r="T89" s="446" t="str">
        <f t="shared" si="22"/>
        <v/>
      </c>
      <c r="U89" s="434" t="str">
        <f t="shared" si="23"/>
        <v/>
      </c>
      <c r="V89" s="434" t="str">
        <f t="shared" si="24"/>
        <v/>
      </c>
      <c r="W89" s="434" t="str">
        <f t="shared" si="25"/>
        <v/>
      </c>
      <c r="X89" s="434" t="str">
        <f t="shared" si="30"/>
        <v/>
      </c>
      <c r="Y89" s="433"/>
      <c r="Z89" s="417"/>
      <c r="AA89" s="417"/>
    </row>
    <row r="90" spans="2:27" ht="15" customHeight="1">
      <c r="B90" s="432"/>
      <c r="C90" s="438">
        <v>75</v>
      </c>
      <c r="D90" s="439"/>
      <c r="E90" s="440"/>
      <c r="F90" s="441"/>
      <c r="G90" s="442"/>
      <c r="H90" s="442"/>
      <c r="I90" s="443"/>
      <c r="J90" s="442"/>
      <c r="K90" s="439"/>
      <c r="L90" s="439"/>
      <c r="M90" s="439"/>
      <c r="N90" s="422" t="str">
        <f t="shared" si="26"/>
        <v/>
      </c>
      <c r="O90" s="434" t="str">
        <f t="shared" si="27"/>
        <v/>
      </c>
      <c r="P90" s="434" t="str">
        <f t="shared" si="28"/>
        <v/>
      </c>
      <c r="Q90" s="444" t="str">
        <f>IF(J90="","",メイン_入力!$Y$32)</f>
        <v/>
      </c>
      <c r="R90" s="445" t="str">
        <f>IF(J90="","",メイン_入力!$Z$32)</f>
        <v/>
      </c>
      <c r="S90" s="446" t="str">
        <f t="shared" si="29"/>
        <v/>
      </c>
      <c r="T90" s="446" t="str">
        <f t="shared" si="22"/>
        <v/>
      </c>
      <c r="U90" s="434" t="str">
        <f t="shared" si="23"/>
        <v/>
      </c>
      <c r="V90" s="434" t="str">
        <f t="shared" si="24"/>
        <v/>
      </c>
      <c r="W90" s="434" t="str">
        <f t="shared" si="25"/>
        <v/>
      </c>
      <c r="X90" s="434" t="str">
        <f t="shared" si="30"/>
        <v/>
      </c>
      <c r="Y90" s="433"/>
      <c r="Z90" s="417"/>
      <c r="AA90" s="417"/>
    </row>
    <row r="91" spans="2:27" ht="15" customHeight="1">
      <c r="B91" s="432"/>
      <c r="C91" s="438">
        <v>76</v>
      </c>
      <c r="D91" s="439"/>
      <c r="E91" s="440"/>
      <c r="F91" s="441"/>
      <c r="G91" s="442"/>
      <c r="H91" s="442"/>
      <c r="I91" s="443"/>
      <c r="J91" s="442"/>
      <c r="K91" s="439"/>
      <c r="L91" s="439"/>
      <c r="M91" s="439"/>
      <c r="N91" s="422" t="str">
        <f t="shared" si="26"/>
        <v/>
      </c>
      <c r="O91" s="434" t="str">
        <f t="shared" si="27"/>
        <v/>
      </c>
      <c r="P91" s="434" t="str">
        <f t="shared" si="28"/>
        <v/>
      </c>
      <c r="Q91" s="444" t="str">
        <f>IF(J91="","",メイン_入力!$Y$32)</f>
        <v/>
      </c>
      <c r="R91" s="445" t="str">
        <f>IF(J91="","",メイン_入力!$Z$32)</f>
        <v/>
      </c>
      <c r="S91" s="446" t="str">
        <f t="shared" si="29"/>
        <v/>
      </c>
      <c r="T91" s="446" t="str">
        <f t="shared" si="22"/>
        <v/>
      </c>
      <c r="U91" s="434" t="str">
        <f t="shared" si="23"/>
        <v/>
      </c>
      <c r="V91" s="434" t="str">
        <f t="shared" si="24"/>
        <v/>
      </c>
      <c r="W91" s="434" t="str">
        <f t="shared" si="25"/>
        <v/>
      </c>
      <c r="X91" s="434" t="str">
        <f t="shared" si="30"/>
        <v/>
      </c>
      <c r="Y91" s="433"/>
      <c r="Z91" s="417"/>
      <c r="AA91" s="417"/>
    </row>
    <row r="92" spans="2:27" ht="15" customHeight="1">
      <c r="B92" s="432"/>
      <c r="C92" s="438">
        <v>77</v>
      </c>
      <c r="D92" s="439"/>
      <c r="E92" s="440"/>
      <c r="F92" s="441"/>
      <c r="G92" s="442"/>
      <c r="H92" s="442"/>
      <c r="I92" s="443"/>
      <c r="J92" s="442"/>
      <c r="K92" s="439"/>
      <c r="L92" s="439"/>
      <c r="M92" s="439"/>
      <c r="N92" s="422" t="str">
        <f t="shared" si="26"/>
        <v/>
      </c>
      <c r="O92" s="434" t="str">
        <f t="shared" si="27"/>
        <v/>
      </c>
      <c r="P92" s="434" t="str">
        <f t="shared" si="28"/>
        <v/>
      </c>
      <c r="Q92" s="444" t="str">
        <f>IF(J92="","",メイン_入力!$Y$32)</f>
        <v/>
      </c>
      <c r="R92" s="445" t="str">
        <f>IF(J92="","",メイン_入力!$Z$32)</f>
        <v/>
      </c>
      <c r="S92" s="446" t="str">
        <f t="shared" si="29"/>
        <v/>
      </c>
      <c r="T92" s="446" t="str">
        <f t="shared" si="22"/>
        <v/>
      </c>
      <c r="U92" s="434" t="str">
        <f t="shared" si="23"/>
        <v/>
      </c>
      <c r="V92" s="434" t="str">
        <f t="shared" si="24"/>
        <v/>
      </c>
      <c r="W92" s="434" t="str">
        <f t="shared" si="25"/>
        <v/>
      </c>
      <c r="X92" s="434" t="str">
        <f t="shared" si="30"/>
        <v/>
      </c>
      <c r="Y92" s="433"/>
      <c r="Z92" s="417"/>
      <c r="AA92" s="417"/>
    </row>
    <row r="93" spans="2:27" ht="15" customHeight="1">
      <c r="B93" s="432"/>
      <c r="C93" s="438">
        <v>78</v>
      </c>
      <c r="D93" s="439"/>
      <c r="E93" s="440"/>
      <c r="F93" s="441"/>
      <c r="G93" s="442"/>
      <c r="H93" s="442"/>
      <c r="I93" s="443"/>
      <c r="J93" s="442"/>
      <c r="K93" s="439"/>
      <c r="L93" s="439"/>
      <c r="M93" s="439"/>
      <c r="N93" s="422" t="str">
        <f t="shared" si="26"/>
        <v/>
      </c>
      <c r="O93" s="434" t="str">
        <f t="shared" si="27"/>
        <v/>
      </c>
      <c r="P93" s="434" t="str">
        <f t="shared" si="28"/>
        <v/>
      </c>
      <c r="Q93" s="444" t="str">
        <f>IF(J93="","",メイン_入力!$Y$32)</f>
        <v/>
      </c>
      <c r="R93" s="445" t="str">
        <f>IF(J93="","",メイン_入力!$Z$32)</f>
        <v/>
      </c>
      <c r="S93" s="446" t="str">
        <f t="shared" si="29"/>
        <v/>
      </c>
      <c r="T93" s="446" t="str">
        <f t="shared" si="22"/>
        <v/>
      </c>
      <c r="U93" s="434" t="str">
        <f t="shared" si="23"/>
        <v/>
      </c>
      <c r="V93" s="434" t="str">
        <f t="shared" si="24"/>
        <v/>
      </c>
      <c r="W93" s="434" t="str">
        <f t="shared" si="25"/>
        <v/>
      </c>
      <c r="X93" s="434" t="str">
        <f t="shared" si="30"/>
        <v/>
      </c>
      <c r="Y93" s="433"/>
      <c r="Z93" s="417"/>
      <c r="AA93" s="417"/>
    </row>
    <row r="94" spans="2:27" ht="15" customHeight="1">
      <c r="B94" s="432"/>
      <c r="C94" s="438">
        <v>79</v>
      </c>
      <c r="D94" s="439"/>
      <c r="E94" s="440"/>
      <c r="F94" s="441"/>
      <c r="G94" s="442"/>
      <c r="H94" s="442"/>
      <c r="I94" s="443"/>
      <c r="J94" s="442"/>
      <c r="K94" s="439"/>
      <c r="L94" s="439"/>
      <c r="M94" s="439"/>
      <c r="N94" s="422" t="str">
        <f t="shared" si="26"/>
        <v/>
      </c>
      <c r="O94" s="434" t="str">
        <f t="shared" si="27"/>
        <v/>
      </c>
      <c r="P94" s="434" t="str">
        <f t="shared" si="28"/>
        <v/>
      </c>
      <c r="Q94" s="444" t="str">
        <f>IF(J94="","",メイン_入力!$Y$32)</f>
        <v/>
      </c>
      <c r="R94" s="445" t="str">
        <f>IF(J94="","",メイン_入力!$Z$32)</f>
        <v/>
      </c>
      <c r="S94" s="446" t="str">
        <f t="shared" si="29"/>
        <v/>
      </c>
      <c r="T94" s="446" t="str">
        <f t="shared" si="22"/>
        <v/>
      </c>
      <c r="U94" s="434" t="str">
        <f t="shared" si="23"/>
        <v/>
      </c>
      <c r="V94" s="434" t="str">
        <f t="shared" si="24"/>
        <v/>
      </c>
      <c r="W94" s="434" t="str">
        <f t="shared" si="25"/>
        <v/>
      </c>
      <c r="X94" s="434" t="str">
        <f t="shared" si="30"/>
        <v/>
      </c>
      <c r="Y94" s="433"/>
      <c r="Z94" s="417"/>
      <c r="AA94" s="417"/>
    </row>
    <row r="95" spans="2:27" ht="15" customHeight="1">
      <c r="B95" s="432"/>
      <c r="C95" s="438">
        <v>80</v>
      </c>
      <c r="D95" s="439"/>
      <c r="E95" s="440"/>
      <c r="F95" s="441"/>
      <c r="G95" s="442"/>
      <c r="H95" s="442"/>
      <c r="I95" s="443"/>
      <c r="J95" s="442"/>
      <c r="K95" s="439"/>
      <c r="L95" s="439"/>
      <c r="M95" s="439"/>
      <c r="N95" s="422" t="str">
        <f t="shared" si="26"/>
        <v/>
      </c>
      <c r="O95" s="434" t="str">
        <f t="shared" si="27"/>
        <v/>
      </c>
      <c r="P95" s="434" t="str">
        <f t="shared" si="28"/>
        <v/>
      </c>
      <c r="Q95" s="444" t="str">
        <f>IF(J95="","",メイン_入力!$Y$32)</f>
        <v/>
      </c>
      <c r="R95" s="445" t="str">
        <f>IF(J95="","",メイン_入力!$Z$32)</f>
        <v/>
      </c>
      <c r="S95" s="446" t="str">
        <f t="shared" si="29"/>
        <v/>
      </c>
      <c r="T95" s="446" t="str">
        <f t="shared" si="22"/>
        <v/>
      </c>
      <c r="U95" s="434" t="str">
        <f t="shared" si="23"/>
        <v/>
      </c>
      <c r="V95" s="434" t="str">
        <f t="shared" si="24"/>
        <v/>
      </c>
      <c r="W95" s="434" t="str">
        <f t="shared" si="25"/>
        <v/>
      </c>
      <c r="X95" s="434" t="str">
        <f t="shared" si="30"/>
        <v/>
      </c>
      <c r="Y95" s="433"/>
      <c r="Z95" s="417"/>
      <c r="AA95" s="417"/>
    </row>
    <row r="96" spans="2:27" ht="15" customHeight="1">
      <c r="B96" s="432"/>
      <c r="C96" s="438">
        <v>81</v>
      </c>
      <c r="D96" s="439"/>
      <c r="E96" s="440"/>
      <c r="F96" s="441"/>
      <c r="G96" s="442"/>
      <c r="H96" s="442"/>
      <c r="I96" s="443"/>
      <c r="J96" s="442"/>
      <c r="K96" s="439"/>
      <c r="L96" s="439"/>
      <c r="M96" s="439"/>
      <c r="N96" s="422" t="str">
        <f t="shared" si="26"/>
        <v/>
      </c>
      <c r="O96" s="434" t="str">
        <f t="shared" si="27"/>
        <v/>
      </c>
      <c r="P96" s="434" t="str">
        <f t="shared" si="28"/>
        <v/>
      </c>
      <c r="Q96" s="444" t="str">
        <f>IF(J96="","",メイン_入力!$Y$32)</f>
        <v/>
      </c>
      <c r="R96" s="445" t="str">
        <f>IF(J96="","",メイン_入力!$Z$32)</f>
        <v/>
      </c>
      <c r="S96" s="446" t="str">
        <f t="shared" si="29"/>
        <v/>
      </c>
      <c r="T96" s="446" t="str">
        <f t="shared" si="22"/>
        <v/>
      </c>
      <c r="U96" s="434" t="str">
        <f t="shared" si="23"/>
        <v/>
      </c>
      <c r="V96" s="434" t="str">
        <f t="shared" si="24"/>
        <v/>
      </c>
      <c r="W96" s="434" t="str">
        <f t="shared" si="25"/>
        <v/>
      </c>
      <c r="X96" s="434" t="str">
        <f t="shared" si="30"/>
        <v/>
      </c>
      <c r="Y96" s="433"/>
      <c r="Z96" s="417"/>
      <c r="AA96" s="417"/>
    </row>
    <row r="97" spans="2:27" ht="15" customHeight="1">
      <c r="B97" s="432"/>
      <c r="C97" s="438">
        <v>82</v>
      </c>
      <c r="D97" s="439"/>
      <c r="E97" s="440"/>
      <c r="F97" s="441"/>
      <c r="G97" s="442"/>
      <c r="H97" s="442"/>
      <c r="I97" s="443"/>
      <c r="J97" s="442"/>
      <c r="K97" s="439"/>
      <c r="L97" s="439"/>
      <c r="M97" s="439"/>
      <c r="N97" s="422" t="str">
        <f t="shared" si="26"/>
        <v/>
      </c>
      <c r="O97" s="434" t="str">
        <f t="shared" si="27"/>
        <v/>
      </c>
      <c r="P97" s="434" t="str">
        <f t="shared" si="28"/>
        <v/>
      </c>
      <c r="Q97" s="444" t="str">
        <f>IF(J97="","",メイン_入力!$Y$32)</f>
        <v/>
      </c>
      <c r="R97" s="445" t="str">
        <f>IF(J97="","",メイン_入力!$Z$32)</f>
        <v/>
      </c>
      <c r="S97" s="446" t="str">
        <f t="shared" si="29"/>
        <v/>
      </c>
      <c r="T97" s="446" t="str">
        <f t="shared" si="22"/>
        <v/>
      </c>
      <c r="U97" s="434" t="str">
        <f t="shared" si="23"/>
        <v/>
      </c>
      <c r="V97" s="434" t="str">
        <f t="shared" si="24"/>
        <v/>
      </c>
      <c r="W97" s="434" t="str">
        <f t="shared" si="25"/>
        <v/>
      </c>
      <c r="X97" s="434" t="str">
        <f t="shared" si="30"/>
        <v/>
      </c>
      <c r="Y97" s="433"/>
      <c r="Z97" s="417"/>
      <c r="AA97" s="417"/>
    </row>
    <row r="98" spans="2:27" ht="15" customHeight="1">
      <c r="B98" s="432"/>
      <c r="C98" s="438">
        <v>83</v>
      </c>
      <c r="D98" s="439"/>
      <c r="E98" s="440"/>
      <c r="F98" s="441"/>
      <c r="G98" s="442"/>
      <c r="H98" s="442"/>
      <c r="I98" s="443"/>
      <c r="J98" s="442"/>
      <c r="K98" s="439"/>
      <c r="L98" s="439"/>
      <c r="M98" s="439"/>
      <c r="N98" s="422" t="str">
        <f t="shared" si="26"/>
        <v/>
      </c>
      <c r="O98" s="434" t="str">
        <f t="shared" si="27"/>
        <v/>
      </c>
      <c r="P98" s="434" t="str">
        <f t="shared" si="28"/>
        <v/>
      </c>
      <c r="Q98" s="444" t="str">
        <f>IF(J98="","",メイン_入力!$Y$32)</f>
        <v/>
      </c>
      <c r="R98" s="445" t="str">
        <f>IF(J98="","",メイン_入力!$Z$32)</f>
        <v/>
      </c>
      <c r="S98" s="446" t="str">
        <f t="shared" si="29"/>
        <v/>
      </c>
      <c r="T98" s="446" t="str">
        <f t="shared" si="22"/>
        <v/>
      </c>
      <c r="U98" s="434" t="str">
        <f t="shared" si="23"/>
        <v/>
      </c>
      <c r="V98" s="434" t="str">
        <f t="shared" si="24"/>
        <v/>
      </c>
      <c r="W98" s="434" t="str">
        <f t="shared" si="25"/>
        <v/>
      </c>
      <c r="X98" s="434" t="str">
        <f t="shared" si="30"/>
        <v/>
      </c>
      <c r="Y98" s="433"/>
      <c r="Z98" s="417"/>
      <c r="AA98" s="417"/>
    </row>
    <row r="99" spans="2:27" ht="15" customHeight="1">
      <c r="B99" s="432"/>
      <c r="C99" s="438">
        <v>84</v>
      </c>
      <c r="D99" s="439"/>
      <c r="E99" s="440"/>
      <c r="F99" s="441"/>
      <c r="G99" s="442"/>
      <c r="H99" s="442"/>
      <c r="I99" s="443"/>
      <c r="J99" s="442"/>
      <c r="K99" s="439"/>
      <c r="L99" s="439"/>
      <c r="M99" s="439"/>
      <c r="N99" s="422" t="str">
        <f t="shared" si="26"/>
        <v/>
      </c>
      <c r="O99" s="434" t="str">
        <f t="shared" si="27"/>
        <v/>
      </c>
      <c r="P99" s="434" t="str">
        <f t="shared" si="28"/>
        <v/>
      </c>
      <c r="Q99" s="444" t="str">
        <f>IF(J99="","",メイン_入力!$Y$32)</f>
        <v/>
      </c>
      <c r="R99" s="445" t="str">
        <f>IF(J99="","",メイン_入力!$Z$32)</f>
        <v/>
      </c>
      <c r="S99" s="446" t="str">
        <f t="shared" si="29"/>
        <v/>
      </c>
      <c r="T99" s="446" t="str">
        <f t="shared" si="22"/>
        <v/>
      </c>
      <c r="U99" s="434" t="str">
        <f t="shared" si="23"/>
        <v/>
      </c>
      <c r="V99" s="434" t="str">
        <f t="shared" si="24"/>
        <v/>
      </c>
      <c r="W99" s="434" t="str">
        <f t="shared" si="25"/>
        <v/>
      </c>
      <c r="X99" s="434" t="str">
        <f t="shared" si="30"/>
        <v/>
      </c>
      <c r="Y99" s="433"/>
      <c r="Z99" s="417"/>
      <c r="AA99" s="417"/>
    </row>
    <row r="100" spans="2:27" ht="15" customHeight="1">
      <c r="B100" s="432"/>
      <c r="C100" s="438">
        <v>85</v>
      </c>
      <c r="D100" s="439"/>
      <c r="E100" s="440"/>
      <c r="F100" s="441"/>
      <c r="G100" s="442"/>
      <c r="H100" s="442"/>
      <c r="I100" s="443"/>
      <c r="J100" s="442"/>
      <c r="K100" s="439"/>
      <c r="L100" s="439"/>
      <c r="M100" s="439"/>
      <c r="N100" s="422" t="str">
        <f t="shared" si="26"/>
        <v/>
      </c>
      <c r="O100" s="434" t="str">
        <f t="shared" si="27"/>
        <v/>
      </c>
      <c r="P100" s="434" t="str">
        <f t="shared" si="28"/>
        <v/>
      </c>
      <c r="Q100" s="444" t="str">
        <f>IF(J100="","",メイン_入力!$Y$32)</f>
        <v/>
      </c>
      <c r="R100" s="445" t="str">
        <f>IF(J100="","",メイン_入力!$Z$32)</f>
        <v/>
      </c>
      <c r="S100" s="446" t="str">
        <f t="shared" si="29"/>
        <v/>
      </c>
      <c r="T100" s="446" t="str">
        <f t="shared" si="22"/>
        <v/>
      </c>
      <c r="U100" s="434" t="str">
        <f t="shared" si="23"/>
        <v/>
      </c>
      <c r="V100" s="434" t="str">
        <f t="shared" si="24"/>
        <v/>
      </c>
      <c r="W100" s="434" t="str">
        <f t="shared" si="25"/>
        <v/>
      </c>
      <c r="X100" s="434" t="str">
        <f t="shared" si="30"/>
        <v/>
      </c>
      <c r="Y100" s="433"/>
      <c r="Z100" s="417"/>
      <c r="AA100" s="417"/>
    </row>
    <row r="101" spans="2:27" ht="15" customHeight="1">
      <c r="B101" s="432"/>
      <c r="C101" s="438">
        <v>86</v>
      </c>
      <c r="D101" s="439"/>
      <c r="E101" s="440"/>
      <c r="F101" s="441"/>
      <c r="G101" s="442"/>
      <c r="H101" s="442"/>
      <c r="I101" s="443"/>
      <c r="J101" s="442"/>
      <c r="K101" s="439"/>
      <c r="L101" s="439"/>
      <c r="M101" s="439"/>
      <c r="N101" s="422" t="str">
        <f t="shared" si="26"/>
        <v/>
      </c>
      <c r="O101" s="434" t="str">
        <f t="shared" si="27"/>
        <v/>
      </c>
      <c r="P101" s="434" t="str">
        <f t="shared" si="28"/>
        <v/>
      </c>
      <c r="Q101" s="444" t="str">
        <f>IF(J101="","",メイン_入力!$Y$32)</f>
        <v/>
      </c>
      <c r="R101" s="445" t="str">
        <f>IF(J101="","",メイン_入力!$Z$32)</f>
        <v/>
      </c>
      <c r="S101" s="446" t="str">
        <f t="shared" si="29"/>
        <v/>
      </c>
      <c r="T101" s="446" t="str">
        <f t="shared" si="22"/>
        <v/>
      </c>
      <c r="U101" s="434" t="str">
        <f t="shared" si="23"/>
        <v/>
      </c>
      <c r="V101" s="434" t="str">
        <f t="shared" si="24"/>
        <v/>
      </c>
      <c r="W101" s="434" t="str">
        <f t="shared" si="25"/>
        <v/>
      </c>
      <c r="X101" s="434" t="str">
        <f t="shared" si="30"/>
        <v/>
      </c>
      <c r="Y101" s="433"/>
      <c r="Z101" s="417"/>
      <c r="AA101" s="417"/>
    </row>
    <row r="102" spans="2:27" ht="15" customHeight="1">
      <c r="B102" s="432"/>
      <c r="C102" s="438">
        <v>87</v>
      </c>
      <c r="D102" s="439"/>
      <c r="E102" s="440"/>
      <c r="F102" s="441"/>
      <c r="G102" s="442"/>
      <c r="H102" s="442"/>
      <c r="I102" s="443"/>
      <c r="J102" s="442"/>
      <c r="K102" s="439"/>
      <c r="L102" s="439"/>
      <c r="M102" s="439"/>
      <c r="N102" s="422" t="str">
        <f t="shared" si="26"/>
        <v/>
      </c>
      <c r="O102" s="434" t="str">
        <f t="shared" si="27"/>
        <v/>
      </c>
      <c r="P102" s="434" t="str">
        <f t="shared" si="28"/>
        <v/>
      </c>
      <c r="Q102" s="444" t="str">
        <f>IF(J102="","",メイン_入力!$Y$32)</f>
        <v/>
      </c>
      <c r="R102" s="445" t="str">
        <f>IF(J102="","",メイン_入力!$Z$32)</f>
        <v/>
      </c>
      <c r="S102" s="446" t="str">
        <f t="shared" si="29"/>
        <v/>
      </c>
      <c r="T102" s="446" t="str">
        <f t="shared" si="22"/>
        <v/>
      </c>
      <c r="U102" s="434" t="str">
        <f t="shared" si="23"/>
        <v/>
      </c>
      <c r="V102" s="434" t="str">
        <f t="shared" si="24"/>
        <v/>
      </c>
      <c r="W102" s="434" t="str">
        <f t="shared" si="25"/>
        <v/>
      </c>
      <c r="X102" s="434" t="str">
        <f t="shared" si="30"/>
        <v/>
      </c>
      <c r="Y102" s="433"/>
      <c r="Z102" s="417"/>
      <c r="AA102" s="417"/>
    </row>
    <row r="103" spans="2:27" ht="15" customHeight="1">
      <c r="B103" s="432"/>
      <c r="C103" s="438">
        <v>88</v>
      </c>
      <c r="D103" s="439"/>
      <c r="E103" s="440"/>
      <c r="F103" s="441"/>
      <c r="G103" s="442"/>
      <c r="H103" s="442"/>
      <c r="I103" s="443"/>
      <c r="J103" s="442"/>
      <c r="K103" s="439"/>
      <c r="L103" s="439"/>
      <c r="M103" s="439"/>
      <c r="N103" s="422" t="str">
        <f t="shared" si="26"/>
        <v/>
      </c>
      <c r="O103" s="434" t="str">
        <f t="shared" si="27"/>
        <v/>
      </c>
      <c r="P103" s="434" t="str">
        <f t="shared" si="28"/>
        <v/>
      </c>
      <c r="Q103" s="444" t="str">
        <f>IF(J103="","",メイン_入力!$Y$32)</f>
        <v/>
      </c>
      <c r="R103" s="445" t="str">
        <f>IF(J103="","",メイン_入力!$Z$32)</f>
        <v/>
      </c>
      <c r="S103" s="446" t="str">
        <f t="shared" si="29"/>
        <v/>
      </c>
      <c r="T103" s="446" t="str">
        <f t="shared" si="22"/>
        <v/>
      </c>
      <c r="U103" s="434" t="str">
        <f t="shared" si="23"/>
        <v/>
      </c>
      <c r="V103" s="434" t="str">
        <f t="shared" si="24"/>
        <v/>
      </c>
      <c r="W103" s="434" t="str">
        <f t="shared" si="25"/>
        <v/>
      </c>
      <c r="X103" s="434" t="str">
        <f t="shared" si="30"/>
        <v/>
      </c>
      <c r="Y103" s="433"/>
      <c r="Z103" s="417"/>
      <c r="AA103" s="417"/>
    </row>
    <row r="104" spans="2:27" ht="15" customHeight="1">
      <c r="B104" s="432"/>
      <c r="C104" s="438">
        <v>89</v>
      </c>
      <c r="D104" s="439"/>
      <c r="E104" s="440"/>
      <c r="F104" s="441"/>
      <c r="G104" s="442"/>
      <c r="H104" s="442"/>
      <c r="I104" s="443"/>
      <c r="J104" s="442"/>
      <c r="K104" s="439"/>
      <c r="L104" s="439"/>
      <c r="M104" s="439"/>
      <c r="N104" s="422" t="str">
        <f t="shared" si="26"/>
        <v/>
      </c>
      <c r="O104" s="434" t="str">
        <f t="shared" si="27"/>
        <v/>
      </c>
      <c r="P104" s="434" t="str">
        <f t="shared" si="28"/>
        <v/>
      </c>
      <c r="Q104" s="444" t="str">
        <f>IF(J104="","",メイン_入力!$Y$32)</f>
        <v/>
      </c>
      <c r="R104" s="445" t="str">
        <f>IF(J104="","",メイン_入力!$Z$32)</f>
        <v/>
      </c>
      <c r="S104" s="446" t="str">
        <f t="shared" si="29"/>
        <v/>
      </c>
      <c r="T104" s="446" t="str">
        <f t="shared" si="22"/>
        <v/>
      </c>
      <c r="U104" s="434" t="str">
        <f t="shared" si="23"/>
        <v/>
      </c>
      <c r="V104" s="434" t="str">
        <f t="shared" si="24"/>
        <v/>
      </c>
      <c r="W104" s="434" t="str">
        <f t="shared" si="25"/>
        <v/>
      </c>
      <c r="X104" s="434" t="str">
        <f t="shared" si="30"/>
        <v/>
      </c>
      <c r="Y104" s="433"/>
      <c r="Z104" s="417"/>
      <c r="AA104" s="417"/>
    </row>
    <row r="105" spans="2:27" ht="15" customHeight="1">
      <c r="B105" s="432"/>
      <c r="C105" s="438">
        <v>90</v>
      </c>
      <c r="D105" s="439"/>
      <c r="E105" s="440"/>
      <c r="F105" s="441"/>
      <c r="G105" s="442"/>
      <c r="H105" s="442"/>
      <c r="I105" s="443"/>
      <c r="J105" s="442"/>
      <c r="K105" s="439"/>
      <c r="L105" s="439"/>
      <c r="M105" s="439"/>
      <c r="N105" s="422" t="str">
        <f t="shared" si="26"/>
        <v/>
      </c>
      <c r="O105" s="434" t="str">
        <f t="shared" si="27"/>
        <v/>
      </c>
      <c r="P105" s="434" t="str">
        <f t="shared" si="28"/>
        <v/>
      </c>
      <c r="Q105" s="444" t="str">
        <f>IF(J105="","",メイン_入力!$Y$32)</f>
        <v/>
      </c>
      <c r="R105" s="445" t="str">
        <f>IF(J105="","",メイン_入力!$Z$32)</f>
        <v/>
      </c>
      <c r="S105" s="446" t="str">
        <f t="shared" si="29"/>
        <v/>
      </c>
      <c r="T105" s="446" t="str">
        <f t="shared" si="22"/>
        <v/>
      </c>
      <c r="U105" s="434" t="str">
        <f t="shared" si="23"/>
        <v/>
      </c>
      <c r="V105" s="434" t="str">
        <f t="shared" si="24"/>
        <v/>
      </c>
      <c r="W105" s="434" t="str">
        <f t="shared" si="25"/>
        <v/>
      </c>
      <c r="X105" s="434" t="str">
        <f t="shared" si="30"/>
        <v/>
      </c>
      <c r="Y105" s="433"/>
      <c r="Z105" s="417"/>
      <c r="AA105" s="417"/>
    </row>
    <row r="106" spans="2:27" ht="15" customHeight="1">
      <c r="B106" s="447"/>
      <c r="C106" s="448"/>
      <c r="D106" s="448"/>
      <c r="E106" s="448"/>
      <c r="F106" s="448"/>
      <c r="G106" s="448"/>
      <c r="H106" s="448"/>
      <c r="I106" s="448"/>
      <c r="J106" s="448"/>
      <c r="K106" s="448"/>
      <c r="L106" s="448"/>
      <c r="M106" s="448"/>
      <c r="N106" s="448"/>
      <c r="O106" s="448"/>
      <c r="P106" s="448"/>
      <c r="Q106" s="448"/>
      <c r="R106" s="448"/>
      <c r="S106" s="448"/>
      <c r="T106" s="448"/>
      <c r="U106" s="448"/>
      <c r="V106" s="448"/>
      <c r="W106" s="448"/>
      <c r="X106" s="448"/>
      <c r="Y106" s="451"/>
    </row>
    <row r="107" spans="2:27">
      <c r="Y107" s="454" t="s">
        <v>229</v>
      </c>
    </row>
  </sheetData>
  <sheetProtection algorithmName="SHA-512" hashValue="LlpXwlbi7sLnJTwVxp7maXZUI59V7oAawy8FFeJyYLVf4rdEOZmzy5AbgU701FR7PY1gkH6TWiC2zmQdqD+09g==" saltValue="bSC2lSsfONDLpO+WPy68WQ==" spinCount="100000" sheet="1" selectLockedCells="1"/>
  <mergeCells count="22">
    <mergeCell ref="AB7:AB8"/>
    <mergeCell ref="AC7:AC8"/>
    <mergeCell ref="C8:C11"/>
    <mergeCell ref="D8:M8"/>
    <mergeCell ref="D9:D11"/>
    <mergeCell ref="E9:E11"/>
    <mergeCell ref="F9:F11"/>
    <mergeCell ref="G9:G11"/>
    <mergeCell ref="H9:H11"/>
    <mergeCell ref="I9:I11"/>
    <mergeCell ref="J9:J11"/>
    <mergeCell ref="K9:M9"/>
    <mergeCell ref="N9:N11"/>
    <mergeCell ref="O9:P10"/>
    <mergeCell ref="S9:S11"/>
    <mergeCell ref="N8:X8"/>
    <mergeCell ref="U9:X10"/>
    <mergeCell ref="T9:T11"/>
    <mergeCell ref="K10:K11"/>
    <mergeCell ref="L10:L11"/>
    <mergeCell ref="M10:M11"/>
    <mergeCell ref="Q9:R10"/>
  </mergeCells>
  <phoneticPr fontId="3"/>
  <dataValidations count="2">
    <dataValidation type="list" allowBlank="1" showInputMessage="1" showErrorMessage="1" sqref="D12:D41 D76:D105 D44:D73" xr:uid="{DB457CB6-CA11-4752-BDD1-E03B49030BEE}">
      <formula1>$AB$2:$AI$2</formula1>
    </dataValidation>
    <dataValidation type="list" allowBlank="1" showInputMessage="1" showErrorMessage="1" sqref="K76:M105 K44:M73 K12:M41" xr:uid="{0FADECCB-4FEC-41E9-8B6A-9ECC42D6435C}">
      <formula1>$AF$5:$AG$5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5" orientation="landscape" blackAndWhite="1" r:id="rId1"/>
  <headerFooter alignWithMargins="0"/>
  <rowBreaks count="2" manualBreakCount="2">
    <brk id="43" max="16383" man="1"/>
    <brk id="7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BAC3B-5611-466E-91C8-9B04E6030B8F}">
  <dimension ref="A1:IW107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15.5" zeroHeight="1"/>
  <cols>
    <col min="1" max="1" width="1.9140625" style="339" customWidth="1"/>
    <col min="2" max="2" width="1.9140625" style="2" customWidth="1"/>
    <col min="3" max="3" width="3.33203125" style="2" customWidth="1"/>
    <col min="4" max="5" width="5.08203125" style="2" customWidth="1"/>
    <col min="6" max="6" width="9.58203125" style="2" customWidth="1"/>
    <col min="7" max="8" width="6.9140625" style="2" customWidth="1"/>
    <col min="9" max="9" width="5.08203125" style="2" customWidth="1"/>
    <col min="10" max="11" width="6.9140625" style="2" customWidth="1"/>
    <col min="12" max="12" width="6.4140625" style="2" customWidth="1"/>
    <col min="13" max="13" width="7.83203125" style="2" customWidth="1"/>
    <col min="14" max="20" width="6.9140625" style="2" customWidth="1"/>
    <col min="21" max="21" width="1.9140625" style="2" customWidth="1"/>
    <col min="22" max="22" width="1.9140625" style="2" hidden="1" customWidth="1"/>
    <col min="23" max="23" width="5.5" style="2" hidden="1" customWidth="1"/>
    <col min="24" max="24" width="7.83203125" style="2" hidden="1" customWidth="1"/>
    <col min="25" max="32" width="7.83203125" style="3" hidden="1" customWidth="1"/>
    <col min="33" max="33" width="4.33203125" style="2" hidden="1" customWidth="1"/>
    <col min="34" max="257" width="8.08203125" style="2" hidden="1" customWidth="1"/>
    <col min="258" max="16384" width="3.33203125" style="2" hidden="1"/>
  </cols>
  <sheetData>
    <row r="1" spans="1:56" ht="15" customHeight="1" thickBot="1">
      <c r="Y1" s="3" t="s">
        <v>410</v>
      </c>
      <c r="AN1" s="3" t="s">
        <v>221</v>
      </c>
      <c r="AO1" s="3"/>
      <c r="AQ1" s="3" t="s">
        <v>285</v>
      </c>
    </row>
    <row r="2" spans="1:56" ht="15" customHeight="1" thickBot="1">
      <c r="D2" s="310"/>
      <c r="E2" s="5" t="s">
        <v>0</v>
      </c>
      <c r="Y2" s="37" t="s">
        <v>8</v>
      </c>
      <c r="Z2" s="37" t="s">
        <v>9</v>
      </c>
      <c r="AA2" s="37" t="s">
        <v>10</v>
      </c>
      <c r="AB2" s="37" t="s">
        <v>11</v>
      </c>
      <c r="AC2" s="37" t="s">
        <v>12</v>
      </c>
      <c r="AD2" s="37" t="s">
        <v>13</v>
      </c>
      <c r="AE2" s="37" t="s">
        <v>14</v>
      </c>
      <c r="AF2" s="37" t="s">
        <v>15</v>
      </c>
      <c r="AG2" s="37"/>
      <c r="AH2" s="37"/>
      <c r="AI2" s="37"/>
      <c r="AJ2" s="37"/>
      <c r="AK2" s="37"/>
      <c r="AL2" s="37"/>
      <c r="AN2" s="59"/>
      <c r="AO2" s="31" t="s">
        <v>198</v>
      </c>
      <c r="AQ2" s="59"/>
      <c r="AR2" s="37" t="s">
        <v>8</v>
      </c>
      <c r="AS2" s="37" t="s">
        <v>9</v>
      </c>
      <c r="AT2" s="37" t="s">
        <v>10</v>
      </c>
      <c r="AU2" s="37" t="s">
        <v>11</v>
      </c>
      <c r="AV2" s="37" t="s">
        <v>12</v>
      </c>
      <c r="AW2" s="37" t="s">
        <v>13</v>
      </c>
      <c r="AX2" s="37" t="s">
        <v>14</v>
      </c>
      <c r="AY2" s="37" t="s">
        <v>15</v>
      </c>
    </row>
    <row r="3" spans="1:56" ht="15" customHeight="1" thickBot="1">
      <c r="D3" s="313"/>
      <c r="E3" s="5" t="s">
        <v>1</v>
      </c>
      <c r="AN3" s="31" t="s">
        <v>100</v>
      </c>
      <c r="AO3" s="31">
        <f>メイン_入力!$AB$99</f>
        <v>0.38600000000000001</v>
      </c>
      <c r="AP3" s="3"/>
      <c r="AQ3" s="31" t="s">
        <v>100</v>
      </c>
      <c r="AR3" s="31">
        <f>SUMIF($D$12:$D$105,AR$2,$Q$12:$Q$105)</f>
        <v>0</v>
      </c>
      <c r="AS3" s="31">
        <f t="shared" ref="AS3:AY3" si="0">SUMIF($D$12:$D$105,AS$2,$Q$12:$Q$105)</f>
        <v>0</v>
      </c>
      <c r="AT3" s="31">
        <f t="shared" si="0"/>
        <v>0</v>
      </c>
      <c r="AU3" s="31">
        <f t="shared" si="0"/>
        <v>0</v>
      </c>
      <c r="AV3" s="31">
        <f t="shared" si="0"/>
        <v>0</v>
      </c>
      <c r="AW3" s="31">
        <f t="shared" si="0"/>
        <v>0</v>
      </c>
      <c r="AX3" s="31">
        <f t="shared" si="0"/>
        <v>0</v>
      </c>
      <c r="AY3" s="31">
        <f t="shared" si="0"/>
        <v>0</v>
      </c>
      <c r="AZ3" s="3"/>
      <c r="BA3" s="3"/>
      <c r="BB3" s="3"/>
      <c r="BC3" s="3"/>
      <c r="BD3" s="3"/>
    </row>
    <row r="4" spans="1:56" ht="15" customHeight="1">
      <c r="AN4" s="31" t="s">
        <v>98</v>
      </c>
      <c r="AO4" s="31">
        <f>メイン_入力!$AB$100</f>
        <v>0.495</v>
      </c>
      <c r="AQ4" s="31" t="s">
        <v>98</v>
      </c>
      <c r="AR4" s="31">
        <f>SUMIF($D$12:$D$105,AR$2,$R$12:$R$105)</f>
        <v>0</v>
      </c>
      <c r="AS4" s="31">
        <f t="shared" ref="AS4:AY4" si="1">SUMIF($D$12:$D$105,AS$2,$R$12:$R$105)</f>
        <v>0</v>
      </c>
      <c r="AT4" s="31">
        <f t="shared" si="1"/>
        <v>0</v>
      </c>
      <c r="AU4" s="31">
        <f t="shared" si="1"/>
        <v>0</v>
      </c>
      <c r="AV4" s="31">
        <f t="shared" si="1"/>
        <v>0</v>
      </c>
      <c r="AW4" s="31">
        <f t="shared" si="1"/>
        <v>0</v>
      </c>
      <c r="AX4" s="31">
        <f t="shared" si="1"/>
        <v>0</v>
      </c>
      <c r="AY4" s="31">
        <f t="shared" si="1"/>
        <v>0</v>
      </c>
      <c r="AZ4" s="3"/>
      <c r="BA4" s="3"/>
      <c r="BB4" s="3"/>
      <c r="BC4" s="3"/>
      <c r="BD4" s="3"/>
    </row>
    <row r="5" spans="1:56" ht="15" customHeight="1">
      <c r="A5" s="9" t="s">
        <v>831</v>
      </c>
      <c r="C5" s="71"/>
      <c r="D5" s="38"/>
      <c r="E5" s="5"/>
      <c r="P5" s="3"/>
      <c r="Q5" s="3"/>
      <c r="R5" s="3"/>
      <c r="S5" s="3"/>
      <c r="T5" s="3"/>
      <c r="U5" s="10"/>
      <c r="V5" s="3"/>
      <c r="W5" s="3"/>
      <c r="X5" s="3"/>
      <c r="Y5" s="37" t="s">
        <v>295</v>
      </c>
      <c r="Z5" s="37" t="s">
        <v>296</v>
      </c>
      <c r="AA5" s="37" t="s">
        <v>398</v>
      </c>
      <c r="AC5" s="37" t="s">
        <v>238</v>
      </c>
      <c r="AD5" s="37"/>
      <c r="AE5" s="2"/>
      <c r="AF5" s="2"/>
      <c r="AN5" s="31" t="s">
        <v>99</v>
      </c>
      <c r="AO5" s="31">
        <f>メイン_入力!$AB$101</f>
        <v>0.495</v>
      </c>
      <c r="AQ5" s="31" t="s">
        <v>99</v>
      </c>
      <c r="AR5" s="31">
        <f>SUMIF($D$12:$D$105,AR$2,$S$12:$S$105)</f>
        <v>0</v>
      </c>
      <c r="AS5" s="31">
        <f t="shared" ref="AS5:AY5" si="2">SUMIF($D$12:$D$105,AS$2,$S$12:$S$105)</f>
        <v>0</v>
      </c>
      <c r="AT5" s="31">
        <f t="shared" si="2"/>
        <v>0</v>
      </c>
      <c r="AU5" s="31">
        <f t="shared" si="2"/>
        <v>0</v>
      </c>
      <c r="AV5" s="31">
        <f t="shared" si="2"/>
        <v>0</v>
      </c>
      <c r="AW5" s="31">
        <f t="shared" si="2"/>
        <v>0</v>
      </c>
      <c r="AX5" s="31">
        <f t="shared" si="2"/>
        <v>0</v>
      </c>
      <c r="AY5" s="31">
        <f t="shared" si="2"/>
        <v>0</v>
      </c>
    </row>
    <row r="6" spans="1:56" ht="15" customHeight="1">
      <c r="B6" s="316"/>
      <c r="C6" s="340" t="s">
        <v>476</v>
      </c>
      <c r="D6" s="317" t="s">
        <v>485</v>
      </c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78"/>
      <c r="Q6" s="78"/>
      <c r="R6" s="78"/>
      <c r="S6" s="78"/>
      <c r="T6" s="78"/>
      <c r="U6" s="341"/>
      <c r="V6" s="3"/>
      <c r="W6" s="3"/>
      <c r="X6" s="3"/>
      <c r="AN6" s="31" t="s">
        <v>848</v>
      </c>
      <c r="AO6" s="31">
        <f>メイン_入力!$AB$102</f>
        <v>0.495</v>
      </c>
      <c r="AQ6" s="31" t="s">
        <v>848</v>
      </c>
      <c r="AR6" s="31">
        <f>SUMIF($D$12:$D$105,AR$2,$T$12:$T$105)</f>
        <v>0</v>
      </c>
      <c r="AS6" s="31">
        <f t="shared" ref="AS6:AY6" si="3">SUMIF($D$12:$D$105,AS$2,$T$12:$T$105)</f>
        <v>0</v>
      </c>
      <c r="AT6" s="31">
        <f t="shared" si="3"/>
        <v>0</v>
      </c>
      <c r="AU6" s="31">
        <f t="shared" si="3"/>
        <v>0</v>
      </c>
      <c r="AV6" s="31">
        <f t="shared" si="3"/>
        <v>0</v>
      </c>
      <c r="AW6" s="31">
        <f t="shared" si="3"/>
        <v>0</v>
      </c>
      <c r="AX6" s="31">
        <f t="shared" si="3"/>
        <v>0</v>
      </c>
      <c r="AY6" s="31">
        <f t="shared" si="3"/>
        <v>0</v>
      </c>
    </row>
    <row r="7" spans="1:56" ht="15" customHeight="1">
      <c r="B7" s="139"/>
      <c r="P7" s="3"/>
      <c r="Q7" s="3"/>
      <c r="R7" s="3"/>
      <c r="S7" s="3"/>
      <c r="T7" s="3"/>
      <c r="U7" s="79"/>
      <c r="V7" s="3"/>
      <c r="W7" s="3"/>
      <c r="X7" s="3"/>
    </row>
    <row r="8" spans="1:56" ht="15" customHeight="1">
      <c r="B8" s="139"/>
      <c r="C8" s="604" t="s">
        <v>94</v>
      </c>
      <c r="D8" s="616" t="s">
        <v>306</v>
      </c>
      <c r="E8" s="624"/>
      <c r="F8" s="624"/>
      <c r="G8" s="624"/>
      <c r="H8" s="624"/>
      <c r="I8" s="624"/>
      <c r="J8" s="624"/>
      <c r="K8" s="626"/>
      <c r="L8" s="710" t="s">
        <v>357</v>
      </c>
      <c r="M8" s="710"/>
      <c r="N8" s="710"/>
      <c r="O8" s="710"/>
      <c r="P8" s="710"/>
      <c r="Q8" s="710"/>
      <c r="R8" s="710"/>
      <c r="S8" s="710"/>
      <c r="T8" s="710"/>
      <c r="U8" s="79"/>
      <c r="V8" s="3"/>
      <c r="W8" s="3"/>
      <c r="X8" s="3"/>
    </row>
    <row r="9" spans="1:56" ht="15" customHeight="1">
      <c r="B9" s="139"/>
      <c r="C9" s="605"/>
      <c r="D9" s="563" t="s">
        <v>313</v>
      </c>
      <c r="E9" s="563" t="s">
        <v>401</v>
      </c>
      <c r="F9" s="666" t="s">
        <v>358</v>
      </c>
      <c r="G9" s="563" t="s">
        <v>444</v>
      </c>
      <c r="H9" s="563" t="s">
        <v>382</v>
      </c>
      <c r="I9" s="563" t="s">
        <v>364</v>
      </c>
      <c r="J9" s="648" t="s">
        <v>321</v>
      </c>
      <c r="K9" s="649"/>
      <c r="L9" s="563" t="s">
        <v>322</v>
      </c>
      <c r="M9" s="563" t="s">
        <v>445</v>
      </c>
      <c r="N9" s="563" t="s">
        <v>366</v>
      </c>
      <c r="O9" s="563" t="s">
        <v>367</v>
      </c>
      <c r="P9" s="563" t="s">
        <v>474</v>
      </c>
      <c r="Q9" s="663" t="s">
        <v>327</v>
      </c>
      <c r="R9" s="663"/>
      <c r="S9" s="663"/>
      <c r="T9" s="663"/>
      <c r="U9" s="79"/>
      <c r="V9" s="3"/>
      <c r="W9" s="3"/>
      <c r="X9" s="3"/>
    </row>
    <row r="10" spans="1:56" ht="36" customHeight="1">
      <c r="B10" s="139"/>
      <c r="C10" s="605"/>
      <c r="D10" s="563"/>
      <c r="E10" s="563"/>
      <c r="F10" s="666"/>
      <c r="G10" s="563"/>
      <c r="H10" s="563"/>
      <c r="I10" s="563"/>
      <c r="J10" s="668" t="s">
        <v>486</v>
      </c>
      <c r="K10" s="668" t="s">
        <v>487</v>
      </c>
      <c r="L10" s="563"/>
      <c r="M10" s="563"/>
      <c r="N10" s="563"/>
      <c r="O10" s="563"/>
      <c r="P10" s="563"/>
      <c r="Q10" s="663"/>
      <c r="R10" s="663"/>
      <c r="S10" s="663"/>
      <c r="T10" s="663"/>
      <c r="U10" s="79"/>
      <c r="V10" s="3"/>
      <c r="W10" s="3"/>
      <c r="X10" s="3"/>
      <c r="Y10" s="692" t="s">
        <v>488</v>
      </c>
      <c r="Z10" s="692" t="s">
        <v>489</v>
      </c>
    </row>
    <row r="11" spans="1:56" ht="28.25" customHeight="1">
      <c r="B11" s="139"/>
      <c r="C11" s="605"/>
      <c r="D11" s="563"/>
      <c r="E11" s="563"/>
      <c r="F11" s="666"/>
      <c r="G11" s="563"/>
      <c r="H11" s="563"/>
      <c r="I11" s="563"/>
      <c r="J11" s="668"/>
      <c r="K11" s="668"/>
      <c r="L11" s="563"/>
      <c r="M11" s="563"/>
      <c r="N11" s="642"/>
      <c r="O11" s="563"/>
      <c r="P11" s="563"/>
      <c r="Q11" s="476" t="s">
        <v>395</v>
      </c>
      <c r="R11" s="476" t="s">
        <v>396</v>
      </c>
      <c r="S11" s="476" t="s">
        <v>397</v>
      </c>
      <c r="T11" s="476" t="s">
        <v>850</v>
      </c>
      <c r="U11" s="79"/>
      <c r="V11" s="3"/>
      <c r="W11" s="3"/>
      <c r="X11" s="3"/>
      <c r="Y11" s="692"/>
      <c r="Z11" s="692"/>
    </row>
    <row r="12" spans="1:56" ht="15" customHeight="1">
      <c r="B12" s="139"/>
      <c r="C12" s="322">
        <v>1</v>
      </c>
      <c r="D12" s="227"/>
      <c r="E12" s="352"/>
      <c r="F12" s="353"/>
      <c r="G12" s="356"/>
      <c r="H12" s="386"/>
      <c r="I12" s="356"/>
      <c r="J12" s="227"/>
      <c r="K12" s="227"/>
      <c r="L12" s="31" t="str">
        <f>IF(I12="","",SUMIF(J12:K12,"○",$Y$12:$Z$12))</f>
        <v/>
      </c>
      <c r="M12" s="168" t="str">
        <f>IF(I12="","",メイン_入力!$AC$32)</f>
        <v/>
      </c>
      <c r="N12" s="168" t="str">
        <f>IF(I12="","",H12*I12*(1-L12)*M12)</f>
        <v/>
      </c>
      <c r="O12" s="356"/>
      <c r="P12" s="168" t="str">
        <f>IF(L12="","",IF(O12="",N12*L12/(1-L12),O12*L12/(1-L12)))</f>
        <v/>
      </c>
      <c r="Q12" s="96" t="str">
        <f>IF(ISERROR(P12),"",IF(P12="","",P12*$AO$3/1000))</f>
        <v/>
      </c>
      <c r="R12" s="96" t="str">
        <f>IF(ISERROR(P12),"",IF(P12="","",P12*$AO$4/1000))</f>
        <v/>
      </c>
      <c r="S12" s="96" t="str">
        <f>IF(ISERROR(P12),"",IF(P12="","",P12*$AO$5/1000))</f>
        <v/>
      </c>
      <c r="T12" s="96" t="str">
        <f>IF(ISERROR(P12),"",IF(P12="","",P12*$AO$6/1000))</f>
        <v/>
      </c>
      <c r="U12" s="79"/>
      <c r="V12" s="3"/>
      <c r="W12" s="3"/>
      <c r="X12" s="3"/>
      <c r="Y12" s="31">
        <v>0.5</v>
      </c>
      <c r="Z12" s="31">
        <v>0.2</v>
      </c>
    </row>
    <row r="13" spans="1:56" ht="15" customHeight="1">
      <c r="B13" s="139"/>
      <c r="C13" s="322">
        <v>2</v>
      </c>
      <c r="D13" s="227"/>
      <c r="E13" s="352"/>
      <c r="F13" s="353"/>
      <c r="G13" s="356"/>
      <c r="H13" s="386"/>
      <c r="I13" s="356"/>
      <c r="J13" s="227"/>
      <c r="K13" s="227"/>
      <c r="L13" s="31" t="str">
        <f t="shared" ref="L13:L41" si="4">IF(I13="","",SUMIF(J13:K13,"○",$Y$12:$Z$12))</f>
        <v/>
      </c>
      <c r="M13" s="168" t="str">
        <f>IF(I13="","",メイン_入力!$AC$32)</f>
        <v/>
      </c>
      <c r="N13" s="168" t="str">
        <f>IF(I13="","",H13*I13*(1-L13)*M13)</f>
        <v/>
      </c>
      <c r="O13" s="356"/>
      <c r="P13" s="168" t="str">
        <f t="shared" ref="P13:P41" si="5">IF(L13="","",IF(O13="",N13*L13/(1-L13),O13*L13/(1-L13)))</f>
        <v/>
      </c>
      <c r="Q13" s="96" t="str">
        <f t="shared" ref="Q13:Q41" si="6">IF(ISERROR(P13),"",IF(P13="","",P13*$AO$3/1000))</f>
        <v/>
      </c>
      <c r="R13" s="96" t="str">
        <f t="shared" ref="R13:R41" si="7">IF(ISERROR(P13),"",IF(P13="","",P13*$AO$4/1000))</f>
        <v/>
      </c>
      <c r="S13" s="96" t="str">
        <f t="shared" ref="S13:S41" si="8">IF(ISERROR(P13),"",IF(P13="","",P13*$AO$5/1000))</f>
        <v/>
      </c>
      <c r="T13" s="96" t="str">
        <f>IF(ISERROR(P13),"",IF(P13="","",P13*$AO$6/1000))</f>
        <v/>
      </c>
      <c r="U13" s="79"/>
      <c r="V13" s="3"/>
      <c r="W13" s="3"/>
      <c r="X13" s="3"/>
    </row>
    <row r="14" spans="1:56" ht="15" customHeight="1">
      <c r="B14" s="139"/>
      <c r="C14" s="322">
        <v>3</v>
      </c>
      <c r="D14" s="227"/>
      <c r="E14" s="352"/>
      <c r="F14" s="353"/>
      <c r="G14" s="356"/>
      <c r="H14" s="386"/>
      <c r="I14" s="356"/>
      <c r="J14" s="227"/>
      <c r="K14" s="227"/>
      <c r="L14" s="31" t="str">
        <f t="shared" si="4"/>
        <v/>
      </c>
      <c r="M14" s="168" t="str">
        <f>IF(I14="","",メイン_入力!$AC$32)</f>
        <v/>
      </c>
      <c r="N14" s="168" t="str">
        <f>IF(I14="","",H14*I14*(1-L14)*M14)</f>
        <v/>
      </c>
      <c r="O14" s="356"/>
      <c r="P14" s="168" t="str">
        <f t="shared" si="5"/>
        <v/>
      </c>
      <c r="Q14" s="96" t="str">
        <f t="shared" si="6"/>
        <v/>
      </c>
      <c r="R14" s="96" t="str">
        <f t="shared" si="7"/>
        <v/>
      </c>
      <c r="S14" s="96" t="str">
        <f t="shared" si="8"/>
        <v/>
      </c>
      <c r="T14" s="96" t="str">
        <f t="shared" ref="T14:T41" si="9">IF(ISERROR(P14),"",IF(P14="","",P14*$AO$6/1000))</f>
        <v/>
      </c>
      <c r="U14" s="79"/>
      <c r="V14" s="3"/>
      <c r="W14" s="3"/>
      <c r="X14" s="3"/>
    </row>
    <row r="15" spans="1:56" ht="15" customHeight="1">
      <c r="B15" s="139"/>
      <c r="C15" s="322">
        <v>4</v>
      </c>
      <c r="D15" s="227"/>
      <c r="E15" s="352"/>
      <c r="F15" s="353"/>
      <c r="G15" s="356"/>
      <c r="H15" s="386"/>
      <c r="I15" s="356"/>
      <c r="J15" s="227"/>
      <c r="K15" s="227"/>
      <c r="L15" s="31" t="str">
        <f t="shared" si="4"/>
        <v/>
      </c>
      <c r="M15" s="168" t="str">
        <f>IF(I15="","",メイン_入力!$AC$32)</f>
        <v/>
      </c>
      <c r="N15" s="168" t="str">
        <f>IF(I15="","",H15*I15*(1-L15)*M15)</f>
        <v/>
      </c>
      <c r="O15" s="356"/>
      <c r="P15" s="168" t="str">
        <f t="shared" si="5"/>
        <v/>
      </c>
      <c r="Q15" s="96" t="str">
        <f t="shared" si="6"/>
        <v/>
      </c>
      <c r="R15" s="96" t="str">
        <f t="shared" si="7"/>
        <v/>
      </c>
      <c r="S15" s="96" t="str">
        <f t="shared" si="8"/>
        <v/>
      </c>
      <c r="T15" s="96" t="str">
        <f t="shared" si="9"/>
        <v/>
      </c>
      <c r="U15" s="79"/>
      <c r="V15" s="3"/>
      <c r="W15" s="3"/>
      <c r="X15" s="3"/>
    </row>
    <row r="16" spans="1:56" ht="15" customHeight="1">
      <c r="B16" s="139"/>
      <c r="C16" s="322">
        <v>5</v>
      </c>
      <c r="D16" s="227"/>
      <c r="E16" s="352"/>
      <c r="F16" s="353"/>
      <c r="G16" s="356"/>
      <c r="H16" s="386"/>
      <c r="I16" s="356"/>
      <c r="J16" s="227"/>
      <c r="K16" s="227"/>
      <c r="L16" s="31" t="str">
        <f t="shared" si="4"/>
        <v/>
      </c>
      <c r="M16" s="168" t="str">
        <f>IF(I16="","",メイン_入力!$AC$32)</f>
        <v/>
      </c>
      <c r="N16" s="168" t="str">
        <f>IF(I16="","",H16*I16*(1-L16)*M16)</f>
        <v/>
      </c>
      <c r="O16" s="356"/>
      <c r="P16" s="168" t="str">
        <f t="shared" si="5"/>
        <v/>
      </c>
      <c r="Q16" s="96" t="str">
        <f t="shared" si="6"/>
        <v/>
      </c>
      <c r="R16" s="96" t="str">
        <f t="shared" si="7"/>
        <v/>
      </c>
      <c r="S16" s="96" t="str">
        <f t="shared" si="8"/>
        <v/>
      </c>
      <c r="T16" s="96" t="str">
        <f t="shared" si="9"/>
        <v/>
      </c>
      <c r="U16" s="79"/>
      <c r="V16" s="3"/>
      <c r="W16" s="3"/>
      <c r="X16" s="3"/>
    </row>
    <row r="17" spans="2:24" ht="15" customHeight="1">
      <c r="B17" s="139"/>
      <c r="C17" s="322">
        <v>6</v>
      </c>
      <c r="D17" s="227"/>
      <c r="E17" s="352"/>
      <c r="F17" s="353"/>
      <c r="G17" s="356"/>
      <c r="H17" s="386"/>
      <c r="I17" s="356"/>
      <c r="J17" s="227"/>
      <c r="K17" s="227"/>
      <c r="L17" s="31" t="str">
        <f t="shared" si="4"/>
        <v/>
      </c>
      <c r="M17" s="168" t="str">
        <f>IF(I17="","",メイン_入力!$AC$32)</f>
        <v/>
      </c>
      <c r="N17" s="168" t="str">
        <f t="shared" ref="N17:N41" si="10">IF(I17="","",H17*I17*(1-L17)*M17)</f>
        <v/>
      </c>
      <c r="O17" s="356"/>
      <c r="P17" s="168" t="str">
        <f t="shared" si="5"/>
        <v/>
      </c>
      <c r="Q17" s="96" t="str">
        <f t="shared" si="6"/>
        <v/>
      </c>
      <c r="R17" s="96" t="str">
        <f t="shared" si="7"/>
        <v/>
      </c>
      <c r="S17" s="96" t="str">
        <f t="shared" si="8"/>
        <v/>
      </c>
      <c r="T17" s="96" t="str">
        <f t="shared" si="9"/>
        <v/>
      </c>
      <c r="U17" s="79"/>
      <c r="V17" s="3"/>
      <c r="W17" s="3"/>
      <c r="X17" s="3"/>
    </row>
    <row r="18" spans="2:24" ht="15" customHeight="1">
      <c r="B18" s="139"/>
      <c r="C18" s="322">
        <v>7</v>
      </c>
      <c r="D18" s="227"/>
      <c r="E18" s="352"/>
      <c r="F18" s="353"/>
      <c r="G18" s="356"/>
      <c r="H18" s="386"/>
      <c r="I18" s="356"/>
      <c r="J18" s="227"/>
      <c r="K18" s="227"/>
      <c r="L18" s="31" t="str">
        <f t="shared" si="4"/>
        <v/>
      </c>
      <c r="M18" s="168" t="str">
        <f>IF(I18="","",メイン_入力!$AC$32)</f>
        <v/>
      </c>
      <c r="N18" s="168" t="str">
        <f t="shared" si="10"/>
        <v/>
      </c>
      <c r="O18" s="356"/>
      <c r="P18" s="168" t="str">
        <f t="shared" si="5"/>
        <v/>
      </c>
      <c r="Q18" s="96" t="str">
        <f t="shared" si="6"/>
        <v/>
      </c>
      <c r="R18" s="96" t="str">
        <f t="shared" si="7"/>
        <v/>
      </c>
      <c r="S18" s="96" t="str">
        <f t="shared" si="8"/>
        <v/>
      </c>
      <c r="T18" s="96" t="str">
        <f t="shared" si="9"/>
        <v/>
      </c>
      <c r="U18" s="79"/>
      <c r="V18" s="3"/>
      <c r="W18" s="3"/>
      <c r="X18" s="3"/>
    </row>
    <row r="19" spans="2:24" ht="15" customHeight="1">
      <c r="B19" s="139"/>
      <c r="C19" s="322">
        <v>8</v>
      </c>
      <c r="D19" s="227"/>
      <c r="E19" s="352"/>
      <c r="F19" s="353"/>
      <c r="G19" s="356"/>
      <c r="H19" s="386"/>
      <c r="I19" s="356"/>
      <c r="J19" s="227"/>
      <c r="K19" s="227"/>
      <c r="L19" s="31" t="str">
        <f t="shared" si="4"/>
        <v/>
      </c>
      <c r="M19" s="168" t="str">
        <f>IF(I19="","",メイン_入力!$AC$32)</f>
        <v/>
      </c>
      <c r="N19" s="168" t="str">
        <f t="shared" si="10"/>
        <v/>
      </c>
      <c r="O19" s="356"/>
      <c r="P19" s="168" t="str">
        <f t="shared" si="5"/>
        <v/>
      </c>
      <c r="Q19" s="96" t="str">
        <f t="shared" si="6"/>
        <v/>
      </c>
      <c r="R19" s="96" t="str">
        <f t="shared" si="7"/>
        <v/>
      </c>
      <c r="S19" s="96" t="str">
        <f t="shared" si="8"/>
        <v/>
      </c>
      <c r="T19" s="96" t="str">
        <f t="shared" si="9"/>
        <v/>
      </c>
      <c r="U19" s="79"/>
      <c r="V19" s="3"/>
      <c r="W19" s="3"/>
      <c r="X19" s="3"/>
    </row>
    <row r="20" spans="2:24" ht="15" customHeight="1">
      <c r="B20" s="139"/>
      <c r="C20" s="322">
        <v>9</v>
      </c>
      <c r="D20" s="227"/>
      <c r="E20" s="352"/>
      <c r="F20" s="353"/>
      <c r="G20" s="356"/>
      <c r="H20" s="386"/>
      <c r="I20" s="356"/>
      <c r="J20" s="227"/>
      <c r="K20" s="227"/>
      <c r="L20" s="31" t="str">
        <f t="shared" si="4"/>
        <v/>
      </c>
      <c r="M20" s="168" t="str">
        <f>IF(I20="","",メイン_入力!$AC$32)</f>
        <v/>
      </c>
      <c r="N20" s="168" t="str">
        <f t="shared" si="10"/>
        <v/>
      </c>
      <c r="O20" s="356"/>
      <c r="P20" s="168" t="str">
        <f t="shared" si="5"/>
        <v/>
      </c>
      <c r="Q20" s="96" t="str">
        <f t="shared" si="6"/>
        <v/>
      </c>
      <c r="R20" s="96" t="str">
        <f t="shared" si="7"/>
        <v/>
      </c>
      <c r="S20" s="96" t="str">
        <f t="shared" si="8"/>
        <v/>
      </c>
      <c r="T20" s="96" t="str">
        <f t="shared" si="9"/>
        <v/>
      </c>
      <c r="U20" s="79"/>
      <c r="V20" s="3"/>
      <c r="W20" s="3"/>
      <c r="X20" s="3"/>
    </row>
    <row r="21" spans="2:24" ht="15" customHeight="1">
      <c r="B21" s="139"/>
      <c r="C21" s="322">
        <v>10</v>
      </c>
      <c r="D21" s="227"/>
      <c r="E21" s="352"/>
      <c r="F21" s="353"/>
      <c r="G21" s="356"/>
      <c r="H21" s="386"/>
      <c r="I21" s="356"/>
      <c r="J21" s="227"/>
      <c r="K21" s="227"/>
      <c r="L21" s="31" t="str">
        <f t="shared" si="4"/>
        <v/>
      </c>
      <c r="M21" s="168" t="str">
        <f>IF(I21="","",メイン_入力!$AC$32)</f>
        <v/>
      </c>
      <c r="N21" s="168" t="str">
        <f t="shared" si="10"/>
        <v/>
      </c>
      <c r="O21" s="356"/>
      <c r="P21" s="168" t="str">
        <f t="shared" si="5"/>
        <v/>
      </c>
      <c r="Q21" s="96" t="str">
        <f t="shared" si="6"/>
        <v/>
      </c>
      <c r="R21" s="96" t="str">
        <f t="shared" si="7"/>
        <v/>
      </c>
      <c r="S21" s="96" t="str">
        <f t="shared" si="8"/>
        <v/>
      </c>
      <c r="T21" s="96" t="str">
        <f t="shared" si="9"/>
        <v/>
      </c>
      <c r="U21" s="79"/>
      <c r="V21" s="3"/>
      <c r="W21" s="3"/>
      <c r="X21" s="3"/>
    </row>
    <row r="22" spans="2:24" ht="15" customHeight="1">
      <c r="B22" s="139"/>
      <c r="C22" s="322">
        <v>11</v>
      </c>
      <c r="D22" s="227"/>
      <c r="E22" s="352"/>
      <c r="F22" s="353"/>
      <c r="G22" s="356"/>
      <c r="H22" s="386"/>
      <c r="I22" s="356"/>
      <c r="J22" s="227"/>
      <c r="K22" s="227"/>
      <c r="L22" s="31" t="str">
        <f t="shared" si="4"/>
        <v/>
      </c>
      <c r="M22" s="168" t="str">
        <f>IF(I22="","",メイン_入力!$AC$32)</f>
        <v/>
      </c>
      <c r="N22" s="168" t="str">
        <f t="shared" si="10"/>
        <v/>
      </c>
      <c r="O22" s="356"/>
      <c r="P22" s="168" t="str">
        <f t="shared" si="5"/>
        <v/>
      </c>
      <c r="Q22" s="96" t="str">
        <f t="shared" si="6"/>
        <v/>
      </c>
      <c r="R22" s="96" t="str">
        <f t="shared" si="7"/>
        <v/>
      </c>
      <c r="S22" s="96" t="str">
        <f t="shared" si="8"/>
        <v/>
      </c>
      <c r="T22" s="96" t="str">
        <f t="shared" si="9"/>
        <v/>
      </c>
      <c r="U22" s="79"/>
      <c r="V22" s="3"/>
      <c r="W22" s="3"/>
      <c r="X22" s="3"/>
    </row>
    <row r="23" spans="2:24" ht="15" customHeight="1">
      <c r="B23" s="139"/>
      <c r="C23" s="322">
        <v>12</v>
      </c>
      <c r="D23" s="227"/>
      <c r="E23" s="352"/>
      <c r="F23" s="353"/>
      <c r="G23" s="356"/>
      <c r="H23" s="386"/>
      <c r="I23" s="356"/>
      <c r="J23" s="227"/>
      <c r="K23" s="227"/>
      <c r="L23" s="31" t="str">
        <f t="shared" si="4"/>
        <v/>
      </c>
      <c r="M23" s="168" t="str">
        <f>IF(I23="","",メイン_入力!$AC$32)</f>
        <v/>
      </c>
      <c r="N23" s="168" t="str">
        <f t="shared" si="10"/>
        <v/>
      </c>
      <c r="O23" s="356"/>
      <c r="P23" s="168" t="str">
        <f t="shared" si="5"/>
        <v/>
      </c>
      <c r="Q23" s="96" t="str">
        <f t="shared" si="6"/>
        <v/>
      </c>
      <c r="R23" s="96" t="str">
        <f t="shared" si="7"/>
        <v/>
      </c>
      <c r="S23" s="96" t="str">
        <f t="shared" si="8"/>
        <v/>
      </c>
      <c r="T23" s="96" t="str">
        <f t="shared" si="9"/>
        <v/>
      </c>
      <c r="U23" s="79"/>
      <c r="V23" s="3"/>
      <c r="W23" s="3"/>
      <c r="X23" s="3"/>
    </row>
    <row r="24" spans="2:24" ht="15" customHeight="1">
      <c r="B24" s="139"/>
      <c r="C24" s="322">
        <v>13</v>
      </c>
      <c r="D24" s="227"/>
      <c r="E24" s="352"/>
      <c r="F24" s="353"/>
      <c r="G24" s="356"/>
      <c r="H24" s="386"/>
      <c r="I24" s="356"/>
      <c r="J24" s="227"/>
      <c r="K24" s="227"/>
      <c r="L24" s="31" t="str">
        <f t="shared" si="4"/>
        <v/>
      </c>
      <c r="M24" s="168" t="str">
        <f>IF(I24="","",メイン_入力!$AC$32)</f>
        <v/>
      </c>
      <c r="N24" s="168" t="str">
        <f t="shared" si="10"/>
        <v/>
      </c>
      <c r="O24" s="356"/>
      <c r="P24" s="168" t="str">
        <f t="shared" si="5"/>
        <v/>
      </c>
      <c r="Q24" s="96" t="str">
        <f t="shared" si="6"/>
        <v/>
      </c>
      <c r="R24" s="96" t="str">
        <f t="shared" si="7"/>
        <v/>
      </c>
      <c r="S24" s="96" t="str">
        <f t="shared" si="8"/>
        <v/>
      </c>
      <c r="T24" s="96" t="str">
        <f t="shared" si="9"/>
        <v/>
      </c>
      <c r="U24" s="79"/>
      <c r="V24" s="3"/>
      <c r="W24" s="3"/>
      <c r="X24" s="3"/>
    </row>
    <row r="25" spans="2:24" ht="15" customHeight="1">
      <c r="B25" s="139"/>
      <c r="C25" s="322">
        <v>14</v>
      </c>
      <c r="D25" s="227"/>
      <c r="E25" s="352"/>
      <c r="F25" s="353"/>
      <c r="G25" s="356"/>
      <c r="H25" s="386"/>
      <c r="I25" s="356"/>
      <c r="J25" s="227"/>
      <c r="K25" s="227"/>
      <c r="L25" s="31" t="str">
        <f t="shared" si="4"/>
        <v/>
      </c>
      <c r="M25" s="168" t="str">
        <f>IF(I25="","",メイン_入力!$AC$32)</f>
        <v/>
      </c>
      <c r="N25" s="168" t="str">
        <f t="shared" si="10"/>
        <v/>
      </c>
      <c r="O25" s="356"/>
      <c r="P25" s="168" t="str">
        <f t="shared" si="5"/>
        <v/>
      </c>
      <c r="Q25" s="96" t="str">
        <f t="shared" si="6"/>
        <v/>
      </c>
      <c r="R25" s="96" t="str">
        <f t="shared" si="7"/>
        <v/>
      </c>
      <c r="S25" s="96" t="str">
        <f t="shared" si="8"/>
        <v/>
      </c>
      <c r="T25" s="96" t="str">
        <f t="shared" si="9"/>
        <v/>
      </c>
      <c r="U25" s="79"/>
      <c r="V25" s="3"/>
      <c r="W25" s="3"/>
      <c r="X25" s="3"/>
    </row>
    <row r="26" spans="2:24" ht="15" customHeight="1">
      <c r="B26" s="139"/>
      <c r="C26" s="322">
        <v>15</v>
      </c>
      <c r="D26" s="227"/>
      <c r="E26" s="352"/>
      <c r="F26" s="353"/>
      <c r="G26" s="356"/>
      <c r="H26" s="386"/>
      <c r="I26" s="356"/>
      <c r="J26" s="227"/>
      <c r="K26" s="227"/>
      <c r="L26" s="31" t="str">
        <f t="shared" si="4"/>
        <v/>
      </c>
      <c r="M26" s="168" t="str">
        <f>IF(I26="","",メイン_入力!$AC$32)</f>
        <v/>
      </c>
      <c r="N26" s="168" t="str">
        <f t="shared" si="10"/>
        <v/>
      </c>
      <c r="O26" s="356"/>
      <c r="P26" s="168" t="str">
        <f t="shared" si="5"/>
        <v/>
      </c>
      <c r="Q26" s="96" t="str">
        <f t="shared" si="6"/>
        <v/>
      </c>
      <c r="R26" s="96" t="str">
        <f t="shared" si="7"/>
        <v/>
      </c>
      <c r="S26" s="96" t="str">
        <f t="shared" si="8"/>
        <v/>
      </c>
      <c r="T26" s="96" t="str">
        <f t="shared" si="9"/>
        <v/>
      </c>
      <c r="U26" s="79"/>
      <c r="V26" s="3"/>
      <c r="W26" s="3"/>
      <c r="X26" s="3"/>
    </row>
    <row r="27" spans="2:24" ht="15" customHeight="1">
      <c r="B27" s="139"/>
      <c r="C27" s="322">
        <v>16</v>
      </c>
      <c r="D27" s="227"/>
      <c r="E27" s="352"/>
      <c r="F27" s="353"/>
      <c r="G27" s="356"/>
      <c r="H27" s="386"/>
      <c r="I27" s="356"/>
      <c r="J27" s="227"/>
      <c r="K27" s="227"/>
      <c r="L27" s="31" t="str">
        <f t="shared" si="4"/>
        <v/>
      </c>
      <c r="M27" s="168" t="str">
        <f>IF(I27="","",メイン_入力!$AC$32)</f>
        <v/>
      </c>
      <c r="N27" s="168" t="str">
        <f t="shared" si="10"/>
        <v/>
      </c>
      <c r="O27" s="356"/>
      <c r="P27" s="168" t="str">
        <f t="shared" si="5"/>
        <v/>
      </c>
      <c r="Q27" s="96" t="str">
        <f t="shared" si="6"/>
        <v/>
      </c>
      <c r="R27" s="96" t="str">
        <f t="shared" si="7"/>
        <v/>
      </c>
      <c r="S27" s="96" t="str">
        <f t="shared" si="8"/>
        <v/>
      </c>
      <c r="T27" s="96" t="str">
        <f t="shared" si="9"/>
        <v/>
      </c>
      <c r="U27" s="79"/>
      <c r="V27" s="3"/>
      <c r="W27" s="3"/>
      <c r="X27" s="3"/>
    </row>
    <row r="28" spans="2:24" ht="15" customHeight="1">
      <c r="B28" s="139"/>
      <c r="C28" s="322">
        <v>17</v>
      </c>
      <c r="D28" s="227"/>
      <c r="E28" s="352"/>
      <c r="F28" s="353"/>
      <c r="G28" s="356"/>
      <c r="H28" s="386"/>
      <c r="I28" s="356"/>
      <c r="J28" s="227"/>
      <c r="K28" s="227"/>
      <c r="L28" s="31" t="str">
        <f t="shared" si="4"/>
        <v/>
      </c>
      <c r="M28" s="168" t="str">
        <f>IF(I28="","",メイン_入力!$AC$32)</f>
        <v/>
      </c>
      <c r="N28" s="168" t="str">
        <f t="shared" si="10"/>
        <v/>
      </c>
      <c r="O28" s="356"/>
      <c r="P28" s="168" t="str">
        <f t="shared" si="5"/>
        <v/>
      </c>
      <c r="Q28" s="96" t="str">
        <f t="shared" si="6"/>
        <v/>
      </c>
      <c r="R28" s="96" t="str">
        <f t="shared" si="7"/>
        <v/>
      </c>
      <c r="S28" s="96" t="str">
        <f t="shared" si="8"/>
        <v/>
      </c>
      <c r="T28" s="96" t="str">
        <f t="shared" si="9"/>
        <v/>
      </c>
      <c r="U28" s="79"/>
      <c r="V28" s="3"/>
      <c r="W28" s="3"/>
      <c r="X28" s="3"/>
    </row>
    <row r="29" spans="2:24" ht="15" customHeight="1">
      <c r="B29" s="139"/>
      <c r="C29" s="322">
        <v>18</v>
      </c>
      <c r="D29" s="227"/>
      <c r="E29" s="352"/>
      <c r="F29" s="353"/>
      <c r="G29" s="356"/>
      <c r="H29" s="386"/>
      <c r="I29" s="356"/>
      <c r="J29" s="227"/>
      <c r="K29" s="227"/>
      <c r="L29" s="31" t="str">
        <f t="shared" si="4"/>
        <v/>
      </c>
      <c r="M29" s="168" t="str">
        <f>IF(I29="","",メイン_入力!$AC$32)</f>
        <v/>
      </c>
      <c r="N29" s="168" t="str">
        <f t="shared" si="10"/>
        <v/>
      </c>
      <c r="O29" s="356"/>
      <c r="P29" s="168" t="str">
        <f t="shared" si="5"/>
        <v/>
      </c>
      <c r="Q29" s="96" t="str">
        <f t="shared" si="6"/>
        <v/>
      </c>
      <c r="R29" s="96" t="str">
        <f t="shared" si="7"/>
        <v/>
      </c>
      <c r="S29" s="96" t="str">
        <f t="shared" si="8"/>
        <v/>
      </c>
      <c r="T29" s="96" t="str">
        <f t="shared" si="9"/>
        <v/>
      </c>
      <c r="U29" s="79"/>
      <c r="V29" s="3"/>
      <c r="W29" s="3"/>
      <c r="X29" s="3"/>
    </row>
    <row r="30" spans="2:24" ht="15" customHeight="1">
      <c r="B30" s="139"/>
      <c r="C30" s="322">
        <v>19</v>
      </c>
      <c r="D30" s="227"/>
      <c r="E30" s="352"/>
      <c r="F30" s="353"/>
      <c r="G30" s="356"/>
      <c r="H30" s="386"/>
      <c r="I30" s="356"/>
      <c r="J30" s="227"/>
      <c r="K30" s="227"/>
      <c r="L30" s="31" t="str">
        <f t="shared" si="4"/>
        <v/>
      </c>
      <c r="M30" s="168" t="str">
        <f>IF(I30="","",メイン_入力!$AC$32)</f>
        <v/>
      </c>
      <c r="N30" s="168" t="str">
        <f t="shared" si="10"/>
        <v/>
      </c>
      <c r="O30" s="356"/>
      <c r="P30" s="168" t="str">
        <f t="shared" si="5"/>
        <v/>
      </c>
      <c r="Q30" s="96" t="str">
        <f t="shared" si="6"/>
        <v/>
      </c>
      <c r="R30" s="96" t="str">
        <f t="shared" si="7"/>
        <v/>
      </c>
      <c r="S30" s="96" t="str">
        <f t="shared" si="8"/>
        <v/>
      </c>
      <c r="T30" s="96" t="str">
        <f t="shared" si="9"/>
        <v/>
      </c>
      <c r="U30" s="79"/>
      <c r="V30" s="3"/>
      <c r="W30" s="3"/>
      <c r="X30" s="3"/>
    </row>
    <row r="31" spans="2:24" ht="15" customHeight="1">
      <c r="B31" s="139"/>
      <c r="C31" s="322">
        <v>20</v>
      </c>
      <c r="D31" s="227"/>
      <c r="E31" s="352"/>
      <c r="F31" s="353"/>
      <c r="G31" s="356"/>
      <c r="H31" s="386"/>
      <c r="I31" s="356"/>
      <c r="J31" s="227"/>
      <c r="K31" s="227"/>
      <c r="L31" s="31" t="str">
        <f t="shared" si="4"/>
        <v/>
      </c>
      <c r="M31" s="168" t="str">
        <f>IF(I31="","",メイン_入力!$AC$32)</f>
        <v/>
      </c>
      <c r="N31" s="168" t="str">
        <f t="shared" si="10"/>
        <v/>
      </c>
      <c r="O31" s="356"/>
      <c r="P31" s="168" t="str">
        <f t="shared" si="5"/>
        <v/>
      </c>
      <c r="Q31" s="96" t="str">
        <f t="shared" si="6"/>
        <v/>
      </c>
      <c r="R31" s="96" t="str">
        <f t="shared" si="7"/>
        <v/>
      </c>
      <c r="S31" s="96" t="str">
        <f t="shared" si="8"/>
        <v/>
      </c>
      <c r="T31" s="96" t="str">
        <f t="shared" si="9"/>
        <v/>
      </c>
      <c r="U31" s="79"/>
      <c r="V31" s="3"/>
      <c r="W31" s="3"/>
      <c r="X31" s="3"/>
    </row>
    <row r="32" spans="2:24" ht="15" customHeight="1">
      <c r="B32" s="139"/>
      <c r="C32" s="322">
        <v>21</v>
      </c>
      <c r="D32" s="227"/>
      <c r="E32" s="352"/>
      <c r="F32" s="353"/>
      <c r="G32" s="356"/>
      <c r="H32" s="386"/>
      <c r="I32" s="356"/>
      <c r="J32" s="227"/>
      <c r="K32" s="227"/>
      <c r="L32" s="31" t="str">
        <f t="shared" si="4"/>
        <v/>
      </c>
      <c r="M32" s="168" t="str">
        <f>IF(I32="","",メイン_入力!$AC$32)</f>
        <v/>
      </c>
      <c r="N32" s="168" t="str">
        <f t="shared" si="10"/>
        <v/>
      </c>
      <c r="O32" s="356"/>
      <c r="P32" s="168" t="str">
        <f t="shared" si="5"/>
        <v/>
      </c>
      <c r="Q32" s="96" t="str">
        <f t="shared" si="6"/>
        <v/>
      </c>
      <c r="R32" s="96" t="str">
        <f t="shared" si="7"/>
        <v/>
      </c>
      <c r="S32" s="96" t="str">
        <f t="shared" si="8"/>
        <v/>
      </c>
      <c r="T32" s="96" t="str">
        <f t="shared" si="9"/>
        <v/>
      </c>
      <c r="U32" s="79"/>
      <c r="V32" s="3"/>
      <c r="W32" s="3"/>
      <c r="X32" s="3"/>
    </row>
    <row r="33" spans="2:24" ht="15" customHeight="1">
      <c r="B33" s="139"/>
      <c r="C33" s="322">
        <v>22</v>
      </c>
      <c r="D33" s="227"/>
      <c r="E33" s="352"/>
      <c r="F33" s="353"/>
      <c r="G33" s="356"/>
      <c r="H33" s="386"/>
      <c r="I33" s="356"/>
      <c r="J33" s="227"/>
      <c r="K33" s="227"/>
      <c r="L33" s="31" t="str">
        <f t="shared" si="4"/>
        <v/>
      </c>
      <c r="M33" s="168" t="str">
        <f>IF(I33="","",メイン_入力!$AC$32)</f>
        <v/>
      </c>
      <c r="N33" s="168" t="str">
        <f t="shared" si="10"/>
        <v/>
      </c>
      <c r="O33" s="356"/>
      <c r="P33" s="168" t="str">
        <f t="shared" si="5"/>
        <v/>
      </c>
      <c r="Q33" s="96" t="str">
        <f t="shared" si="6"/>
        <v/>
      </c>
      <c r="R33" s="96" t="str">
        <f t="shared" si="7"/>
        <v/>
      </c>
      <c r="S33" s="96" t="str">
        <f t="shared" si="8"/>
        <v/>
      </c>
      <c r="T33" s="96" t="str">
        <f t="shared" si="9"/>
        <v/>
      </c>
      <c r="U33" s="79"/>
      <c r="V33" s="3"/>
      <c r="W33" s="3"/>
      <c r="X33" s="3"/>
    </row>
    <row r="34" spans="2:24" ht="15" customHeight="1">
      <c r="B34" s="139"/>
      <c r="C34" s="322">
        <v>23</v>
      </c>
      <c r="D34" s="227"/>
      <c r="E34" s="352"/>
      <c r="F34" s="353"/>
      <c r="G34" s="356"/>
      <c r="H34" s="386"/>
      <c r="I34" s="356"/>
      <c r="J34" s="227"/>
      <c r="K34" s="227"/>
      <c r="L34" s="31" t="str">
        <f t="shared" si="4"/>
        <v/>
      </c>
      <c r="M34" s="168" t="str">
        <f>IF(I34="","",メイン_入力!$AC$32)</f>
        <v/>
      </c>
      <c r="N34" s="168" t="str">
        <f t="shared" si="10"/>
        <v/>
      </c>
      <c r="O34" s="356"/>
      <c r="P34" s="168" t="str">
        <f t="shared" si="5"/>
        <v/>
      </c>
      <c r="Q34" s="96" t="str">
        <f t="shared" si="6"/>
        <v/>
      </c>
      <c r="R34" s="96" t="str">
        <f t="shared" si="7"/>
        <v/>
      </c>
      <c r="S34" s="96" t="str">
        <f t="shared" si="8"/>
        <v/>
      </c>
      <c r="T34" s="96" t="str">
        <f t="shared" si="9"/>
        <v/>
      </c>
      <c r="U34" s="79"/>
      <c r="V34" s="3"/>
      <c r="W34" s="3"/>
      <c r="X34" s="3"/>
    </row>
    <row r="35" spans="2:24" ht="15" customHeight="1">
      <c r="B35" s="139"/>
      <c r="C35" s="322">
        <v>24</v>
      </c>
      <c r="D35" s="227"/>
      <c r="E35" s="352"/>
      <c r="F35" s="353"/>
      <c r="G35" s="356"/>
      <c r="H35" s="386"/>
      <c r="I35" s="356"/>
      <c r="J35" s="227"/>
      <c r="K35" s="227"/>
      <c r="L35" s="31" t="str">
        <f t="shared" si="4"/>
        <v/>
      </c>
      <c r="M35" s="168" t="str">
        <f>IF(I35="","",メイン_入力!$AC$32)</f>
        <v/>
      </c>
      <c r="N35" s="168" t="str">
        <f t="shared" si="10"/>
        <v/>
      </c>
      <c r="O35" s="356"/>
      <c r="P35" s="168" t="str">
        <f t="shared" si="5"/>
        <v/>
      </c>
      <c r="Q35" s="96" t="str">
        <f t="shared" si="6"/>
        <v/>
      </c>
      <c r="R35" s="96" t="str">
        <f t="shared" si="7"/>
        <v/>
      </c>
      <c r="S35" s="96" t="str">
        <f t="shared" si="8"/>
        <v/>
      </c>
      <c r="T35" s="96" t="str">
        <f t="shared" si="9"/>
        <v/>
      </c>
      <c r="U35" s="79"/>
      <c r="V35" s="3"/>
      <c r="W35" s="3"/>
      <c r="X35" s="3"/>
    </row>
    <row r="36" spans="2:24" ht="15" customHeight="1">
      <c r="B36" s="139"/>
      <c r="C36" s="322">
        <v>25</v>
      </c>
      <c r="D36" s="227"/>
      <c r="E36" s="352"/>
      <c r="F36" s="353"/>
      <c r="G36" s="356"/>
      <c r="H36" s="386"/>
      <c r="I36" s="356"/>
      <c r="J36" s="227"/>
      <c r="K36" s="227"/>
      <c r="L36" s="31" t="str">
        <f t="shared" si="4"/>
        <v/>
      </c>
      <c r="M36" s="168" t="str">
        <f>IF(I36="","",メイン_入力!$AC$32)</f>
        <v/>
      </c>
      <c r="N36" s="168" t="str">
        <f t="shared" si="10"/>
        <v/>
      </c>
      <c r="O36" s="356"/>
      <c r="P36" s="168" t="str">
        <f t="shared" si="5"/>
        <v/>
      </c>
      <c r="Q36" s="96" t="str">
        <f t="shared" si="6"/>
        <v/>
      </c>
      <c r="R36" s="96" t="str">
        <f t="shared" si="7"/>
        <v/>
      </c>
      <c r="S36" s="96" t="str">
        <f t="shared" si="8"/>
        <v/>
      </c>
      <c r="T36" s="96" t="str">
        <f t="shared" si="9"/>
        <v/>
      </c>
      <c r="U36" s="79"/>
      <c r="V36" s="3"/>
      <c r="W36" s="3"/>
      <c r="X36" s="3"/>
    </row>
    <row r="37" spans="2:24" ht="15" customHeight="1">
      <c r="B37" s="139"/>
      <c r="C37" s="322">
        <v>26</v>
      </c>
      <c r="D37" s="227"/>
      <c r="E37" s="352"/>
      <c r="F37" s="353"/>
      <c r="G37" s="356"/>
      <c r="H37" s="386"/>
      <c r="I37" s="356"/>
      <c r="J37" s="227"/>
      <c r="K37" s="227"/>
      <c r="L37" s="31" t="str">
        <f t="shared" si="4"/>
        <v/>
      </c>
      <c r="M37" s="168" t="str">
        <f>IF(I37="","",メイン_入力!$AC$32)</f>
        <v/>
      </c>
      <c r="N37" s="168" t="str">
        <f t="shared" si="10"/>
        <v/>
      </c>
      <c r="O37" s="356"/>
      <c r="P37" s="168" t="str">
        <f t="shared" si="5"/>
        <v/>
      </c>
      <c r="Q37" s="96" t="str">
        <f t="shared" si="6"/>
        <v/>
      </c>
      <c r="R37" s="96" t="str">
        <f t="shared" si="7"/>
        <v/>
      </c>
      <c r="S37" s="96" t="str">
        <f t="shared" si="8"/>
        <v/>
      </c>
      <c r="T37" s="96" t="str">
        <f t="shared" si="9"/>
        <v/>
      </c>
      <c r="U37" s="79"/>
      <c r="V37" s="3"/>
      <c r="W37" s="3"/>
      <c r="X37" s="3"/>
    </row>
    <row r="38" spans="2:24" ht="15" customHeight="1">
      <c r="B38" s="139"/>
      <c r="C38" s="322">
        <v>27</v>
      </c>
      <c r="D38" s="227"/>
      <c r="E38" s="352"/>
      <c r="F38" s="353"/>
      <c r="G38" s="356"/>
      <c r="H38" s="386"/>
      <c r="I38" s="356"/>
      <c r="J38" s="227"/>
      <c r="K38" s="227"/>
      <c r="L38" s="31" t="str">
        <f t="shared" si="4"/>
        <v/>
      </c>
      <c r="M38" s="168" t="str">
        <f>IF(I38="","",メイン_入力!$AC$32)</f>
        <v/>
      </c>
      <c r="N38" s="168" t="str">
        <f t="shared" si="10"/>
        <v/>
      </c>
      <c r="O38" s="356"/>
      <c r="P38" s="168" t="str">
        <f t="shared" si="5"/>
        <v/>
      </c>
      <c r="Q38" s="96" t="str">
        <f t="shared" si="6"/>
        <v/>
      </c>
      <c r="R38" s="96" t="str">
        <f t="shared" si="7"/>
        <v/>
      </c>
      <c r="S38" s="96" t="str">
        <f t="shared" si="8"/>
        <v/>
      </c>
      <c r="T38" s="96" t="str">
        <f t="shared" si="9"/>
        <v/>
      </c>
      <c r="U38" s="79"/>
      <c r="V38" s="3"/>
      <c r="W38" s="3"/>
      <c r="X38" s="3"/>
    </row>
    <row r="39" spans="2:24" ht="15" customHeight="1">
      <c r="B39" s="139"/>
      <c r="C39" s="322">
        <v>28</v>
      </c>
      <c r="D39" s="227"/>
      <c r="E39" s="352"/>
      <c r="F39" s="353"/>
      <c r="G39" s="356"/>
      <c r="H39" s="386"/>
      <c r="I39" s="356"/>
      <c r="J39" s="227"/>
      <c r="K39" s="227"/>
      <c r="L39" s="31" t="str">
        <f t="shared" si="4"/>
        <v/>
      </c>
      <c r="M39" s="168" t="str">
        <f>IF(I39="","",メイン_入力!$AC$32)</f>
        <v/>
      </c>
      <c r="N39" s="168" t="str">
        <f t="shared" si="10"/>
        <v/>
      </c>
      <c r="O39" s="356"/>
      <c r="P39" s="168" t="str">
        <f t="shared" si="5"/>
        <v/>
      </c>
      <c r="Q39" s="96" t="str">
        <f t="shared" si="6"/>
        <v/>
      </c>
      <c r="R39" s="96" t="str">
        <f t="shared" si="7"/>
        <v/>
      </c>
      <c r="S39" s="96" t="str">
        <f t="shared" si="8"/>
        <v/>
      </c>
      <c r="T39" s="96" t="str">
        <f t="shared" si="9"/>
        <v/>
      </c>
      <c r="U39" s="79"/>
      <c r="V39" s="3"/>
      <c r="W39" s="3"/>
      <c r="X39" s="3"/>
    </row>
    <row r="40" spans="2:24" ht="15" customHeight="1">
      <c r="B40" s="139"/>
      <c r="C40" s="322">
        <v>29</v>
      </c>
      <c r="D40" s="227"/>
      <c r="E40" s="352"/>
      <c r="F40" s="353"/>
      <c r="G40" s="356"/>
      <c r="H40" s="386"/>
      <c r="I40" s="356"/>
      <c r="J40" s="227"/>
      <c r="K40" s="227"/>
      <c r="L40" s="31" t="str">
        <f t="shared" si="4"/>
        <v/>
      </c>
      <c r="M40" s="168" t="str">
        <f>IF(I40="","",メイン_入力!$AC$32)</f>
        <v/>
      </c>
      <c r="N40" s="168" t="str">
        <f t="shared" si="10"/>
        <v/>
      </c>
      <c r="O40" s="356"/>
      <c r="P40" s="168" t="str">
        <f t="shared" si="5"/>
        <v/>
      </c>
      <c r="Q40" s="96" t="str">
        <f t="shared" si="6"/>
        <v/>
      </c>
      <c r="R40" s="96" t="str">
        <f t="shared" si="7"/>
        <v/>
      </c>
      <c r="S40" s="96" t="str">
        <f t="shared" si="8"/>
        <v/>
      </c>
      <c r="T40" s="96" t="str">
        <f t="shared" si="9"/>
        <v/>
      </c>
      <c r="U40" s="79"/>
      <c r="V40" s="3"/>
      <c r="W40" s="3"/>
      <c r="X40" s="3"/>
    </row>
    <row r="41" spans="2:24" ht="15" customHeight="1">
      <c r="B41" s="139"/>
      <c r="C41" s="322">
        <v>30</v>
      </c>
      <c r="D41" s="227"/>
      <c r="E41" s="352"/>
      <c r="F41" s="353"/>
      <c r="G41" s="356"/>
      <c r="H41" s="386"/>
      <c r="I41" s="356"/>
      <c r="J41" s="227"/>
      <c r="K41" s="227"/>
      <c r="L41" s="31" t="str">
        <f t="shared" si="4"/>
        <v/>
      </c>
      <c r="M41" s="168" t="str">
        <f>IF(I41="","",メイン_入力!$AC$32)</f>
        <v/>
      </c>
      <c r="N41" s="168" t="str">
        <f t="shared" si="10"/>
        <v/>
      </c>
      <c r="O41" s="356"/>
      <c r="P41" s="168" t="str">
        <f t="shared" si="5"/>
        <v/>
      </c>
      <c r="Q41" s="96" t="str">
        <f t="shared" si="6"/>
        <v/>
      </c>
      <c r="R41" s="96" t="str">
        <f t="shared" si="7"/>
        <v/>
      </c>
      <c r="S41" s="96" t="str">
        <f t="shared" si="8"/>
        <v/>
      </c>
      <c r="T41" s="96" t="str">
        <f t="shared" si="9"/>
        <v/>
      </c>
      <c r="U41" s="79"/>
      <c r="V41" s="3"/>
      <c r="W41" s="3"/>
      <c r="X41" s="3"/>
    </row>
    <row r="42" spans="2:24" ht="15" customHeight="1">
      <c r="B42" s="299"/>
      <c r="C42" s="332"/>
      <c r="D42" s="332"/>
      <c r="E42" s="332"/>
      <c r="F42" s="332"/>
      <c r="G42" s="332"/>
      <c r="H42" s="396"/>
      <c r="I42" s="332"/>
      <c r="J42" s="332"/>
      <c r="K42" s="332"/>
      <c r="L42" s="332"/>
      <c r="M42" s="332"/>
      <c r="N42" s="332"/>
      <c r="O42" s="332"/>
      <c r="P42" s="332"/>
      <c r="Q42" s="410"/>
      <c r="R42" s="332"/>
      <c r="S42" s="332"/>
      <c r="T42" s="332"/>
      <c r="U42" s="334"/>
    </row>
    <row r="43" spans="2:24">
      <c r="H43" s="405"/>
      <c r="Q43" s="409"/>
      <c r="U43" s="303" t="s">
        <v>229</v>
      </c>
    </row>
    <row r="44" spans="2:24">
      <c r="B44" s="139"/>
      <c r="C44" s="322">
        <f>C12+30</f>
        <v>31</v>
      </c>
      <c r="D44" s="227"/>
      <c r="E44" s="352"/>
      <c r="F44" s="353"/>
      <c r="G44" s="356"/>
      <c r="H44" s="386"/>
      <c r="I44" s="356"/>
      <c r="J44" s="227"/>
      <c r="K44" s="227"/>
      <c r="L44" s="31" t="str">
        <f t="shared" ref="L44:L73" si="11">IF(I44="","",SUMIF(J44:K44,"○",$Y$12:$Z$12))</f>
        <v/>
      </c>
      <c r="M44" s="168" t="str">
        <f>IF(I44="","",メイン_入力!$AC$32)</f>
        <v/>
      </c>
      <c r="N44" s="168" t="str">
        <f>IF(I44="","",H44*I44*(1-L44)*M44)</f>
        <v/>
      </c>
      <c r="O44" s="356"/>
      <c r="P44" s="168" t="str">
        <f t="shared" ref="P44:P73" si="12">IF(L44="","",IF(O44="",N44*L44/(1-L44),O44*L44/(1-L44)))</f>
        <v/>
      </c>
      <c r="Q44" s="96" t="str">
        <f t="shared" ref="Q44:Q73" si="13">IF(ISERROR(P44),"",IF(P44="","",P44*$AO$3/1000))</f>
        <v/>
      </c>
      <c r="R44" s="96" t="str">
        <f t="shared" ref="R44:R73" si="14">IF(ISERROR(P44),"",IF(P44="","",P44*$AO$4/1000))</f>
        <v/>
      </c>
      <c r="S44" s="96" t="str">
        <f t="shared" ref="S44:S73" si="15">IF(ISERROR(P44),"",IF(P44="","",P44*$AO$5/1000))</f>
        <v/>
      </c>
      <c r="T44" s="96" t="str">
        <f t="shared" ref="T44:T73" si="16">IF(ISERROR(P44),"",IF(P44="","",P44*$AO$6/1000))</f>
        <v/>
      </c>
      <c r="U44" s="79"/>
    </row>
    <row r="45" spans="2:24">
      <c r="B45" s="139"/>
      <c r="C45" s="322">
        <f t="shared" ref="C45:C73" si="17">C13+30</f>
        <v>32</v>
      </c>
      <c r="D45" s="227"/>
      <c r="E45" s="352"/>
      <c r="F45" s="353"/>
      <c r="G45" s="356"/>
      <c r="H45" s="386"/>
      <c r="I45" s="356"/>
      <c r="J45" s="227"/>
      <c r="K45" s="227"/>
      <c r="L45" s="31" t="str">
        <f t="shared" si="11"/>
        <v/>
      </c>
      <c r="M45" s="168" t="str">
        <f>IF(I45="","",メイン_入力!$AC$32)</f>
        <v/>
      </c>
      <c r="N45" s="168" t="str">
        <f>IF(I45="","",H45*I45*(1-L45)*M45)</f>
        <v/>
      </c>
      <c r="O45" s="356"/>
      <c r="P45" s="168" t="str">
        <f t="shared" si="12"/>
        <v/>
      </c>
      <c r="Q45" s="96" t="str">
        <f t="shared" si="13"/>
        <v/>
      </c>
      <c r="R45" s="96" t="str">
        <f t="shared" si="14"/>
        <v/>
      </c>
      <c r="S45" s="96" t="str">
        <f t="shared" si="15"/>
        <v/>
      </c>
      <c r="T45" s="96" t="str">
        <f t="shared" si="16"/>
        <v/>
      </c>
      <c r="U45" s="79"/>
    </row>
    <row r="46" spans="2:24">
      <c r="B46" s="139"/>
      <c r="C46" s="322">
        <f t="shared" si="17"/>
        <v>33</v>
      </c>
      <c r="D46" s="227"/>
      <c r="E46" s="352"/>
      <c r="F46" s="353"/>
      <c r="G46" s="356"/>
      <c r="H46" s="386"/>
      <c r="I46" s="356"/>
      <c r="J46" s="227"/>
      <c r="K46" s="227"/>
      <c r="L46" s="31" t="str">
        <f t="shared" si="11"/>
        <v/>
      </c>
      <c r="M46" s="168" t="str">
        <f>IF(I46="","",メイン_入力!$AC$32)</f>
        <v/>
      </c>
      <c r="N46" s="168" t="str">
        <f>IF(I46="","",H46*I46*(1-L46)*M46)</f>
        <v/>
      </c>
      <c r="O46" s="356"/>
      <c r="P46" s="168" t="str">
        <f t="shared" si="12"/>
        <v/>
      </c>
      <c r="Q46" s="96" t="str">
        <f t="shared" si="13"/>
        <v/>
      </c>
      <c r="R46" s="96" t="str">
        <f t="shared" si="14"/>
        <v/>
      </c>
      <c r="S46" s="96" t="str">
        <f t="shared" si="15"/>
        <v/>
      </c>
      <c r="T46" s="96" t="str">
        <f t="shared" si="16"/>
        <v/>
      </c>
      <c r="U46" s="79"/>
    </row>
    <row r="47" spans="2:24">
      <c r="B47" s="139"/>
      <c r="C47" s="322">
        <f t="shared" si="17"/>
        <v>34</v>
      </c>
      <c r="D47" s="227"/>
      <c r="E47" s="352"/>
      <c r="F47" s="353"/>
      <c r="G47" s="356"/>
      <c r="H47" s="386"/>
      <c r="I47" s="356"/>
      <c r="J47" s="227"/>
      <c r="K47" s="227"/>
      <c r="L47" s="31" t="str">
        <f t="shared" si="11"/>
        <v/>
      </c>
      <c r="M47" s="168" t="str">
        <f>IF(I47="","",メイン_入力!$AC$32)</f>
        <v/>
      </c>
      <c r="N47" s="168" t="str">
        <f>IF(I47="","",H47*I47*(1-L47)*M47)</f>
        <v/>
      </c>
      <c r="O47" s="356"/>
      <c r="P47" s="168" t="str">
        <f t="shared" si="12"/>
        <v/>
      </c>
      <c r="Q47" s="96" t="str">
        <f t="shared" si="13"/>
        <v/>
      </c>
      <c r="R47" s="96" t="str">
        <f t="shared" si="14"/>
        <v/>
      </c>
      <c r="S47" s="96" t="str">
        <f t="shared" si="15"/>
        <v/>
      </c>
      <c r="T47" s="96" t="str">
        <f t="shared" si="16"/>
        <v/>
      </c>
      <c r="U47" s="79"/>
    </row>
    <row r="48" spans="2:24">
      <c r="B48" s="139"/>
      <c r="C48" s="322">
        <f t="shared" si="17"/>
        <v>35</v>
      </c>
      <c r="D48" s="227"/>
      <c r="E48" s="352"/>
      <c r="F48" s="353"/>
      <c r="G48" s="356"/>
      <c r="H48" s="386"/>
      <c r="I48" s="356"/>
      <c r="J48" s="227"/>
      <c r="K48" s="227"/>
      <c r="L48" s="31" t="str">
        <f t="shared" si="11"/>
        <v/>
      </c>
      <c r="M48" s="168" t="str">
        <f>IF(I48="","",メイン_入力!$AC$32)</f>
        <v/>
      </c>
      <c r="N48" s="168" t="str">
        <f>IF(I48="","",H48*I48*(1-L48)*M48)</f>
        <v/>
      </c>
      <c r="O48" s="356"/>
      <c r="P48" s="168" t="str">
        <f t="shared" si="12"/>
        <v/>
      </c>
      <c r="Q48" s="96" t="str">
        <f t="shared" si="13"/>
        <v/>
      </c>
      <c r="R48" s="96" t="str">
        <f t="shared" si="14"/>
        <v/>
      </c>
      <c r="S48" s="96" t="str">
        <f t="shared" si="15"/>
        <v/>
      </c>
      <c r="T48" s="96" t="str">
        <f t="shared" si="16"/>
        <v/>
      </c>
      <c r="U48" s="79"/>
    </row>
    <row r="49" spans="2:21">
      <c r="B49" s="139"/>
      <c r="C49" s="322">
        <f t="shared" si="17"/>
        <v>36</v>
      </c>
      <c r="D49" s="227"/>
      <c r="E49" s="352"/>
      <c r="F49" s="353"/>
      <c r="G49" s="356"/>
      <c r="H49" s="386"/>
      <c r="I49" s="356"/>
      <c r="J49" s="227"/>
      <c r="K49" s="227"/>
      <c r="L49" s="31" t="str">
        <f t="shared" si="11"/>
        <v/>
      </c>
      <c r="M49" s="168" t="str">
        <f>IF(I49="","",メイン_入力!$AC$32)</f>
        <v/>
      </c>
      <c r="N49" s="168" t="str">
        <f t="shared" ref="N49:N73" si="18">IF(I49="","",H49*I49*(1-L49)*M49)</f>
        <v/>
      </c>
      <c r="O49" s="356"/>
      <c r="P49" s="168" t="str">
        <f t="shared" si="12"/>
        <v/>
      </c>
      <c r="Q49" s="96" t="str">
        <f t="shared" si="13"/>
        <v/>
      </c>
      <c r="R49" s="96" t="str">
        <f t="shared" si="14"/>
        <v/>
      </c>
      <c r="S49" s="96" t="str">
        <f t="shared" si="15"/>
        <v/>
      </c>
      <c r="T49" s="96" t="str">
        <f t="shared" si="16"/>
        <v/>
      </c>
      <c r="U49" s="79"/>
    </row>
    <row r="50" spans="2:21">
      <c r="B50" s="139"/>
      <c r="C50" s="322">
        <f t="shared" si="17"/>
        <v>37</v>
      </c>
      <c r="D50" s="227"/>
      <c r="E50" s="352"/>
      <c r="F50" s="353"/>
      <c r="G50" s="356"/>
      <c r="H50" s="386"/>
      <c r="I50" s="356"/>
      <c r="J50" s="227"/>
      <c r="K50" s="227"/>
      <c r="L50" s="31" t="str">
        <f t="shared" si="11"/>
        <v/>
      </c>
      <c r="M50" s="168" t="str">
        <f>IF(I50="","",メイン_入力!$AC$32)</f>
        <v/>
      </c>
      <c r="N50" s="168" t="str">
        <f t="shared" si="18"/>
        <v/>
      </c>
      <c r="O50" s="356"/>
      <c r="P50" s="168" t="str">
        <f t="shared" si="12"/>
        <v/>
      </c>
      <c r="Q50" s="96" t="str">
        <f t="shared" si="13"/>
        <v/>
      </c>
      <c r="R50" s="96" t="str">
        <f t="shared" si="14"/>
        <v/>
      </c>
      <c r="S50" s="96" t="str">
        <f t="shared" si="15"/>
        <v/>
      </c>
      <c r="T50" s="96" t="str">
        <f t="shared" si="16"/>
        <v/>
      </c>
      <c r="U50" s="79"/>
    </row>
    <row r="51" spans="2:21">
      <c r="B51" s="139"/>
      <c r="C51" s="322">
        <f t="shared" si="17"/>
        <v>38</v>
      </c>
      <c r="D51" s="227"/>
      <c r="E51" s="352"/>
      <c r="F51" s="353"/>
      <c r="G51" s="356"/>
      <c r="H51" s="386"/>
      <c r="I51" s="356"/>
      <c r="J51" s="227"/>
      <c r="K51" s="227"/>
      <c r="L51" s="31" t="str">
        <f t="shared" si="11"/>
        <v/>
      </c>
      <c r="M51" s="168" t="str">
        <f>IF(I51="","",メイン_入力!$AC$32)</f>
        <v/>
      </c>
      <c r="N51" s="168" t="str">
        <f t="shared" si="18"/>
        <v/>
      </c>
      <c r="O51" s="356"/>
      <c r="P51" s="168" t="str">
        <f t="shared" si="12"/>
        <v/>
      </c>
      <c r="Q51" s="96" t="str">
        <f t="shared" si="13"/>
        <v/>
      </c>
      <c r="R51" s="96" t="str">
        <f t="shared" si="14"/>
        <v/>
      </c>
      <c r="S51" s="96" t="str">
        <f t="shared" si="15"/>
        <v/>
      </c>
      <c r="T51" s="96" t="str">
        <f t="shared" si="16"/>
        <v/>
      </c>
      <c r="U51" s="79"/>
    </row>
    <row r="52" spans="2:21">
      <c r="B52" s="139"/>
      <c r="C52" s="322">
        <f t="shared" si="17"/>
        <v>39</v>
      </c>
      <c r="D52" s="227"/>
      <c r="E52" s="352"/>
      <c r="F52" s="353"/>
      <c r="G52" s="356"/>
      <c r="H52" s="386"/>
      <c r="I52" s="356"/>
      <c r="J52" s="227"/>
      <c r="K52" s="227"/>
      <c r="L52" s="31" t="str">
        <f t="shared" si="11"/>
        <v/>
      </c>
      <c r="M52" s="168" t="str">
        <f>IF(I52="","",メイン_入力!$AC$32)</f>
        <v/>
      </c>
      <c r="N52" s="168" t="str">
        <f t="shared" si="18"/>
        <v/>
      </c>
      <c r="O52" s="356"/>
      <c r="P52" s="168" t="str">
        <f t="shared" si="12"/>
        <v/>
      </c>
      <c r="Q52" s="96" t="str">
        <f t="shared" si="13"/>
        <v/>
      </c>
      <c r="R52" s="96" t="str">
        <f t="shared" si="14"/>
        <v/>
      </c>
      <c r="S52" s="96" t="str">
        <f t="shared" si="15"/>
        <v/>
      </c>
      <c r="T52" s="96" t="str">
        <f t="shared" si="16"/>
        <v/>
      </c>
      <c r="U52" s="79"/>
    </row>
    <row r="53" spans="2:21">
      <c r="B53" s="139"/>
      <c r="C53" s="322">
        <f t="shared" si="17"/>
        <v>40</v>
      </c>
      <c r="D53" s="227"/>
      <c r="E53" s="352"/>
      <c r="F53" s="353"/>
      <c r="G53" s="356"/>
      <c r="H53" s="386"/>
      <c r="I53" s="356"/>
      <c r="J53" s="227"/>
      <c r="K53" s="227"/>
      <c r="L53" s="31" t="str">
        <f t="shared" si="11"/>
        <v/>
      </c>
      <c r="M53" s="168" t="str">
        <f>IF(I53="","",メイン_入力!$AC$32)</f>
        <v/>
      </c>
      <c r="N53" s="168" t="str">
        <f t="shared" si="18"/>
        <v/>
      </c>
      <c r="O53" s="356"/>
      <c r="P53" s="168" t="str">
        <f t="shared" si="12"/>
        <v/>
      </c>
      <c r="Q53" s="96" t="str">
        <f t="shared" si="13"/>
        <v/>
      </c>
      <c r="R53" s="96" t="str">
        <f t="shared" si="14"/>
        <v/>
      </c>
      <c r="S53" s="96" t="str">
        <f t="shared" si="15"/>
        <v/>
      </c>
      <c r="T53" s="96" t="str">
        <f t="shared" si="16"/>
        <v/>
      </c>
      <c r="U53" s="79"/>
    </row>
    <row r="54" spans="2:21">
      <c r="B54" s="139"/>
      <c r="C54" s="322">
        <f t="shared" si="17"/>
        <v>41</v>
      </c>
      <c r="D54" s="227"/>
      <c r="E54" s="352"/>
      <c r="F54" s="353"/>
      <c r="G54" s="356"/>
      <c r="H54" s="386"/>
      <c r="I54" s="356"/>
      <c r="J54" s="227"/>
      <c r="K54" s="227"/>
      <c r="L54" s="31" t="str">
        <f t="shared" si="11"/>
        <v/>
      </c>
      <c r="M54" s="168" t="str">
        <f>IF(I54="","",メイン_入力!$AC$32)</f>
        <v/>
      </c>
      <c r="N54" s="168" t="str">
        <f t="shared" si="18"/>
        <v/>
      </c>
      <c r="O54" s="356"/>
      <c r="P54" s="168" t="str">
        <f t="shared" si="12"/>
        <v/>
      </c>
      <c r="Q54" s="96" t="str">
        <f t="shared" si="13"/>
        <v/>
      </c>
      <c r="R54" s="96" t="str">
        <f t="shared" si="14"/>
        <v/>
      </c>
      <c r="S54" s="96" t="str">
        <f t="shared" si="15"/>
        <v/>
      </c>
      <c r="T54" s="96" t="str">
        <f t="shared" si="16"/>
        <v/>
      </c>
      <c r="U54" s="79"/>
    </row>
    <row r="55" spans="2:21">
      <c r="B55" s="139"/>
      <c r="C55" s="322">
        <f t="shared" si="17"/>
        <v>42</v>
      </c>
      <c r="D55" s="227"/>
      <c r="E55" s="352"/>
      <c r="F55" s="353"/>
      <c r="G55" s="356"/>
      <c r="H55" s="386"/>
      <c r="I55" s="356"/>
      <c r="J55" s="227"/>
      <c r="K55" s="227"/>
      <c r="L55" s="31" t="str">
        <f t="shared" si="11"/>
        <v/>
      </c>
      <c r="M55" s="168" t="str">
        <f>IF(I55="","",メイン_入力!$AC$32)</f>
        <v/>
      </c>
      <c r="N55" s="168" t="str">
        <f t="shared" si="18"/>
        <v/>
      </c>
      <c r="O55" s="356"/>
      <c r="P55" s="168" t="str">
        <f t="shared" si="12"/>
        <v/>
      </c>
      <c r="Q55" s="96" t="str">
        <f t="shared" si="13"/>
        <v/>
      </c>
      <c r="R55" s="96" t="str">
        <f t="shared" si="14"/>
        <v/>
      </c>
      <c r="S55" s="96" t="str">
        <f t="shared" si="15"/>
        <v/>
      </c>
      <c r="T55" s="96" t="str">
        <f t="shared" si="16"/>
        <v/>
      </c>
      <c r="U55" s="79"/>
    </row>
    <row r="56" spans="2:21">
      <c r="B56" s="139"/>
      <c r="C56" s="322">
        <f t="shared" si="17"/>
        <v>43</v>
      </c>
      <c r="D56" s="227"/>
      <c r="E56" s="352"/>
      <c r="F56" s="353"/>
      <c r="G56" s="356"/>
      <c r="H56" s="386"/>
      <c r="I56" s="356"/>
      <c r="J56" s="227"/>
      <c r="K56" s="227"/>
      <c r="L56" s="31" t="str">
        <f t="shared" si="11"/>
        <v/>
      </c>
      <c r="M56" s="168" t="str">
        <f>IF(I56="","",メイン_入力!$AC$32)</f>
        <v/>
      </c>
      <c r="N56" s="168" t="str">
        <f t="shared" si="18"/>
        <v/>
      </c>
      <c r="O56" s="356"/>
      <c r="P56" s="168" t="str">
        <f t="shared" si="12"/>
        <v/>
      </c>
      <c r="Q56" s="96" t="str">
        <f t="shared" si="13"/>
        <v/>
      </c>
      <c r="R56" s="96" t="str">
        <f t="shared" si="14"/>
        <v/>
      </c>
      <c r="S56" s="96" t="str">
        <f t="shared" si="15"/>
        <v/>
      </c>
      <c r="T56" s="96" t="str">
        <f t="shared" si="16"/>
        <v/>
      </c>
      <c r="U56" s="79"/>
    </row>
    <row r="57" spans="2:21">
      <c r="B57" s="139"/>
      <c r="C57" s="322">
        <f t="shared" si="17"/>
        <v>44</v>
      </c>
      <c r="D57" s="227"/>
      <c r="E57" s="352"/>
      <c r="F57" s="353"/>
      <c r="G57" s="356"/>
      <c r="H57" s="386"/>
      <c r="I57" s="356"/>
      <c r="J57" s="227"/>
      <c r="K57" s="227"/>
      <c r="L57" s="31" t="str">
        <f t="shared" si="11"/>
        <v/>
      </c>
      <c r="M57" s="168" t="str">
        <f>IF(I57="","",メイン_入力!$AC$32)</f>
        <v/>
      </c>
      <c r="N57" s="168" t="str">
        <f t="shared" si="18"/>
        <v/>
      </c>
      <c r="O57" s="356"/>
      <c r="P57" s="168" t="str">
        <f t="shared" si="12"/>
        <v/>
      </c>
      <c r="Q57" s="96" t="str">
        <f t="shared" si="13"/>
        <v/>
      </c>
      <c r="R57" s="96" t="str">
        <f t="shared" si="14"/>
        <v/>
      </c>
      <c r="S57" s="96" t="str">
        <f t="shared" si="15"/>
        <v/>
      </c>
      <c r="T57" s="96" t="str">
        <f t="shared" si="16"/>
        <v/>
      </c>
      <c r="U57" s="79"/>
    </row>
    <row r="58" spans="2:21">
      <c r="B58" s="139"/>
      <c r="C58" s="322">
        <f t="shared" si="17"/>
        <v>45</v>
      </c>
      <c r="D58" s="227"/>
      <c r="E58" s="352"/>
      <c r="F58" s="353"/>
      <c r="G58" s="356"/>
      <c r="H58" s="386"/>
      <c r="I58" s="356"/>
      <c r="J58" s="227"/>
      <c r="K58" s="227"/>
      <c r="L58" s="31" t="str">
        <f t="shared" si="11"/>
        <v/>
      </c>
      <c r="M58" s="168" t="str">
        <f>IF(I58="","",メイン_入力!$AC$32)</f>
        <v/>
      </c>
      <c r="N58" s="168" t="str">
        <f t="shared" si="18"/>
        <v/>
      </c>
      <c r="O58" s="356"/>
      <c r="P58" s="168" t="str">
        <f t="shared" si="12"/>
        <v/>
      </c>
      <c r="Q58" s="96" t="str">
        <f t="shared" si="13"/>
        <v/>
      </c>
      <c r="R58" s="96" t="str">
        <f t="shared" si="14"/>
        <v/>
      </c>
      <c r="S58" s="96" t="str">
        <f t="shared" si="15"/>
        <v/>
      </c>
      <c r="T58" s="96" t="str">
        <f t="shared" si="16"/>
        <v/>
      </c>
      <c r="U58" s="79"/>
    </row>
    <row r="59" spans="2:21">
      <c r="B59" s="139"/>
      <c r="C59" s="322">
        <f t="shared" si="17"/>
        <v>46</v>
      </c>
      <c r="D59" s="227"/>
      <c r="E59" s="352"/>
      <c r="F59" s="353"/>
      <c r="G59" s="356"/>
      <c r="H59" s="386"/>
      <c r="I59" s="356"/>
      <c r="J59" s="227"/>
      <c r="K59" s="227"/>
      <c r="L59" s="31" t="str">
        <f t="shared" si="11"/>
        <v/>
      </c>
      <c r="M59" s="168" t="str">
        <f>IF(I59="","",メイン_入力!$AC$32)</f>
        <v/>
      </c>
      <c r="N59" s="168" t="str">
        <f t="shared" si="18"/>
        <v/>
      </c>
      <c r="O59" s="356"/>
      <c r="P59" s="168" t="str">
        <f t="shared" si="12"/>
        <v/>
      </c>
      <c r="Q59" s="96" t="str">
        <f t="shared" si="13"/>
        <v/>
      </c>
      <c r="R59" s="96" t="str">
        <f t="shared" si="14"/>
        <v/>
      </c>
      <c r="S59" s="96" t="str">
        <f t="shared" si="15"/>
        <v/>
      </c>
      <c r="T59" s="96" t="str">
        <f t="shared" si="16"/>
        <v/>
      </c>
      <c r="U59" s="79"/>
    </row>
    <row r="60" spans="2:21">
      <c r="B60" s="139"/>
      <c r="C60" s="322">
        <f t="shared" si="17"/>
        <v>47</v>
      </c>
      <c r="D60" s="227"/>
      <c r="E60" s="352"/>
      <c r="F60" s="353"/>
      <c r="G60" s="356"/>
      <c r="H60" s="386"/>
      <c r="I60" s="356"/>
      <c r="J60" s="227"/>
      <c r="K60" s="227"/>
      <c r="L60" s="31" t="str">
        <f t="shared" si="11"/>
        <v/>
      </c>
      <c r="M60" s="168" t="str">
        <f>IF(I60="","",メイン_入力!$AC$32)</f>
        <v/>
      </c>
      <c r="N60" s="168" t="str">
        <f t="shared" si="18"/>
        <v/>
      </c>
      <c r="O60" s="356"/>
      <c r="P60" s="168" t="str">
        <f t="shared" si="12"/>
        <v/>
      </c>
      <c r="Q60" s="96" t="str">
        <f t="shared" si="13"/>
        <v/>
      </c>
      <c r="R60" s="96" t="str">
        <f t="shared" si="14"/>
        <v/>
      </c>
      <c r="S60" s="96" t="str">
        <f t="shared" si="15"/>
        <v/>
      </c>
      <c r="T60" s="96" t="str">
        <f t="shared" si="16"/>
        <v/>
      </c>
      <c r="U60" s="79"/>
    </row>
    <row r="61" spans="2:21">
      <c r="B61" s="139"/>
      <c r="C61" s="322">
        <f t="shared" si="17"/>
        <v>48</v>
      </c>
      <c r="D61" s="227"/>
      <c r="E61" s="352"/>
      <c r="F61" s="353"/>
      <c r="G61" s="356"/>
      <c r="H61" s="386"/>
      <c r="I61" s="356"/>
      <c r="J61" s="227"/>
      <c r="K61" s="227"/>
      <c r="L61" s="31" t="str">
        <f t="shared" si="11"/>
        <v/>
      </c>
      <c r="M61" s="168" t="str">
        <f>IF(I61="","",メイン_入力!$AC$32)</f>
        <v/>
      </c>
      <c r="N61" s="168" t="str">
        <f t="shared" si="18"/>
        <v/>
      </c>
      <c r="O61" s="356"/>
      <c r="P61" s="168" t="str">
        <f t="shared" si="12"/>
        <v/>
      </c>
      <c r="Q61" s="96" t="str">
        <f t="shared" si="13"/>
        <v/>
      </c>
      <c r="R61" s="96" t="str">
        <f t="shared" si="14"/>
        <v/>
      </c>
      <c r="S61" s="96" t="str">
        <f t="shared" si="15"/>
        <v/>
      </c>
      <c r="T61" s="96" t="str">
        <f t="shared" si="16"/>
        <v/>
      </c>
      <c r="U61" s="79"/>
    </row>
    <row r="62" spans="2:21">
      <c r="B62" s="139"/>
      <c r="C62" s="322">
        <f t="shared" si="17"/>
        <v>49</v>
      </c>
      <c r="D62" s="227"/>
      <c r="E62" s="352"/>
      <c r="F62" s="353"/>
      <c r="G62" s="356"/>
      <c r="H62" s="386"/>
      <c r="I62" s="356"/>
      <c r="J62" s="227"/>
      <c r="K62" s="227"/>
      <c r="L62" s="31" t="str">
        <f t="shared" si="11"/>
        <v/>
      </c>
      <c r="M62" s="168" t="str">
        <f>IF(I62="","",メイン_入力!$AC$32)</f>
        <v/>
      </c>
      <c r="N62" s="168" t="str">
        <f t="shared" si="18"/>
        <v/>
      </c>
      <c r="O62" s="356"/>
      <c r="P62" s="168" t="str">
        <f t="shared" si="12"/>
        <v/>
      </c>
      <c r="Q62" s="96" t="str">
        <f t="shared" si="13"/>
        <v/>
      </c>
      <c r="R62" s="96" t="str">
        <f t="shared" si="14"/>
        <v/>
      </c>
      <c r="S62" s="96" t="str">
        <f t="shared" si="15"/>
        <v/>
      </c>
      <c r="T62" s="96" t="str">
        <f t="shared" si="16"/>
        <v/>
      </c>
      <c r="U62" s="79"/>
    </row>
    <row r="63" spans="2:21">
      <c r="B63" s="139"/>
      <c r="C63" s="322">
        <f t="shared" si="17"/>
        <v>50</v>
      </c>
      <c r="D63" s="227"/>
      <c r="E63" s="352"/>
      <c r="F63" s="353"/>
      <c r="G63" s="356"/>
      <c r="H63" s="386"/>
      <c r="I63" s="356"/>
      <c r="J63" s="227"/>
      <c r="K63" s="227"/>
      <c r="L63" s="31" t="str">
        <f t="shared" si="11"/>
        <v/>
      </c>
      <c r="M63" s="168" t="str">
        <f>IF(I63="","",メイン_入力!$AC$32)</f>
        <v/>
      </c>
      <c r="N63" s="168" t="str">
        <f t="shared" si="18"/>
        <v/>
      </c>
      <c r="O63" s="356"/>
      <c r="P63" s="168" t="str">
        <f t="shared" si="12"/>
        <v/>
      </c>
      <c r="Q63" s="96" t="str">
        <f t="shared" si="13"/>
        <v/>
      </c>
      <c r="R63" s="96" t="str">
        <f t="shared" si="14"/>
        <v/>
      </c>
      <c r="S63" s="96" t="str">
        <f t="shared" si="15"/>
        <v/>
      </c>
      <c r="T63" s="96" t="str">
        <f t="shared" si="16"/>
        <v/>
      </c>
      <c r="U63" s="79"/>
    </row>
    <row r="64" spans="2:21">
      <c r="B64" s="139"/>
      <c r="C64" s="322">
        <f t="shared" si="17"/>
        <v>51</v>
      </c>
      <c r="D64" s="227"/>
      <c r="E64" s="352"/>
      <c r="F64" s="353"/>
      <c r="G64" s="356"/>
      <c r="H64" s="386"/>
      <c r="I64" s="356"/>
      <c r="J64" s="227"/>
      <c r="K64" s="227"/>
      <c r="L64" s="31" t="str">
        <f t="shared" si="11"/>
        <v/>
      </c>
      <c r="M64" s="168" t="str">
        <f>IF(I64="","",メイン_入力!$AC$32)</f>
        <v/>
      </c>
      <c r="N64" s="168" t="str">
        <f t="shared" si="18"/>
        <v/>
      </c>
      <c r="O64" s="356"/>
      <c r="P64" s="168" t="str">
        <f t="shared" si="12"/>
        <v/>
      </c>
      <c r="Q64" s="96" t="str">
        <f t="shared" si="13"/>
        <v/>
      </c>
      <c r="R64" s="96" t="str">
        <f t="shared" si="14"/>
        <v/>
      </c>
      <c r="S64" s="96" t="str">
        <f t="shared" si="15"/>
        <v/>
      </c>
      <c r="T64" s="96" t="str">
        <f t="shared" si="16"/>
        <v/>
      </c>
      <c r="U64" s="79"/>
    </row>
    <row r="65" spans="2:21">
      <c r="B65" s="139"/>
      <c r="C65" s="322">
        <f t="shared" si="17"/>
        <v>52</v>
      </c>
      <c r="D65" s="227"/>
      <c r="E65" s="352"/>
      <c r="F65" s="353"/>
      <c r="G65" s="356"/>
      <c r="H65" s="386"/>
      <c r="I65" s="356"/>
      <c r="J65" s="227"/>
      <c r="K65" s="227"/>
      <c r="L65" s="31" t="str">
        <f t="shared" si="11"/>
        <v/>
      </c>
      <c r="M65" s="168" t="str">
        <f>IF(I65="","",メイン_入力!$AC$32)</f>
        <v/>
      </c>
      <c r="N65" s="168" t="str">
        <f t="shared" si="18"/>
        <v/>
      </c>
      <c r="O65" s="356"/>
      <c r="P65" s="168" t="str">
        <f t="shared" si="12"/>
        <v/>
      </c>
      <c r="Q65" s="96" t="str">
        <f t="shared" si="13"/>
        <v/>
      </c>
      <c r="R65" s="96" t="str">
        <f t="shared" si="14"/>
        <v/>
      </c>
      <c r="S65" s="96" t="str">
        <f t="shared" si="15"/>
        <v/>
      </c>
      <c r="T65" s="96" t="str">
        <f t="shared" si="16"/>
        <v/>
      </c>
      <c r="U65" s="79"/>
    </row>
    <row r="66" spans="2:21">
      <c r="B66" s="139"/>
      <c r="C66" s="322">
        <f t="shared" si="17"/>
        <v>53</v>
      </c>
      <c r="D66" s="227"/>
      <c r="E66" s="352"/>
      <c r="F66" s="353"/>
      <c r="G66" s="356"/>
      <c r="H66" s="386"/>
      <c r="I66" s="356"/>
      <c r="J66" s="227"/>
      <c r="K66" s="227"/>
      <c r="L66" s="31" t="str">
        <f t="shared" si="11"/>
        <v/>
      </c>
      <c r="M66" s="168" t="str">
        <f>IF(I66="","",メイン_入力!$AC$32)</f>
        <v/>
      </c>
      <c r="N66" s="168" t="str">
        <f t="shared" si="18"/>
        <v/>
      </c>
      <c r="O66" s="356"/>
      <c r="P66" s="168" t="str">
        <f t="shared" si="12"/>
        <v/>
      </c>
      <c r="Q66" s="96" t="str">
        <f t="shared" si="13"/>
        <v/>
      </c>
      <c r="R66" s="96" t="str">
        <f t="shared" si="14"/>
        <v/>
      </c>
      <c r="S66" s="96" t="str">
        <f t="shared" si="15"/>
        <v/>
      </c>
      <c r="T66" s="96" t="str">
        <f t="shared" si="16"/>
        <v/>
      </c>
      <c r="U66" s="79"/>
    </row>
    <row r="67" spans="2:21">
      <c r="B67" s="139"/>
      <c r="C67" s="322">
        <f t="shared" si="17"/>
        <v>54</v>
      </c>
      <c r="D67" s="227"/>
      <c r="E67" s="352"/>
      <c r="F67" s="353"/>
      <c r="G67" s="356"/>
      <c r="H67" s="386"/>
      <c r="I67" s="356"/>
      <c r="J67" s="227"/>
      <c r="K67" s="227"/>
      <c r="L67" s="31" t="str">
        <f t="shared" si="11"/>
        <v/>
      </c>
      <c r="M67" s="168" t="str">
        <f>IF(I67="","",メイン_入力!$AC$32)</f>
        <v/>
      </c>
      <c r="N67" s="168" t="str">
        <f t="shared" si="18"/>
        <v/>
      </c>
      <c r="O67" s="356"/>
      <c r="P67" s="168" t="str">
        <f t="shared" si="12"/>
        <v/>
      </c>
      <c r="Q67" s="96" t="str">
        <f t="shared" si="13"/>
        <v/>
      </c>
      <c r="R67" s="96" t="str">
        <f t="shared" si="14"/>
        <v/>
      </c>
      <c r="S67" s="96" t="str">
        <f t="shared" si="15"/>
        <v/>
      </c>
      <c r="T67" s="96" t="str">
        <f t="shared" si="16"/>
        <v/>
      </c>
      <c r="U67" s="79"/>
    </row>
    <row r="68" spans="2:21">
      <c r="B68" s="139"/>
      <c r="C68" s="322">
        <f t="shared" si="17"/>
        <v>55</v>
      </c>
      <c r="D68" s="227"/>
      <c r="E68" s="352"/>
      <c r="F68" s="353"/>
      <c r="G68" s="356"/>
      <c r="H68" s="386"/>
      <c r="I68" s="356"/>
      <c r="J68" s="227"/>
      <c r="K68" s="227"/>
      <c r="L68" s="31" t="str">
        <f t="shared" si="11"/>
        <v/>
      </c>
      <c r="M68" s="168" t="str">
        <f>IF(I68="","",メイン_入力!$AC$32)</f>
        <v/>
      </c>
      <c r="N68" s="168" t="str">
        <f t="shared" si="18"/>
        <v/>
      </c>
      <c r="O68" s="356"/>
      <c r="P68" s="168" t="str">
        <f t="shared" si="12"/>
        <v/>
      </c>
      <c r="Q68" s="96" t="str">
        <f t="shared" si="13"/>
        <v/>
      </c>
      <c r="R68" s="96" t="str">
        <f t="shared" si="14"/>
        <v/>
      </c>
      <c r="S68" s="96" t="str">
        <f t="shared" si="15"/>
        <v/>
      </c>
      <c r="T68" s="96" t="str">
        <f t="shared" si="16"/>
        <v/>
      </c>
      <c r="U68" s="79"/>
    </row>
    <row r="69" spans="2:21">
      <c r="B69" s="139"/>
      <c r="C69" s="322">
        <f t="shared" si="17"/>
        <v>56</v>
      </c>
      <c r="D69" s="227"/>
      <c r="E69" s="352"/>
      <c r="F69" s="353"/>
      <c r="G69" s="356"/>
      <c r="H69" s="386"/>
      <c r="I69" s="356"/>
      <c r="J69" s="227"/>
      <c r="K69" s="227"/>
      <c r="L69" s="31" t="str">
        <f t="shared" si="11"/>
        <v/>
      </c>
      <c r="M69" s="168" t="str">
        <f>IF(I69="","",メイン_入力!$AC$32)</f>
        <v/>
      </c>
      <c r="N69" s="168" t="str">
        <f t="shared" si="18"/>
        <v/>
      </c>
      <c r="O69" s="356"/>
      <c r="P69" s="168" t="str">
        <f t="shared" si="12"/>
        <v/>
      </c>
      <c r="Q69" s="96" t="str">
        <f t="shared" si="13"/>
        <v/>
      </c>
      <c r="R69" s="96" t="str">
        <f t="shared" si="14"/>
        <v/>
      </c>
      <c r="S69" s="96" t="str">
        <f t="shared" si="15"/>
        <v/>
      </c>
      <c r="T69" s="96" t="str">
        <f t="shared" si="16"/>
        <v/>
      </c>
      <c r="U69" s="79"/>
    </row>
    <row r="70" spans="2:21">
      <c r="B70" s="139"/>
      <c r="C70" s="322">
        <f t="shared" si="17"/>
        <v>57</v>
      </c>
      <c r="D70" s="227"/>
      <c r="E70" s="352"/>
      <c r="F70" s="353"/>
      <c r="G70" s="356"/>
      <c r="H70" s="386"/>
      <c r="I70" s="356"/>
      <c r="J70" s="227"/>
      <c r="K70" s="227"/>
      <c r="L70" s="31" t="str">
        <f t="shared" si="11"/>
        <v/>
      </c>
      <c r="M70" s="168" t="str">
        <f>IF(I70="","",メイン_入力!$AC$32)</f>
        <v/>
      </c>
      <c r="N70" s="168" t="str">
        <f t="shared" si="18"/>
        <v/>
      </c>
      <c r="O70" s="356"/>
      <c r="P70" s="168" t="str">
        <f t="shared" si="12"/>
        <v/>
      </c>
      <c r="Q70" s="96" t="str">
        <f t="shared" si="13"/>
        <v/>
      </c>
      <c r="R70" s="96" t="str">
        <f t="shared" si="14"/>
        <v/>
      </c>
      <c r="S70" s="96" t="str">
        <f t="shared" si="15"/>
        <v/>
      </c>
      <c r="T70" s="96" t="str">
        <f t="shared" si="16"/>
        <v/>
      </c>
      <c r="U70" s="79"/>
    </row>
    <row r="71" spans="2:21">
      <c r="B71" s="139"/>
      <c r="C71" s="322">
        <f t="shared" si="17"/>
        <v>58</v>
      </c>
      <c r="D71" s="227"/>
      <c r="E71" s="352"/>
      <c r="F71" s="353"/>
      <c r="G71" s="356"/>
      <c r="H71" s="386"/>
      <c r="I71" s="356"/>
      <c r="J71" s="227"/>
      <c r="K71" s="227"/>
      <c r="L71" s="31" t="str">
        <f t="shared" si="11"/>
        <v/>
      </c>
      <c r="M71" s="168" t="str">
        <f>IF(I71="","",メイン_入力!$AC$32)</f>
        <v/>
      </c>
      <c r="N71" s="168" t="str">
        <f t="shared" si="18"/>
        <v/>
      </c>
      <c r="O71" s="356"/>
      <c r="P71" s="168" t="str">
        <f t="shared" si="12"/>
        <v/>
      </c>
      <c r="Q71" s="96" t="str">
        <f t="shared" si="13"/>
        <v/>
      </c>
      <c r="R71" s="96" t="str">
        <f t="shared" si="14"/>
        <v/>
      </c>
      <c r="S71" s="96" t="str">
        <f t="shared" si="15"/>
        <v/>
      </c>
      <c r="T71" s="96" t="str">
        <f t="shared" si="16"/>
        <v/>
      </c>
      <c r="U71" s="79"/>
    </row>
    <row r="72" spans="2:21">
      <c r="B72" s="139"/>
      <c r="C72" s="322">
        <f t="shared" si="17"/>
        <v>59</v>
      </c>
      <c r="D72" s="227"/>
      <c r="E72" s="352"/>
      <c r="F72" s="353"/>
      <c r="G72" s="356"/>
      <c r="H72" s="386"/>
      <c r="I72" s="356"/>
      <c r="J72" s="227"/>
      <c r="K72" s="227"/>
      <c r="L72" s="31" t="str">
        <f t="shared" si="11"/>
        <v/>
      </c>
      <c r="M72" s="168" t="str">
        <f>IF(I72="","",メイン_入力!$AC$32)</f>
        <v/>
      </c>
      <c r="N72" s="168" t="str">
        <f t="shared" si="18"/>
        <v/>
      </c>
      <c r="O72" s="356"/>
      <c r="P72" s="168" t="str">
        <f t="shared" si="12"/>
        <v/>
      </c>
      <c r="Q72" s="96" t="str">
        <f t="shared" si="13"/>
        <v/>
      </c>
      <c r="R72" s="96" t="str">
        <f t="shared" si="14"/>
        <v/>
      </c>
      <c r="S72" s="96" t="str">
        <f t="shared" si="15"/>
        <v/>
      </c>
      <c r="T72" s="96" t="str">
        <f t="shared" si="16"/>
        <v/>
      </c>
      <c r="U72" s="79"/>
    </row>
    <row r="73" spans="2:21">
      <c r="B73" s="139"/>
      <c r="C73" s="322">
        <f t="shared" si="17"/>
        <v>60</v>
      </c>
      <c r="D73" s="227"/>
      <c r="E73" s="352"/>
      <c r="F73" s="353"/>
      <c r="G73" s="356"/>
      <c r="H73" s="386"/>
      <c r="I73" s="356"/>
      <c r="J73" s="227"/>
      <c r="K73" s="227"/>
      <c r="L73" s="31" t="str">
        <f t="shared" si="11"/>
        <v/>
      </c>
      <c r="M73" s="168" t="str">
        <f>IF(I73="","",メイン_入力!$AC$32)</f>
        <v/>
      </c>
      <c r="N73" s="168" t="str">
        <f t="shared" si="18"/>
        <v/>
      </c>
      <c r="O73" s="356"/>
      <c r="P73" s="168" t="str">
        <f t="shared" si="12"/>
        <v/>
      </c>
      <c r="Q73" s="96" t="str">
        <f t="shared" si="13"/>
        <v/>
      </c>
      <c r="R73" s="96" t="str">
        <f t="shared" si="14"/>
        <v/>
      </c>
      <c r="S73" s="96" t="str">
        <f t="shared" si="15"/>
        <v/>
      </c>
      <c r="T73" s="96" t="str">
        <f t="shared" si="16"/>
        <v/>
      </c>
      <c r="U73" s="79"/>
    </row>
    <row r="74" spans="2:21">
      <c r="B74" s="299"/>
      <c r="C74" s="332"/>
      <c r="D74" s="332"/>
      <c r="E74" s="332"/>
      <c r="F74" s="332"/>
      <c r="G74" s="332"/>
      <c r="H74" s="396"/>
      <c r="I74" s="332"/>
      <c r="J74" s="332"/>
      <c r="K74" s="332"/>
      <c r="L74" s="332"/>
      <c r="M74" s="332"/>
      <c r="N74" s="332"/>
      <c r="O74" s="332"/>
      <c r="P74" s="332"/>
      <c r="Q74" s="410"/>
      <c r="R74" s="332"/>
      <c r="S74" s="332"/>
      <c r="T74" s="332"/>
      <c r="U74" s="334"/>
    </row>
    <row r="75" spans="2:21">
      <c r="H75" s="405"/>
      <c r="Q75" s="409"/>
      <c r="U75" s="303" t="s">
        <v>229</v>
      </c>
    </row>
    <row r="76" spans="2:21">
      <c r="B76" s="139"/>
      <c r="C76" s="322">
        <f>C44+30</f>
        <v>61</v>
      </c>
      <c r="D76" s="227"/>
      <c r="E76" s="352"/>
      <c r="F76" s="353"/>
      <c r="G76" s="356"/>
      <c r="H76" s="386"/>
      <c r="I76" s="356"/>
      <c r="J76" s="227"/>
      <c r="K76" s="227"/>
      <c r="L76" s="31" t="str">
        <f t="shared" ref="L76:L105" si="19">IF(I76="","",SUMIF(J76:K76,"○",$Y$12:$Z$12))</f>
        <v/>
      </c>
      <c r="M76" s="168" t="str">
        <f>IF(I76="","",メイン_入力!$AC$32)</f>
        <v/>
      </c>
      <c r="N76" s="168" t="str">
        <f>IF(I76="","",H76*I76*(1-L76)*M76)</f>
        <v/>
      </c>
      <c r="O76" s="356"/>
      <c r="P76" s="168" t="str">
        <f t="shared" ref="P76:P105" si="20">IF(L76="","",IF(O76="",N76*L76/(1-L76),O76*L76/(1-L76)))</f>
        <v/>
      </c>
      <c r="Q76" s="96" t="str">
        <f t="shared" ref="Q76:Q105" si="21">IF(ISERROR(P76),"",IF(P76="","",P76*$AO$3/1000))</f>
        <v/>
      </c>
      <c r="R76" s="96" t="str">
        <f t="shared" ref="R76:R105" si="22">IF(ISERROR(P76),"",IF(P76="","",P76*$AO$4/1000))</f>
        <v/>
      </c>
      <c r="S76" s="96" t="str">
        <f t="shared" ref="S76:S105" si="23">IF(ISERROR(P76),"",IF(P76="","",P76*$AO$5/1000))</f>
        <v/>
      </c>
      <c r="T76" s="96" t="str">
        <f t="shared" ref="T76:T105" si="24">IF(ISERROR(P76),"",IF(P76="","",P76*$AO$6/1000))</f>
        <v/>
      </c>
      <c r="U76" s="79"/>
    </row>
    <row r="77" spans="2:21">
      <c r="B77" s="139"/>
      <c r="C77" s="322">
        <f t="shared" ref="C77:C105" si="25">C45+30</f>
        <v>62</v>
      </c>
      <c r="D77" s="227"/>
      <c r="E77" s="352"/>
      <c r="F77" s="353"/>
      <c r="G77" s="356"/>
      <c r="H77" s="386"/>
      <c r="I77" s="356"/>
      <c r="J77" s="227"/>
      <c r="K77" s="227"/>
      <c r="L77" s="31" t="str">
        <f t="shared" si="19"/>
        <v/>
      </c>
      <c r="M77" s="168" t="str">
        <f>IF(I77="","",メイン_入力!$AC$32)</f>
        <v/>
      </c>
      <c r="N77" s="168" t="str">
        <f>IF(I77="","",H77*I77*(1-L77)*M77)</f>
        <v/>
      </c>
      <c r="O77" s="356"/>
      <c r="P77" s="168" t="str">
        <f t="shared" si="20"/>
        <v/>
      </c>
      <c r="Q77" s="96" t="str">
        <f t="shared" si="21"/>
        <v/>
      </c>
      <c r="R77" s="96" t="str">
        <f t="shared" si="22"/>
        <v/>
      </c>
      <c r="S77" s="96" t="str">
        <f t="shared" si="23"/>
        <v/>
      </c>
      <c r="T77" s="96" t="str">
        <f t="shared" si="24"/>
        <v/>
      </c>
      <c r="U77" s="79"/>
    </row>
    <row r="78" spans="2:21">
      <c r="B78" s="139"/>
      <c r="C78" s="322">
        <f t="shared" si="25"/>
        <v>63</v>
      </c>
      <c r="D78" s="227"/>
      <c r="E78" s="352"/>
      <c r="F78" s="353"/>
      <c r="G78" s="356"/>
      <c r="H78" s="386"/>
      <c r="I78" s="356"/>
      <c r="J78" s="227"/>
      <c r="K78" s="227"/>
      <c r="L78" s="31" t="str">
        <f t="shared" si="19"/>
        <v/>
      </c>
      <c r="M78" s="168" t="str">
        <f>IF(I78="","",メイン_入力!$AC$32)</f>
        <v/>
      </c>
      <c r="N78" s="168" t="str">
        <f>IF(I78="","",H78*I78*(1-L78)*M78)</f>
        <v/>
      </c>
      <c r="O78" s="356"/>
      <c r="P78" s="168" t="str">
        <f t="shared" si="20"/>
        <v/>
      </c>
      <c r="Q78" s="96" t="str">
        <f t="shared" si="21"/>
        <v/>
      </c>
      <c r="R78" s="96" t="str">
        <f t="shared" si="22"/>
        <v/>
      </c>
      <c r="S78" s="96" t="str">
        <f t="shared" si="23"/>
        <v/>
      </c>
      <c r="T78" s="96" t="str">
        <f t="shared" si="24"/>
        <v/>
      </c>
      <c r="U78" s="79"/>
    </row>
    <row r="79" spans="2:21">
      <c r="B79" s="139"/>
      <c r="C79" s="322">
        <f t="shared" si="25"/>
        <v>64</v>
      </c>
      <c r="D79" s="227"/>
      <c r="E79" s="352"/>
      <c r="F79" s="353"/>
      <c r="G79" s="356"/>
      <c r="H79" s="386"/>
      <c r="I79" s="356"/>
      <c r="J79" s="227"/>
      <c r="K79" s="227"/>
      <c r="L79" s="31" t="str">
        <f t="shared" si="19"/>
        <v/>
      </c>
      <c r="M79" s="168" t="str">
        <f>IF(I79="","",メイン_入力!$AC$32)</f>
        <v/>
      </c>
      <c r="N79" s="168" t="str">
        <f>IF(I79="","",H79*I79*(1-L79)*M79)</f>
        <v/>
      </c>
      <c r="O79" s="356"/>
      <c r="P79" s="168" t="str">
        <f t="shared" si="20"/>
        <v/>
      </c>
      <c r="Q79" s="96" t="str">
        <f t="shared" si="21"/>
        <v/>
      </c>
      <c r="R79" s="96" t="str">
        <f t="shared" si="22"/>
        <v/>
      </c>
      <c r="S79" s="96" t="str">
        <f t="shared" si="23"/>
        <v/>
      </c>
      <c r="T79" s="96" t="str">
        <f t="shared" si="24"/>
        <v/>
      </c>
      <c r="U79" s="79"/>
    </row>
    <row r="80" spans="2:21">
      <c r="B80" s="139"/>
      <c r="C80" s="322">
        <f t="shared" si="25"/>
        <v>65</v>
      </c>
      <c r="D80" s="227"/>
      <c r="E80" s="352"/>
      <c r="F80" s="353"/>
      <c r="G80" s="356"/>
      <c r="H80" s="386"/>
      <c r="I80" s="356"/>
      <c r="J80" s="227"/>
      <c r="K80" s="227"/>
      <c r="L80" s="31" t="str">
        <f t="shared" si="19"/>
        <v/>
      </c>
      <c r="M80" s="168" t="str">
        <f>IF(I80="","",メイン_入力!$AC$32)</f>
        <v/>
      </c>
      <c r="N80" s="168" t="str">
        <f>IF(I80="","",H80*I80*(1-L80)*M80)</f>
        <v/>
      </c>
      <c r="O80" s="356"/>
      <c r="P80" s="168" t="str">
        <f t="shared" si="20"/>
        <v/>
      </c>
      <c r="Q80" s="96" t="str">
        <f t="shared" si="21"/>
        <v/>
      </c>
      <c r="R80" s="96" t="str">
        <f t="shared" si="22"/>
        <v/>
      </c>
      <c r="S80" s="96" t="str">
        <f t="shared" si="23"/>
        <v/>
      </c>
      <c r="T80" s="96" t="str">
        <f t="shared" si="24"/>
        <v/>
      </c>
      <c r="U80" s="79"/>
    </row>
    <row r="81" spans="2:21">
      <c r="B81" s="139"/>
      <c r="C81" s="322">
        <f t="shared" si="25"/>
        <v>66</v>
      </c>
      <c r="D81" s="227"/>
      <c r="E81" s="352"/>
      <c r="F81" s="353"/>
      <c r="G81" s="356"/>
      <c r="H81" s="386"/>
      <c r="I81" s="356"/>
      <c r="J81" s="227"/>
      <c r="K81" s="227"/>
      <c r="L81" s="31" t="str">
        <f t="shared" si="19"/>
        <v/>
      </c>
      <c r="M81" s="168" t="str">
        <f>IF(I81="","",メイン_入力!$AC$32)</f>
        <v/>
      </c>
      <c r="N81" s="168" t="str">
        <f t="shared" ref="N81:N105" si="26">IF(I81="","",H81*I81*(1-L81)*M81)</f>
        <v/>
      </c>
      <c r="O81" s="356"/>
      <c r="P81" s="168" t="str">
        <f t="shared" si="20"/>
        <v/>
      </c>
      <c r="Q81" s="96" t="str">
        <f t="shared" si="21"/>
        <v/>
      </c>
      <c r="R81" s="96" t="str">
        <f t="shared" si="22"/>
        <v/>
      </c>
      <c r="S81" s="96" t="str">
        <f t="shared" si="23"/>
        <v/>
      </c>
      <c r="T81" s="96" t="str">
        <f t="shared" si="24"/>
        <v/>
      </c>
      <c r="U81" s="79"/>
    </row>
    <row r="82" spans="2:21">
      <c r="B82" s="139"/>
      <c r="C82" s="322">
        <f t="shared" si="25"/>
        <v>67</v>
      </c>
      <c r="D82" s="227"/>
      <c r="E82" s="352"/>
      <c r="F82" s="353"/>
      <c r="G82" s="356"/>
      <c r="H82" s="386"/>
      <c r="I82" s="356"/>
      <c r="J82" s="227"/>
      <c r="K82" s="227"/>
      <c r="L82" s="31" t="str">
        <f t="shared" si="19"/>
        <v/>
      </c>
      <c r="M82" s="168" t="str">
        <f>IF(I82="","",メイン_入力!$AC$32)</f>
        <v/>
      </c>
      <c r="N82" s="168" t="str">
        <f t="shared" si="26"/>
        <v/>
      </c>
      <c r="O82" s="356"/>
      <c r="P82" s="168" t="str">
        <f t="shared" si="20"/>
        <v/>
      </c>
      <c r="Q82" s="96" t="str">
        <f t="shared" si="21"/>
        <v/>
      </c>
      <c r="R82" s="96" t="str">
        <f t="shared" si="22"/>
        <v/>
      </c>
      <c r="S82" s="96" t="str">
        <f t="shared" si="23"/>
        <v/>
      </c>
      <c r="T82" s="96" t="str">
        <f t="shared" si="24"/>
        <v/>
      </c>
      <c r="U82" s="79"/>
    </row>
    <row r="83" spans="2:21">
      <c r="B83" s="139"/>
      <c r="C83" s="322">
        <f t="shared" si="25"/>
        <v>68</v>
      </c>
      <c r="D83" s="227"/>
      <c r="E83" s="352"/>
      <c r="F83" s="353"/>
      <c r="G83" s="356"/>
      <c r="H83" s="386"/>
      <c r="I83" s="356"/>
      <c r="J83" s="227"/>
      <c r="K83" s="227"/>
      <c r="L83" s="31" t="str">
        <f t="shared" si="19"/>
        <v/>
      </c>
      <c r="M83" s="168" t="str">
        <f>IF(I83="","",メイン_入力!$AC$32)</f>
        <v/>
      </c>
      <c r="N83" s="168" t="str">
        <f t="shared" si="26"/>
        <v/>
      </c>
      <c r="O83" s="356"/>
      <c r="P83" s="168" t="str">
        <f t="shared" si="20"/>
        <v/>
      </c>
      <c r="Q83" s="96" t="str">
        <f t="shared" si="21"/>
        <v/>
      </c>
      <c r="R83" s="96" t="str">
        <f t="shared" si="22"/>
        <v/>
      </c>
      <c r="S83" s="96" t="str">
        <f t="shared" si="23"/>
        <v/>
      </c>
      <c r="T83" s="96" t="str">
        <f t="shared" si="24"/>
        <v/>
      </c>
      <c r="U83" s="79"/>
    </row>
    <row r="84" spans="2:21">
      <c r="B84" s="139"/>
      <c r="C84" s="322">
        <f t="shared" si="25"/>
        <v>69</v>
      </c>
      <c r="D84" s="227"/>
      <c r="E84" s="352"/>
      <c r="F84" s="353"/>
      <c r="G84" s="356"/>
      <c r="H84" s="386"/>
      <c r="I84" s="356"/>
      <c r="J84" s="227"/>
      <c r="K84" s="227"/>
      <c r="L84" s="31" t="str">
        <f t="shared" si="19"/>
        <v/>
      </c>
      <c r="M84" s="168" t="str">
        <f>IF(I84="","",メイン_入力!$AC$32)</f>
        <v/>
      </c>
      <c r="N84" s="168" t="str">
        <f t="shared" si="26"/>
        <v/>
      </c>
      <c r="O84" s="356"/>
      <c r="P84" s="168" t="str">
        <f t="shared" si="20"/>
        <v/>
      </c>
      <c r="Q84" s="96" t="str">
        <f t="shared" si="21"/>
        <v/>
      </c>
      <c r="R84" s="96" t="str">
        <f t="shared" si="22"/>
        <v/>
      </c>
      <c r="S84" s="96" t="str">
        <f t="shared" si="23"/>
        <v/>
      </c>
      <c r="T84" s="96" t="str">
        <f t="shared" si="24"/>
        <v/>
      </c>
      <c r="U84" s="79"/>
    </row>
    <row r="85" spans="2:21">
      <c r="B85" s="139"/>
      <c r="C85" s="322">
        <f t="shared" si="25"/>
        <v>70</v>
      </c>
      <c r="D85" s="227"/>
      <c r="E85" s="352"/>
      <c r="F85" s="353"/>
      <c r="G85" s="356"/>
      <c r="H85" s="386"/>
      <c r="I85" s="356"/>
      <c r="J85" s="227"/>
      <c r="K85" s="227"/>
      <c r="L85" s="31" t="str">
        <f t="shared" si="19"/>
        <v/>
      </c>
      <c r="M85" s="168" t="str">
        <f>IF(I85="","",メイン_入力!$AC$32)</f>
        <v/>
      </c>
      <c r="N85" s="168" t="str">
        <f t="shared" si="26"/>
        <v/>
      </c>
      <c r="O85" s="356"/>
      <c r="P85" s="168" t="str">
        <f t="shared" si="20"/>
        <v/>
      </c>
      <c r="Q85" s="96" t="str">
        <f t="shared" si="21"/>
        <v/>
      </c>
      <c r="R85" s="96" t="str">
        <f t="shared" si="22"/>
        <v/>
      </c>
      <c r="S85" s="96" t="str">
        <f t="shared" si="23"/>
        <v/>
      </c>
      <c r="T85" s="96" t="str">
        <f t="shared" si="24"/>
        <v/>
      </c>
      <c r="U85" s="79"/>
    </row>
    <row r="86" spans="2:21">
      <c r="B86" s="139"/>
      <c r="C86" s="322">
        <f t="shared" si="25"/>
        <v>71</v>
      </c>
      <c r="D86" s="227"/>
      <c r="E86" s="352"/>
      <c r="F86" s="353"/>
      <c r="G86" s="356"/>
      <c r="H86" s="386"/>
      <c r="I86" s="356"/>
      <c r="J86" s="227"/>
      <c r="K86" s="227"/>
      <c r="L86" s="31" t="str">
        <f t="shared" si="19"/>
        <v/>
      </c>
      <c r="M86" s="168" t="str">
        <f>IF(I86="","",メイン_入力!$AC$32)</f>
        <v/>
      </c>
      <c r="N86" s="168" t="str">
        <f t="shared" si="26"/>
        <v/>
      </c>
      <c r="O86" s="356"/>
      <c r="P86" s="168" t="str">
        <f t="shared" si="20"/>
        <v/>
      </c>
      <c r="Q86" s="96" t="str">
        <f t="shared" si="21"/>
        <v/>
      </c>
      <c r="R86" s="96" t="str">
        <f t="shared" si="22"/>
        <v/>
      </c>
      <c r="S86" s="96" t="str">
        <f t="shared" si="23"/>
        <v/>
      </c>
      <c r="T86" s="96" t="str">
        <f t="shared" si="24"/>
        <v/>
      </c>
      <c r="U86" s="79"/>
    </row>
    <row r="87" spans="2:21">
      <c r="B87" s="139"/>
      <c r="C87" s="322">
        <f t="shared" si="25"/>
        <v>72</v>
      </c>
      <c r="D87" s="227"/>
      <c r="E87" s="352"/>
      <c r="F87" s="353"/>
      <c r="G87" s="356"/>
      <c r="H87" s="386"/>
      <c r="I87" s="356"/>
      <c r="J87" s="227"/>
      <c r="K87" s="227"/>
      <c r="L87" s="31" t="str">
        <f t="shared" si="19"/>
        <v/>
      </c>
      <c r="M87" s="168" t="str">
        <f>IF(I87="","",メイン_入力!$AC$32)</f>
        <v/>
      </c>
      <c r="N87" s="168" t="str">
        <f t="shared" si="26"/>
        <v/>
      </c>
      <c r="O87" s="356"/>
      <c r="P87" s="168" t="str">
        <f t="shared" si="20"/>
        <v/>
      </c>
      <c r="Q87" s="96" t="str">
        <f t="shared" si="21"/>
        <v/>
      </c>
      <c r="R87" s="96" t="str">
        <f t="shared" si="22"/>
        <v/>
      </c>
      <c r="S87" s="96" t="str">
        <f t="shared" si="23"/>
        <v/>
      </c>
      <c r="T87" s="96" t="str">
        <f t="shared" si="24"/>
        <v/>
      </c>
      <c r="U87" s="79"/>
    </row>
    <row r="88" spans="2:21">
      <c r="B88" s="139"/>
      <c r="C88" s="322">
        <f t="shared" si="25"/>
        <v>73</v>
      </c>
      <c r="D88" s="227"/>
      <c r="E88" s="352"/>
      <c r="F88" s="353"/>
      <c r="G88" s="356"/>
      <c r="H88" s="386"/>
      <c r="I88" s="356"/>
      <c r="J88" s="227"/>
      <c r="K88" s="227"/>
      <c r="L88" s="31" t="str">
        <f t="shared" si="19"/>
        <v/>
      </c>
      <c r="M88" s="168" t="str">
        <f>IF(I88="","",メイン_入力!$AC$32)</f>
        <v/>
      </c>
      <c r="N88" s="168" t="str">
        <f t="shared" si="26"/>
        <v/>
      </c>
      <c r="O88" s="356"/>
      <c r="P88" s="168" t="str">
        <f t="shared" si="20"/>
        <v/>
      </c>
      <c r="Q88" s="96" t="str">
        <f t="shared" si="21"/>
        <v/>
      </c>
      <c r="R88" s="96" t="str">
        <f t="shared" si="22"/>
        <v/>
      </c>
      <c r="S88" s="96" t="str">
        <f t="shared" si="23"/>
        <v/>
      </c>
      <c r="T88" s="96" t="str">
        <f t="shared" si="24"/>
        <v/>
      </c>
      <c r="U88" s="79"/>
    </row>
    <row r="89" spans="2:21">
      <c r="B89" s="139"/>
      <c r="C89" s="322">
        <f t="shared" si="25"/>
        <v>74</v>
      </c>
      <c r="D89" s="227"/>
      <c r="E89" s="352"/>
      <c r="F89" s="353"/>
      <c r="G89" s="356"/>
      <c r="H89" s="386"/>
      <c r="I89" s="356"/>
      <c r="J89" s="227"/>
      <c r="K89" s="227"/>
      <c r="L89" s="31" t="str">
        <f t="shared" si="19"/>
        <v/>
      </c>
      <c r="M89" s="168" t="str">
        <f>IF(I89="","",メイン_入力!$AC$32)</f>
        <v/>
      </c>
      <c r="N89" s="168" t="str">
        <f t="shared" si="26"/>
        <v/>
      </c>
      <c r="O89" s="356"/>
      <c r="P89" s="168" t="str">
        <f t="shared" si="20"/>
        <v/>
      </c>
      <c r="Q89" s="96" t="str">
        <f t="shared" si="21"/>
        <v/>
      </c>
      <c r="R89" s="96" t="str">
        <f t="shared" si="22"/>
        <v/>
      </c>
      <c r="S89" s="96" t="str">
        <f t="shared" si="23"/>
        <v/>
      </c>
      <c r="T89" s="96" t="str">
        <f t="shared" si="24"/>
        <v/>
      </c>
      <c r="U89" s="79"/>
    </row>
    <row r="90" spans="2:21">
      <c r="B90" s="139"/>
      <c r="C90" s="322">
        <f t="shared" si="25"/>
        <v>75</v>
      </c>
      <c r="D90" s="227"/>
      <c r="E90" s="352"/>
      <c r="F90" s="353"/>
      <c r="G90" s="356"/>
      <c r="H90" s="386"/>
      <c r="I90" s="356"/>
      <c r="J90" s="227"/>
      <c r="K90" s="227"/>
      <c r="L90" s="31" t="str">
        <f t="shared" si="19"/>
        <v/>
      </c>
      <c r="M90" s="168" t="str">
        <f>IF(I90="","",メイン_入力!$AC$32)</f>
        <v/>
      </c>
      <c r="N90" s="168" t="str">
        <f t="shared" si="26"/>
        <v/>
      </c>
      <c r="O90" s="356"/>
      <c r="P90" s="168" t="str">
        <f t="shared" si="20"/>
        <v/>
      </c>
      <c r="Q90" s="96" t="str">
        <f t="shared" si="21"/>
        <v/>
      </c>
      <c r="R90" s="96" t="str">
        <f t="shared" si="22"/>
        <v/>
      </c>
      <c r="S90" s="96" t="str">
        <f t="shared" si="23"/>
        <v/>
      </c>
      <c r="T90" s="96" t="str">
        <f t="shared" si="24"/>
        <v/>
      </c>
      <c r="U90" s="79"/>
    </row>
    <row r="91" spans="2:21">
      <c r="B91" s="139"/>
      <c r="C91" s="322">
        <f t="shared" si="25"/>
        <v>76</v>
      </c>
      <c r="D91" s="227"/>
      <c r="E91" s="352"/>
      <c r="F91" s="353"/>
      <c r="G91" s="356"/>
      <c r="H91" s="386"/>
      <c r="I91" s="356"/>
      <c r="J91" s="227"/>
      <c r="K91" s="227"/>
      <c r="L91" s="31" t="str">
        <f t="shared" si="19"/>
        <v/>
      </c>
      <c r="M91" s="168" t="str">
        <f>IF(I91="","",メイン_入力!$AC$32)</f>
        <v/>
      </c>
      <c r="N91" s="168" t="str">
        <f t="shared" si="26"/>
        <v/>
      </c>
      <c r="O91" s="356"/>
      <c r="P91" s="168" t="str">
        <f t="shared" si="20"/>
        <v/>
      </c>
      <c r="Q91" s="96" t="str">
        <f t="shared" si="21"/>
        <v/>
      </c>
      <c r="R91" s="96" t="str">
        <f t="shared" si="22"/>
        <v/>
      </c>
      <c r="S91" s="96" t="str">
        <f t="shared" si="23"/>
        <v/>
      </c>
      <c r="T91" s="96" t="str">
        <f t="shared" si="24"/>
        <v/>
      </c>
      <c r="U91" s="79"/>
    </row>
    <row r="92" spans="2:21">
      <c r="B92" s="139"/>
      <c r="C92" s="322">
        <f t="shared" si="25"/>
        <v>77</v>
      </c>
      <c r="D92" s="227"/>
      <c r="E92" s="352"/>
      <c r="F92" s="353"/>
      <c r="G92" s="356"/>
      <c r="H92" s="386"/>
      <c r="I92" s="356"/>
      <c r="J92" s="227"/>
      <c r="K92" s="227"/>
      <c r="L92" s="31" t="str">
        <f t="shared" si="19"/>
        <v/>
      </c>
      <c r="M92" s="168" t="str">
        <f>IF(I92="","",メイン_入力!$AC$32)</f>
        <v/>
      </c>
      <c r="N92" s="168" t="str">
        <f t="shared" si="26"/>
        <v/>
      </c>
      <c r="O92" s="356"/>
      <c r="P92" s="168" t="str">
        <f t="shared" si="20"/>
        <v/>
      </c>
      <c r="Q92" s="96" t="str">
        <f t="shared" si="21"/>
        <v/>
      </c>
      <c r="R92" s="96" t="str">
        <f t="shared" si="22"/>
        <v/>
      </c>
      <c r="S92" s="96" t="str">
        <f t="shared" si="23"/>
        <v/>
      </c>
      <c r="T92" s="96" t="str">
        <f t="shared" si="24"/>
        <v/>
      </c>
      <c r="U92" s="79"/>
    </row>
    <row r="93" spans="2:21">
      <c r="B93" s="139"/>
      <c r="C93" s="322">
        <f t="shared" si="25"/>
        <v>78</v>
      </c>
      <c r="D93" s="227"/>
      <c r="E93" s="352"/>
      <c r="F93" s="353"/>
      <c r="G93" s="356"/>
      <c r="H93" s="386"/>
      <c r="I93" s="356"/>
      <c r="J93" s="227"/>
      <c r="K93" s="227"/>
      <c r="L93" s="31" t="str">
        <f t="shared" si="19"/>
        <v/>
      </c>
      <c r="M93" s="168" t="str">
        <f>IF(I93="","",メイン_入力!$AC$32)</f>
        <v/>
      </c>
      <c r="N93" s="168" t="str">
        <f t="shared" si="26"/>
        <v/>
      </c>
      <c r="O93" s="356"/>
      <c r="P93" s="168" t="str">
        <f t="shared" si="20"/>
        <v/>
      </c>
      <c r="Q93" s="96" t="str">
        <f t="shared" si="21"/>
        <v/>
      </c>
      <c r="R93" s="96" t="str">
        <f t="shared" si="22"/>
        <v/>
      </c>
      <c r="S93" s="96" t="str">
        <f t="shared" si="23"/>
        <v/>
      </c>
      <c r="T93" s="96" t="str">
        <f t="shared" si="24"/>
        <v/>
      </c>
      <c r="U93" s="79"/>
    </row>
    <row r="94" spans="2:21">
      <c r="B94" s="139"/>
      <c r="C94" s="322">
        <f t="shared" si="25"/>
        <v>79</v>
      </c>
      <c r="D94" s="227"/>
      <c r="E94" s="352"/>
      <c r="F94" s="353"/>
      <c r="G94" s="356"/>
      <c r="H94" s="386"/>
      <c r="I94" s="356"/>
      <c r="J94" s="227"/>
      <c r="K94" s="227"/>
      <c r="L94" s="31" t="str">
        <f t="shared" si="19"/>
        <v/>
      </c>
      <c r="M94" s="168" t="str">
        <f>IF(I94="","",メイン_入力!$AC$32)</f>
        <v/>
      </c>
      <c r="N94" s="168" t="str">
        <f t="shared" si="26"/>
        <v/>
      </c>
      <c r="O94" s="356"/>
      <c r="P94" s="168" t="str">
        <f t="shared" si="20"/>
        <v/>
      </c>
      <c r="Q94" s="96" t="str">
        <f t="shared" si="21"/>
        <v/>
      </c>
      <c r="R94" s="96" t="str">
        <f t="shared" si="22"/>
        <v/>
      </c>
      <c r="S94" s="96" t="str">
        <f t="shared" si="23"/>
        <v/>
      </c>
      <c r="T94" s="96" t="str">
        <f t="shared" si="24"/>
        <v/>
      </c>
      <c r="U94" s="79"/>
    </row>
    <row r="95" spans="2:21">
      <c r="B95" s="139"/>
      <c r="C95" s="322">
        <f t="shared" si="25"/>
        <v>80</v>
      </c>
      <c r="D95" s="227"/>
      <c r="E95" s="352"/>
      <c r="F95" s="353"/>
      <c r="G95" s="356"/>
      <c r="H95" s="386"/>
      <c r="I95" s="356"/>
      <c r="J95" s="227"/>
      <c r="K95" s="227"/>
      <c r="L95" s="31" t="str">
        <f t="shared" si="19"/>
        <v/>
      </c>
      <c r="M95" s="168" t="str">
        <f>IF(I95="","",メイン_入力!$AC$32)</f>
        <v/>
      </c>
      <c r="N95" s="168" t="str">
        <f t="shared" si="26"/>
        <v/>
      </c>
      <c r="O95" s="356"/>
      <c r="P95" s="168" t="str">
        <f t="shared" si="20"/>
        <v/>
      </c>
      <c r="Q95" s="96" t="str">
        <f t="shared" si="21"/>
        <v/>
      </c>
      <c r="R95" s="96" t="str">
        <f t="shared" si="22"/>
        <v/>
      </c>
      <c r="S95" s="96" t="str">
        <f t="shared" si="23"/>
        <v/>
      </c>
      <c r="T95" s="96" t="str">
        <f t="shared" si="24"/>
        <v/>
      </c>
      <c r="U95" s="79"/>
    </row>
    <row r="96" spans="2:21">
      <c r="B96" s="139"/>
      <c r="C96" s="322">
        <f t="shared" si="25"/>
        <v>81</v>
      </c>
      <c r="D96" s="227"/>
      <c r="E96" s="352"/>
      <c r="F96" s="353"/>
      <c r="G96" s="356"/>
      <c r="H96" s="386"/>
      <c r="I96" s="356"/>
      <c r="J96" s="227"/>
      <c r="K96" s="227"/>
      <c r="L96" s="31" t="str">
        <f t="shared" si="19"/>
        <v/>
      </c>
      <c r="M96" s="168" t="str">
        <f>IF(I96="","",メイン_入力!$AC$32)</f>
        <v/>
      </c>
      <c r="N96" s="168" t="str">
        <f t="shared" si="26"/>
        <v/>
      </c>
      <c r="O96" s="356"/>
      <c r="P96" s="168" t="str">
        <f t="shared" si="20"/>
        <v/>
      </c>
      <c r="Q96" s="96" t="str">
        <f t="shared" si="21"/>
        <v/>
      </c>
      <c r="R96" s="96" t="str">
        <f t="shared" si="22"/>
        <v/>
      </c>
      <c r="S96" s="96" t="str">
        <f t="shared" si="23"/>
        <v/>
      </c>
      <c r="T96" s="96" t="str">
        <f t="shared" si="24"/>
        <v/>
      </c>
      <c r="U96" s="79"/>
    </row>
    <row r="97" spans="2:21">
      <c r="B97" s="139"/>
      <c r="C97" s="322">
        <f t="shared" si="25"/>
        <v>82</v>
      </c>
      <c r="D97" s="227"/>
      <c r="E97" s="352"/>
      <c r="F97" s="353"/>
      <c r="G97" s="356"/>
      <c r="H97" s="386"/>
      <c r="I97" s="356"/>
      <c r="J97" s="227"/>
      <c r="K97" s="227"/>
      <c r="L97" s="31" t="str">
        <f t="shared" si="19"/>
        <v/>
      </c>
      <c r="M97" s="168" t="str">
        <f>IF(I97="","",メイン_入力!$AC$32)</f>
        <v/>
      </c>
      <c r="N97" s="168" t="str">
        <f t="shared" si="26"/>
        <v/>
      </c>
      <c r="O97" s="356"/>
      <c r="P97" s="168" t="str">
        <f t="shared" si="20"/>
        <v/>
      </c>
      <c r="Q97" s="96" t="str">
        <f t="shared" si="21"/>
        <v/>
      </c>
      <c r="R97" s="96" t="str">
        <f t="shared" si="22"/>
        <v/>
      </c>
      <c r="S97" s="96" t="str">
        <f t="shared" si="23"/>
        <v/>
      </c>
      <c r="T97" s="96" t="str">
        <f t="shared" si="24"/>
        <v/>
      </c>
      <c r="U97" s="79"/>
    </row>
    <row r="98" spans="2:21">
      <c r="B98" s="139"/>
      <c r="C98" s="322">
        <f t="shared" si="25"/>
        <v>83</v>
      </c>
      <c r="D98" s="227"/>
      <c r="E98" s="352"/>
      <c r="F98" s="353"/>
      <c r="G98" s="356"/>
      <c r="H98" s="386"/>
      <c r="I98" s="356"/>
      <c r="J98" s="227"/>
      <c r="K98" s="227"/>
      <c r="L98" s="31" t="str">
        <f t="shared" si="19"/>
        <v/>
      </c>
      <c r="M98" s="168" t="str">
        <f>IF(I98="","",メイン_入力!$AC$32)</f>
        <v/>
      </c>
      <c r="N98" s="168" t="str">
        <f t="shared" si="26"/>
        <v/>
      </c>
      <c r="O98" s="356"/>
      <c r="P98" s="168" t="str">
        <f t="shared" si="20"/>
        <v/>
      </c>
      <c r="Q98" s="96" t="str">
        <f t="shared" si="21"/>
        <v/>
      </c>
      <c r="R98" s="96" t="str">
        <f t="shared" si="22"/>
        <v/>
      </c>
      <c r="S98" s="96" t="str">
        <f t="shared" si="23"/>
        <v/>
      </c>
      <c r="T98" s="96" t="str">
        <f t="shared" si="24"/>
        <v/>
      </c>
      <c r="U98" s="79"/>
    </row>
    <row r="99" spans="2:21">
      <c r="B99" s="139"/>
      <c r="C99" s="322">
        <f t="shared" si="25"/>
        <v>84</v>
      </c>
      <c r="D99" s="227"/>
      <c r="E99" s="352"/>
      <c r="F99" s="353"/>
      <c r="G99" s="356"/>
      <c r="H99" s="386"/>
      <c r="I99" s="356"/>
      <c r="J99" s="227"/>
      <c r="K99" s="227"/>
      <c r="L99" s="31" t="str">
        <f t="shared" si="19"/>
        <v/>
      </c>
      <c r="M99" s="168" t="str">
        <f>IF(I99="","",メイン_入力!$AC$32)</f>
        <v/>
      </c>
      <c r="N99" s="168" t="str">
        <f t="shared" si="26"/>
        <v/>
      </c>
      <c r="O99" s="356"/>
      <c r="P99" s="168" t="str">
        <f t="shared" si="20"/>
        <v/>
      </c>
      <c r="Q99" s="96" t="str">
        <f t="shared" si="21"/>
        <v/>
      </c>
      <c r="R99" s="96" t="str">
        <f t="shared" si="22"/>
        <v/>
      </c>
      <c r="S99" s="96" t="str">
        <f t="shared" si="23"/>
        <v/>
      </c>
      <c r="T99" s="96" t="str">
        <f t="shared" si="24"/>
        <v/>
      </c>
      <c r="U99" s="79"/>
    </row>
    <row r="100" spans="2:21">
      <c r="B100" s="139"/>
      <c r="C100" s="322">
        <f t="shared" si="25"/>
        <v>85</v>
      </c>
      <c r="D100" s="227"/>
      <c r="E100" s="352"/>
      <c r="F100" s="353"/>
      <c r="G100" s="356"/>
      <c r="H100" s="386"/>
      <c r="I100" s="356"/>
      <c r="J100" s="227"/>
      <c r="K100" s="227"/>
      <c r="L100" s="31" t="str">
        <f t="shared" si="19"/>
        <v/>
      </c>
      <c r="M100" s="168" t="str">
        <f>IF(I100="","",メイン_入力!$AC$32)</f>
        <v/>
      </c>
      <c r="N100" s="168" t="str">
        <f t="shared" si="26"/>
        <v/>
      </c>
      <c r="O100" s="356"/>
      <c r="P100" s="168" t="str">
        <f t="shared" si="20"/>
        <v/>
      </c>
      <c r="Q100" s="96" t="str">
        <f t="shared" si="21"/>
        <v/>
      </c>
      <c r="R100" s="96" t="str">
        <f t="shared" si="22"/>
        <v/>
      </c>
      <c r="S100" s="96" t="str">
        <f t="shared" si="23"/>
        <v/>
      </c>
      <c r="T100" s="96" t="str">
        <f t="shared" si="24"/>
        <v/>
      </c>
      <c r="U100" s="79"/>
    </row>
    <row r="101" spans="2:21">
      <c r="B101" s="139"/>
      <c r="C101" s="322">
        <f t="shared" si="25"/>
        <v>86</v>
      </c>
      <c r="D101" s="227"/>
      <c r="E101" s="352"/>
      <c r="F101" s="353"/>
      <c r="G101" s="356"/>
      <c r="H101" s="386"/>
      <c r="I101" s="356"/>
      <c r="J101" s="227"/>
      <c r="K101" s="227"/>
      <c r="L101" s="31" t="str">
        <f t="shared" si="19"/>
        <v/>
      </c>
      <c r="M101" s="168" t="str">
        <f>IF(I101="","",メイン_入力!$AC$32)</f>
        <v/>
      </c>
      <c r="N101" s="168" t="str">
        <f t="shared" si="26"/>
        <v/>
      </c>
      <c r="O101" s="356"/>
      <c r="P101" s="168" t="str">
        <f t="shared" si="20"/>
        <v/>
      </c>
      <c r="Q101" s="96" t="str">
        <f t="shared" si="21"/>
        <v/>
      </c>
      <c r="R101" s="96" t="str">
        <f t="shared" si="22"/>
        <v/>
      </c>
      <c r="S101" s="96" t="str">
        <f t="shared" si="23"/>
        <v/>
      </c>
      <c r="T101" s="96" t="str">
        <f t="shared" si="24"/>
        <v/>
      </c>
      <c r="U101" s="79"/>
    </row>
    <row r="102" spans="2:21">
      <c r="B102" s="139"/>
      <c r="C102" s="322">
        <f t="shared" si="25"/>
        <v>87</v>
      </c>
      <c r="D102" s="227"/>
      <c r="E102" s="352"/>
      <c r="F102" s="353"/>
      <c r="G102" s="356"/>
      <c r="H102" s="386"/>
      <c r="I102" s="356"/>
      <c r="J102" s="227"/>
      <c r="K102" s="227"/>
      <c r="L102" s="31" t="str">
        <f t="shared" si="19"/>
        <v/>
      </c>
      <c r="M102" s="168" t="str">
        <f>IF(I102="","",メイン_入力!$AC$32)</f>
        <v/>
      </c>
      <c r="N102" s="168" t="str">
        <f t="shared" si="26"/>
        <v/>
      </c>
      <c r="O102" s="356"/>
      <c r="P102" s="168" t="str">
        <f t="shared" si="20"/>
        <v/>
      </c>
      <c r="Q102" s="96" t="str">
        <f t="shared" si="21"/>
        <v/>
      </c>
      <c r="R102" s="96" t="str">
        <f t="shared" si="22"/>
        <v/>
      </c>
      <c r="S102" s="96" t="str">
        <f t="shared" si="23"/>
        <v/>
      </c>
      <c r="T102" s="96" t="str">
        <f t="shared" si="24"/>
        <v/>
      </c>
      <c r="U102" s="79"/>
    </row>
    <row r="103" spans="2:21">
      <c r="B103" s="139"/>
      <c r="C103" s="322">
        <f t="shared" si="25"/>
        <v>88</v>
      </c>
      <c r="D103" s="227"/>
      <c r="E103" s="352"/>
      <c r="F103" s="353"/>
      <c r="G103" s="356"/>
      <c r="H103" s="386"/>
      <c r="I103" s="356"/>
      <c r="J103" s="227"/>
      <c r="K103" s="227"/>
      <c r="L103" s="31" t="str">
        <f t="shared" si="19"/>
        <v/>
      </c>
      <c r="M103" s="168" t="str">
        <f>IF(I103="","",メイン_入力!$AC$32)</f>
        <v/>
      </c>
      <c r="N103" s="168" t="str">
        <f t="shared" si="26"/>
        <v/>
      </c>
      <c r="O103" s="356"/>
      <c r="P103" s="168" t="str">
        <f t="shared" si="20"/>
        <v/>
      </c>
      <c r="Q103" s="96" t="str">
        <f t="shared" si="21"/>
        <v/>
      </c>
      <c r="R103" s="96" t="str">
        <f t="shared" si="22"/>
        <v/>
      </c>
      <c r="S103" s="96" t="str">
        <f t="shared" si="23"/>
        <v/>
      </c>
      <c r="T103" s="96" t="str">
        <f t="shared" si="24"/>
        <v/>
      </c>
      <c r="U103" s="79"/>
    </row>
    <row r="104" spans="2:21">
      <c r="B104" s="139"/>
      <c r="C104" s="322">
        <f t="shared" si="25"/>
        <v>89</v>
      </c>
      <c r="D104" s="227"/>
      <c r="E104" s="352"/>
      <c r="F104" s="353"/>
      <c r="G104" s="356"/>
      <c r="H104" s="386"/>
      <c r="I104" s="356"/>
      <c r="J104" s="227"/>
      <c r="K104" s="227"/>
      <c r="L104" s="31" t="str">
        <f t="shared" si="19"/>
        <v/>
      </c>
      <c r="M104" s="168" t="str">
        <f>IF(I104="","",メイン_入力!$AC$32)</f>
        <v/>
      </c>
      <c r="N104" s="168" t="str">
        <f t="shared" si="26"/>
        <v/>
      </c>
      <c r="O104" s="356"/>
      <c r="P104" s="168" t="str">
        <f t="shared" si="20"/>
        <v/>
      </c>
      <c r="Q104" s="96" t="str">
        <f t="shared" si="21"/>
        <v/>
      </c>
      <c r="R104" s="96" t="str">
        <f t="shared" si="22"/>
        <v/>
      </c>
      <c r="S104" s="96" t="str">
        <f t="shared" si="23"/>
        <v/>
      </c>
      <c r="T104" s="96" t="str">
        <f>IF(ISERROR(P104),"",IF(P104="","",P104*$AO$6/1000))</f>
        <v/>
      </c>
      <c r="U104" s="79"/>
    </row>
    <row r="105" spans="2:21">
      <c r="B105" s="139"/>
      <c r="C105" s="322">
        <f t="shared" si="25"/>
        <v>90</v>
      </c>
      <c r="D105" s="227"/>
      <c r="E105" s="352"/>
      <c r="F105" s="353"/>
      <c r="G105" s="356"/>
      <c r="H105" s="386"/>
      <c r="I105" s="356"/>
      <c r="J105" s="227"/>
      <c r="K105" s="227"/>
      <c r="L105" s="31" t="str">
        <f t="shared" si="19"/>
        <v/>
      </c>
      <c r="M105" s="168" t="str">
        <f>IF(I105="","",メイン_入力!$AC$32)</f>
        <v/>
      </c>
      <c r="N105" s="168" t="str">
        <f t="shared" si="26"/>
        <v/>
      </c>
      <c r="O105" s="356"/>
      <c r="P105" s="168" t="str">
        <f t="shared" si="20"/>
        <v/>
      </c>
      <c r="Q105" s="96" t="str">
        <f t="shared" si="21"/>
        <v/>
      </c>
      <c r="R105" s="96" t="str">
        <f t="shared" si="22"/>
        <v/>
      </c>
      <c r="S105" s="96" t="str">
        <f t="shared" si="23"/>
        <v/>
      </c>
      <c r="T105" s="96" t="str">
        <f t="shared" si="24"/>
        <v/>
      </c>
      <c r="U105" s="79"/>
    </row>
    <row r="106" spans="2:21">
      <c r="B106" s="299"/>
      <c r="C106" s="332"/>
      <c r="D106" s="332"/>
      <c r="E106" s="332"/>
      <c r="F106" s="332"/>
      <c r="G106" s="332"/>
      <c r="H106" s="332"/>
      <c r="I106" s="332"/>
      <c r="J106" s="332"/>
      <c r="K106" s="332"/>
      <c r="L106" s="332"/>
      <c r="M106" s="332"/>
      <c r="N106" s="332"/>
      <c r="O106" s="332"/>
      <c r="P106" s="332"/>
      <c r="Q106" s="332"/>
      <c r="R106" s="332"/>
      <c r="S106" s="332"/>
      <c r="T106" s="332"/>
      <c r="U106" s="334"/>
    </row>
    <row r="107" spans="2:21">
      <c r="U107" s="303" t="s">
        <v>229</v>
      </c>
    </row>
  </sheetData>
  <sheetProtection algorithmName="SHA-512" hashValue="P6mcr7H4S2/HQwsoBTGphCBqJmTPl/iHaO4ZoYvX5GOQqFKuDjrRZk5vzWoSciAfIl4IXyhUsZWqhGTQ23dWug==" saltValue="RZkgyGUY4LIdNo/rI4v5UA==" spinCount="100000" sheet="1" selectLockedCells="1"/>
  <mergeCells count="20">
    <mergeCell ref="L8:T8"/>
    <mergeCell ref="C8:C11"/>
    <mergeCell ref="D8:K8"/>
    <mergeCell ref="D9:D11"/>
    <mergeCell ref="E9:E11"/>
    <mergeCell ref="F9:F11"/>
    <mergeCell ref="G9:G11"/>
    <mergeCell ref="H9:H11"/>
    <mergeCell ref="I9:I11"/>
    <mergeCell ref="J9:K9"/>
    <mergeCell ref="J10:J11"/>
    <mergeCell ref="K10:K11"/>
    <mergeCell ref="Y10:Y11"/>
    <mergeCell ref="Z10:Z11"/>
    <mergeCell ref="L9:L11"/>
    <mergeCell ref="M9:M11"/>
    <mergeCell ref="N9:N11"/>
    <mergeCell ref="O9:O11"/>
    <mergeCell ref="P9:P11"/>
    <mergeCell ref="Q9:T10"/>
  </mergeCells>
  <phoneticPr fontId="3"/>
  <dataValidations count="2">
    <dataValidation type="list" allowBlank="1" showInputMessage="1" showErrorMessage="1" sqref="D12:D41 D44:D73 D76:D105" xr:uid="{EE4D4806-ADCF-48DD-80A4-E69AC799D2BF}">
      <formula1>$Y$2:$AF$2</formula1>
    </dataValidation>
    <dataValidation type="list" allowBlank="1" showInputMessage="1" showErrorMessage="1" sqref="J12:K41 J44:K73 J76:K105" xr:uid="{021E7989-9C77-42EF-94A8-A795453C5B44}">
      <formula1>$AC$5:$AD$5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5" orientation="landscape" blackAndWhite="1" r:id="rId1"/>
  <headerFooter alignWithMargins="0"/>
  <rowBreaks count="2" manualBreakCount="2">
    <brk id="43" max="16383" man="1"/>
    <brk id="75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82CA5-3A1B-42F4-8185-6631255710A8}">
  <dimension ref="A1:AZ107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15.5" zeroHeight="1"/>
  <cols>
    <col min="1" max="1" width="1.9140625" style="339" customWidth="1"/>
    <col min="2" max="2" width="1.9140625" style="2" customWidth="1"/>
    <col min="3" max="3" width="3.33203125" style="2" customWidth="1"/>
    <col min="4" max="5" width="5.08203125" style="2" customWidth="1"/>
    <col min="6" max="6" width="9.58203125" style="2" customWidth="1"/>
    <col min="7" max="8" width="6.9140625" style="2" customWidth="1"/>
    <col min="9" max="9" width="5.08203125" style="2" customWidth="1"/>
    <col min="10" max="10" width="6.9140625" style="2" customWidth="1"/>
    <col min="11" max="12" width="8.6640625" style="2" customWidth="1"/>
    <col min="13" max="13" width="6.4140625" style="2" customWidth="1"/>
    <col min="14" max="14" width="8.1640625" style="2" customWidth="1"/>
    <col min="15" max="22" width="6.9140625" style="2" customWidth="1"/>
    <col min="23" max="23" width="1.9140625" style="2" customWidth="1"/>
    <col min="24" max="24" width="1.9140625" style="2" hidden="1" customWidth="1"/>
    <col min="25" max="25" width="7.83203125" style="2" hidden="1" customWidth="1"/>
    <col min="26" max="33" width="7.83203125" style="3" hidden="1" customWidth="1"/>
    <col min="34" max="34" width="7.83203125" style="2" hidden="1" customWidth="1"/>
    <col min="35" max="16384" width="8.08203125" style="2" hidden="1"/>
  </cols>
  <sheetData>
    <row r="1" spans="1:52" ht="15" customHeight="1" thickBot="1">
      <c r="Z1" s="3" t="s">
        <v>410</v>
      </c>
      <c r="AO1" s="3" t="s">
        <v>221</v>
      </c>
      <c r="AP1" s="3"/>
      <c r="AR1" s="3" t="s">
        <v>285</v>
      </c>
    </row>
    <row r="2" spans="1:52" ht="15" customHeight="1" thickBot="1">
      <c r="D2" s="310"/>
      <c r="E2" s="5" t="s">
        <v>0</v>
      </c>
      <c r="Z2" s="37" t="s">
        <v>8</v>
      </c>
      <c r="AA2" s="37" t="s">
        <v>9</v>
      </c>
      <c r="AB2" s="37" t="s">
        <v>10</v>
      </c>
      <c r="AC2" s="37" t="s">
        <v>11</v>
      </c>
      <c r="AD2" s="37" t="s">
        <v>12</v>
      </c>
      <c r="AE2" s="37" t="s">
        <v>13</v>
      </c>
      <c r="AF2" s="37" t="s">
        <v>14</v>
      </c>
      <c r="AG2" s="37" t="s">
        <v>15</v>
      </c>
      <c r="AH2" s="37"/>
      <c r="AI2" s="37"/>
      <c r="AJ2" s="37"/>
      <c r="AK2" s="37"/>
      <c r="AL2" s="37"/>
      <c r="AM2" s="37"/>
      <c r="AN2" s="3"/>
      <c r="AO2" s="59"/>
      <c r="AP2" s="31" t="s">
        <v>198</v>
      </c>
      <c r="AR2" s="59"/>
      <c r="AS2" s="37" t="s">
        <v>8</v>
      </c>
      <c r="AT2" s="37" t="s">
        <v>9</v>
      </c>
      <c r="AU2" s="37" t="s">
        <v>10</v>
      </c>
      <c r="AV2" s="37" t="s">
        <v>11</v>
      </c>
      <c r="AW2" s="37" t="s">
        <v>12</v>
      </c>
      <c r="AX2" s="37" t="s">
        <v>13</v>
      </c>
      <c r="AY2" s="37" t="s">
        <v>14</v>
      </c>
      <c r="AZ2" s="37" t="s">
        <v>15</v>
      </c>
    </row>
    <row r="3" spans="1:52" ht="15" customHeight="1" thickBot="1">
      <c r="D3" s="313"/>
      <c r="E3" s="5" t="s">
        <v>1</v>
      </c>
      <c r="AH3" s="3"/>
      <c r="AI3" s="3"/>
      <c r="AJ3" s="3"/>
      <c r="AK3" s="3"/>
      <c r="AL3" s="3"/>
      <c r="AM3" s="3"/>
      <c r="AO3" s="31" t="s">
        <v>100</v>
      </c>
      <c r="AP3" s="31">
        <f>メイン_入力!$AB$99</f>
        <v>0.38600000000000001</v>
      </c>
      <c r="AQ3" s="3"/>
      <c r="AR3" s="31" t="s">
        <v>100</v>
      </c>
      <c r="AS3" s="31">
        <f>SUMIF($D$12:$D$105,AS$2,$S$12:$S$105)</f>
        <v>0</v>
      </c>
      <c r="AT3" s="31">
        <f t="shared" ref="AT3:AZ3" si="0">SUMIF($D$12:$D$105,AT$2,$S$12:$S$105)</f>
        <v>0</v>
      </c>
      <c r="AU3" s="31">
        <f t="shared" si="0"/>
        <v>0</v>
      </c>
      <c r="AV3" s="31">
        <f t="shared" si="0"/>
        <v>0</v>
      </c>
      <c r="AW3" s="31">
        <f t="shared" si="0"/>
        <v>0</v>
      </c>
      <c r="AX3" s="31">
        <f t="shared" si="0"/>
        <v>0</v>
      </c>
      <c r="AY3" s="31">
        <f t="shared" si="0"/>
        <v>0</v>
      </c>
      <c r="AZ3" s="31">
        <f t="shared" si="0"/>
        <v>0</v>
      </c>
    </row>
    <row r="4" spans="1:52" ht="15" customHeight="1">
      <c r="AH4" s="3"/>
      <c r="AI4" s="3"/>
      <c r="AJ4" s="3"/>
      <c r="AK4" s="3"/>
      <c r="AL4" s="3"/>
      <c r="AM4" s="3"/>
      <c r="AO4" s="31" t="s">
        <v>98</v>
      </c>
      <c r="AP4" s="31">
        <f>メイン_入力!$AB$100</f>
        <v>0.495</v>
      </c>
      <c r="AR4" s="31" t="s">
        <v>98</v>
      </c>
      <c r="AS4" s="31">
        <f>SUMIF($D$12:$D$105,AS$2,$T$12:$T$105)</f>
        <v>0</v>
      </c>
      <c r="AT4" s="31">
        <f t="shared" ref="AT4:AZ4" si="1">SUMIF($D$12:$D$105,AT$2,$T$12:$T$105)</f>
        <v>0</v>
      </c>
      <c r="AU4" s="31">
        <f t="shared" si="1"/>
        <v>0</v>
      </c>
      <c r="AV4" s="31">
        <f t="shared" si="1"/>
        <v>0</v>
      </c>
      <c r="AW4" s="31">
        <f t="shared" si="1"/>
        <v>0</v>
      </c>
      <c r="AX4" s="31">
        <f t="shared" si="1"/>
        <v>0</v>
      </c>
      <c r="AY4" s="31">
        <f t="shared" si="1"/>
        <v>0</v>
      </c>
      <c r="AZ4" s="31">
        <f t="shared" si="1"/>
        <v>0</v>
      </c>
    </row>
    <row r="5" spans="1:52" ht="15" customHeight="1">
      <c r="A5" s="9" t="s">
        <v>832</v>
      </c>
      <c r="C5" s="71"/>
      <c r="D5" s="38"/>
      <c r="E5" s="5"/>
      <c r="R5" s="3"/>
      <c r="S5" s="3"/>
      <c r="T5" s="3"/>
      <c r="U5" s="3"/>
      <c r="V5" s="3"/>
      <c r="W5" s="10"/>
      <c r="X5" s="3"/>
      <c r="Y5" s="3"/>
      <c r="Z5" s="37" t="s">
        <v>295</v>
      </c>
      <c r="AA5" s="37" t="s">
        <v>296</v>
      </c>
      <c r="AB5" s="37" t="s">
        <v>398</v>
      </c>
      <c r="AD5" s="37" t="s">
        <v>238</v>
      </c>
      <c r="AE5" s="37"/>
      <c r="AF5" s="2"/>
      <c r="AG5" s="2"/>
      <c r="AO5" s="31" t="s">
        <v>99</v>
      </c>
      <c r="AP5" s="31">
        <f>メイン_入力!$AB$101</f>
        <v>0.495</v>
      </c>
      <c r="AR5" s="31" t="s">
        <v>99</v>
      </c>
      <c r="AS5" s="31">
        <f>SUMIF($D$12:$D$105,AS$2,$U$12:$U$105)</f>
        <v>0</v>
      </c>
      <c r="AT5" s="31">
        <f t="shared" ref="AT5:AZ5" si="2">SUMIF($D$12:$D$105,AT$2,$U$12:$U$105)</f>
        <v>0</v>
      </c>
      <c r="AU5" s="31">
        <f t="shared" si="2"/>
        <v>0</v>
      </c>
      <c r="AV5" s="31">
        <f t="shared" si="2"/>
        <v>0</v>
      </c>
      <c r="AW5" s="31">
        <f t="shared" si="2"/>
        <v>0</v>
      </c>
      <c r="AX5" s="31">
        <f t="shared" si="2"/>
        <v>0</v>
      </c>
      <c r="AY5" s="31">
        <f t="shared" si="2"/>
        <v>0</v>
      </c>
      <c r="AZ5" s="31">
        <f t="shared" si="2"/>
        <v>0</v>
      </c>
    </row>
    <row r="6" spans="1:52" ht="15" customHeight="1">
      <c r="B6" s="316"/>
      <c r="C6" s="340" t="s">
        <v>476</v>
      </c>
      <c r="D6" s="317" t="s">
        <v>490</v>
      </c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317"/>
      <c r="Q6" s="317"/>
      <c r="R6" s="78"/>
      <c r="S6" s="78"/>
      <c r="T6" s="78"/>
      <c r="U6" s="78"/>
      <c r="V6" s="78"/>
      <c r="W6" s="341"/>
      <c r="X6" s="3"/>
      <c r="Y6" s="3"/>
      <c r="AO6" s="31" t="s">
        <v>848</v>
      </c>
      <c r="AP6" s="31">
        <f>メイン_入力!$AB$102</f>
        <v>0.495</v>
      </c>
      <c r="AR6" s="31" t="s">
        <v>848</v>
      </c>
      <c r="AS6" s="31">
        <f>SUMIF($D$12:$D$105,AS$2,$V$12:$V$105)</f>
        <v>0</v>
      </c>
      <c r="AT6" s="31">
        <f t="shared" ref="AT6:AZ6" si="3">SUMIF($D$12:$D$105,AT$2,$V$12:$V$105)</f>
        <v>0</v>
      </c>
      <c r="AU6" s="31">
        <f t="shared" si="3"/>
        <v>0</v>
      </c>
      <c r="AV6" s="31">
        <f t="shared" si="3"/>
        <v>0</v>
      </c>
      <c r="AW6" s="31">
        <f t="shared" si="3"/>
        <v>0</v>
      </c>
      <c r="AX6" s="31">
        <f t="shared" si="3"/>
        <v>0</v>
      </c>
      <c r="AY6" s="31">
        <f t="shared" si="3"/>
        <v>0</v>
      </c>
      <c r="AZ6" s="31">
        <f t="shared" si="3"/>
        <v>0</v>
      </c>
    </row>
    <row r="7" spans="1:52" ht="15" customHeight="1">
      <c r="B7" s="139"/>
      <c r="R7" s="3"/>
      <c r="S7" s="3"/>
      <c r="T7" s="3"/>
      <c r="U7" s="3"/>
      <c r="V7" s="3"/>
      <c r="W7" s="79"/>
      <c r="X7" s="3"/>
      <c r="Y7" s="3"/>
    </row>
    <row r="8" spans="1:52" ht="15" customHeight="1">
      <c r="B8" s="139"/>
      <c r="C8" s="562" t="s">
        <v>94</v>
      </c>
      <c r="D8" s="616" t="s">
        <v>306</v>
      </c>
      <c r="E8" s="624"/>
      <c r="F8" s="624"/>
      <c r="G8" s="624"/>
      <c r="H8" s="624"/>
      <c r="I8" s="624"/>
      <c r="J8" s="624"/>
      <c r="K8" s="624"/>
      <c r="L8" s="626"/>
      <c r="M8" s="710" t="s">
        <v>357</v>
      </c>
      <c r="N8" s="710"/>
      <c r="O8" s="710"/>
      <c r="P8" s="710"/>
      <c r="Q8" s="710"/>
      <c r="R8" s="710"/>
      <c r="S8" s="710"/>
      <c r="T8" s="710"/>
      <c r="U8" s="710"/>
      <c r="V8" s="710"/>
      <c r="W8" s="79"/>
      <c r="X8" s="3"/>
      <c r="Y8" s="3"/>
      <c r="Z8" s="71" t="s">
        <v>491</v>
      </c>
    </row>
    <row r="9" spans="1:52" ht="15" customHeight="1">
      <c r="B9" s="139"/>
      <c r="C9" s="563"/>
      <c r="D9" s="562" t="s">
        <v>313</v>
      </c>
      <c r="E9" s="562" t="s">
        <v>401</v>
      </c>
      <c r="F9" s="562" t="s">
        <v>358</v>
      </c>
      <c r="G9" s="562" t="s">
        <v>492</v>
      </c>
      <c r="H9" s="562" t="s">
        <v>493</v>
      </c>
      <c r="I9" s="562" t="s">
        <v>364</v>
      </c>
      <c r="J9" s="562" t="s">
        <v>494</v>
      </c>
      <c r="K9" s="712" t="s">
        <v>383</v>
      </c>
      <c r="L9" s="713"/>
      <c r="M9" s="663" t="s">
        <v>495</v>
      </c>
      <c r="N9" s="663" t="s">
        <v>496</v>
      </c>
      <c r="O9" s="663" t="s">
        <v>425</v>
      </c>
      <c r="P9" s="711"/>
      <c r="Q9" s="663" t="s">
        <v>366</v>
      </c>
      <c r="R9" s="663" t="s">
        <v>368</v>
      </c>
      <c r="S9" s="663" t="s">
        <v>327</v>
      </c>
      <c r="T9" s="663"/>
      <c r="U9" s="663"/>
      <c r="V9" s="663"/>
      <c r="W9" s="79"/>
      <c r="X9" s="3"/>
      <c r="Y9" s="3"/>
      <c r="Z9" s="31">
        <v>0.3</v>
      </c>
    </row>
    <row r="10" spans="1:52" ht="33" customHeight="1">
      <c r="B10" s="139"/>
      <c r="C10" s="563"/>
      <c r="D10" s="563"/>
      <c r="E10" s="563"/>
      <c r="F10" s="563"/>
      <c r="G10" s="563"/>
      <c r="H10" s="563"/>
      <c r="I10" s="563"/>
      <c r="J10" s="563"/>
      <c r="K10" s="562" t="s">
        <v>497</v>
      </c>
      <c r="L10" s="562" t="s">
        <v>498</v>
      </c>
      <c r="M10" s="663"/>
      <c r="N10" s="663"/>
      <c r="O10" s="711"/>
      <c r="P10" s="711"/>
      <c r="Q10" s="663"/>
      <c r="R10" s="663"/>
      <c r="S10" s="663"/>
      <c r="T10" s="663"/>
      <c r="U10" s="663"/>
      <c r="V10" s="663"/>
      <c r="W10" s="79"/>
      <c r="X10" s="3"/>
      <c r="Y10" s="3"/>
      <c r="Z10" s="56" t="s">
        <v>499</v>
      </c>
      <c r="AB10" s="37" t="s">
        <v>500</v>
      </c>
      <c r="AC10" s="37" t="s">
        <v>501</v>
      </c>
      <c r="AD10" s="37" t="s">
        <v>502</v>
      </c>
    </row>
    <row r="11" spans="1:52" ht="28.25" customHeight="1">
      <c r="B11" s="139"/>
      <c r="C11" s="643"/>
      <c r="D11" s="643"/>
      <c r="E11" s="643"/>
      <c r="F11" s="643"/>
      <c r="G11" s="643"/>
      <c r="H11" s="643"/>
      <c r="I11" s="643"/>
      <c r="J11" s="643"/>
      <c r="K11" s="642"/>
      <c r="L11" s="642"/>
      <c r="M11" s="711"/>
      <c r="N11" s="711"/>
      <c r="O11" s="374" t="s">
        <v>351</v>
      </c>
      <c r="P11" s="374" t="s">
        <v>352</v>
      </c>
      <c r="Q11" s="711"/>
      <c r="R11" s="711"/>
      <c r="S11" s="365" t="s">
        <v>395</v>
      </c>
      <c r="T11" s="365" t="s">
        <v>396</v>
      </c>
      <c r="U11" s="365" t="s">
        <v>397</v>
      </c>
      <c r="V11" s="365" t="s">
        <v>850</v>
      </c>
      <c r="W11" s="79"/>
      <c r="X11" s="3"/>
      <c r="Y11" s="3"/>
      <c r="Z11" s="31">
        <v>0.3</v>
      </c>
      <c r="AB11" s="146"/>
      <c r="AC11" s="146"/>
      <c r="AD11" s="146"/>
    </row>
    <row r="12" spans="1:52" ht="15" customHeight="1">
      <c r="B12" s="139"/>
      <c r="C12" s="322">
        <v>1</v>
      </c>
      <c r="D12" s="227"/>
      <c r="E12" s="352"/>
      <c r="F12" s="353"/>
      <c r="G12" s="354"/>
      <c r="H12" s="356"/>
      <c r="I12" s="356"/>
      <c r="J12" s="168">
        <f>H12*I12</f>
        <v>0</v>
      </c>
      <c r="K12" s="227"/>
      <c r="L12" s="227"/>
      <c r="M12" s="269" t="str">
        <f>IF(I12="","",IF(AND(K12&lt;&gt;"",L12="○"),$Z$11,0))</f>
        <v/>
      </c>
      <c r="N12" s="36" t="str">
        <f>IF(I12="","",$Z$9)</f>
        <v/>
      </c>
      <c r="O12" s="278" t="str">
        <f>IF(I12="","",メイン_入力!$AA$32)</f>
        <v/>
      </c>
      <c r="P12" s="278" t="str">
        <f>IF(I12="","",メイン_入力!$AB$32)</f>
        <v/>
      </c>
      <c r="Q12" s="278" t="str">
        <f>IF(I12="","",IF(G12="冷暖房用",H12*I12*(1-M12)*N12*(O12+P12),IF(G12="冷房用",H12*I12*(1-M12)*N12*O12,IF(G12="暖房用",H12*I12*(1-M12)*N12*P12,""))))</f>
        <v/>
      </c>
      <c r="R12" s="278" t="str">
        <f>IF(M12="","",Q12*M12/(1-M12))</f>
        <v/>
      </c>
      <c r="S12" s="119" t="str">
        <f>IF(ISERROR(R12),"",IF(R12="","",R12*$AP$3/1000))</f>
        <v/>
      </c>
      <c r="T12" s="119" t="str">
        <f>IF(ISERROR(R12),"",IF(R12="","",R12*$AP$4/1000))</f>
        <v/>
      </c>
      <c r="U12" s="119" t="str">
        <f>IF(ISERROR(R12),"",IF(R12="","",R12*$AP$5/1000))</f>
        <v/>
      </c>
      <c r="V12" s="119" t="str">
        <f>IF(ISERROR(R12),"",IF(R12="","",R12*$AP$6/1000))</f>
        <v/>
      </c>
      <c r="W12" s="79"/>
      <c r="X12" s="3"/>
      <c r="Y12" s="3"/>
      <c r="AG12" s="2"/>
    </row>
    <row r="13" spans="1:52" ht="15" customHeight="1">
      <c r="B13" s="139"/>
      <c r="C13" s="322">
        <v>2</v>
      </c>
      <c r="D13" s="227"/>
      <c r="E13" s="352"/>
      <c r="F13" s="353"/>
      <c r="G13" s="354"/>
      <c r="H13" s="356"/>
      <c r="I13" s="356"/>
      <c r="J13" s="168">
        <f t="shared" ref="J13:J41" si="4">H13*I13</f>
        <v>0</v>
      </c>
      <c r="K13" s="227"/>
      <c r="L13" s="227"/>
      <c r="M13" s="48" t="str">
        <f t="shared" ref="M13:M41" si="5">IF(I13="","",IF(AND(K13&lt;&gt;"",L13="○"),$Z$11,0))</f>
        <v/>
      </c>
      <c r="N13" s="31" t="str">
        <f t="shared" ref="N13:N41" si="6">IF(I13="","",$Z$9)</f>
        <v/>
      </c>
      <c r="O13" s="168" t="str">
        <f>IF(I13="","",メイン_入力!$AA$32)</f>
        <v/>
      </c>
      <c r="P13" s="168" t="str">
        <f>IF(I13="","",メイン_入力!$AB$32)</f>
        <v/>
      </c>
      <c r="Q13" s="168" t="str">
        <f t="shared" ref="Q13:Q41" si="7">IF(I13="","",IF(G13="冷暖房用",H13*I13*(1-M13)*N13*(O13+P13),IF(G13="冷房用",H13*I13*(1-M13)*N13*O13,IF(G13="暖房用",H13*I13*(1-M13)*N13*P13,""))))</f>
        <v/>
      </c>
      <c r="R13" s="168" t="str">
        <f t="shared" ref="R13:R41" si="8">IF(M13="","",Q13*M13/(1-M13))</f>
        <v/>
      </c>
      <c r="S13" s="96" t="str">
        <f t="shared" ref="S13:S41" si="9">IF(ISERROR(R13),"",IF(R13="","",R13*$AP$3/1000))</f>
        <v/>
      </c>
      <c r="T13" s="96" t="str">
        <f t="shared" ref="T13:T41" si="10">IF(ISERROR(R13),"",IF(R13="","",R13*$AP$4/1000))</f>
        <v/>
      </c>
      <c r="U13" s="96" t="str">
        <f t="shared" ref="U13:U41" si="11">IF(ISERROR(R13),"",IF(R13="","",R13*$AP$5/1000))</f>
        <v/>
      </c>
      <c r="V13" s="119" t="str">
        <f t="shared" ref="V13:V41" si="12">IF(ISERROR(R13),"",IF(R13="","",R13*$AP$6/1000))</f>
        <v/>
      </c>
      <c r="W13" s="79"/>
      <c r="X13" s="3"/>
      <c r="Y13" s="3"/>
      <c r="Z13" s="146"/>
    </row>
    <row r="14" spans="1:52" ht="15" customHeight="1">
      <c r="B14" s="139"/>
      <c r="C14" s="322">
        <v>3</v>
      </c>
      <c r="D14" s="227"/>
      <c r="E14" s="352"/>
      <c r="F14" s="353"/>
      <c r="G14" s="354"/>
      <c r="H14" s="356"/>
      <c r="I14" s="356"/>
      <c r="J14" s="168">
        <f t="shared" si="4"/>
        <v>0</v>
      </c>
      <c r="K14" s="227"/>
      <c r="L14" s="227"/>
      <c r="M14" s="48" t="str">
        <f t="shared" si="5"/>
        <v/>
      </c>
      <c r="N14" s="31" t="str">
        <f t="shared" si="6"/>
        <v/>
      </c>
      <c r="O14" s="168" t="str">
        <f>IF(I14="","",メイン_入力!$AA$32)</f>
        <v/>
      </c>
      <c r="P14" s="168" t="str">
        <f>IF(I14="","",メイン_入力!$AB$32)</f>
        <v/>
      </c>
      <c r="Q14" s="168" t="str">
        <f t="shared" si="7"/>
        <v/>
      </c>
      <c r="R14" s="168" t="str">
        <f t="shared" si="8"/>
        <v/>
      </c>
      <c r="S14" s="96" t="str">
        <f t="shared" si="9"/>
        <v/>
      </c>
      <c r="T14" s="96" t="str">
        <f t="shared" si="10"/>
        <v/>
      </c>
      <c r="U14" s="96" t="str">
        <f t="shared" si="11"/>
        <v/>
      </c>
      <c r="V14" s="119" t="str">
        <f t="shared" si="12"/>
        <v/>
      </c>
      <c r="W14" s="79"/>
      <c r="X14" s="3"/>
      <c r="Y14" s="3"/>
      <c r="Z14" s="146"/>
    </row>
    <row r="15" spans="1:52" ht="15" customHeight="1">
      <c r="B15" s="139"/>
      <c r="C15" s="322">
        <v>4</v>
      </c>
      <c r="D15" s="227"/>
      <c r="E15" s="352"/>
      <c r="F15" s="353"/>
      <c r="G15" s="354"/>
      <c r="H15" s="356"/>
      <c r="I15" s="356"/>
      <c r="J15" s="168">
        <f t="shared" si="4"/>
        <v>0</v>
      </c>
      <c r="K15" s="227"/>
      <c r="L15" s="227"/>
      <c r="M15" s="48" t="str">
        <f t="shared" si="5"/>
        <v/>
      </c>
      <c r="N15" s="31" t="str">
        <f t="shared" si="6"/>
        <v/>
      </c>
      <c r="O15" s="168" t="str">
        <f>IF(I15="","",メイン_入力!$AA$32)</f>
        <v/>
      </c>
      <c r="P15" s="168" t="str">
        <f>IF(I15="","",メイン_入力!$AB$32)</f>
        <v/>
      </c>
      <c r="Q15" s="168" t="str">
        <f t="shared" si="7"/>
        <v/>
      </c>
      <c r="R15" s="168" t="str">
        <f>IF(M15="","",Q15*M15/(1-M15))</f>
        <v/>
      </c>
      <c r="S15" s="96" t="str">
        <f t="shared" si="9"/>
        <v/>
      </c>
      <c r="T15" s="96" t="str">
        <f t="shared" si="10"/>
        <v/>
      </c>
      <c r="U15" s="96" t="str">
        <f t="shared" si="11"/>
        <v/>
      </c>
      <c r="V15" s="119" t="str">
        <f t="shared" si="12"/>
        <v/>
      </c>
      <c r="W15" s="79"/>
      <c r="X15" s="3"/>
      <c r="Y15" s="3"/>
      <c r="Z15" s="146"/>
    </row>
    <row r="16" spans="1:52" ht="15" customHeight="1">
      <c r="B16" s="139"/>
      <c r="C16" s="322">
        <v>5</v>
      </c>
      <c r="D16" s="227"/>
      <c r="E16" s="352"/>
      <c r="F16" s="353"/>
      <c r="G16" s="354"/>
      <c r="H16" s="356"/>
      <c r="I16" s="356"/>
      <c r="J16" s="168">
        <f t="shared" si="4"/>
        <v>0</v>
      </c>
      <c r="K16" s="227"/>
      <c r="L16" s="227"/>
      <c r="M16" s="48" t="str">
        <f t="shared" si="5"/>
        <v/>
      </c>
      <c r="N16" s="31" t="str">
        <f t="shared" si="6"/>
        <v/>
      </c>
      <c r="O16" s="168" t="str">
        <f>IF(I16="","",メイン_入力!$AA$32)</f>
        <v/>
      </c>
      <c r="P16" s="168" t="str">
        <f>IF(I16="","",メイン_入力!$AB$32)</f>
        <v/>
      </c>
      <c r="Q16" s="168" t="str">
        <f t="shared" si="7"/>
        <v/>
      </c>
      <c r="R16" s="168" t="str">
        <f t="shared" si="8"/>
        <v/>
      </c>
      <c r="S16" s="96" t="str">
        <f t="shared" si="9"/>
        <v/>
      </c>
      <c r="T16" s="96" t="str">
        <f t="shared" si="10"/>
        <v/>
      </c>
      <c r="U16" s="96" t="str">
        <f t="shared" si="11"/>
        <v/>
      </c>
      <c r="V16" s="119" t="str">
        <f t="shared" si="12"/>
        <v/>
      </c>
      <c r="W16" s="79"/>
      <c r="X16" s="3"/>
      <c r="Y16" s="3"/>
      <c r="Z16" s="146"/>
    </row>
    <row r="17" spans="2:26" ht="15" customHeight="1">
      <c r="B17" s="139"/>
      <c r="C17" s="322">
        <v>6</v>
      </c>
      <c r="D17" s="227"/>
      <c r="E17" s="352"/>
      <c r="F17" s="353"/>
      <c r="G17" s="354"/>
      <c r="H17" s="356"/>
      <c r="I17" s="356"/>
      <c r="J17" s="168">
        <f t="shared" si="4"/>
        <v>0</v>
      </c>
      <c r="K17" s="227"/>
      <c r="L17" s="227"/>
      <c r="M17" s="48" t="str">
        <f t="shared" si="5"/>
        <v/>
      </c>
      <c r="N17" s="31" t="str">
        <f t="shared" si="6"/>
        <v/>
      </c>
      <c r="O17" s="168" t="str">
        <f>IF(I17="","",メイン_入力!$AA$32)</f>
        <v/>
      </c>
      <c r="P17" s="168" t="str">
        <f>IF(I17="","",メイン_入力!$AB$32)</f>
        <v/>
      </c>
      <c r="Q17" s="168" t="str">
        <f t="shared" si="7"/>
        <v/>
      </c>
      <c r="R17" s="168" t="str">
        <f t="shared" si="8"/>
        <v/>
      </c>
      <c r="S17" s="96" t="str">
        <f t="shared" si="9"/>
        <v/>
      </c>
      <c r="T17" s="96" t="str">
        <f t="shared" si="10"/>
        <v/>
      </c>
      <c r="U17" s="96" t="str">
        <f t="shared" si="11"/>
        <v/>
      </c>
      <c r="V17" s="119" t="str">
        <f t="shared" si="12"/>
        <v/>
      </c>
      <c r="W17" s="79"/>
      <c r="X17" s="3"/>
      <c r="Y17" s="3"/>
      <c r="Z17" s="146"/>
    </row>
    <row r="18" spans="2:26" ht="15" customHeight="1">
      <c r="B18" s="139"/>
      <c r="C18" s="322">
        <v>7</v>
      </c>
      <c r="D18" s="227"/>
      <c r="E18" s="352"/>
      <c r="F18" s="353"/>
      <c r="G18" s="354"/>
      <c r="H18" s="356"/>
      <c r="I18" s="356"/>
      <c r="J18" s="168">
        <f t="shared" si="4"/>
        <v>0</v>
      </c>
      <c r="K18" s="227"/>
      <c r="L18" s="227"/>
      <c r="M18" s="48" t="str">
        <f t="shared" si="5"/>
        <v/>
      </c>
      <c r="N18" s="31" t="str">
        <f t="shared" si="6"/>
        <v/>
      </c>
      <c r="O18" s="168" t="str">
        <f>IF(I18="","",メイン_入力!$AA$32)</f>
        <v/>
      </c>
      <c r="P18" s="168" t="str">
        <f>IF(I18="","",メイン_入力!$AB$32)</f>
        <v/>
      </c>
      <c r="Q18" s="168" t="str">
        <f t="shared" si="7"/>
        <v/>
      </c>
      <c r="R18" s="168" t="str">
        <f t="shared" si="8"/>
        <v/>
      </c>
      <c r="S18" s="96" t="str">
        <f t="shared" si="9"/>
        <v/>
      </c>
      <c r="T18" s="96" t="str">
        <f t="shared" si="10"/>
        <v/>
      </c>
      <c r="U18" s="96" t="str">
        <f t="shared" si="11"/>
        <v/>
      </c>
      <c r="V18" s="119" t="str">
        <f t="shared" si="12"/>
        <v/>
      </c>
      <c r="W18" s="79"/>
      <c r="X18" s="3"/>
      <c r="Y18" s="3"/>
      <c r="Z18" s="146"/>
    </row>
    <row r="19" spans="2:26" ht="15" customHeight="1">
      <c r="B19" s="139"/>
      <c r="C19" s="322">
        <v>8</v>
      </c>
      <c r="D19" s="227"/>
      <c r="E19" s="352"/>
      <c r="F19" s="353"/>
      <c r="G19" s="354"/>
      <c r="H19" s="356"/>
      <c r="I19" s="356"/>
      <c r="J19" s="168">
        <f t="shared" si="4"/>
        <v>0</v>
      </c>
      <c r="K19" s="227"/>
      <c r="L19" s="227"/>
      <c r="M19" s="48" t="str">
        <f t="shared" si="5"/>
        <v/>
      </c>
      <c r="N19" s="31" t="str">
        <f t="shared" si="6"/>
        <v/>
      </c>
      <c r="O19" s="168" t="str">
        <f>IF(I19="","",メイン_入力!$AA$32)</f>
        <v/>
      </c>
      <c r="P19" s="168" t="str">
        <f>IF(I19="","",メイン_入力!$AB$32)</f>
        <v/>
      </c>
      <c r="Q19" s="168" t="str">
        <f t="shared" si="7"/>
        <v/>
      </c>
      <c r="R19" s="168" t="str">
        <f t="shared" si="8"/>
        <v/>
      </c>
      <c r="S19" s="96" t="str">
        <f t="shared" si="9"/>
        <v/>
      </c>
      <c r="T19" s="96" t="str">
        <f t="shared" si="10"/>
        <v/>
      </c>
      <c r="U19" s="96" t="str">
        <f t="shared" si="11"/>
        <v/>
      </c>
      <c r="V19" s="119" t="str">
        <f t="shared" si="12"/>
        <v/>
      </c>
      <c r="W19" s="79"/>
      <c r="X19" s="3"/>
      <c r="Y19" s="3"/>
      <c r="Z19" s="146"/>
    </row>
    <row r="20" spans="2:26" ht="15" customHeight="1">
      <c r="B20" s="139"/>
      <c r="C20" s="322">
        <v>9</v>
      </c>
      <c r="D20" s="227"/>
      <c r="E20" s="352"/>
      <c r="F20" s="353"/>
      <c r="G20" s="354"/>
      <c r="H20" s="356"/>
      <c r="I20" s="356"/>
      <c r="J20" s="168">
        <f t="shared" si="4"/>
        <v>0</v>
      </c>
      <c r="K20" s="227"/>
      <c r="L20" s="227"/>
      <c r="M20" s="48" t="str">
        <f t="shared" si="5"/>
        <v/>
      </c>
      <c r="N20" s="31" t="str">
        <f t="shared" si="6"/>
        <v/>
      </c>
      <c r="O20" s="168" t="str">
        <f>IF(I20="","",メイン_入力!$AA$32)</f>
        <v/>
      </c>
      <c r="P20" s="168" t="str">
        <f>IF(I20="","",メイン_入力!$AB$32)</f>
        <v/>
      </c>
      <c r="Q20" s="168" t="str">
        <f t="shared" si="7"/>
        <v/>
      </c>
      <c r="R20" s="168" t="str">
        <f t="shared" si="8"/>
        <v/>
      </c>
      <c r="S20" s="96" t="str">
        <f t="shared" si="9"/>
        <v/>
      </c>
      <c r="T20" s="96" t="str">
        <f t="shared" si="10"/>
        <v/>
      </c>
      <c r="U20" s="96" t="str">
        <f t="shared" si="11"/>
        <v/>
      </c>
      <c r="V20" s="119" t="str">
        <f t="shared" si="12"/>
        <v/>
      </c>
      <c r="W20" s="79"/>
      <c r="X20" s="3"/>
      <c r="Y20" s="3"/>
      <c r="Z20" s="146"/>
    </row>
    <row r="21" spans="2:26" ht="15" customHeight="1">
      <c r="B21" s="139"/>
      <c r="C21" s="322">
        <v>10</v>
      </c>
      <c r="D21" s="227"/>
      <c r="E21" s="352"/>
      <c r="F21" s="353"/>
      <c r="G21" s="354"/>
      <c r="H21" s="356"/>
      <c r="I21" s="356"/>
      <c r="J21" s="168">
        <f t="shared" si="4"/>
        <v>0</v>
      </c>
      <c r="K21" s="227"/>
      <c r="L21" s="227"/>
      <c r="M21" s="48" t="str">
        <f t="shared" si="5"/>
        <v/>
      </c>
      <c r="N21" s="31" t="str">
        <f t="shared" si="6"/>
        <v/>
      </c>
      <c r="O21" s="168" t="str">
        <f>IF(I21="","",メイン_入力!$AA$32)</f>
        <v/>
      </c>
      <c r="P21" s="168" t="str">
        <f>IF(I21="","",メイン_入力!$AB$32)</f>
        <v/>
      </c>
      <c r="Q21" s="168" t="str">
        <f t="shared" si="7"/>
        <v/>
      </c>
      <c r="R21" s="168" t="str">
        <f t="shared" si="8"/>
        <v/>
      </c>
      <c r="S21" s="96" t="str">
        <f t="shared" si="9"/>
        <v/>
      </c>
      <c r="T21" s="96" t="str">
        <f t="shared" si="10"/>
        <v/>
      </c>
      <c r="U21" s="96" t="str">
        <f t="shared" si="11"/>
        <v/>
      </c>
      <c r="V21" s="119" t="str">
        <f t="shared" si="12"/>
        <v/>
      </c>
      <c r="W21" s="79"/>
      <c r="X21" s="3"/>
      <c r="Y21" s="3"/>
      <c r="Z21" s="146"/>
    </row>
    <row r="22" spans="2:26" ht="15" customHeight="1">
      <c r="B22" s="139"/>
      <c r="C22" s="322">
        <v>11</v>
      </c>
      <c r="D22" s="227"/>
      <c r="E22" s="352"/>
      <c r="F22" s="353"/>
      <c r="G22" s="354"/>
      <c r="H22" s="356"/>
      <c r="I22" s="356"/>
      <c r="J22" s="168">
        <f t="shared" si="4"/>
        <v>0</v>
      </c>
      <c r="K22" s="227"/>
      <c r="L22" s="227"/>
      <c r="M22" s="48" t="str">
        <f t="shared" si="5"/>
        <v/>
      </c>
      <c r="N22" s="31" t="str">
        <f t="shared" si="6"/>
        <v/>
      </c>
      <c r="O22" s="168" t="str">
        <f>IF(I22="","",メイン_入力!$AA$32)</f>
        <v/>
      </c>
      <c r="P22" s="168" t="str">
        <f>IF(I22="","",メイン_入力!$AB$32)</f>
        <v/>
      </c>
      <c r="Q22" s="168" t="str">
        <f t="shared" si="7"/>
        <v/>
      </c>
      <c r="R22" s="168" t="str">
        <f t="shared" si="8"/>
        <v/>
      </c>
      <c r="S22" s="96" t="str">
        <f t="shared" si="9"/>
        <v/>
      </c>
      <c r="T22" s="96" t="str">
        <f t="shared" si="10"/>
        <v/>
      </c>
      <c r="U22" s="96" t="str">
        <f t="shared" si="11"/>
        <v/>
      </c>
      <c r="V22" s="119" t="str">
        <f t="shared" si="12"/>
        <v/>
      </c>
      <c r="W22" s="79"/>
      <c r="X22" s="3"/>
      <c r="Y22" s="3"/>
      <c r="Z22" s="146"/>
    </row>
    <row r="23" spans="2:26" ht="15" customHeight="1">
      <c r="B23" s="139"/>
      <c r="C23" s="322">
        <v>12</v>
      </c>
      <c r="D23" s="227"/>
      <c r="E23" s="352"/>
      <c r="F23" s="353"/>
      <c r="G23" s="354"/>
      <c r="H23" s="356"/>
      <c r="I23" s="356"/>
      <c r="J23" s="168">
        <f t="shared" si="4"/>
        <v>0</v>
      </c>
      <c r="K23" s="227"/>
      <c r="L23" s="227"/>
      <c r="M23" s="48" t="str">
        <f t="shared" si="5"/>
        <v/>
      </c>
      <c r="N23" s="31" t="str">
        <f t="shared" si="6"/>
        <v/>
      </c>
      <c r="O23" s="168" t="str">
        <f>IF(I23="","",メイン_入力!$AA$32)</f>
        <v/>
      </c>
      <c r="P23" s="168" t="str">
        <f>IF(I23="","",メイン_入力!$AB$32)</f>
        <v/>
      </c>
      <c r="Q23" s="168" t="str">
        <f t="shared" si="7"/>
        <v/>
      </c>
      <c r="R23" s="168" t="str">
        <f t="shared" si="8"/>
        <v/>
      </c>
      <c r="S23" s="96" t="str">
        <f t="shared" si="9"/>
        <v/>
      </c>
      <c r="T23" s="96" t="str">
        <f t="shared" si="10"/>
        <v/>
      </c>
      <c r="U23" s="96" t="str">
        <f t="shared" si="11"/>
        <v/>
      </c>
      <c r="V23" s="119" t="str">
        <f t="shared" si="12"/>
        <v/>
      </c>
      <c r="W23" s="79"/>
      <c r="X23" s="3"/>
      <c r="Y23" s="3"/>
      <c r="Z23" s="146"/>
    </row>
    <row r="24" spans="2:26" ht="15" customHeight="1">
      <c r="B24" s="139"/>
      <c r="C24" s="322">
        <v>13</v>
      </c>
      <c r="D24" s="227"/>
      <c r="E24" s="352"/>
      <c r="F24" s="353"/>
      <c r="G24" s="354"/>
      <c r="H24" s="356"/>
      <c r="I24" s="356"/>
      <c r="J24" s="168">
        <f t="shared" si="4"/>
        <v>0</v>
      </c>
      <c r="K24" s="227"/>
      <c r="L24" s="227"/>
      <c r="M24" s="48" t="str">
        <f t="shared" si="5"/>
        <v/>
      </c>
      <c r="N24" s="31" t="str">
        <f t="shared" si="6"/>
        <v/>
      </c>
      <c r="O24" s="168" t="str">
        <f>IF(I24="","",メイン_入力!$AA$32)</f>
        <v/>
      </c>
      <c r="P24" s="168" t="str">
        <f>IF(I24="","",メイン_入力!$AB$32)</f>
        <v/>
      </c>
      <c r="Q24" s="168" t="str">
        <f t="shared" si="7"/>
        <v/>
      </c>
      <c r="R24" s="168" t="str">
        <f t="shared" si="8"/>
        <v/>
      </c>
      <c r="S24" s="96" t="str">
        <f t="shared" si="9"/>
        <v/>
      </c>
      <c r="T24" s="96" t="str">
        <f t="shared" si="10"/>
        <v/>
      </c>
      <c r="U24" s="96" t="str">
        <f t="shared" si="11"/>
        <v/>
      </c>
      <c r="V24" s="119" t="str">
        <f t="shared" si="12"/>
        <v/>
      </c>
      <c r="W24" s="79"/>
      <c r="X24" s="3"/>
      <c r="Y24" s="3"/>
      <c r="Z24" s="146"/>
    </row>
    <row r="25" spans="2:26" ht="15" customHeight="1">
      <c r="B25" s="139"/>
      <c r="C25" s="322">
        <v>14</v>
      </c>
      <c r="D25" s="227"/>
      <c r="E25" s="352"/>
      <c r="F25" s="353"/>
      <c r="G25" s="354"/>
      <c r="H25" s="356"/>
      <c r="I25" s="356"/>
      <c r="J25" s="168">
        <f t="shared" si="4"/>
        <v>0</v>
      </c>
      <c r="K25" s="227"/>
      <c r="L25" s="227"/>
      <c r="M25" s="48" t="str">
        <f t="shared" si="5"/>
        <v/>
      </c>
      <c r="N25" s="31" t="str">
        <f t="shared" si="6"/>
        <v/>
      </c>
      <c r="O25" s="168" t="str">
        <f>IF(I25="","",メイン_入力!$AA$32)</f>
        <v/>
      </c>
      <c r="P25" s="168" t="str">
        <f>IF(I25="","",メイン_入力!$AB$32)</f>
        <v/>
      </c>
      <c r="Q25" s="168" t="str">
        <f t="shared" si="7"/>
        <v/>
      </c>
      <c r="R25" s="168" t="str">
        <f t="shared" si="8"/>
        <v/>
      </c>
      <c r="S25" s="96" t="str">
        <f t="shared" si="9"/>
        <v/>
      </c>
      <c r="T25" s="96" t="str">
        <f t="shared" si="10"/>
        <v/>
      </c>
      <c r="U25" s="96" t="str">
        <f t="shared" si="11"/>
        <v/>
      </c>
      <c r="V25" s="119" t="str">
        <f t="shared" si="12"/>
        <v/>
      </c>
      <c r="W25" s="79"/>
      <c r="X25" s="3"/>
      <c r="Y25" s="3"/>
      <c r="Z25" s="146"/>
    </row>
    <row r="26" spans="2:26" ht="15" customHeight="1">
      <c r="B26" s="139"/>
      <c r="C26" s="322">
        <v>15</v>
      </c>
      <c r="D26" s="227"/>
      <c r="E26" s="352"/>
      <c r="F26" s="353"/>
      <c r="G26" s="354"/>
      <c r="H26" s="356"/>
      <c r="I26" s="356"/>
      <c r="J26" s="168">
        <f t="shared" si="4"/>
        <v>0</v>
      </c>
      <c r="K26" s="227"/>
      <c r="L26" s="227"/>
      <c r="M26" s="48" t="str">
        <f t="shared" si="5"/>
        <v/>
      </c>
      <c r="N26" s="31" t="str">
        <f t="shared" si="6"/>
        <v/>
      </c>
      <c r="O26" s="168" t="str">
        <f>IF(I26="","",メイン_入力!$AA$32)</f>
        <v/>
      </c>
      <c r="P26" s="168" t="str">
        <f>IF(I26="","",メイン_入力!$AB$32)</f>
        <v/>
      </c>
      <c r="Q26" s="168" t="str">
        <f t="shared" si="7"/>
        <v/>
      </c>
      <c r="R26" s="168" t="str">
        <f t="shared" si="8"/>
        <v/>
      </c>
      <c r="S26" s="96" t="str">
        <f t="shared" si="9"/>
        <v/>
      </c>
      <c r="T26" s="96" t="str">
        <f t="shared" si="10"/>
        <v/>
      </c>
      <c r="U26" s="96" t="str">
        <f t="shared" si="11"/>
        <v/>
      </c>
      <c r="V26" s="119" t="str">
        <f t="shared" si="12"/>
        <v/>
      </c>
      <c r="W26" s="79"/>
      <c r="X26" s="3"/>
      <c r="Y26" s="3"/>
      <c r="Z26" s="146"/>
    </row>
    <row r="27" spans="2:26" ht="15" customHeight="1">
      <c r="B27" s="139"/>
      <c r="C27" s="322">
        <v>16</v>
      </c>
      <c r="D27" s="227"/>
      <c r="E27" s="352"/>
      <c r="F27" s="353"/>
      <c r="G27" s="354"/>
      <c r="H27" s="356"/>
      <c r="I27" s="356"/>
      <c r="J27" s="168">
        <f t="shared" si="4"/>
        <v>0</v>
      </c>
      <c r="K27" s="227"/>
      <c r="L27" s="227"/>
      <c r="M27" s="48" t="str">
        <f t="shared" si="5"/>
        <v/>
      </c>
      <c r="N27" s="31" t="str">
        <f t="shared" si="6"/>
        <v/>
      </c>
      <c r="O27" s="168" t="str">
        <f>IF(I27="","",メイン_入力!$AA$32)</f>
        <v/>
      </c>
      <c r="P27" s="168" t="str">
        <f>IF(I27="","",メイン_入力!$AB$32)</f>
        <v/>
      </c>
      <c r="Q27" s="168" t="str">
        <f t="shared" si="7"/>
        <v/>
      </c>
      <c r="R27" s="168" t="str">
        <f t="shared" si="8"/>
        <v/>
      </c>
      <c r="S27" s="96" t="str">
        <f t="shared" si="9"/>
        <v/>
      </c>
      <c r="T27" s="96" t="str">
        <f t="shared" si="10"/>
        <v/>
      </c>
      <c r="U27" s="96" t="str">
        <f t="shared" si="11"/>
        <v/>
      </c>
      <c r="V27" s="119" t="str">
        <f t="shared" si="12"/>
        <v/>
      </c>
      <c r="W27" s="79"/>
      <c r="X27" s="3"/>
      <c r="Y27" s="3"/>
      <c r="Z27" s="146"/>
    </row>
    <row r="28" spans="2:26" ht="15" customHeight="1">
      <c r="B28" s="139"/>
      <c r="C28" s="322">
        <v>17</v>
      </c>
      <c r="D28" s="227"/>
      <c r="E28" s="352"/>
      <c r="F28" s="353"/>
      <c r="G28" s="354"/>
      <c r="H28" s="356"/>
      <c r="I28" s="356"/>
      <c r="J28" s="168">
        <f t="shared" si="4"/>
        <v>0</v>
      </c>
      <c r="K28" s="227"/>
      <c r="L28" s="227"/>
      <c r="M28" s="48" t="str">
        <f t="shared" si="5"/>
        <v/>
      </c>
      <c r="N28" s="31" t="str">
        <f t="shared" si="6"/>
        <v/>
      </c>
      <c r="O28" s="168" t="str">
        <f>IF(I28="","",メイン_入力!$AA$32)</f>
        <v/>
      </c>
      <c r="P28" s="168" t="str">
        <f>IF(I28="","",メイン_入力!$AB$32)</f>
        <v/>
      </c>
      <c r="Q28" s="168" t="str">
        <f t="shared" si="7"/>
        <v/>
      </c>
      <c r="R28" s="168" t="str">
        <f t="shared" si="8"/>
        <v/>
      </c>
      <c r="S28" s="96" t="str">
        <f t="shared" si="9"/>
        <v/>
      </c>
      <c r="T28" s="96" t="str">
        <f t="shared" si="10"/>
        <v/>
      </c>
      <c r="U28" s="96" t="str">
        <f t="shared" si="11"/>
        <v/>
      </c>
      <c r="V28" s="119" t="str">
        <f t="shared" si="12"/>
        <v/>
      </c>
      <c r="W28" s="79"/>
      <c r="X28" s="3"/>
      <c r="Y28" s="3"/>
      <c r="Z28" s="146"/>
    </row>
    <row r="29" spans="2:26" ht="15" customHeight="1">
      <c r="B29" s="139"/>
      <c r="C29" s="322">
        <v>18</v>
      </c>
      <c r="D29" s="227"/>
      <c r="E29" s="352"/>
      <c r="F29" s="353"/>
      <c r="G29" s="354"/>
      <c r="H29" s="356"/>
      <c r="I29" s="356"/>
      <c r="J29" s="168">
        <f t="shared" si="4"/>
        <v>0</v>
      </c>
      <c r="K29" s="227"/>
      <c r="L29" s="227"/>
      <c r="M29" s="48" t="str">
        <f t="shared" si="5"/>
        <v/>
      </c>
      <c r="N29" s="31" t="str">
        <f t="shared" si="6"/>
        <v/>
      </c>
      <c r="O29" s="168" t="str">
        <f>IF(I29="","",メイン_入力!$AA$32)</f>
        <v/>
      </c>
      <c r="P29" s="168" t="str">
        <f>IF(I29="","",メイン_入力!$AB$32)</f>
        <v/>
      </c>
      <c r="Q29" s="168" t="str">
        <f t="shared" si="7"/>
        <v/>
      </c>
      <c r="R29" s="168" t="str">
        <f t="shared" si="8"/>
        <v/>
      </c>
      <c r="S29" s="96" t="str">
        <f t="shared" si="9"/>
        <v/>
      </c>
      <c r="T29" s="96" t="str">
        <f t="shared" si="10"/>
        <v/>
      </c>
      <c r="U29" s="96" t="str">
        <f t="shared" si="11"/>
        <v/>
      </c>
      <c r="V29" s="119" t="str">
        <f t="shared" si="12"/>
        <v/>
      </c>
      <c r="W29" s="79"/>
      <c r="X29" s="3"/>
      <c r="Y29" s="3"/>
      <c r="Z29" s="146"/>
    </row>
    <row r="30" spans="2:26" ht="15" customHeight="1">
      <c r="B30" s="139"/>
      <c r="C30" s="322">
        <v>19</v>
      </c>
      <c r="D30" s="227"/>
      <c r="E30" s="352"/>
      <c r="F30" s="353"/>
      <c r="G30" s="354"/>
      <c r="H30" s="356"/>
      <c r="I30" s="356"/>
      <c r="J30" s="168">
        <f t="shared" si="4"/>
        <v>0</v>
      </c>
      <c r="K30" s="227"/>
      <c r="L30" s="227"/>
      <c r="M30" s="48" t="str">
        <f t="shared" si="5"/>
        <v/>
      </c>
      <c r="N30" s="31" t="str">
        <f t="shared" si="6"/>
        <v/>
      </c>
      <c r="O30" s="168" t="str">
        <f>IF(I30="","",メイン_入力!$AA$32)</f>
        <v/>
      </c>
      <c r="P30" s="168" t="str">
        <f>IF(I30="","",メイン_入力!$AB$32)</f>
        <v/>
      </c>
      <c r="Q30" s="168" t="str">
        <f t="shared" si="7"/>
        <v/>
      </c>
      <c r="R30" s="168" t="str">
        <f t="shared" si="8"/>
        <v/>
      </c>
      <c r="S30" s="96" t="str">
        <f t="shared" si="9"/>
        <v/>
      </c>
      <c r="T30" s="96" t="str">
        <f t="shared" si="10"/>
        <v/>
      </c>
      <c r="U30" s="96" t="str">
        <f t="shared" si="11"/>
        <v/>
      </c>
      <c r="V30" s="119" t="str">
        <f t="shared" si="12"/>
        <v/>
      </c>
      <c r="W30" s="79"/>
      <c r="X30" s="3"/>
      <c r="Y30" s="3"/>
      <c r="Z30" s="146"/>
    </row>
    <row r="31" spans="2:26" ht="15" customHeight="1">
      <c r="B31" s="139"/>
      <c r="C31" s="322">
        <v>20</v>
      </c>
      <c r="D31" s="227"/>
      <c r="E31" s="352"/>
      <c r="F31" s="353"/>
      <c r="G31" s="354"/>
      <c r="H31" s="356"/>
      <c r="I31" s="356"/>
      <c r="J31" s="168">
        <f t="shared" si="4"/>
        <v>0</v>
      </c>
      <c r="K31" s="227"/>
      <c r="L31" s="227"/>
      <c r="M31" s="48" t="str">
        <f t="shared" si="5"/>
        <v/>
      </c>
      <c r="N31" s="31" t="str">
        <f t="shared" si="6"/>
        <v/>
      </c>
      <c r="O31" s="168" t="str">
        <f>IF(I31="","",メイン_入力!$AA$32)</f>
        <v/>
      </c>
      <c r="P31" s="168" t="str">
        <f>IF(I31="","",メイン_入力!$AB$32)</f>
        <v/>
      </c>
      <c r="Q31" s="168" t="str">
        <f t="shared" si="7"/>
        <v/>
      </c>
      <c r="R31" s="168" t="str">
        <f t="shared" si="8"/>
        <v/>
      </c>
      <c r="S31" s="96" t="str">
        <f t="shared" si="9"/>
        <v/>
      </c>
      <c r="T31" s="96" t="str">
        <f t="shared" si="10"/>
        <v/>
      </c>
      <c r="U31" s="96" t="str">
        <f t="shared" si="11"/>
        <v/>
      </c>
      <c r="V31" s="119" t="str">
        <f t="shared" si="12"/>
        <v/>
      </c>
      <c r="W31" s="79"/>
      <c r="X31" s="3"/>
      <c r="Y31" s="3"/>
      <c r="Z31" s="146"/>
    </row>
    <row r="32" spans="2:26" ht="15" customHeight="1">
      <c r="B32" s="139"/>
      <c r="C32" s="322">
        <v>21</v>
      </c>
      <c r="D32" s="227"/>
      <c r="E32" s="352"/>
      <c r="F32" s="353"/>
      <c r="G32" s="354"/>
      <c r="H32" s="356"/>
      <c r="I32" s="356"/>
      <c r="J32" s="168">
        <f t="shared" si="4"/>
        <v>0</v>
      </c>
      <c r="K32" s="227"/>
      <c r="L32" s="227"/>
      <c r="M32" s="48" t="str">
        <f t="shared" si="5"/>
        <v/>
      </c>
      <c r="N32" s="31" t="str">
        <f t="shared" si="6"/>
        <v/>
      </c>
      <c r="O32" s="168" t="str">
        <f>IF(I32="","",メイン_入力!$AA$32)</f>
        <v/>
      </c>
      <c r="P32" s="168" t="str">
        <f>IF(I32="","",メイン_入力!$AB$32)</f>
        <v/>
      </c>
      <c r="Q32" s="168" t="str">
        <f t="shared" si="7"/>
        <v/>
      </c>
      <c r="R32" s="168" t="str">
        <f t="shared" si="8"/>
        <v/>
      </c>
      <c r="S32" s="96" t="str">
        <f t="shared" si="9"/>
        <v/>
      </c>
      <c r="T32" s="96" t="str">
        <f t="shared" si="10"/>
        <v/>
      </c>
      <c r="U32" s="96" t="str">
        <f t="shared" si="11"/>
        <v/>
      </c>
      <c r="V32" s="119" t="str">
        <f t="shared" si="12"/>
        <v/>
      </c>
      <c r="W32" s="79"/>
      <c r="X32" s="3"/>
      <c r="Y32" s="3"/>
      <c r="Z32" s="146"/>
    </row>
    <row r="33" spans="2:33" ht="15" customHeight="1">
      <c r="B33" s="139"/>
      <c r="C33" s="322">
        <v>22</v>
      </c>
      <c r="D33" s="227"/>
      <c r="E33" s="352"/>
      <c r="F33" s="353"/>
      <c r="G33" s="354"/>
      <c r="H33" s="356"/>
      <c r="I33" s="356"/>
      <c r="J33" s="168">
        <f t="shared" si="4"/>
        <v>0</v>
      </c>
      <c r="K33" s="227"/>
      <c r="L33" s="227"/>
      <c r="M33" s="48" t="str">
        <f t="shared" si="5"/>
        <v/>
      </c>
      <c r="N33" s="31" t="str">
        <f t="shared" si="6"/>
        <v/>
      </c>
      <c r="O33" s="168" t="str">
        <f>IF(I33="","",メイン_入力!$AA$32)</f>
        <v/>
      </c>
      <c r="P33" s="168" t="str">
        <f>IF(I33="","",メイン_入力!$AB$32)</f>
        <v/>
      </c>
      <c r="Q33" s="168" t="str">
        <f t="shared" si="7"/>
        <v/>
      </c>
      <c r="R33" s="168" t="str">
        <f t="shared" si="8"/>
        <v/>
      </c>
      <c r="S33" s="96" t="str">
        <f t="shared" si="9"/>
        <v/>
      </c>
      <c r="T33" s="96" t="str">
        <f t="shared" si="10"/>
        <v/>
      </c>
      <c r="U33" s="96" t="str">
        <f t="shared" si="11"/>
        <v/>
      </c>
      <c r="V33" s="119" t="str">
        <f t="shared" si="12"/>
        <v/>
      </c>
      <c r="W33" s="79"/>
      <c r="X33" s="3"/>
      <c r="Y33" s="3"/>
      <c r="Z33" s="146"/>
    </row>
    <row r="34" spans="2:33" ht="15" customHeight="1">
      <c r="B34" s="139"/>
      <c r="C34" s="322">
        <v>23</v>
      </c>
      <c r="D34" s="227"/>
      <c r="E34" s="352"/>
      <c r="F34" s="353"/>
      <c r="G34" s="354"/>
      <c r="H34" s="356"/>
      <c r="I34" s="356"/>
      <c r="J34" s="168">
        <f t="shared" si="4"/>
        <v>0</v>
      </c>
      <c r="K34" s="227"/>
      <c r="L34" s="227"/>
      <c r="M34" s="48" t="str">
        <f t="shared" si="5"/>
        <v/>
      </c>
      <c r="N34" s="31" t="str">
        <f t="shared" si="6"/>
        <v/>
      </c>
      <c r="O34" s="168" t="str">
        <f>IF(I34="","",メイン_入力!$AA$32)</f>
        <v/>
      </c>
      <c r="P34" s="168" t="str">
        <f>IF(I34="","",メイン_入力!$AB$32)</f>
        <v/>
      </c>
      <c r="Q34" s="168" t="str">
        <f t="shared" si="7"/>
        <v/>
      </c>
      <c r="R34" s="168" t="str">
        <f t="shared" si="8"/>
        <v/>
      </c>
      <c r="S34" s="96" t="str">
        <f t="shared" si="9"/>
        <v/>
      </c>
      <c r="T34" s="96" t="str">
        <f t="shared" si="10"/>
        <v/>
      </c>
      <c r="U34" s="96" t="str">
        <f t="shared" si="11"/>
        <v/>
      </c>
      <c r="V34" s="119" t="str">
        <f t="shared" si="12"/>
        <v/>
      </c>
      <c r="W34" s="79"/>
      <c r="X34" s="3"/>
      <c r="Y34" s="3"/>
      <c r="Z34" s="146"/>
    </row>
    <row r="35" spans="2:33" ht="15" customHeight="1">
      <c r="B35" s="139"/>
      <c r="C35" s="322">
        <v>24</v>
      </c>
      <c r="D35" s="227"/>
      <c r="E35" s="352"/>
      <c r="F35" s="353"/>
      <c r="G35" s="354"/>
      <c r="H35" s="356"/>
      <c r="I35" s="356"/>
      <c r="J35" s="168">
        <f t="shared" si="4"/>
        <v>0</v>
      </c>
      <c r="K35" s="227"/>
      <c r="L35" s="227"/>
      <c r="M35" s="48" t="str">
        <f t="shared" si="5"/>
        <v/>
      </c>
      <c r="N35" s="31" t="str">
        <f t="shared" si="6"/>
        <v/>
      </c>
      <c r="O35" s="168" t="str">
        <f>IF(I35="","",メイン_入力!$AA$32)</f>
        <v/>
      </c>
      <c r="P35" s="168" t="str">
        <f>IF(I35="","",メイン_入力!$AB$32)</f>
        <v/>
      </c>
      <c r="Q35" s="168" t="str">
        <f t="shared" si="7"/>
        <v/>
      </c>
      <c r="R35" s="168" t="str">
        <f t="shared" si="8"/>
        <v/>
      </c>
      <c r="S35" s="96" t="str">
        <f t="shared" si="9"/>
        <v/>
      </c>
      <c r="T35" s="96" t="str">
        <f t="shared" si="10"/>
        <v/>
      </c>
      <c r="U35" s="96" t="str">
        <f t="shared" si="11"/>
        <v/>
      </c>
      <c r="V35" s="119" t="str">
        <f t="shared" si="12"/>
        <v/>
      </c>
      <c r="W35" s="79"/>
      <c r="X35" s="3"/>
      <c r="Y35" s="3"/>
      <c r="Z35" s="146"/>
    </row>
    <row r="36" spans="2:33" ht="15" customHeight="1">
      <c r="B36" s="139"/>
      <c r="C36" s="322">
        <v>25</v>
      </c>
      <c r="D36" s="227"/>
      <c r="E36" s="352"/>
      <c r="F36" s="353"/>
      <c r="G36" s="354"/>
      <c r="H36" s="356"/>
      <c r="I36" s="356"/>
      <c r="J36" s="168">
        <f t="shared" si="4"/>
        <v>0</v>
      </c>
      <c r="K36" s="227"/>
      <c r="L36" s="227"/>
      <c r="M36" s="48" t="str">
        <f t="shared" si="5"/>
        <v/>
      </c>
      <c r="N36" s="31" t="str">
        <f t="shared" si="6"/>
        <v/>
      </c>
      <c r="O36" s="168" t="str">
        <f>IF(I36="","",メイン_入力!$AA$32)</f>
        <v/>
      </c>
      <c r="P36" s="168" t="str">
        <f>IF(I36="","",メイン_入力!$AB$32)</f>
        <v/>
      </c>
      <c r="Q36" s="168" t="str">
        <f t="shared" si="7"/>
        <v/>
      </c>
      <c r="R36" s="168" t="str">
        <f t="shared" si="8"/>
        <v/>
      </c>
      <c r="S36" s="96" t="str">
        <f t="shared" si="9"/>
        <v/>
      </c>
      <c r="T36" s="96" t="str">
        <f t="shared" si="10"/>
        <v/>
      </c>
      <c r="U36" s="96" t="str">
        <f t="shared" si="11"/>
        <v/>
      </c>
      <c r="V36" s="119" t="str">
        <f t="shared" si="12"/>
        <v/>
      </c>
      <c r="W36" s="79"/>
      <c r="X36" s="3"/>
      <c r="Y36" s="3"/>
      <c r="Z36" s="146"/>
    </row>
    <row r="37" spans="2:33" ht="15" customHeight="1">
      <c r="B37" s="139"/>
      <c r="C37" s="322">
        <v>26</v>
      </c>
      <c r="D37" s="227"/>
      <c r="E37" s="352"/>
      <c r="F37" s="353"/>
      <c r="G37" s="354"/>
      <c r="H37" s="356"/>
      <c r="I37" s="356"/>
      <c r="J37" s="168">
        <f t="shared" si="4"/>
        <v>0</v>
      </c>
      <c r="K37" s="227"/>
      <c r="L37" s="227"/>
      <c r="M37" s="48" t="str">
        <f t="shared" si="5"/>
        <v/>
      </c>
      <c r="N37" s="31" t="str">
        <f t="shared" si="6"/>
        <v/>
      </c>
      <c r="O37" s="168" t="str">
        <f>IF(I37="","",メイン_入力!$AA$32)</f>
        <v/>
      </c>
      <c r="P37" s="168" t="str">
        <f>IF(I37="","",メイン_入力!$AB$32)</f>
        <v/>
      </c>
      <c r="Q37" s="168" t="str">
        <f t="shared" si="7"/>
        <v/>
      </c>
      <c r="R37" s="168" t="str">
        <f t="shared" si="8"/>
        <v/>
      </c>
      <c r="S37" s="96" t="str">
        <f t="shared" si="9"/>
        <v/>
      </c>
      <c r="T37" s="96" t="str">
        <f t="shared" si="10"/>
        <v/>
      </c>
      <c r="U37" s="96" t="str">
        <f t="shared" si="11"/>
        <v/>
      </c>
      <c r="V37" s="119" t="str">
        <f t="shared" si="12"/>
        <v/>
      </c>
      <c r="W37" s="79"/>
      <c r="X37" s="3"/>
      <c r="Y37" s="3"/>
      <c r="Z37" s="146"/>
    </row>
    <row r="38" spans="2:33" ht="15" customHeight="1">
      <c r="B38" s="139"/>
      <c r="C38" s="322">
        <v>27</v>
      </c>
      <c r="D38" s="227"/>
      <c r="E38" s="352"/>
      <c r="F38" s="353"/>
      <c r="G38" s="354"/>
      <c r="H38" s="356"/>
      <c r="I38" s="356"/>
      <c r="J38" s="168">
        <f t="shared" si="4"/>
        <v>0</v>
      </c>
      <c r="K38" s="227"/>
      <c r="L38" s="227"/>
      <c r="M38" s="48" t="str">
        <f t="shared" si="5"/>
        <v/>
      </c>
      <c r="N38" s="31" t="str">
        <f t="shared" si="6"/>
        <v/>
      </c>
      <c r="O38" s="168" t="str">
        <f>IF(I38="","",メイン_入力!$AA$32)</f>
        <v/>
      </c>
      <c r="P38" s="168" t="str">
        <f>IF(I38="","",メイン_入力!$AB$32)</f>
        <v/>
      </c>
      <c r="Q38" s="168" t="str">
        <f t="shared" si="7"/>
        <v/>
      </c>
      <c r="R38" s="168" t="str">
        <f t="shared" si="8"/>
        <v/>
      </c>
      <c r="S38" s="96" t="str">
        <f t="shared" si="9"/>
        <v/>
      </c>
      <c r="T38" s="96" t="str">
        <f t="shared" si="10"/>
        <v/>
      </c>
      <c r="U38" s="96" t="str">
        <f t="shared" si="11"/>
        <v/>
      </c>
      <c r="V38" s="119" t="str">
        <f t="shared" si="12"/>
        <v/>
      </c>
      <c r="W38" s="79"/>
      <c r="X38" s="3"/>
      <c r="Y38" s="3"/>
      <c r="Z38" s="146"/>
    </row>
    <row r="39" spans="2:33" ht="15" customHeight="1">
      <c r="B39" s="139"/>
      <c r="C39" s="322">
        <v>28</v>
      </c>
      <c r="D39" s="227"/>
      <c r="E39" s="352"/>
      <c r="F39" s="353"/>
      <c r="G39" s="354"/>
      <c r="H39" s="356"/>
      <c r="I39" s="356"/>
      <c r="J39" s="168">
        <f t="shared" si="4"/>
        <v>0</v>
      </c>
      <c r="K39" s="227"/>
      <c r="L39" s="227"/>
      <c r="M39" s="48" t="str">
        <f t="shared" si="5"/>
        <v/>
      </c>
      <c r="N39" s="31" t="str">
        <f t="shared" si="6"/>
        <v/>
      </c>
      <c r="O39" s="168" t="str">
        <f>IF(I39="","",メイン_入力!$AA$32)</f>
        <v/>
      </c>
      <c r="P39" s="168" t="str">
        <f>IF(I39="","",メイン_入力!$AB$32)</f>
        <v/>
      </c>
      <c r="Q39" s="168" t="str">
        <f t="shared" si="7"/>
        <v/>
      </c>
      <c r="R39" s="168" t="str">
        <f t="shared" si="8"/>
        <v/>
      </c>
      <c r="S39" s="96" t="str">
        <f t="shared" si="9"/>
        <v/>
      </c>
      <c r="T39" s="96" t="str">
        <f t="shared" si="10"/>
        <v/>
      </c>
      <c r="U39" s="96" t="str">
        <f t="shared" si="11"/>
        <v/>
      </c>
      <c r="V39" s="119" t="str">
        <f t="shared" si="12"/>
        <v/>
      </c>
      <c r="W39" s="79"/>
      <c r="X39" s="3"/>
      <c r="Y39" s="3"/>
      <c r="Z39" s="146"/>
    </row>
    <row r="40" spans="2:33" ht="15" customHeight="1">
      <c r="B40" s="139"/>
      <c r="C40" s="322">
        <v>29</v>
      </c>
      <c r="D40" s="227"/>
      <c r="E40" s="352"/>
      <c r="F40" s="353"/>
      <c r="G40" s="354"/>
      <c r="H40" s="356"/>
      <c r="I40" s="356"/>
      <c r="J40" s="168">
        <f t="shared" si="4"/>
        <v>0</v>
      </c>
      <c r="K40" s="227"/>
      <c r="L40" s="227"/>
      <c r="M40" s="48" t="str">
        <f t="shared" si="5"/>
        <v/>
      </c>
      <c r="N40" s="31" t="str">
        <f t="shared" si="6"/>
        <v/>
      </c>
      <c r="O40" s="168" t="str">
        <f>IF(I40="","",メイン_入力!$AA$32)</f>
        <v/>
      </c>
      <c r="P40" s="168" t="str">
        <f>IF(I40="","",メイン_入力!$AB$32)</f>
        <v/>
      </c>
      <c r="Q40" s="168" t="str">
        <f t="shared" si="7"/>
        <v/>
      </c>
      <c r="R40" s="168" t="str">
        <f t="shared" si="8"/>
        <v/>
      </c>
      <c r="S40" s="96" t="str">
        <f t="shared" si="9"/>
        <v/>
      </c>
      <c r="T40" s="96" t="str">
        <f t="shared" si="10"/>
        <v/>
      </c>
      <c r="U40" s="96" t="str">
        <f t="shared" si="11"/>
        <v/>
      </c>
      <c r="V40" s="119" t="str">
        <f t="shared" si="12"/>
        <v/>
      </c>
      <c r="W40" s="79"/>
      <c r="X40" s="3"/>
      <c r="Y40" s="3"/>
      <c r="Z40" s="146"/>
    </row>
    <row r="41" spans="2:33" ht="15" customHeight="1">
      <c r="B41" s="139"/>
      <c r="C41" s="322">
        <v>30</v>
      </c>
      <c r="D41" s="227"/>
      <c r="E41" s="352"/>
      <c r="F41" s="353"/>
      <c r="G41" s="354"/>
      <c r="H41" s="356"/>
      <c r="I41" s="356"/>
      <c r="J41" s="168">
        <f t="shared" si="4"/>
        <v>0</v>
      </c>
      <c r="K41" s="227"/>
      <c r="L41" s="227"/>
      <c r="M41" s="48" t="str">
        <f t="shared" si="5"/>
        <v/>
      </c>
      <c r="N41" s="31" t="str">
        <f t="shared" si="6"/>
        <v/>
      </c>
      <c r="O41" s="168" t="str">
        <f>IF(I41="","",メイン_入力!$AA$32)</f>
        <v/>
      </c>
      <c r="P41" s="168" t="str">
        <f>IF(I41="","",メイン_入力!$AB$32)</f>
        <v/>
      </c>
      <c r="Q41" s="168" t="str">
        <f t="shared" si="7"/>
        <v/>
      </c>
      <c r="R41" s="168" t="str">
        <f t="shared" si="8"/>
        <v/>
      </c>
      <c r="S41" s="96" t="str">
        <f t="shared" si="9"/>
        <v/>
      </c>
      <c r="T41" s="96" t="str">
        <f t="shared" si="10"/>
        <v/>
      </c>
      <c r="U41" s="96" t="str">
        <f t="shared" si="11"/>
        <v/>
      </c>
      <c r="V41" s="119" t="str">
        <f t="shared" si="12"/>
        <v/>
      </c>
      <c r="W41" s="79"/>
      <c r="X41" s="3"/>
      <c r="Y41" s="3"/>
      <c r="Z41" s="146"/>
    </row>
    <row r="42" spans="2:33" ht="15" customHeight="1">
      <c r="B42" s="376"/>
      <c r="C42" s="332"/>
      <c r="D42" s="332"/>
      <c r="E42" s="332"/>
      <c r="F42" s="332"/>
      <c r="G42" s="332"/>
      <c r="H42" s="332"/>
      <c r="I42" s="332"/>
      <c r="J42" s="332"/>
      <c r="K42" s="332"/>
      <c r="L42" s="332"/>
      <c r="M42" s="332"/>
      <c r="N42" s="332"/>
      <c r="O42" s="332"/>
      <c r="P42" s="332"/>
      <c r="Q42" s="332"/>
      <c r="R42" s="33"/>
      <c r="S42" s="455"/>
      <c r="T42" s="33"/>
      <c r="U42" s="33"/>
      <c r="V42" s="33"/>
      <c r="W42" s="377"/>
      <c r="X42" s="3"/>
      <c r="Y42" s="3"/>
    </row>
    <row r="43" spans="2:33">
      <c r="S43" s="409"/>
      <c r="W43" s="303" t="s">
        <v>229</v>
      </c>
    </row>
    <row r="44" spans="2:33" ht="15" customHeight="1">
      <c r="B44" s="139"/>
      <c r="C44" s="322">
        <v>31</v>
      </c>
      <c r="D44" s="227"/>
      <c r="E44" s="352"/>
      <c r="F44" s="353"/>
      <c r="G44" s="354"/>
      <c r="H44" s="356"/>
      <c r="I44" s="356"/>
      <c r="J44" s="168">
        <f t="shared" ref="J44:J73" si="13">H44*I44</f>
        <v>0</v>
      </c>
      <c r="K44" s="227"/>
      <c r="L44" s="227"/>
      <c r="M44" s="48" t="str">
        <f>IF(I44="","",IF(AND(K44&lt;&gt;"",L44="○"),$Z$11,0))</f>
        <v/>
      </c>
      <c r="N44" s="31" t="str">
        <f>IF(I44="","",$Z$9)</f>
        <v/>
      </c>
      <c r="O44" s="168" t="str">
        <f>IF(I44="","",メイン_入力!$AA$32)</f>
        <v/>
      </c>
      <c r="P44" s="168" t="str">
        <f>IF(I44="","",メイン_入力!$AB$32)</f>
        <v/>
      </c>
      <c r="Q44" s="168" t="str">
        <f>IF(I44="","",IF(G44="冷暖房用",H44*I44*(1-M44)*N44*(O44+P44),IF(G44="冷房用",H44*I44*(1-M44)*N44*O44,IF(G44="暖房用",H44*I44*(1-M44)*N44*P44,""))))</f>
        <v/>
      </c>
      <c r="R44" s="168" t="str">
        <f t="shared" ref="R44:R73" si="14">IF(M44="","",Q44*M44/(1-M44))</f>
        <v/>
      </c>
      <c r="S44" s="96" t="str">
        <f t="shared" ref="S44:S73" si="15">IF(ISERROR(R44),"",IF(R44="","",R44*$AP$3/1000))</f>
        <v/>
      </c>
      <c r="T44" s="96" t="str">
        <f t="shared" ref="T44:T73" si="16">IF(ISERROR(R44),"",IF(R44="","",R44*$AP$4/1000))</f>
        <v/>
      </c>
      <c r="U44" s="96" t="str">
        <f t="shared" ref="U44:U73" si="17">IF(ISERROR(R44),"",IF(R44="","",R44*$AP$5/1000))</f>
        <v/>
      </c>
      <c r="V44" s="119" t="str">
        <f t="shared" ref="V44:V73" si="18">IF(ISERROR(R44),"",IF(R44="","",R44*$AP$6/1000))</f>
        <v/>
      </c>
      <c r="W44" s="79"/>
      <c r="X44" s="3"/>
      <c r="Y44" s="3"/>
      <c r="AG44" s="2"/>
    </row>
    <row r="45" spans="2:33" ht="15" customHeight="1">
      <c r="B45" s="139"/>
      <c r="C45" s="322">
        <v>32</v>
      </c>
      <c r="D45" s="227"/>
      <c r="E45" s="352"/>
      <c r="F45" s="353"/>
      <c r="G45" s="354"/>
      <c r="H45" s="356"/>
      <c r="I45" s="356"/>
      <c r="J45" s="168">
        <f t="shared" si="13"/>
        <v>0</v>
      </c>
      <c r="K45" s="227"/>
      <c r="L45" s="227"/>
      <c r="M45" s="48" t="str">
        <f t="shared" ref="M45:M73" si="19">IF(I45="","",IF(AND(K45&lt;&gt;"",L45="○"),$Z$11,0))</f>
        <v/>
      </c>
      <c r="N45" s="31" t="str">
        <f t="shared" ref="N45:N73" si="20">IF(I45="","",$Z$9)</f>
        <v/>
      </c>
      <c r="O45" s="168" t="str">
        <f>IF(I45="","",メイン_入力!$AA$32)</f>
        <v/>
      </c>
      <c r="P45" s="168" t="str">
        <f>IF(I45="","",メイン_入力!$AB$32)</f>
        <v/>
      </c>
      <c r="Q45" s="168" t="str">
        <f t="shared" ref="Q45:Q73" si="21">IF(I45="","",IF(G45="冷暖房用",H45*I45*(1-M45)*N45*(O45+P45),IF(G45="冷房用",H45*I45*(1-M45)*N45*O45,IF(G45="暖房用",H45*I45*(1-M45)*N45*P45,""))))</f>
        <v/>
      </c>
      <c r="R45" s="168" t="str">
        <f t="shared" si="14"/>
        <v/>
      </c>
      <c r="S45" s="96" t="str">
        <f t="shared" si="15"/>
        <v/>
      </c>
      <c r="T45" s="96" t="str">
        <f t="shared" si="16"/>
        <v/>
      </c>
      <c r="U45" s="96" t="str">
        <f t="shared" si="17"/>
        <v/>
      </c>
      <c r="V45" s="119" t="str">
        <f t="shared" si="18"/>
        <v/>
      </c>
      <c r="W45" s="79"/>
      <c r="X45" s="3"/>
      <c r="Y45" s="3"/>
      <c r="Z45" s="146"/>
    </row>
    <row r="46" spans="2:33" ht="15" customHeight="1">
      <c r="B46" s="139"/>
      <c r="C46" s="322">
        <v>33</v>
      </c>
      <c r="D46" s="227"/>
      <c r="E46" s="352"/>
      <c r="F46" s="353"/>
      <c r="G46" s="354"/>
      <c r="H46" s="356"/>
      <c r="I46" s="356"/>
      <c r="J46" s="168">
        <f t="shared" si="13"/>
        <v>0</v>
      </c>
      <c r="K46" s="227"/>
      <c r="L46" s="227"/>
      <c r="M46" s="48" t="str">
        <f t="shared" si="19"/>
        <v/>
      </c>
      <c r="N46" s="31" t="str">
        <f t="shared" si="20"/>
        <v/>
      </c>
      <c r="O46" s="168" t="str">
        <f>IF(I46="","",メイン_入力!$AA$32)</f>
        <v/>
      </c>
      <c r="P46" s="168" t="str">
        <f>IF(I46="","",メイン_入力!$AB$32)</f>
        <v/>
      </c>
      <c r="Q46" s="168" t="str">
        <f t="shared" si="21"/>
        <v/>
      </c>
      <c r="R46" s="168" t="str">
        <f t="shared" si="14"/>
        <v/>
      </c>
      <c r="S46" s="96" t="str">
        <f t="shared" si="15"/>
        <v/>
      </c>
      <c r="T46" s="96" t="str">
        <f t="shared" si="16"/>
        <v/>
      </c>
      <c r="U46" s="96" t="str">
        <f t="shared" si="17"/>
        <v/>
      </c>
      <c r="V46" s="119" t="str">
        <f t="shared" si="18"/>
        <v/>
      </c>
      <c r="W46" s="79"/>
      <c r="X46" s="3"/>
      <c r="Y46" s="3"/>
      <c r="Z46" s="146"/>
    </row>
    <row r="47" spans="2:33" ht="15" customHeight="1">
      <c r="B47" s="139"/>
      <c r="C47" s="322">
        <v>34</v>
      </c>
      <c r="D47" s="227"/>
      <c r="E47" s="352"/>
      <c r="F47" s="353"/>
      <c r="G47" s="354"/>
      <c r="H47" s="356"/>
      <c r="I47" s="356"/>
      <c r="J47" s="168">
        <f t="shared" si="13"/>
        <v>0</v>
      </c>
      <c r="K47" s="227"/>
      <c r="L47" s="227"/>
      <c r="M47" s="48" t="str">
        <f t="shared" si="19"/>
        <v/>
      </c>
      <c r="N47" s="31" t="str">
        <f t="shared" si="20"/>
        <v/>
      </c>
      <c r="O47" s="168" t="str">
        <f>IF(I47="","",メイン_入力!$AA$32)</f>
        <v/>
      </c>
      <c r="P47" s="168" t="str">
        <f>IF(I47="","",メイン_入力!$AB$32)</f>
        <v/>
      </c>
      <c r="Q47" s="168" t="str">
        <f t="shared" si="21"/>
        <v/>
      </c>
      <c r="R47" s="168" t="str">
        <f t="shared" si="14"/>
        <v/>
      </c>
      <c r="S47" s="96" t="str">
        <f t="shared" si="15"/>
        <v/>
      </c>
      <c r="T47" s="96" t="str">
        <f t="shared" si="16"/>
        <v/>
      </c>
      <c r="U47" s="96" t="str">
        <f t="shared" si="17"/>
        <v/>
      </c>
      <c r="V47" s="119" t="str">
        <f t="shared" si="18"/>
        <v/>
      </c>
      <c r="W47" s="79"/>
      <c r="X47" s="3"/>
      <c r="Y47" s="3"/>
      <c r="Z47" s="146"/>
    </row>
    <row r="48" spans="2:33" ht="15" customHeight="1">
      <c r="B48" s="139"/>
      <c r="C48" s="322">
        <v>35</v>
      </c>
      <c r="D48" s="227"/>
      <c r="E48" s="352"/>
      <c r="F48" s="353"/>
      <c r="G48" s="354"/>
      <c r="H48" s="356"/>
      <c r="I48" s="356"/>
      <c r="J48" s="168">
        <f t="shared" si="13"/>
        <v>0</v>
      </c>
      <c r="K48" s="227"/>
      <c r="L48" s="227"/>
      <c r="M48" s="48" t="str">
        <f t="shared" si="19"/>
        <v/>
      </c>
      <c r="N48" s="31" t="str">
        <f t="shared" si="20"/>
        <v/>
      </c>
      <c r="O48" s="168" t="str">
        <f>IF(I48="","",メイン_入力!$AA$32)</f>
        <v/>
      </c>
      <c r="P48" s="168" t="str">
        <f>IF(I48="","",メイン_入力!$AB$32)</f>
        <v/>
      </c>
      <c r="Q48" s="168" t="str">
        <f t="shared" si="21"/>
        <v/>
      </c>
      <c r="R48" s="168" t="str">
        <f t="shared" si="14"/>
        <v/>
      </c>
      <c r="S48" s="96" t="str">
        <f t="shared" si="15"/>
        <v/>
      </c>
      <c r="T48" s="96" t="str">
        <f t="shared" si="16"/>
        <v/>
      </c>
      <c r="U48" s="96" t="str">
        <f t="shared" si="17"/>
        <v/>
      </c>
      <c r="V48" s="119" t="str">
        <f t="shared" si="18"/>
        <v/>
      </c>
      <c r="W48" s="79"/>
      <c r="X48" s="3"/>
      <c r="Y48" s="3"/>
      <c r="Z48" s="146"/>
    </row>
    <row r="49" spans="2:26" ht="15" customHeight="1">
      <c r="B49" s="139"/>
      <c r="C49" s="322">
        <v>36</v>
      </c>
      <c r="D49" s="227"/>
      <c r="E49" s="352"/>
      <c r="F49" s="353"/>
      <c r="G49" s="354"/>
      <c r="H49" s="356"/>
      <c r="I49" s="356"/>
      <c r="J49" s="168">
        <f t="shared" si="13"/>
        <v>0</v>
      </c>
      <c r="K49" s="227"/>
      <c r="L49" s="227"/>
      <c r="M49" s="48" t="str">
        <f t="shared" si="19"/>
        <v/>
      </c>
      <c r="N49" s="31" t="str">
        <f t="shared" si="20"/>
        <v/>
      </c>
      <c r="O49" s="168" t="str">
        <f>IF(I49="","",メイン_入力!$AA$32)</f>
        <v/>
      </c>
      <c r="P49" s="168" t="str">
        <f>IF(I49="","",メイン_入力!$AB$32)</f>
        <v/>
      </c>
      <c r="Q49" s="168" t="str">
        <f t="shared" si="21"/>
        <v/>
      </c>
      <c r="R49" s="168" t="str">
        <f t="shared" si="14"/>
        <v/>
      </c>
      <c r="S49" s="96" t="str">
        <f t="shared" si="15"/>
        <v/>
      </c>
      <c r="T49" s="96" t="str">
        <f t="shared" si="16"/>
        <v/>
      </c>
      <c r="U49" s="96" t="str">
        <f t="shared" si="17"/>
        <v/>
      </c>
      <c r="V49" s="119" t="str">
        <f t="shared" si="18"/>
        <v/>
      </c>
      <c r="W49" s="79"/>
      <c r="X49" s="3"/>
      <c r="Y49" s="3"/>
      <c r="Z49" s="146"/>
    </row>
    <row r="50" spans="2:26" ht="15" customHeight="1">
      <c r="B50" s="139"/>
      <c r="C50" s="322">
        <v>37</v>
      </c>
      <c r="D50" s="227"/>
      <c r="E50" s="352"/>
      <c r="F50" s="353"/>
      <c r="G50" s="354"/>
      <c r="H50" s="356"/>
      <c r="I50" s="356"/>
      <c r="J50" s="168">
        <f t="shared" si="13"/>
        <v>0</v>
      </c>
      <c r="K50" s="227"/>
      <c r="L50" s="227"/>
      <c r="M50" s="48" t="str">
        <f t="shared" si="19"/>
        <v/>
      </c>
      <c r="N50" s="31" t="str">
        <f t="shared" si="20"/>
        <v/>
      </c>
      <c r="O50" s="168" t="str">
        <f>IF(I50="","",メイン_入力!$AA$32)</f>
        <v/>
      </c>
      <c r="P50" s="168" t="str">
        <f>IF(I50="","",メイン_入力!$AB$32)</f>
        <v/>
      </c>
      <c r="Q50" s="168" t="str">
        <f t="shared" si="21"/>
        <v/>
      </c>
      <c r="R50" s="168" t="str">
        <f t="shared" si="14"/>
        <v/>
      </c>
      <c r="S50" s="96" t="str">
        <f t="shared" si="15"/>
        <v/>
      </c>
      <c r="T50" s="96" t="str">
        <f t="shared" si="16"/>
        <v/>
      </c>
      <c r="U50" s="96" t="str">
        <f t="shared" si="17"/>
        <v/>
      </c>
      <c r="V50" s="119" t="str">
        <f t="shared" si="18"/>
        <v/>
      </c>
      <c r="W50" s="79"/>
      <c r="X50" s="3"/>
      <c r="Y50" s="3"/>
      <c r="Z50" s="146"/>
    </row>
    <row r="51" spans="2:26" ht="15" customHeight="1">
      <c r="B51" s="139"/>
      <c r="C51" s="322">
        <v>38</v>
      </c>
      <c r="D51" s="227"/>
      <c r="E51" s="352"/>
      <c r="F51" s="353"/>
      <c r="G51" s="354"/>
      <c r="H51" s="356"/>
      <c r="I51" s="356"/>
      <c r="J51" s="168">
        <f t="shared" si="13"/>
        <v>0</v>
      </c>
      <c r="K51" s="227"/>
      <c r="L51" s="227"/>
      <c r="M51" s="48" t="str">
        <f t="shared" si="19"/>
        <v/>
      </c>
      <c r="N51" s="31" t="str">
        <f t="shared" si="20"/>
        <v/>
      </c>
      <c r="O51" s="168" t="str">
        <f>IF(I51="","",メイン_入力!$AA$32)</f>
        <v/>
      </c>
      <c r="P51" s="168" t="str">
        <f>IF(I51="","",メイン_入力!$AB$32)</f>
        <v/>
      </c>
      <c r="Q51" s="168" t="str">
        <f t="shared" si="21"/>
        <v/>
      </c>
      <c r="R51" s="168" t="str">
        <f t="shared" si="14"/>
        <v/>
      </c>
      <c r="S51" s="96" t="str">
        <f t="shared" si="15"/>
        <v/>
      </c>
      <c r="T51" s="96" t="str">
        <f t="shared" si="16"/>
        <v/>
      </c>
      <c r="U51" s="96" t="str">
        <f t="shared" si="17"/>
        <v/>
      </c>
      <c r="V51" s="119" t="str">
        <f t="shared" si="18"/>
        <v/>
      </c>
      <c r="W51" s="79"/>
      <c r="X51" s="3"/>
      <c r="Y51" s="3"/>
      <c r="Z51" s="146"/>
    </row>
    <row r="52" spans="2:26" ht="15" customHeight="1">
      <c r="B52" s="139"/>
      <c r="C52" s="322">
        <v>39</v>
      </c>
      <c r="D52" s="227"/>
      <c r="E52" s="352"/>
      <c r="F52" s="353"/>
      <c r="G52" s="354"/>
      <c r="H52" s="356"/>
      <c r="I52" s="356"/>
      <c r="J52" s="168">
        <f t="shared" si="13"/>
        <v>0</v>
      </c>
      <c r="K52" s="227"/>
      <c r="L52" s="227"/>
      <c r="M52" s="48" t="str">
        <f t="shared" si="19"/>
        <v/>
      </c>
      <c r="N52" s="31" t="str">
        <f t="shared" si="20"/>
        <v/>
      </c>
      <c r="O52" s="168" t="str">
        <f>IF(I52="","",メイン_入力!$AA$32)</f>
        <v/>
      </c>
      <c r="P52" s="168" t="str">
        <f>IF(I52="","",メイン_入力!$AB$32)</f>
        <v/>
      </c>
      <c r="Q52" s="168" t="str">
        <f t="shared" si="21"/>
        <v/>
      </c>
      <c r="R52" s="168" t="str">
        <f t="shared" si="14"/>
        <v/>
      </c>
      <c r="S52" s="96" t="str">
        <f t="shared" si="15"/>
        <v/>
      </c>
      <c r="T52" s="96" t="str">
        <f t="shared" si="16"/>
        <v/>
      </c>
      <c r="U52" s="96" t="str">
        <f t="shared" si="17"/>
        <v/>
      </c>
      <c r="V52" s="119" t="str">
        <f t="shared" si="18"/>
        <v/>
      </c>
      <c r="W52" s="79"/>
      <c r="X52" s="3"/>
      <c r="Y52" s="3"/>
      <c r="Z52" s="146"/>
    </row>
    <row r="53" spans="2:26" ht="15" customHeight="1">
      <c r="B53" s="139"/>
      <c r="C53" s="322">
        <v>40</v>
      </c>
      <c r="D53" s="227"/>
      <c r="E53" s="352"/>
      <c r="F53" s="353"/>
      <c r="G53" s="354"/>
      <c r="H53" s="356"/>
      <c r="I53" s="356"/>
      <c r="J53" s="168">
        <f t="shared" si="13"/>
        <v>0</v>
      </c>
      <c r="K53" s="227"/>
      <c r="L53" s="227"/>
      <c r="M53" s="48" t="str">
        <f t="shared" si="19"/>
        <v/>
      </c>
      <c r="N53" s="31" t="str">
        <f t="shared" si="20"/>
        <v/>
      </c>
      <c r="O53" s="168" t="str">
        <f>IF(I53="","",メイン_入力!$AA$32)</f>
        <v/>
      </c>
      <c r="P53" s="168" t="str">
        <f>IF(I53="","",メイン_入力!$AB$32)</f>
        <v/>
      </c>
      <c r="Q53" s="168" t="str">
        <f t="shared" si="21"/>
        <v/>
      </c>
      <c r="R53" s="168" t="str">
        <f t="shared" si="14"/>
        <v/>
      </c>
      <c r="S53" s="96" t="str">
        <f t="shared" si="15"/>
        <v/>
      </c>
      <c r="T53" s="96" t="str">
        <f t="shared" si="16"/>
        <v/>
      </c>
      <c r="U53" s="96" t="str">
        <f t="shared" si="17"/>
        <v/>
      </c>
      <c r="V53" s="119" t="str">
        <f t="shared" si="18"/>
        <v/>
      </c>
      <c r="W53" s="79"/>
      <c r="X53" s="3"/>
      <c r="Y53" s="3"/>
      <c r="Z53" s="146"/>
    </row>
    <row r="54" spans="2:26" ht="15" customHeight="1">
      <c r="B54" s="139"/>
      <c r="C54" s="322">
        <v>41</v>
      </c>
      <c r="D54" s="227"/>
      <c r="E54" s="352"/>
      <c r="F54" s="353"/>
      <c r="G54" s="354"/>
      <c r="H54" s="356"/>
      <c r="I54" s="356"/>
      <c r="J54" s="168">
        <f t="shared" si="13"/>
        <v>0</v>
      </c>
      <c r="K54" s="227"/>
      <c r="L54" s="227"/>
      <c r="M54" s="48" t="str">
        <f t="shared" si="19"/>
        <v/>
      </c>
      <c r="N54" s="31" t="str">
        <f t="shared" si="20"/>
        <v/>
      </c>
      <c r="O54" s="168" t="str">
        <f>IF(I54="","",メイン_入力!$AA$32)</f>
        <v/>
      </c>
      <c r="P54" s="168" t="str">
        <f>IF(I54="","",メイン_入力!$AB$32)</f>
        <v/>
      </c>
      <c r="Q54" s="168" t="str">
        <f t="shared" si="21"/>
        <v/>
      </c>
      <c r="R54" s="168" t="str">
        <f t="shared" si="14"/>
        <v/>
      </c>
      <c r="S54" s="96" t="str">
        <f t="shared" si="15"/>
        <v/>
      </c>
      <c r="T54" s="96" t="str">
        <f t="shared" si="16"/>
        <v/>
      </c>
      <c r="U54" s="96" t="str">
        <f t="shared" si="17"/>
        <v/>
      </c>
      <c r="V54" s="119" t="str">
        <f t="shared" si="18"/>
        <v/>
      </c>
      <c r="W54" s="79"/>
      <c r="X54" s="3"/>
      <c r="Y54" s="3"/>
      <c r="Z54" s="146"/>
    </row>
    <row r="55" spans="2:26" ht="15" customHeight="1">
      <c r="B55" s="139"/>
      <c r="C55" s="322">
        <v>42</v>
      </c>
      <c r="D55" s="227"/>
      <c r="E55" s="352"/>
      <c r="F55" s="353"/>
      <c r="G55" s="354"/>
      <c r="H55" s="356"/>
      <c r="I55" s="356"/>
      <c r="J55" s="168">
        <f t="shared" si="13"/>
        <v>0</v>
      </c>
      <c r="K55" s="227"/>
      <c r="L55" s="227"/>
      <c r="M55" s="48" t="str">
        <f t="shared" si="19"/>
        <v/>
      </c>
      <c r="N55" s="31" t="str">
        <f t="shared" si="20"/>
        <v/>
      </c>
      <c r="O55" s="168" t="str">
        <f>IF(I55="","",メイン_入力!$AA$32)</f>
        <v/>
      </c>
      <c r="P55" s="168" t="str">
        <f>IF(I55="","",メイン_入力!$AB$32)</f>
        <v/>
      </c>
      <c r="Q55" s="168" t="str">
        <f t="shared" si="21"/>
        <v/>
      </c>
      <c r="R55" s="168" t="str">
        <f t="shared" si="14"/>
        <v/>
      </c>
      <c r="S55" s="96" t="str">
        <f t="shared" si="15"/>
        <v/>
      </c>
      <c r="T55" s="96" t="str">
        <f t="shared" si="16"/>
        <v/>
      </c>
      <c r="U55" s="96" t="str">
        <f t="shared" si="17"/>
        <v/>
      </c>
      <c r="V55" s="119" t="str">
        <f t="shared" si="18"/>
        <v/>
      </c>
      <c r="W55" s="79"/>
      <c r="X55" s="3"/>
      <c r="Y55" s="3"/>
      <c r="Z55" s="146"/>
    </row>
    <row r="56" spans="2:26" ht="15" customHeight="1">
      <c r="B56" s="139"/>
      <c r="C56" s="322">
        <v>43</v>
      </c>
      <c r="D56" s="227"/>
      <c r="E56" s="352"/>
      <c r="F56" s="353"/>
      <c r="G56" s="354"/>
      <c r="H56" s="356"/>
      <c r="I56" s="356"/>
      <c r="J56" s="168">
        <f t="shared" si="13"/>
        <v>0</v>
      </c>
      <c r="K56" s="227"/>
      <c r="L56" s="227"/>
      <c r="M56" s="48" t="str">
        <f t="shared" si="19"/>
        <v/>
      </c>
      <c r="N56" s="31" t="str">
        <f t="shared" si="20"/>
        <v/>
      </c>
      <c r="O56" s="168" t="str">
        <f>IF(I56="","",メイン_入力!$AA$32)</f>
        <v/>
      </c>
      <c r="P56" s="168" t="str">
        <f>IF(I56="","",メイン_入力!$AB$32)</f>
        <v/>
      </c>
      <c r="Q56" s="168" t="str">
        <f t="shared" si="21"/>
        <v/>
      </c>
      <c r="R56" s="168" t="str">
        <f t="shared" si="14"/>
        <v/>
      </c>
      <c r="S56" s="96" t="str">
        <f t="shared" si="15"/>
        <v/>
      </c>
      <c r="T56" s="96" t="str">
        <f t="shared" si="16"/>
        <v/>
      </c>
      <c r="U56" s="96" t="str">
        <f t="shared" si="17"/>
        <v/>
      </c>
      <c r="V56" s="119" t="str">
        <f t="shared" si="18"/>
        <v/>
      </c>
      <c r="W56" s="79"/>
      <c r="X56" s="3"/>
      <c r="Y56" s="3"/>
      <c r="Z56" s="146"/>
    </row>
    <row r="57" spans="2:26" ht="15" customHeight="1">
      <c r="B57" s="139"/>
      <c r="C57" s="322">
        <v>44</v>
      </c>
      <c r="D57" s="227"/>
      <c r="E57" s="352"/>
      <c r="F57" s="353"/>
      <c r="G57" s="354"/>
      <c r="H57" s="356"/>
      <c r="I57" s="356"/>
      <c r="J57" s="168">
        <f t="shared" si="13"/>
        <v>0</v>
      </c>
      <c r="K57" s="227"/>
      <c r="L57" s="227"/>
      <c r="M57" s="48" t="str">
        <f t="shared" si="19"/>
        <v/>
      </c>
      <c r="N57" s="31" t="str">
        <f t="shared" si="20"/>
        <v/>
      </c>
      <c r="O57" s="168" t="str">
        <f>IF(I57="","",メイン_入力!$AA$32)</f>
        <v/>
      </c>
      <c r="P57" s="168" t="str">
        <f>IF(I57="","",メイン_入力!$AB$32)</f>
        <v/>
      </c>
      <c r="Q57" s="168" t="str">
        <f t="shared" si="21"/>
        <v/>
      </c>
      <c r="R57" s="168" t="str">
        <f t="shared" si="14"/>
        <v/>
      </c>
      <c r="S57" s="96" t="str">
        <f t="shared" si="15"/>
        <v/>
      </c>
      <c r="T57" s="96" t="str">
        <f t="shared" si="16"/>
        <v/>
      </c>
      <c r="U57" s="96" t="str">
        <f t="shared" si="17"/>
        <v/>
      </c>
      <c r="V57" s="119" t="str">
        <f t="shared" si="18"/>
        <v/>
      </c>
      <c r="W57" s="79"/>
      <c r="X57" s="3"/>
      <c r="Y57" s="3"/>
      <c r="Z57" s="146"/>
    </row>
    <row r="58" spans="2:26" ht="15" customHeight="1">
      <c r="B58" s="139"/>
      <c r="C58" s="322">
        <v>45</v>
      </c>
      <c r="D58" s="227"/>
      <c r="E58" s="352"/>
      <c r="F58" s="353"/>
      <c r="G58" s="354"/>
      <c r="H58" s="356"/>
      <c r="I58" s="356"/>
      <c r="J58" s="168">
        <f t="shared" si="13"/>
        <v>0</v>
      </c>
      <c r="K58" s="227"/>
      <c r="L58" s="227"/>
      <c r="M58" s="48" t="str">
        <f t="shared" si="19"/>
        <v/>
      </c>
      <c r="N58" s="31" t="str">
        <f t="shared" si="20"/>
        <v/>
      </c>
      <c r="O58" s="168" t="str">
        <f>IF(I58="","",メイン_入力!$AA$32)</f>
        <v/>
      </c>
      <c r="P58" s="168" t="str">
        <f>IF(I58="","",メイン_入力!$AB$32)</f>
        <v/>
      </c>
      <c r="Q58" s="168" t="str">
        <f t="shared" si="21"/>
        <v/>
      </c>
      <c r="R58" s="168" t="str">
        <f t="shared" si="14"/>
        <v/>
      </c>
      <c r="S58" s="96" t="str">
        <f t="shared" si="15"/>
        <v/>
      </c>
      <c r="T58" s="96" t="str">
        <f t="shared" si="16"/>
        <v/>
      </c>
      <c r="U58" s="96" t="str">
        <f t="shared" si="17"/>
        <v/>
      </c>
      <c r="V58" s="119" t="str">
        <f t="shared" si="18"/>
        <v/>
      </c>
      <c r="W58" s="79"/>
      <c r="X58" s="3"/>
      <c r="Y58" s="3"/>
      <c r="Z58" s="146"/>
    </row>
    <row r="59" spans="2:26" ht="15" customHeight="1">
      <c r="B59" s="139"/>
      <c r="C59" s="322">
        <v>46</v>
      </c>
      <c r="D59" s="227"/>
      <c r="E59" s="352"/>
      <c r="F59" s="353"/>
      <c r="G59" s="354"/>
      <c r="H59" s="356"/>
      <c r="I59" s="356"/>
      <c r="J59" s="168">
        <f t="shared" si="13"/>
        <v>0</v>
      </c>
      <c r="K59" s="227"/>
      <c r="L59" s="227"/>
      <c r="M59" s="48" t="str">
        <f t="shared" si="19"/>
        <v/>
      </c>
      <c r="N59" s="31" t="str">
        <f t="shared" si="20"/>
        <v/>
      </c>
      <c r="O59" s="168" t="str">
        <f>IF(I59="","",メイン_入力!$AA$32)</f>
        <v/>
      </c>
      <c r="P59" s="168" t="str">
        <f>IF(I59="","",メイン_入力!$AB$32)</f>
        <v/>
      </c>
      <c r="Q59" s="168" t="str">
        <f t="shared" si="21"/>
        <v/>
      </c>
      <c r="R59" s="168" t="str">
        <f t="shared" si="14"/>
        <v/>
      </c>
      <c r="S59" s="96" t="str">
        <f t="shared" si="15"/>
        <v/>
      </c>
      <c r="T59" s="96" t="str">
        <f t="shared" si="16"/>
        <v/>
      </c>
      <c r="U59" s="96" t="str">
        <f t="shared" si="17"/>
        <v/>
      </c>
      <c r="V59" s="119" t="str">
        <f t="shared" si="18"/>
        <v/>
      </c>
      <c r="W59" s="79"/>
      <c r="X59" s="3"/>
      <c r="Y59" s="3"/>
      <c r="Z59" s="146"/>
    </row>
    <row r="60" spans="2:26" ht="15" customHeight="1">
      <c r="B60" s="139"/>
      <c r="C60" s="322">
        <v>47</v>
      </c>
      <c r="D60" s="227"/>
      <c r="E60" s="352"/>
      <c r="F60" s="353"/>
      <c r="G60" s="354"/>
      <c r="H60" s="356"/>
      <c r="I60" s="356"/>
      <c r="J60" s="168">
        <f t="shared" si="13"/>
        <v>0</v>
      </c>
      <c r="K60" s="227"/>
      <c r="L60" s="227"/>
      <c r="M60" s="48" t="str">
        <f t="shared" si="19"/>
        <v/>
      </c>
      <c r="N60" s="31" t="str">
        <f t="shared" si="20"/>
        <v/>
      </c>
      <c r="O60" s="168" t="str">
        <f>IF(I60="","",メイン_入力!$AA$32)</f>
        <v/>
      </c>
      <c r="P60" s="168" t="str">
        <f>IF(I60="","",メイン_入力!$AB$32)</f>
        <v/>
      </c>
      <c r="Q60" s="168" t="str">
        <f t="shared" si="21"/>
        <v/>
      </c>
      <c r="R60" s="168" t="str">
        <f t="shared" si="14"/>
        <v/>
      </c>
      <c r="S60" s="96" t="str">
        <f t="shared" si="15"/>
        <v/>
      </c>
      <c r="T60" s="96" t="str">
        <f t="shared" si="16"/>
        <v/>
      </c>
      <c r="U60" s="96" t="str">
        <f t="shared" si="17"/>
        <v/>
      </c>
      <c r="V60" s="119" t="str">
        <f t="shared" si="18"/>
        <v/>
      </c>
      <c r="W60" s="79"/>
      <c r="X60" s="3"/>
      <c r="Y60" s="3"/>
      <c r="Z60" s="146"/>
    </row>
    <row r="61" spans="2:26" ht="15" customHeight="1">
      <c r="B61" s="139"/>
      <c r="C61" s="322">
        <v>48</v>
      </c>
      <c r="D61" s="227"/>
      <c r="E61" s="352"/>
      <c r="F61" s="353"/>
      <c r="G61" s="354"/>
      <c r="H61" s="356"/>
      <c r="I61" s="356"/>
      <c r="J61" s="168">
        <f t="shared" si="13"/>
        <v>0</v>
      </c>
      <c r="K61" s="227"/>
      <c r="L61" s="227"/>
      <c r="M61" s="48" t="str">
        <f t="shared" si="19"/>
        <v/>
      </c>
      <c r="N61" s="31" t="str">
        <f t="shared" si="20"/>
        <v/>
      </c>
      <c r="O61" s="168" t="str">
        <f>IF(I61="","",メイン_入力!$AA$32)</f>
        <v/>
      </c>
      <c r="P61" s="168" t="str">
        <f>IF(I61="","",メイン_入力!$AB$32)</f>
        <v/>
      </c>
      <c r="Q61" s="168" t="str">
        <f t="shared" si="21"/>
        <v/>
      </c>
      <c r="R61" s="168" t="str">
        <f t="shared" si="14"/>
        <v/>
      </c>
      <c r="S61" s="96" t="str">
        <f t="shared" si="15"/>
        <v/>
      </c>
      <c r="T61" s="96" t="str">
        <f t="shared" si="16"/>
        <v/>
      </c>
      <c r="U61" s="96" t="str">
        <f t="shared" si="17"/>
        <v/>
      </c>
      <c r="V61" s="119" t="str">
        <f t="shared" si="18"/>
        <v/>
      </c>
      <c r="W61" s="79"/>
      <c r="X61" s="3"/>
      <c r="Y61" s="3"/>
      <c r="Z61" s="146"/>
    </row>
    <row r="62" spans="2:26" ht="15" customHeight="1">
      <c r="B62" s="139"/>
      <c r="C62" s="322">
        <v>49</v>
      </c>
      <c r="D62" s="227"/>
      <c r="E62" s="352"/>
      <c r="F62" s="353"/>
      <c r="G62" s="354"/>
      <c r="H62" s="356"/>
      <c r="I62" s="356"/>
      <c r="J62" s="168">
        <f t="shared" si="13"/>
        <v>0</v>
      </c>
      <c r="K62" s="227"/>
      <c r="L62" s="227"/>
      <c r="M62" s="48" t="str">
        <f t="shared" si="19"/>
        <v/>
      </c>
      <c r="N62" s="31" t="str">
        <f t="shared" si="20"/>
        <v/>
      </c>
      <c r="O62" s="168" t="str">
        <f>IF(I62="","",メイン_入力!$AA$32)</f>
        <v/>
      </c>
      <c r="P62" s="168" t="str">
        <f>IF(I62="","",メイン_入力!$AB$32)</f>
        <v/>
      </c>
      <c r="Q62" s="168" t="str">
        <f t="shared" si="21"/>
        <v/>
      </c>
      <c r="R62" s="168" t="str">
        <f t="shared" si="14"/>
        <v/>
      </c>
      <c r="S62" s="96" t="str">
        <f t="shared" si="15"/>
        <v/>
      </c>
      <c r="T62" s="96" t="str">
        <f t="shared" si="16"/>
        <v/>
      </c>
      <c r="U62" s="96" t="str">
        <f t="shared" si="17"/>
        <v/>
      </c>
      <c r="V62" s="119" t="str">
        <f t="shared" si="18"/>
        <v/>
      </c>
      <c r="W62" s="79"/>
      <c r="X62" s="3"/>
      <c r="Y62" s="3"/>
      <c r="Z62" s="146"/>
    </row>
    <row r="63" spans="2:26" ht="15" customHeight="1">
      <c r="B63" s="139"/>
      <c r="C63" s="322">
        <v>50</v>
      </c>
      <c r="D63" s="227"/>
      <c r="E63" s="352"/>
      <c r="F63" s="353"/>
      <c r="G63" s="354"/>
      <c r="H63" s="356"/>
      <c r="I63" s="356"/>
      <c r="J63" s="168">
        <f t="shared" si="13"/>
        <v>0</v>
      </c>
      <c r="K63" s="227"/>
      <c r="L63" s="227"/>
      <c r="M63" s="48" t="str">
        <f t="shared" si="19"/>
        <v/>
      </c>
      <c r="N63" s="31" t="str">
        <f t="shared" si="20"/>
        <v/>
      </c>
      <c r="O63" s="168" t="str">
        <f>IF(I63="","",メイン_入力!$AA$32)</f>
        <v/>
      </c>
      <c r="P63" s="168" t="str">
        <f>IF(I63="","",メイン_入力!$AB$32)</f>
        <v/>
      </c>
      <c r="Q63" s="168" t="str">
        <f t="shared" si="21"/>
        <v/>
      </c>
      <c r="R63" s="168" t="str">
        <f t="shared" si="14"/>
        <v/>
      </c>
      <c r="S63" s="96" t="str">
        <f t="shared" si="15"/>
        <v/>
      </c>
      <c r="T63" s="96" t="str">
        <f t="shared" si="16"/>
        <v/>
      </c>
      <c r="U63" s="96" t="str">
        <f t="shared" si="17"/>
        <v/>
      </c>
      <c r="V63" s="119" t="str">
        <f t="shared" si="18"/>
        <v/>
      </c>
      <c r="W63" s="79"/>
      <c r="X63" s="3"/>
      <c r="Y63" s="3"/>
      <c r="Z63" s="146"/>
    </row>
    <row r="64" spans="2:26" ht="15" customHeight="1">
      <c r="B64" s="139"/>
      <c r="C64" s="322">
        <v>51</v>
      </c>
      <c r="D64" s="227"/>
      <c r="E64" s="352"/>
      <c r="F64" s="353"/>
      <c r="G64" s="354"/>
      <c r="H64" s="356"/>
      <c r="I64" s="356"/>
      <c r="J64" s="168">
        <f t="shared" si="13"/>
        <v>0</v>
      </c>
      <c r="K64" s="227"/>
      <c r="L64" s="227"/>
      <c r="M64" s="48" t="str">
        <f t="shared" si="19"/>
        <v/>
      </c>
      <c r="N64" s="31" t="str">
        <f t="shared" si="20"/>
        <v/>
      </c>
      <c r="O64" s="168" t="str">
        <f>IF(I64="","",メイン_入力!$AA$32)</f>
        <v/>
      </c>
      <c r="P64" s="168" t="str">
        <f>IF(I64="","",メイン_入力!$AB$32)</f>
        <v/>
      </c>
      <c r="Q64" s="168" t="str">
        <f t="shared" si="21"/>
        <v/>
      </c>
      <c r="R64" s="168" t="str">
        <f t="shared" si="14"/>
        <v/>
      </c>
      <c r="S64" s="96" t="str">
        <f t="shared" si="15"/>
        <v/>
      </c>
      <c r="T64" s="96" t="str">
        <f t="shared" si="16"/>
        <v/>
      </c>
      <c r="U64" s="96" t="str">
        <f t="shared" si="17"/>
        <v/>
      </c>
      <c r="V64" s="119" t="str">
        <f t="shared" si="18"/>
        <v/>
      </c>
      <c r="W64" s="79"/>
      <c r="X64" s="3"/>
      <c r="Y64" s="3"/>
      <c r="Z64" s="146"/>
    </row>
    <row r="65" spans="2:33" ht="15" customHeight="1">
      <c r="B65" s="139"/>
      <c r="C65" s="322">
        <v>52</v>
      </c>
      <c r="D65" s="227"/>
      <c r="E65" s="352"/>
      <c r="F65" s="353"/>
      <c r="G65" s="354"/>
      <c r="H65" s="356"/>
      <c r="I65" s="356"/>
      <c r="J65" s="168">
        <f t="shared" si="13"/>
        <v>0</v>
      </c>
      <c r="K65" s="227"/>
      <c r="L65" s="227"/>
      <c r="M65" s="48" t="str">
        <f t="shared" si="19"/>
        <v/>
      </c>
      <c r="N65" s="31" t="str">
        <f t="shared" si="20"/>
        <v/>
      </c>
      <c r="O65" s="168" t="str">
        <f>IF(I65="","",メイン_入力!$AA$32)</f>
        <v/>
      </c>
      <c r="P65" s="168" t="str">
        <f>IF(I65="","",メイン_入力!$AB$32)</f>
        <v/>
      </c>
      <c r="Q65" s="168" t="str">
        <f t="shared" si="21"/>
        <v/>
      </c>
      <c r="R65" s="168" t="str">
        <f t="shared" si="14"/>
        <v/>
      </c>
      <c r="S65" s="96" t="str">
        <f t="shared" si="15"/>
        <v/>
      </c>
      <c r="T65" s="96" t="str">
        <f t="shared" si="16"/>
        <v/>
      </c>
      <c r="U65" s="96" t="str">
        <f t="shared" si="17"/>
        <v/>
      </c>
      <c r="V65" s="119" t="str">
        <f t="shared" si="18"/>
        <v/>
      </c>
      <c r="W65" s="79"/>
      <c r="X65" s="3"/>
      <c r="Y65" s="3"/>
      <c r="Z65" s="146"/>
    </row>
    <row r="66" spans="2:33" ht="15" customHeight="1">
      <c r="B66" s="139"/>
      <c r="C66" s="322">
        <v>53</v>
      </c>
      <c r="D66" s="227"/>
      <c r="E66" s="352"/>
      <c r="F66" s="353"/>
      <c r="G66" s="354"/>
      <c r="H66" s="356"/>
      <c r="I66" s="356"/>
      <c r="J66" s="168">
        <f t="shared" si="13"/>
        <v>0</v>
      </c>
      <c r="K66" s="227"/>
      <c r="L66" s="227"/>
      <c r="M66" s="48" t="str">
        <f t="shared" si="19"/>
        <v/>
      </c>
      <c r="N66" s="31" t="str">
        <f t="shared" si="20"/>
        <v/>
      </c>
      <c r="O66" s="168" t="str">
        <f>IF(I66="","",メイン_入力!$AA$32)</f>
        <v/>
      </c>
      <c r="P66" s="168" t="str">
        <f>IF(I66="","",メイン_入力!$AB$32)</f>
        <v/>
      </c>
      <c r="Q66" s="168" t="str">
        <f t="shared" si="21"/>
        <v/>
      </c>
      <c r="R66" s="168" t="str">
        <f t="shared" si="14"/>
        <v/>
      </c>
      <c r="S66" s="96" t="str">
        <f t="shared" si="15"/>
        <v/>
      </c>
      <c r="T66" s="96" t="str">
        <f t="shared" si="16"/>
        <v/>
      </c>
      <c r="U66" s="96" t="str">
        <f t="shared" si="17"/>
        <v/>
      </c>
      <c r="V66" s="119" t="str">
        <f t="shared" si="18"/>
        <v/>
      </c>
      <c r="W66" s="79"/>
      <c r="X66" s="3"/>
      <c r="Y66" s="3"/>
      <c r="Z66" s="146"/>
    </row>
    <row r="67" spans="2:33" ht="15" customHeight="1">
      <c r="B67" s="139"/>
      <c r="C67" s="322">
        <v>54</v>
      </c>
      <c r="D67" s="227"/>
      <c r="E67" s="352"/>
      <c r="F67" s="353"/>
      <c r="G67" s="354"/>
      <c r="H67" s="356"/>
      <c r="I67" s="356"/>
      <c r="J67" s="168">
        <f t="shared" si="13"/>
        <v>0</v>
      </c>
      <c r="K67" s="227"/>
      <c r="L67" s="227"/>
      <c r="M67" s="48" t="str">
        <f t="shared" si="19"/>
        <v/>
      </c>
      <c r="N67" s="31" t="str">
        <f t="shared" si="20"/>
        <v/>
      </c>
      <c r="O67" s="168" t="str">
        <f>IF(I67="","",メイン_入力!$AA$32)</f>
        <v/>
      </c>
      <c r="P67" s="168" t="str">
        <f>IF(I67="","",メイン_入力!$AB$32)</f>
        <v/>
      </c>
      <c r="Q67" s="168" t="str">
        <f t="shared" si="21"/>
        <v/>
      </c>
      <c r="R67" s="168" t="str">
        <f t="shared" si="14"/>
        <v/>
      </c>
      <c r="S67" s="96" t="str">
        <f t="shared" si="15"/>
        <v/>
      </c>
      <c r="T67" s="96" t="str">
        <f t="shared" si="16"/>
        <v/>
      </c>
      <c r="U67" s="96" t="str">
        <f t="shared" si="17"/>
        <v/>
      </c>
      <c r="V67" s="119" t="str">
        <f t="shared" si="18"/>
        <v/>
      </c>
      <c r="W67" s="79"/>
      <c r="X67" s="3"/>
      <c r="Y67" s="3"/>
      <c r="Z67" s="146"/>
    </row>
    <row r="68" spans="2:33" ht="15" customHeight="1">
      <c r="B68" s="139"/>
      <c r="C68" s="322">
        <v>55</v>
      </c>
      <c r="D68" s="227"/>
      <c r="E68" s="352"/>
      <c r="F68" s="353"/>
      <c r="G68" s="354"/>
      <c r="H68" s="356"/>
      <c r="I68" s="356"/>
      <c r="J68" s="168">
        <f t="shared" si="13"/>
        <v>0</v>
      </c>
      <c r="K68" s="227"/>
      <c r="L68" s="227"/>
      <c r="M68" s="48" t="str">
        <f t="shared" si="19"/>
        <v/>
      </c>
      <c r="N68" s="31" t="str">
        <f t="shared" si="20"/>
        <v/>
      </c>
      <c r="O68" s="168" t="str">
        <f>IF(I68="","",メイン_入力!$AA$32)</f>
        <v/>
      </c>
      <c r="P68" s="168" t="str">
        <f>IF(I68="","",メイン_入力!$AB$32)</f>
        <v/>
      </c>
      <c r="Q68" s="168" t="str">
        <f t="shared" si="21"/>
        <v/>
      </c>
      <c r="R68" s="168" t="str">
        <f t="shared" si="14"/>
        <v/>
      </c>
      <c r="S68" s="96" t="str">
        <f t="shared" si="15"/>
        <v/>
      </c>
      <c r="T68" s="96" t="str">
        <f t="shared" si="16"/>
        <v/>
      </c>
      <c r="U68" s="96" t="str">
        <f t="shared" si="17"/>
        <v/>
      </c>
      <c r="V68" s="119" t="str">
        <f t="shared" si="18"/>
        <v/>
      </c>
      <c r="W68" s="79"/>
      <c r="X68" s="3"/>
      <c r="Y68" s="3"/>
      <c r="Z68" s="146"/>
    </row>
    <row r="69" spans="2:33" ht="15" customHeight="1">
      <c r="B69" s="139"/>
      <c r="C69" s="322">
        <v>56</v>
      </c>
      <c r="D69" s="227"/>
      <c r="E69" s="352"/>
      <c r="F69" s="353"/>
      <c r="G69" s="354"/>
      <c r="H69" s="356"/>
      <c r="I69" s="356"/>
      <c r="J69" s="168">
        <f t="shared" si="13"/>
        <v>0</v>
      </c>
      <c r="K69" s="227"/>
      <c r="L69" s="227"/>
      <c r="M69" s="48" t="str">
        <f t="shared" si="19"/>
        <v/>
      </c>
      <c r="N69" s="31" t="str">
        <f t="shared" si="20"/>
        <v/>
      </c>
      <c r="O69" s="168" t="str">
        <f>IF(I69="","",メイン_入力!$AA$32)</f>
        <v/>
      </c>
      <c r="P69" s="168" t="str">
        <f>IF(I69="","",メイン_入力!$AB$32)</f>
        <v/>
      </c>
      <c r="Q69" s="168" t="str">
        <f t="shared" si="21"/>
        <v/>
      </c>
      <c r="R69" s="168" t="str">
        <f t="shared" si="14"/>
        <v/>
      </c>
      <c r="S69" s="96" t="str">
        <f t="shared" si="15"/>
        <v/>
      </c>
      <c r="T69" s="96" t="str">
        <f t="shared" si="16"/>
        <v/>
      </c>
      <c r="U69" s="96" t="str">
        <f t="shared" si="17"/>
        <v/>
      </c>
      <c r="V69" s="119" t="str">
        <f t="shared" si="18"/>
        <v/>
      </c>
      <c r="W69" s="79"/>
      <c r="X69" s="3"/>
      <c r="Y69" s="3"/>
      <c r="Z69" s="146"/>
    </row>
    <row r="70" spans="2:33" ht="15" customHeight="1">
      <c r="B70" s="139"/>
      <c r="C70" s="322">
        <v>57</v>
      </c>
      <c r="D70" s="227"/>
      <c r="E70" s="352"/>
      <c r="F70" s="353"/>
      <c r="G70" s="354"/>
      <c r="H70" s="356"/>
      <c r="I70" s="356"/>
      <c r="J70" s="168">
        <f t="shared" si="13"/>
        <v>0</v>
      </c>
      <c r="K70" s="227"/>
      <c r="L70" s="227"/>
      <c r="M70" s="48" t="str">
        <f t="shared" si="19"/>
        <v/>
      </c>
      <c r="N70" s="31" t="str">
        <f t="shared" si="20"/>
        <v/>
      </c>
      <c r="O70" s="168" t="str">
        <f>IF(I70="","",メイン_入力!$AA$32)</f>
        <v/>
      </c>
      <c r="P70" s="168" t="str">
        <f>IF(I70="","",メイン_入力!$AB$32)</f>
        <v/>
      </c>
      <c r="Q70" s="168" t="str">
        <f t="shared" si="21"/>
        <v/>
      </c>
      <c r="R70" s="168" t="str">
        <f t="shared" si="14"/>
        <v/>
      </c>
      <c r="S70" s="96" t="str">
        <f t="shared" si="15"/>
        <v/>
      </c>
      <c r="T70" s="96" t="str">
        <f t="shared" si="16"/>
        <v/>
      </c>
      <c r="U70" s="96" t="str">
        <f t="shared" si="17"/>
        <v/>
      </c>
      <c r="V70" s="119" t="str">
        <f t="shared" si="18"/>
        <v/>
      </c>
      <c r="W70" s="79"/>
      <c r="X70" s="3"/>
      <c r="Y70" s="3"/>
      <c r="Z70" s="146"/>
    </row>
    <row r="71" spans="2:33" ht="15" customHeight="1">
      <c r="B71" s="139"/>
      <c r="C71" s="322">
        <v>58</v>
      </c>
      <c r="D71" s="227"/>
      <c r="E71" s="352"/>
      <c r="F71" s="353"/>
      <c r="G71" s="354"/>
      <c r="H71" s="356"/>
      <c r="I71" s="356"/>
      <c r="J71" s="168">
        <f t="shared" si="13"/>
        <v>0</v>
      </c>
      <c r="K71" s="227"/>
      <c r="L71" s="227"/>
      <c r="M71" s="48" t="str">
        <f t="shared" si="19"/>
        <v/>
      </c>
      <c r="N71" s="31" t="str">
        <f t="shared" si="20"/>
        <v/>
      </c>
      <c r="O71" s="168" t="str">
        <f>IF(I71="","",メイン_入力!$AA$32)</f>
        <v/>
      </c>
      <c r="P71" s="168" t="str">
        <f>IF(I71="","",メイン_入力!$AB$32)</f>
        <v/>
      </c>
      <c r="Q71" s="168" t="str">
        <f t="shared" si="21"/>
        <v/>
      </c>
      <c r="R71" s="168" t="str">
        <f t="shared" si="14"/>
        <v/>
      </c>
      <c r="S71" s="96" t="str">
        <f t="shared" si="15"/>
        <v/>
      </c>
      <c r="T71" s="96" t="str">
        <f t="shared" si="16"/>
        <v/>
      </c>
      <c r="U71" s="96" t="str">
        <f t="shared" si="17"/>
        <v/>
      </c>
      <c r="V71" s="119" t="str">
        <f t="shared" si="18"/>
        <v/>
      </c>
      <c r="W71" s="79"/>
      <c r="X71" s="3"/>
      <c r="Y71" s="3"/>
      <c r="Z71" s="146"/>
    </row>
    <row r="72" spans="2:33" ht="15" customHeight="1">
      <c r="B72" s="139"/>
      <c r="C72" s="322">
        <v>59</v>
      </c>
      <c r="D72" s="227"/>
      <c r="E72" s="352"/>
      <c r="F72" s="353"/>
      <c r="G72" s="354"/>
      <c r="H72" s="356"/>
      <c r="I72" s="356"/>
      <c r="J72" s="168">
        <f t="shared" si="13"/>
        <v>0</v>
      </c>
      <c r="K72" s="227"/>
      <c r="L72" s="227"/>
      <c r="M72" s="48" t="str">
        <f t="shared" si="19"/>
        <v/>
      </c>
      <c r="N72" s="31" t="str">
        <f t="shared" si="20"/>
        <v/>
      </c>
      <c r="O72" s="168" t="str">
        <f>IF(I72="","",メイン_入力!$AA$32)</f>
        <v/>
      </c>
      <c r="P72" s="168" t="str">
        <f>IF(I72="","",メイン_入力!$AB$32)</f>
        <v/>
      </c>
      <c r="Q72" s="168" t="str">
        <f t="shared" si="21"/>
        <v/>
      </c>
      <c r="R72" s="168" t="str">
        <f t="shared" si="14"/>
        <v/>
      </c>
      <c r="S72" s="96" t="str">
        <f t="shared" si="15"/>
        <v/>
      </c>
      <c r="T72" s="96" t="str">
        <f t="shared" si="16"/>
        <v/>
      </c>
      <c r="U72" s="96" t="str">
        <f t="shared" si="17"/>
        <v/>
      </c>
      <c r="V72" s="119" t="str">
        <f t="shared" si="18"/>
        <v/>
      </c>
      <c r="W72" s="79"/>
      <c r="X72" s="3"/>
      <c r="Y72" s="3"/>
      <c r="Z72" s="146"/>
    </row>
    <row r="73" spans="2:33" ht="15" customHeight="1">
      <c r="B73" s="139"/>
      <c r="C73" s="322">
        <v>60</v>
      </c>
      <c r="D73" s="227"/>
      <c r="E73" s="352"/>
      <c r="F73" s="353"/>
      <c r="G73" s="354"/>
      <c r="H73" s="356"/>
      <c r="I73" s="356"/>
      <c r="J73" s="168">
        <f t="shared" si="13"/>
        <v>0</v>
      </c>
      <c r="K73" s="227"/>
      <c r="L73" s="227"/>
      <c r="M73" s="48" t="str">
        <f t="shared" si="19"/>
        <v/>
      </c>
      <c r="N73" s="31" t="str">
        <f t="shared" si="20"/>
        <v/>
      </c>
      <c r="O73" s="168" t="str">
        <f>IF(I73="","",メイン_入力!$AA$32)</f>
        <v/>
      </c>
      <c r="P73" s="168" t="str">
        <f>IF(I73="","",メイン_入力!$AB$32)</f>
        <v/>
      </c>
      <c r="Q73" s="168" t="str">
        <f t="shared" si="21"/>
        <v/>
      </c>
      <c r="R73" s="168" t="str">
        <f t="shared" si="14"/>
        <v/>
      </c>
      <c r="S73" s="96" t="str">
        <f t="shared" si="15"/>
        <v/>
      </c>
      <c r="T73" s="96" t="str">
        <f t="shared" si="16"/>
        <v/>
      </c>
      <c r="U73" s="96" t="str">
        <f t="shared" si="17"/>
        <v/>
      </c>
      <c r="V73" s="119" t="str">
        <f t="shared" si="18"/>
        <v/>
      </c>
      <c r="W73" s="79"/>
      <c r="X73" s="3"/>
      <c r="Y73" s="3"/>
      <c r="Z73" s="146"/>
    </row>
    <row r="74" spans="2:33" ht="15" customHeight="1">
      <c r="B74" s="376"/>
      <c r="C74" s="332"/>
      <c r="D74" s="332"/>
      <c r="E74" s="332"/>
      <c r="F74" s="332"/>
      <c r="G74" s="332"/>
      <c r="H74" s="332"/>
      <c r="I74" s="332"/>
      <c r="J74" s="332"/>
      <c r="K74" s="332"/>
      <c r="L74" s="332"/>
      <c r="M74" s="332"/>
      <c r="N74" s="332"/>
      <c r="O74" s="332"/>
      <c r="P74" s="332"/>
      <c r="Q74" s="332"/>
      <c r="R74" s="33"/>
      <c r="S74" s="455"/>
      <c r="T74" s="33"/>
      <c r="U74" s="33"/>
      <c r="V74" s="33"/>
      <c r="W74" s="377"/>
      <c r="X74" s="3"/>
      <c r="Y74" s="3"/>
    </row>
    <row r="75" spans="2:33">
      <c r="S75" s="409"/>
      <c r="W75" s="303" t="s">
        <v>229</v>
      </c>
    </row>
    <row r="76" spans="2:33" ht="15" customHeight="1">
      <c r="B76" s="139"/>
      <c r="C76" s="322">
        <v>61</v>
      </c>
      <c r="D76" s="227"/>
      <c r="E76" s="352"/>
      <c r="F76" s="353"/>
      <c r="G76" s="354"/>
      <c r="H76" s="356"/>
      <c r="I76" s="356"/>
      <c r="J76" s="168">
        <f t="shared" ref="J76:J105" si="22">H76*I76</f>
        <v>0</v>
      </c>
      <c r="K76" s="227"/>
      <c r="L76" s="227"/>
      <c r="M76" s="48" t="str">
        <f>IF(I76="","",IF(AND(K76&lt;&gt;"",L76="○"),$Z$11,0))</f>
        <v/>
      </c>
      <c r="N76" s="31" t="str">
        <f>IF(I76="","",$Z$9)</f>
        <v/>
      </c>
      <c r="O76" s="168" t="str">
        <f>IF(I76="","",メイン_入力!$AA$32)</f>
        <v/>
      </c>
      <c r="P76" s="168" t="str">
        <f>IF(I76="","",メイン_入力!$AB$32)</f>
        <v/>
      </c>
      <c r="Q76" s="168" t="str">
        <f>IF(I76="","",IF(G76="冷暖房用",H76*I76*(1-M76)*N76*(O76+P76),IF(G76="冷房用",H76*I76*(1-M76)*N76*O76,IF(G76="暖房用",H76*I76*(1-M76)*N76*P76,""))))</f>
        <v/>
      </c>
      <c r="R76" s="168" t="str">
        <f t="shared" ref="R76:R105" si="23">IF(M76="","",Q76*M76/(1-M76))</f>
        <v/>
      </c>
      <c r="S76" s="96" t="str">
        <f t="shared" ref="S76:S105" si="24">IF(ISERROR(R76),"",IF(R76="","",R76*$AP$3/1000))</f>
        <v/>
      </c>
      <c r="T76" s="96" t="str">
        <f t="shared" ref="T76:T105" si="25">IF(ISERROR(R76),"",IF(R76="","",R76*$AP$4/1000))</f>
        <v/>
      </c>
      <c r="U76" s="96" t="str">
        <f t="shared" ref="U76:U105" si="26">IF(ISERROR(R76),"",IF(R76="","",R76*$AP$5/1000))</f>
        <v/>
      </c>
      <c r="V76" s="119" t="str">
        <f t="shared" ref="V76:V105" si="27">IF(ISERROR(R76),"",IF(R76="","",R76*$AP$6/1000))</f>
        <v/>
      </c>
      <c r="W76" s="79"/>
      <c r="X76" s="3"/>
      <c r="Y76" s="3"/>
      <c r="AG76" s="2"/>
    </row>
    <row r="77" spans="2:33" ht="15" customHeight="1">
      <c r="B77" s="139"/>
      <c r="C77" s="322">
        <v>62</v>
      </c>
      <c r="D77" s="227"/>
      <c r="E77" s="352"/>
      <c r="F77" s="353"/>
      <c r="G77" s="354"/>
      <c r="H77" s="356"/>
      <c r="I77" s="356"/>
      <c r="J77" s="168">
        <f t="shared" si="22"/>
        <v>0</v>
      </c>
      <c r="K77" s="227"/>
      <c r="L77" s="227"/>
      <c r="M77" s="48" t="str">
        <f t="shared" ref="M77:M105" si="28">IF(I77="","",IF(AND(K77&lt;&gt;"",L77="○"),$Z$11,0))</f>
        <v/>
      </c>
      <c r="N77" s="31" t="str">
        <f t="shared" ref="N77:N105" si="29">IF(I77="","",$Z$9)</f>
        <v/>
      </c>
      <c r="O77" s="168" t="str">
        <f>IF(I77="","",メイン_入力!$AA$32)</f>
        <v/>
      </c>
      <c r="P77" s="168" t="str">
        <f>IF(I77="","",メイン_入力!$AB$32)</f>
        <v/>
      </c>
      <c r="Q77" s="168" t="str">
        <f t="shared" ref="Q77:Q105" si="30">IF(I77="","",IF(G77="冷暖房用",H77*I77*(1-M77)*N77*(O77+P77),IF(G77="冷房用",H77*I77*(1-M77)*N77*O77,IF(G77="暖房用",H77*I77*(1-M77)*N77*P77,""))))</f>
        <v/>
      </c>
      <c r="R77" s="168" t="str">
        <f t="shared" si="23"/>
        <v/>
      </c>
      <c r="S77" s="96" t="str">
        <f t="shared" si="24"/>
        <v/>
      </c>
      <c r="T77" s="96" t="str">
        <f t="shared" si="25"/>
        <v/>
      </c>
      <c r="U77" s="96" t="str">
        <f t="shared" si="26"/>
        <v/>
      </c>
      <c r="V77" s="119" t="str">
        <f t="shared" si="27"/>
        <v/>
      </c>
      <c r="W77" s="79"/>
      <c r="X77" s="3"/>
      <c r="Y77" s="3"/>
      <c r="Z77" s="146"/>
    </row>
    <row r="78" spans="2:33" ht="15" customHeight="1">
      <c r="B78" s="139"/>
      <c r="C78" s="322">
        <v>63</v>
      </c>
      <c r="D78" s="227"/>
      <c r="E78" s="352"/>
      <c r="F78" s="353"/>
      <c r="G78" s="354"/>
      <c r="H78" s="356"/>
      <c r="I78" s="356"/>
      <c r="J78" s="168">
        <f t="shared" si="22"/>
        <v>0</v>
      </c>
      <c r="K78" s="227"/>
      <c r="L78" s="227"/>
      <c r="M78" s="48" t="str">
        <f t="shared" si="28"/>
        <v/>
      </c>
      <c r="N78" s="31" t="str">
        <f t="shared" si="29"/>
        <v/>
      </c>
      <c r="O78" s="168" t="str">
        <f>IF(I78="","",メイン_入力!$AA$32)</f>
        <v/>
      </c>
      <c r="P78" s="168" t="str">
        <f>IF(I78="","",メイン_入力!$AB$32)</f>
        <v/>
      </c>
      <c r="Q78" s="168" t="str">
        <f t="shared" si="30"/>
        <v/>
      </c>
      <c r="R78" s="168" t="str">
        <f t="shared" si="23"/>
        <v/>
      </c>
      <c r="S78" s="96" t="str">
        <f t="shared" si="24"/>
        <v/>
      </c>
      <c r="T78" s="96" t="str">
        <f t="shared" si="25"/>
        <v/>
      </c>
      <c r="U78" s="96" t="str">
        <f t="shared" si="26"/>
        <v/>
      </c>
      <c r="V78" s="119" t="str">
        <f t="shared" si="27"/>
        <v/>
      </c>
      <c r="W78" s="79"/>
      <c r="X78" s="3"/>
      <c r="Y78" s="3"/>
      <c r="Z78" s="146"/>
    </row>
    <row r="79" spans="2:33" ht="15" customHeight="1">
      <c r="B79" s="139"/>
      <c r="C79" s="322">
        <v>64</v>
      </c>
      <c r="D79" s="227"/>
      <c r="E79" s="352"/>
      <c r="F79" s="353"/>
      <c r="G79" s="354"/>
      <c r="H79" s="356"/>
      <c r="I79" s="356"/>
      <c r="J79" s="168">
        <f t="shared" si="22"/>
        <v>0</v>
      </c>
      <c r="K79" s="227"/>
      <c r="L79" s="227"/>
      <c r="M79" s="48" t="str">
        <f t="shared" si="28"/>
        <v/>
      </c>
      <c r="N79" s="31" t="str">
        <f t="shared" si="29"/>
        <v/>
      </c>
      <c r="O79" s="168" t="str">
        <f>IF(I79="","",メイン_入力!$AA$32)</f>
        <v/>
      </c>
      <c r="P79" s="168" t="str">
        <f>IF(I79="","",メイン_入力!$AB$32)</f>
        <v/>
      </c>
      <c r="Q79" s="168" t="str">
        <f t="shared" si="30"/>
        <v/>
      </c>
      <c r="R79" s="168" t="str">
        <f t="shared" si="23"/>
        <v/>
      </c>
      <c r="S79" s="96" t="str">
        <f t="shared" si="24"/>
        <v/>
      </c>
      <c r="T79" s="96" t="str">
        <f t="shared" si="25"/>
        <v/>
      </c>
      <c r="U79" s="96" t="str">
        <f t="shared" si="26"/>
        <v/>
      </c>
      <c r="V79" s="119" t="str">
        <f t="shared" si="27"/>
        <v/>
      </c>
      <c r="W79" s="79"/>
      <c r="X79" s="3"/>
      <c r="Y79" s="3"/>
      <c r="Z79" s="146"/>
    </row>
    <row r="80" spans="2:33" ht="15" customHeight="1">
      <c r="B80" s="139"/>
      <c r="C80" s="322">
        <v>65</v>
      </c>
      <c r="D80" s="227"/>
      <c r="E80" s="352"/>
      <c r="F80" s="353"/>
      <c r="G80" s="354"/>
      <c r="H80" s="356"/>
      <c r="I80" s="356"/>
      <c r="J80" s="168">
        <f t="shared" si="22"/>
        <v>0</v>
      </c>
      <c r="K80" s="227"/>
      <c r="L80" s="227"/>
      <c r="M80" s="48" t="str">
        <f t="shared" si="28"/>
        <v/>
      </c>
      <c r="N80" s="31" t="str">
        <f t="shared" si="29"/>
        <v/>
      </c>
      <c r="O80" s="168" t="str">
        <f>IF(I80="","",メイン_入力!$AA$32)</f>
        <v/>
      </c>
      <c r="P80" s="168" t="str">
        <f>IF(I80="","",メイン_入力!$AB$32)</f>
        <v/>
      </c>
      <c r="Q80" s="168" t="str">
        <f t="shared" si="30"/>
        <v/>
      </c>
      <c r="R80" s="168" t="str">
        <f t="shared" si="23"/>
        <v/>
      </c>
      <c r="S80" s="96" t="str">
        <f t="shared" si="24"/>
        <v/>
      </c>
      <c r="T80" s="96" t="str">
        <f t="shared" si="25"/>
        <v/>
      </c>
      <c r="U80" s="96" t="str">
        <f t="shared" si="26"/>
        <v/>
      </c>
      <c r="V80" s="119" t="str">
        <f t="shared" si="27"/>
        <v/>
      </c>
      <c r="W80" s="79"/>
      <c r="X80" s="3"/>
      <c r="Y80" s="3"/>
      <c r="Z80" s="146"/>
    </row>
    <row r="81" spans="2:26" ht="15" customHeight="1">
      <c r="B81" s="139"/>
      <c r="C81" s="322">
        <v>66</v>
      </c>
      <c r="D81" s="227"/>
      <c r="E81" s="352"/>
      <c r="F81" s="353"/>
      <c r="G81" s="354"/>
      <c r="H81" s="356"/>
      <c r="I81" s="356"/>
      <c r="J81" s="168">
        <f t="shared" si="22"/>
        <v>0</v>
      </c>
      <c r="K81" s="227"/>
      <c r="L81" s="227"/>
      <c r="M81" s="48" t="str">
        <f t="shared" si="28"/>
        <v/>
      </c>
      <c r="N81" s="31" t="str">
        <f t="shared" si="29"/>
        <v/>
      </c>
      <c r="O81" s="168" t="str">
        <f>IF(I81="","",メイン_入力!$AA$32)</f>
        <v/>
      </c>
      <c r="P81" s="168" t="str">
        <f>IF(I81="","",メイン_入力!$AB$32)</f>
        <v/>
      </c>
      <c r="Q81" s="168" t="str">
        <f t="shared" si="30"/>
        <v/>
      </c>
      <c r="R81" s="168" t="str">
        <f t="shared" si="23"/>
        <v/>
      </c>
      <c r="S81" s="96" t="str">
        <f t="shared" si="24"/>
        <v/>
      </c>
      <c r="T81" s="96" t="str">
        <f t="shared" si="25"/>
        <v/>
      </c>
      <c r="U81" s="96" t="str">
        <f t="shared" si="26"/>
        <v/>
      </c>
      <c r="V81" s="119" t="str">
        <f t="shared" si="27"/>
        <v/>
      </c>
      <c r="W81" s="79"/>
      <c r="X81" s="3"/>
      <c r="Y81" s="3"/>
      <c r="Z81" s="146"/>
    </row>
    <row r="82" spans="2:26" ht="15" customHeight="1">
      <c r="B82" s="139"/>
      <c r="C82" s="322">
        <v>67</v>
      </c>
      <c r="D82" s="227"/>
      <c r="E82" s="352"/>
      <c r="F82" s="353"/>
      <c r="G82" s="354"/>
      <c r="H82" s="356"/>
      <c r="I82" s="356"/>
      <c r="J82" s="168">
        <f t="shared" si="22"/>
        <v>0</v>
      </c>
      <c r="K82" s="227"/>
      <c r="L82" s="227"/>
      <c r="M82" s="48" t="str">
        <f t="shared" si="28"/>
        <v/>
      </c>
      <c r="N82" s="31" t="str">
        <f t="shared" si="29"/>
        <v/>
      </c>
      <c r="O82" s="168" t="str">
        <f>IF(I82="","",メイン_入力!$AA$32)</f>
        <v/>
      </c>
      <c r="P82" s="168" t="str">
        <f>IF(I82="","",メイン_入力!$AB$32)</f>
        <v/>
      </c>
      <c r="Q82" s="168" t="str">
        <f t="shared" si="30"/>
        <v/>
      </c>
      <c r="R82" s="168" t="str">
        <f t="shared" si="23"/>
        <v/>
      </c>
      <c r="S82" s="96" t="str">
        <f t="shared" si="24"/>
        <v/>
      </c>
      <c r="T82" s="96" t="str">
        <f t="shared" si="25"/>
        <v/>
      </c>
      <c r="U82" s="96" t="str">
        <f t="shared" si="26"/>
        <v/>
      </c>
      <c r="V82" s="119" t="str">
        <f t="shared" si="27"/>
        <v/>
      </c>
      <c r="W82" s="79"/>
      <c r="X82" s="3"/>
      <c r="Y82" s="3"/>
      <c r="Z82" s="146"/>
    </row>
    <row r="83" spans="2:26" ht="15" customHeight="1">
      <c r="B83" s="139"/>
      <c r="C83" s="322">
        <v>68</v>
      </c>
      <c r="D83" s="227"/>
      <c r="E83" s="352"/>
      <c r="F83" s="353"/>
      <c r="G83" s="354"/>
      <c r="H83" s="356"/>
      <c r="I83" s="356"/>
      <c r="J83" s="168">
        <f t="shared" si="22"/>
        <v>0</v>
      </c>
      <c r="K83" s="227"/>
      <c r="L83" s="227"/>
      <c r="M83" s="48" t="str">
        <f t="shared" si="28"/>
        <v/>
      </c>
      <c r="N83" s="31" t="str">
        <f t="shared" si="29"/>
        <v/>
      </c>
      <c r="O83" s="168" t="str">
        <f>IF(I83="","",メイン_入力!$AA$32)</f>
        <v/>
      </c>
      <c r="P83" s="168" t="str">
        <f>IF(I83="","",メイン_入力!$AB$32)</f>
        <v/>
      </c>
      <c r="Q83" s="168" t="str">
        <f t="shared" si="30"/>
        <v/>
      </c>
      <c r="R83" s="168" t="str">
        <f t="shared" si="23"/>
        <v/>
      </c>
      <c r="S83" s="96" t="str">
        <f t="shared" si="24"/>
        <v/>
      </c>
      <c r="T83" s="96" t="str">
        <f t="shared" si="25"/>
        <v/>
      </c>
      <c r="U83" s="96" t="str">
        <f t="shared" si="26"/>
        <v/>
      </c>
      <c r="V83" s="119" t="str">
        <f t="shared" si="27"/>
        <v/>
      </c>
      <c r="W83" s="79"/>
      <c r="X83" s="3"/>
      <c r="Y83" s="3"/>
      <c r="Z83" s="146"/>
    </row>
    <row r="84" spans="2:26" ht="15" customHeight="1">
      <c r="B84" s="139"/>
      <c r="C84" s="322">
        <v>69</v>
      </c>
      <c r="D84" s="227"/>
      <c r="E84" s="352"/>
      <c r="F84" s="353"/>
      <c r="G84" s="354"/>
      <c r="H84" s="356"/>
      <c r="I84" s="356"/>
      <c r="J84" s="168">
        <f t="shared" si="22"/>
        <v>0</v>
      </c>
      <c r="K84" s="227"/>
      <c r="L84" s="227"/>
      <c r="M84" s="48" t="str">
        <f t="shared" si="28"/>
        <v/>
      </c>
      <c r="N84" s="31" t="str">
        <f t="shared" si="29"/>
        <v/>
      </c>
      <c r="O84" s="168" t="str">
        <f>IF(I84="","",メイン_入力!$AA$32)</f>
        <v/>
      </c>
      <c r="P84" s="168" t="str">
        <f>IF(I84="","",メイン_入力!$AB$32)</f>
        <v/>
      </c>
      <c r="Q84" s="168" t="str">
        <f t="shared" si="30"/>
        <v/>
      </c>
      <c r="R84" s="168" t="str">
        <f t="shared" si="23"/>
        <v/>
      </c>
      <c r="S84" s="96" t="str">
        <f t="shared" si="24"/>
        <v/>
      </c>
      <c r="T84" s="96" t="str">
        <f t="shared" si="25"/>
        <v/>
      </c>
      <c r="U84" s="96" t="str">
        <f t="shared" si="26"/>
        <v/>
      </c>
      <c r="V84" s="119" t="str">
        <f t="shared" si="27"/>
        <v/>
      </c>
      <c r="W84" s="79"/>
      <c r="X84" s="3"/>
      <c r="Y84" s="3"/>
      <c r="Z84" s="146"/>
    </row>
    <row r="85" spans="2:26" ht="15" customHeight="1">
      <c r="B85" s="139"/>
      <c r="C85" s="322">
        <v>70</v>
      </c>
      <c r="D85" s="227"/>
      <c r="E85" s="352"/>
      <c r="F85" s="353"/>
      <c r="G85" s="354"/>
      <c r="H85" s="356"/>
      <c r="I85" s="356"/>
      <c r="J85" s="168">
        <f t="shared" si="22"/>
        <v>0</v>
      </c>
      <c r="K85" s="227"/>
      <c r="L85" s="227"/>
      <c r="M85" s="48" t="str">
        <f t="shared" si="28"/>
        <v/>
      </c>
      <c r="N85" s="31" t="str">
        <f t="shared" si="29"/>
        <v/>
      </c>
      <c r="O85" s="168" t="str">
        <f>IF(I85="","",メイン_入力!$AA$32)</f>
        <v/>
      </c>
      <c r="P85" s="168" t="str">
        <f>IF(I85="","",メイン_入力!$AB$32)</f>
        <v/>
      </c>
      <c r="Q85" s="168" t="str">
        <f t="shared" si="30"/>
        <v/>
      </c>
      <c r="R85" s="168" t="str">
        <f t="shared" si="23"/>
        <v/>
      </c>
      <c r="S85" s="96" t="str">
        <f t="shared" si="24"/>
        <v/>
      </c>
      <c r="T85" s="96" t="str">
        <f t="shared" si="25"/>
        <v/>
      </c>
      <c r="U85" s="96" t="str">
        <f t="shared" si="26"/>
        <v/>
      </c>
      <c r="V85" s="119" t="str">
        <f t="shared" si="27"/>
        <v/>
      </c>
      <c r="W85" s="79"/>
      <c r="X85" s="3"/>
      <c r="Y85" s="3"/>
      <c r="Z85" s="146"/>
    </row>
    <row r="86" spans="2:26" ht="15" customHeight="1">
      <c r="B86" s="139"/>
      <c r="C86" s="322">
        <v>71</v>
      </c>
      <c r="D86" s="227"/>
      <c r="E86" s="352"/>
      <c r="F86" s="353"/>
      <c r="G86" s="354"/>
      <c r="H86" s="356"/>
      <c r="I86" s="356"/>
      <c r="J86" s="168">
        <f t="shared" si="22"/>
        <v>0</v>
      </c>
      <c r="K86" s="227"/>
      <c r="L86" s="227"/>
      <c r="M86" s="48" t="str">
        <f t="shared" si="28"/>
        <v/>
      </c>
      <c r="N86" s="31" t="str">
        <f t="shared" si="29"/>
        <v/>
      </c>
      <c r="O86" s="168" t="str">
        <f>IF(I86="","",メイン_入力!$AA$32)</f>
        <v/>
      </c>
      <c r="P86" s="168" t="str">
        <f>IF(I86="","",メイン_入力!$AB$32)</f>
        <v/>
      </c>
      <c r="Q86" s="168" t="str">
        <f t="shared" si="30"/>
        <v/>
      </c>
      <c r="R86" s="168" t="str">
        <f t="shared" si="23"/>
        <v/>
      </c>
      <c r="S86" s="96" t="str">
        <f t="shared" si="24"/>
        <v/>
      </c>
      <c r="T86" s="96" t="str">
        <f t="shared" si="25"/>
        <v/>
      </c>
      <c r="U86" s="96" t="str">
        <f t="shared" si="26"/>
        <v/>
      </c>
      <c r="V86" s="119" t="str">
        <f t="shared" si="27"/>
        <v/>
      </c>
      <c r="W86" s="79"/>
      <c r="X86" s="3"/>
      <c r="Y86" s="3"/>
      <c r="Z86" s="146"/>
    </row>
    <row r="87" spans="2:26" ht="15" customHeight="1">
      <c r="B87" s="139"/>
      <c r="C87" s="322">
        <v>72</v>
      </c>
      <c r="D87" s="227"/>
      <c r="E87" s="352"/>
      <c r="F87" s="353"/>
      <c r="G87" s="354"/>
      <c r="H87" s="356"/>
      <c r="I87" s="356"/>
      <c r="J87" s="168">
        <f t="shared" si="22"/>
        <v>0</v>
      </c>
      <c r="K87" s="227"/>
      <c r="L87" s="227"/>
      <c r="M87" s="48" t="str">
        <f t="shared" si="28"/>
        <v/>
      </c>
      <c r="N87" s="31" t="str">
        <f t="shared" si="29"/>
        <v/>
      </c>
      <c r="O87" s="168" t="str">
        <f>IF(I87="","",メイン_入力!$AA$32)</f>
        <v/>
      </c>
      <c r="P87" s="168" t="str">
        <f>IF(I87="","",メイン_入力!$AB$32)</f>
        <v/>
      </c>
      <c r="Q87" s="168" t="str">
        <f t="shared" si="30"/>
        <v/>
      </c>
      <c r="R87" s="168" t="str">
        <f t="shared" si="23"/>
        <v/>
      </c>
      <c r="S87" s="96" t="str">
        <f t="shared" si="24"/>
        <v/>
      </c>
      <c r="T87" s="96" t="str">
        <f t="shared" si="25"/>
        <v/>
      </c>
      <c r="U87" s="96" t="str">
        <f t="shared" si="26"/>
        <v/>
      </c>
      <c r="V87" s="119" t="str">
        <f t="shared" si="27"/>
        <v/>
      </c>
      <c r="W87" s="79"/>
      <c r="X87" s="3"/>
      <c r="Y87" s="3"/>
      <c r="Z87" s="146"/>
    </row>
    <row r="88" spans="2:26" ht="15" customHeight="1">
      <c r="B88" s="139"/>
      <c r="C88" s="322">
        <v>73</v>
      </c>
      <c r="D88" s="227"/>
      <c r="E88" s="352"/>
      <c r="F88" s="353"/>
      <c r="G88" s="354"/>
      <c r="H88" s="356"/>
      <c r="I88" s="356"/>
      <c r="J88" s="168">
        <f t="shared" si="22"/>
        <v>0</v>
      </c>
      <c r="K88" s="227"/>
      <c r="L88" s="227"/>
      <c r="M88" s="48" t="str">
        <f t="shared" si="28"/>
        <v/>
      </c>
      <c r="N88" s="31" t="str">
        <f t="shared" si="29"/>
        <v/>
      </c>
      <c r="O88" s="168" t="str">
        <f>IF(I88="","",メイン_入力!$AA$32)</f>
        <v/>
      </c>
      <c r="P88" s="168" t="str">
        <f>IF(I88="","",メイン_入力!$AB$32)</f>
        <v/>
      </c>
      <c r="Q88" s="168" t="str">
        <f t="shared" si="30"/>
        <v/>
      </c>
      <c r="R88" s="168" t="str">
        <f t="shared" si="23"/>
        <v/>
      </c>
      <c r="S88" s="96" t="str">
        <f t="shared" si="24"/>
        <v/>
      </c>
      <c r="T88" s="96" t="str">
        <f t="shared" si="25"/>
        <v/>
      </c>
      <c r="U88" s="96" t="str">
        <f t="shared" si="26"/>
        <v/>
      </c>
      <c r="V88" s="119" t="str">
        <f t="shared" si="27"/>
        <v/>
      </c>
      <c r="W88" s="79"/>
      <c r="X88" s="3"/>
      <c r="Y88" s="3"/>
      <c r="Z88" s="146"/>
    </row>
    <row r="89" spans="2:26" ht="15" customHeight="1">
      <c r="B89" s="139"/>
      <c r="C89" s="322">
        <v>74</v>
      </c>
      <c r="D89" s="227"/>
      <c r="E89" s="352"/>
      <c r="F89" s="353"/>
      <c r="G89" s="354"/>
      <c r="H89" s="356"/>
      <c r="I89" s="356"/>
      <c r="J89" s="168">
        <f t="shared" si="22"/>
        <v>0</v>
      </c>
      <c r="K89" s="227"/>
      <c r="L89" s="227"/>
      <c r="M89" s="48" t="str">
        <f t="shared" si="28"/>
        <v/>
      </c>
      <c r="N89" s="31" t="str">
        <f t="shared" si="29"/>
        <v/>
      </c>
      <c r="O89" s="168" t="str">
        <f>IF(I89="","",メイン_入力!$AA$32)</f>
        <v/>
      </c>
      <c r="P89" s="168" t="str">
        <f>IF(I89="","",メイン_入力!$AB$32)</f>
        <v/>
      </c>
      <c r="Q89" s="168" t="str">
        <f t="shared" si="30"/>
        <v/>
      </c>
      <c r="R89" s="168" t="str">
        <f t="shared" si="23"/>
        <v/>
      </c>
      <c r="S89" s="96" t="str">
        <f t="shared" si="24"/>
        <v/>
      </c>
      <c r="T89" s="96" t="str">
        <f t="shared" si="25"/>
        <v/>
      </c>
      <c r="U89" s="96" t="str">
        <f t="shared" si="26"/>
        <v/>
      </c>
      <c r="V89" s="119" t="str">
        <f t="shared" si="27"/>
        <v/>
      </c>
      <c r="W89" s="79"/>
      <c r="X89" s="3"/>
      <c r="Y89" s="3"/>
      <c r="Z89" s="146"/>
    </row>
    <row r="90" spans="2:26" ht="15" customHeight="1">
      <c r="B90" s="139"/>
      <c r="C90" s="322">
        <v>75</v>
      </c>
      <c r="D90" s="227"/>
      <c r="E90" s="352"/>
      <c r="F90" s="353"/>
      <c r="G90" s="354"/>
      <c r="H90" s="356"/>
      <c r="I90" s="356"/>
      <c r="J90" s="168">
        <f t="shared" si="22"/>
        <v>0</v>
      </c>
      <c r="K90" s="227"/>
      <c r="L90" s="227"/>
      <c r="M90" s="48" t="str">
        <f t="shared" si="28"/>
        <v/>
      </c>
      <c r="N90" s="31" t="str">
        <f t="shared" si="29"/>
        <v/>
      </c>
      <c r="O90" s="168" t="str">
        <f>IF(I90="","",メイン_入力!$AA$32)</f>
        <v/>
      </c>
      <c r="P90" s="168" t="str">
        <f>IF(I90="","",メイン_入力!$AB$32)</f>
        <v/>
      </c>
      <c r="Q90" s="168" t="str">
        <f t="shared" si="30"/>
        <v/>
      </c>
      <c r="R90" s="168" t="str">
        <f t="shared" si="23"/>
        <v/>
      </c>
      <c r="S90" s="96" t="str">
        <f t="shared" si="24"/>
        <v/>
      </c>
      <c r="T90" s="96" t="str">
        <f t="shared" si="25"/>
        <v/>
      </c>
      <c r="U90" s="96" t="str">
        <f t="shared" si="26"/>
        <v/>
      </c>
      <c r="V90" s="119" t="str">
        <f t="shared" si="27"/>
        <v/>
      </c>
      <c r="W90" s="79"/>
      <c r="X90" s="3"/>
      <c r="Y90" s="3"/>
      <c r="Z90" s="146"/>
    </row>
    <row r="91" spans="2:26" ht="15" customHeight="1">
      <c r="B91" s="139"/>
      <c r="C91" s="322">
        <v>76</v>
      </c>
      <c r="D91" s="227"/>
      <c r="E91" s="352"/>
      <c r="F91" s="353"/>
      <c r="G91" s="354"/>
      <c r="H91" s="356"/>
      <c r="I91" s="356"/>
      <c r="J91" s="168">
        <f t="shared" si="22"/>
        <v>0</v>
      </c>
      <c r="K91" s="227"/>
      <c r="L91" s="227"/>
      <c r="M91" s="48" t="str">
        <f t="shared" si="28"/>
        <v/>
      </c>
      <c r="N91" s="31" t="str">
        <f t="shared" si="29"/>
        <v/>
      </c>
      <c r="O91" s="168" t="str">
        <f>IF(I91="","",メイン_入力!$AA$32)</f>
        <v/>
      </c>
      <c r="P91" s="168" t="str">
        <f>IF(I91="","",メイン_入力!$AB$32)</f>
        <v/>
      </c>
      <c r="Q91" s="168" t="str">
        <f t="shared" si="30"/>
        <v/>
      </c>
      <c r="R91" s="168" t="str">
        <f t="shared" si="23"/>
        <v/>
      </c>
      <c r="S91" s="96" t="str">
        <f t="shared" si="24"/>
        <v/>
      </c>
      <c r="T91" s="96" t="str">
        <f t="shared" si="25"/>
        <v/>
      </c>
      <c r="U91" s="96" t="str">
        <f t="shared" si="26"/>
        <v/>
      </c>
      <c r="V91" s="119" t="str">
        <f t="shared" si="27"/>
        <v/>
      </c>
      <c r="W91" s="79"/>
      <c r="X91" s="3"/>
      <c r="Y91" s="3"/>
      <c r="Z91" s="146"/>
    </row>
    <row r="92" spans="2:26" ht="15" customHeight="1">
      <c r="B92" s="139"/>
      <c r="C92" s="322">
        <v>77</v>
      </c>
      <c r="D92" s="227"/>
      <c r="E92" s="352"/>
      <c r="F92" s="353"/>
      <c r="G92" s="354"/>
      <c r="H92" s="356"/>
      <c r="I92" s="356"/>
      <c r="J92" s="168">
        <f t="shared" si="22"/>
        <v>0</v>
      </c>
      <c r="K92" s="227"/>
      <c r="L92" s="227"/>
      <c r="M92" s="48" t="str">
        <f t="shared" si="28"/>
        <v/>
      </c>
      <c r="N92" s="31" t="str">
        <f t="shared" si="29"/>
        <v/>
      </c>
      <c r="O92" s="168" t="str">
        <f>IF(I92="","",メイン_入力!$AA$32)</f>
        <v/>
      </c>
      <c r="P92" s="168" t="str">
        <f>IF(I92="","",メイン_入力!$AB$32)</f>
        <v/>
      </c>
      <c r="Q92" s="168" t="str">
        <f t="shared" si="30"/>
        <v/>
      </c>
      <c r="R92" s="168" t="str">
        <f t="shared" si="23"/>
        <v/>
      </c>
      <c r="S92" s="96" t="str">
        <f t="shared" si="24"/>
        <v/>
      </c>
      <c r="T92" s="96" t="str">
        <f t="shared" si="25"/>
        <v/>
      </c>
      <c r="U92" s="96" t="str">
        <f t="shared" si="26"/>
        <v/>
      </c>
      <c r="V92" s="119" t="str">
        <f t="shared" si="27"/>
        <v/>
      </c>
      <c r="W92" s="79"/>
      <c r="X92" s="3"/>
      <c r="Y92" s="3"/>
      <c r="Z92" s="146"/>
    </row>
    <row r="93" spans="2:26" ht="15" customHeight="1">
      <c r="B93" s="139"/>
      <c r="C93" s="322">
        <v>78</v>
      </c>
      <c r="D93" s="227"/>
      <c r="E93" s="352"/>
      <c r="F93" s="353"/>
      <c r="G93" s="354"/>
      <c r="H93" s="356"/>
      <c r="I93" s="356"/>
      <c r="J93" s="168">
        <f t="shared" si="22"/>
        <v>0</v>
      </c>
      <c r="K93" s="227"/>
      <c r="L93" s="227"/>
      <c r="M93" s="48" t="str">
        <f t="shared" si="28"/>
        <v/>
      </c>
      <c r="N93" s="31" t="str">
        <f t="shared" si="29"/>
        <v/>
      </c>
      <c r="O93" s="168" t="str">
        <f>IF(I93="","",メイン_入力!$AA$32)</f>
        <v/>
      </c>
      <c r="P93" s="168" t="str">
        <f>IF(I93="","",メイン_入力!$AB$32)</f>
        <v/>
      </c>
      <c r="Q93" s="168" t="str">
        <f t="shared" si="30"/>
        <v/>
      </c>
      <c r="R93" s="168" t="str">
        <f t="shared" si="23"/>
        <v/>
      </c>
      <c r="S93" s="96" t="str">
        <f t="shared" si="24"/>
        <v/>
      </c>
      <c r="T93" s="96" t="str">
        <f t="shared" si="25"/>
        <v/>
      </c>
      <c r="U93" s="96" t="str">
        <f t="shared" si="26"/>
        <v/>
      </c>
      <c r="V93" s="119" t="str">
        <f t="shared" si="27"/>
        <v/>
      </c>
      <c r="W93" s="79"/>
      <c r="X93" s="3"/>
      <c r="Y93" s="3"/>
      <c r="Z93" s="146"/>
    </row>
    <row r="94" spans="2:26" ht="15" customHeight="1">
      <c r="B94" s="139"/>
      <c r="C94" s="322">
        <v>79</v>
      </c>
      <c r="D94" s="227"/>
      <c r="E94" s="352"/>
      <c r="F94" s="353"/>
      <c r="G94" s="354"/>
      <c r="H94" s="356"/>
      <c r="I94" s="356"/>
      <c r="J94" s="168">
        <f t="shared" si="22"/>
        <v>0</v>
      </c>
      <c r="K94" s="227"/>
      <c r="L94" s="227"/>
      <c r="M94" s="48" t="str">
        <f t="shared" si="28"/>
        <v/>
      </c>
      <c r="N94" s="31" t="str">
        <f t="shared" si="29"/>
        <v/>
      </c>
      <c r="O94" s="168" t="str">
        <f>IF(I94="","",メイン_入力!$AA$32)</f>
        <v/>
      </c>
      <c r="P94" s="168" t="str">
        <f>IF(I94="","",メイン_入力!$AB$32)</f>
        <v/>
      </c>
      <c r="Q94" s="168" t="str">
        <f t="shared" si="30"/>
        <v/>
      </c>
      <c r="R94" s="168" t="str">
        <f t="shared" si="23"/>
        <v/>
      </c>
      <c r="S94" s="96" t="str">
        <f t="shared" si="24"/>
        <v/>
      </c>
      <c r="T94" s="96" t="str">
        <f t="shared" si="25"/>
        <v/>
      </c>
      <c r="U94" s="96" t="str">
        <f t="shared" si="26"/>
        <v/>
      </c>
      <c r="V94" s="119" t="str">
        <f t="shared" si="27"/>
        <v/>
      </c>
      <c r="W94" s="79"/>
      <c r="X94" s="3"/>
      <c r="Y94" s="3"/>
      <c r="Z94" s="146"/>
    </row>
    <row r="95" spans="2:26" ht="15" customHeight="1">
      <c r="B95" s="139"/>
      <c r="C95" s="322">
        <v>80</v>
      </c>
      <c r="D95" s="227"/>
      <c r="E95" s="352"/>
      <c r="F95" s="353"/>
      <c r="G95" s="354"/>
      <c r="H95" s="356"/>
      <c r="I95" s="356"/>
      <c r="J95" s="168">
        <f t="shared" si="22"/>
        <v>0</v>
      </c>
      <c r="K95" s="227"/>
      <c r="L95" s="227"/>
      <c r="M95" s="48" t="str">
        <f t="shared" si="28"/>
        <v/>
      </c>
      <c r="N95" s="31" t="str">
        <f t="shared" si="29"/>
        <v/>
      </c>
      <c r="O95" s="168" t="str">
        <f>IF(I95="","",メイン_入力!$AA$32)</f>
        <v/>
      </c>
      <c r="P95" s="168" t="str">
        <f>IF(I95="","",メイン_入力!$AB$32)</f>
        <v/>
      </c>
      <c r="Q95" s="168" t="str">
        <f t="shared" si="30"/>
        <v/>
      </c>
      <c r="R95" s="168" t="str">
        <f t="shared" si="23"/>
        <v/>
      </c>
      <c r="S95" s="96" t="str">
        <f t="shared" si="24"/>
        <v/>
      </c>
      <c r="T95" s="96" t="str">
        <f t="shared" si="25"/>
        <v/>
      </c>
      <c r="U95" s="96" t="str">
        <f t="shared" si="26"/>
        <v/>
      </c>
      <c r="V95" s="119" t="str">
        <f t="shared" si="27"/>
        <v/>
      </c>
      <c r="W95" s="79"/>
      <c r="X95" s="3"/>
      <c r="Y95" s="3"/>
      <c r="Z95" s="146"/>
    </row>
    <row r="96" spans="2:26" ht="15" customHeight="1">
      <c r="B96" s="139"/>
      <c r="C96" s="322">
        <v>81</v>
      </c>
      <c r="D96" s="227"/>
      <c r="E96" s="352"/>
      <c r="F96" s="353"/>
      <c r="G96" s="354"/>
      <c r="H96" s="356"/>
      <c r="I96" s="356"/>
      <c r="J96" s="168">
        <f t="shared" si="22"/>
        <v>0</v>
      </c>
      <c r="K96" s="227"/>
      <c r="L96" s="227"/>
      <c r="M96" s="48" t="str">
        <f t="shared" si="28"/>
        <v/>
      </c>
      <c r="N96" s="31" t="str">
        <f t="shared" si="29"/>
        <v/>
      </c>
      <c r="O96" s="168" t="str">
        <f>IF(I96="","",メイン_入力!$AA$32)</f>
        <v/>
      </c>
      <c r="P96" s="168" t="str">
        <f>IF(I96="","",メイン_入力!$AB$32)</f>
        <v/>
      </c>
      <c r="Q96" s="168" t="str">
        <f t="shared" si="30"/>
        <v/>
      </c>
      <c r="R96" s="168" t="str">
        <f t="shared" si="23"/>
        <v/>
      </c>
      <c r="S96" s="96" t="str">
        <f t="shared" si="24"/>
        <v/>
      </c>
      <c r="T96" s="96" t="str">
        <f t="shared" si="25"/>
        <v/>
      </c>
      <c r="U96" s="96" t="str">
        <f t="shared" si="26"/>
        <v/>
      </c>
      <c r="V96" s="119" t="str">
        <f t="shared" si="27"/>
        <v/>
      </c>
      <c r="W96" s="79"/>
      <c r="X96" s="3"/>
      <c r="Y96" s="3"/>
      <c r="Z96" s="146"/>
    </row>
    <row r="97" spans="2:26" ht="15" customHeight="1">
      <c r="B97" s="139"/>
      <c r="C97" s="322">
        <v>82</v>
      </c>
      <c r="D97" s="227"/>
      <c r="E97" s="352"/>
      <c r="F97" s="353"/>
      <c r="G97" s="354"/>
      <c r="H97" s="356"/>
      <c r="I97" s="356"/>
      <c r="J97" s="168">
        <f t="shared" si="22"/>
        <v>0</v>
      </c>
      <c r="K97" s="227"/>
      <c r="L97" s="227"/>
      <c r="M97" s="48" t="str">
        <f t="shared" si="28"/>
        <v/>
      </c>
      <c r="N97" s="31" t="str">
        <f t="shared" si="29"/>
        <v/>
      </c>
      <c r="O97" s="168" t="str">
        <f>IF(I97="","",メイン_入力!$AA$32)</f>
        <v/>
      </c>
      <c r="P97" s="168" t="str">
        <f>IF(I97="","",メイン_入力!$AB$32)</f>
        <v/>
      </c>
      <c r="Q97" s="168" t="str">
        <f t="shared" si="30"/>
        <v/>
      </c>
      <c r="R97" s="168" t="str">
        <f t="shared" si="23"/>
        <v/>
      </c>
      <c r="S97" s="96" t="str">
        <f t="shared" si="24"/>
        <v/>
      </c>
      <c r="T97" s="96" t="str">
        <f t="shared" si="25"/>
        <v/>
      </c>
      <c r="U97" s="96" t="str">
        <f t="shared" si="26"/>
        <v/>
      </c>
      <c r="V97" s="119" t="str">
        <f t="shared" si="27"/>
        <v/>
      </c>
      <c r="W97" s="79"/>
      <c r="X97" s="3"/>
      <c r="Y97" s="3"/>
      <c r="Z97" s="146"/>
    </row>
    <row r="98" spans="2:26" ht="15" customHeight="1">
      <c r="B98" s="139"/>
      <c r="C98" s="322">
        <v>83</v>
      </c>
      <c r="D98" s="227"/>
      <c r="E98" s="352"/>
      <c r="F98" s="353"/>
      <c r="G98" s="354"/>
      <c r="H98" s="356"/>
      <c r="I98" s="356"/>
      <c r="J98" s="168">
        <f t="shared" si="22"/>
        <v>0</v>
      </c>
      <c r="K98" s="227"/>
      <c r="L98" s="227"/>
      <c r="M98" s="48" t="str">
        <f t="shared" si="28"/>
        <v/>
      </c>
      <c r="N98" s="31" t="str">
        <f t="shared" si="29"/>
        <v/>
      </c>
      <c r="O98" s="168" t="str">
        <f>IF(I98="","",メイン_入力!$AA$32)</f>
        <v/>
      </c>
      <c r="P98" s="168" t="str">
        <f>IF(I98="","",メイン_入力!$AB$32)</f>
        <v/>
      </c>
      <c r="Q98" s="168" t="str">
        <f t="shared" si="30"/>
        <v/>
      </c>
      <c r="R98" s="168" t="str">
        <f t="shared" si="23"/>
        <v/>
      </c>
      <c r="S98" s="96" t="str">
        <f t="shared" si="24"/>
        <v/>
      </c>
      <c r="T98" s="96" t="str">
        <f t="shared" si="25"/>
        <v/>
      </c>
      <c r="U98" s="96" t="str">
        <f t="shared" si="26"/>
        <v/>
      </c>
      <c r="V98" s="119" t="str">
        <f t="shared" si="27"/>
        <v/>
      </c>
      <c r="W98" s="79"/>
      <c r="X98" s="3"/>
      <c r="Y98" s="3"/>
      <c r="Z98" s="146"/>
    </row>
    <row r="99" spans="2:26" ht="15" customHeight="1">
      <c r="B99" s="139"/>
      <c r="C99" s="322">
        <v>84</v>
      </c>
      <c r="D99" s="227"/>
      <c r="E99" s="352"/>
      <c r="F99" s="353"/>
      <c r="G99" s="354"/>
      <c r="H99" s="356"/>
      <c r="I99" s="356"/>
      <c r="J99" s="168">
        <f t="shared" si="22"/>
        <v>0</v>
      </c>
      <c r="K99" s="227"/>
      <c r="L99" s="227"/>
      <c r="M99" s="48" t="str">
        <f t="shared" si="28"/>
        <v/>
      </c>
      <c r="N99" s="31" t="str">
        <f t="shared" si="29"/>
        <v/>
      </c>
      <c r="O99" s="168" t="str">
        <f>IF(I99="","",メイン_入力!$AA$32)</f>
        <v/>
      </c>
      <c r="P99" s="168" t="str">
        <f>IF(I99="","",メイン_入力!$AB$32)</f>
        <v/>
      </c>
      <c r="Q99" s="168" t="str">
        <f t="shared" si="30"/>
        <v/>
      </c>
      <c r="R99" s="168" t="str">
        <f t="shared" si="23"/>
        <v/>
      </c>
      <c r="S99" s="96" t="str">
        <f t="shared" si="24"/>
        <v/>
      </c>
      <c r="T99" s="96" t="str">
        <f t="shared" si="25"/>
        <v/>
      </c>
      <c r="U99" s="96" t="str">
        <f t="shared" si="26"/>
        <v/>
      </c>
      <c r="V99" s="119" t="str">
        <f t="shared" si="27"/>
        <v/>
      </c>
      <c r="W99" s="79"/>
      <c r="X99" s="3"/>
      <c r="Y99" s="3"/>
      <c r="Z99" s="146"/>
    </row>
    <row r="100" spans="2:26" ht="15" customHeight="1">
      <c r="B100" s="139"/>
      <c r="C100" s="322">
        <v>85</v>
      </c>
      <c r="D100" s="227"/>
      <c r="E100" s="352"/>
      <c r="F100" s="353"/>
      <c r="G100" s="354"/>
      <c r="H100" s="356"/>
      <c r="I100" s="356"/>
      <c r="J100" s="168">
        <f t="shared" si="22"/>
        <v>0</v>
      </c>
      <c r="K100" s="227"/>
      <c r="L100" s="227"/>
      <c r="M100" s="48" t="str">
        <f t="shared" si="28"/>
        <v/>
      </c>
      <c r="N100" s="31" t="str">
        <f t="shared" si="29"/>
        <v/>
      </c>
      <c r="O100" s="168" t="str">
        <f>IF(I100="","",メイン_入力!$AA$32)</f>
        <v/>
      </c>
      <c r="P100" s="168" t="str">
        <f>IF(I100="","",メイン_入力!$AB$32)</f>
        <v/>
      </c>
      <c r="Q100" s="168" t="str">
        <f t="shared" si="30"/>
        <v/>
      </c>
      <c r="R100" s="168" t="str">
        <f t="shared" si="23"/>
        <v/>
      </c>
      <c r="S100" s="96" t="str">
        <f t="shared" si="24"/>
        <v/>
      </c>
      <c r="T100" s="96" t="str">
        <f t="shared" si="25"/>
        <v/>
      </c>
      <c r="U100" s="96" t="str">
        <f t="shared" si="26"/>
        <v/>
      </c>
      <c r="V100" s="119" t="str">
        <f t="shared" si="27"/>
        <v/>
      </c>
      <c r="W100" s="79"/>
      <c r="X100" s="3"/>
      <c r="Y100" s="3"/>
      <c r="Z100" s="146"/>
    </row>
    <row r="101" spans="2:26" ht="15" customHeight="1">
      <c r="B101" s="139"/>
      <c r="C101" s="322">
        <v>86</v>
      </c>
      <c r="D101" s="227"/>
      <c r="E101" s="352"/>
      <c r="F101" s="353"/>
      <c r="G101" s="354"/>
      <c r="H101" s="356"/>
      <c r="I101" s="356"/>
      <c r="J101" s="168">
        <f t="shared" si="22"/>
        <v>0</v>
      </c>
      <c r="K101" s="227"/>
      <c r="L101" s="227"/>
      <c r="M101" s="48" t="str">
        <f t="shared" si="28"/>
        <v/>
      </c>
      <c r="N101" s="31" t="str">
        <f t="shared" si="29"/>
        <v/>
      </c>
      <c r="O101" s="168" t="str">
        <f>IF(I101="","",メイン_入力!$AA$32)</f>
        <v/>
      </c>
      <c r="P101" s="168" t="str">
        <f>IF(I101="","",メイン_入力!$AB$32)</f>
        <v/>
      </c>
      <c r="Q101" s="168" t="str">
        <f t="shared" si="30"/>
        <v/>
      </c>
      <c r="R101" s="168" t="str">
        <f t="shared" si="23"/>
        <v/>
      </c>
      <c r="S101" s="96" t="str">
        <f t="shared" si="24"/>
        <v/>
      </c>
      <c r="T101" s="96" t="str">
        <f t="shared" si="25"/>
        <v/>
      </c>
      <c r="U101" s="96" t="str">
        <f t="shared" si="26"/>
        <v/>
      </c>
      <c r="V101" s="119" t="str">
        <f t="shared" si="27"/>
        <v/>
      </c>
      <c r="W101" s="79"/>
      <c r="X101" s="3"/>
      <c r="Y101" s="3"/>
      <c r="Z101" s="146"/>
    </row>
    <row r="102" spans="2:26" ht="15" customHeight="1">
      <c r="B102" s="139"/>
      <c r="C102" s="322">
        <v>87</v>
      </c>
      <c r="D102" s="227"/>
      <c r="E102" s="352"/>
      <c r="F102" s="353"/>
      <c r="G102" s="354"/>
      <c r="H102" s="356"/>
      <c r="I102" s="356"/>
      <c r="J102" s="168">
        <f t="shared" si="22"/>
        <v>0</v>
      </c>
      <c r="K102" s="227"/>
      <c r="L102" s="227"/>
      <c r="M102" s="48" t="str">
        <f t="shared" si="28"/>
        <v/>
      </c>
      <c r="N102" s="31" t="str">
        <f t="shared" si="29"/>
        <v/>
      </c>
      <c r="O102" s="168" t="str">
        <f>IF(I102="","",メイン_入力!$AA$32)</f>
        <v/>
      </c>
      <c r="P102" s="168" t="str">
        <f>IF(I102="","",メイン_入力!$AB$32)</f>
        <v/>
      </c>
      <c r="Q102" s="168" t="str">
        <f t="shared" si="30"/>
        <v/>
      </c>
      <c r="R102" s="168" t="str">
        <f t="shared" si="23"/>
        <v/>
      </c>
      <c r="S102" s="96" t="str">
        <f t="shared" si="24"/>
        <v/>
      </c>
      <c r="T102" s="96" t="str">
        <f t="shared" si="25"/>
        <v/>
      </c>
      <c r="U102" s="96" t="str">
        <f t="shared" si="26"/>
        <v/>
      </c>
      <c r="V102" s="119" t="str">
        <f t="shared" si="27"/>
        <v/>
      </c>
      <c r="W102" s="79"/>
      <c r="X102" s="3"/>
      <c r="Y102" s="3"/>
      <c r="Z102" s="146"/>
    </row>
    <row r="103" spans="2:26" ht="15" customHeight="1">
      <c r="B103" s="139"/>
      <c r="C103" s="322">
        <v>88</v>
      </c>
      <c r="D103" s="227"/>
      <c r="E103" s="352"/>
      <c r="F103" s="353"/>
      <c r="G103" s="354"/>
      <c r="H103" s="356"/>
      <c r="I103" s="356"/>
      <c r="J103" s="168">
        <f t="shared" si="22"/>
        <v>0</v>
      </c>
      <c r="K103" s="227"/>
      <c r="L103" s="227"/>
      <c r="M103" s="48" t="str">
        <f t="shared" si="28"/>
        <v/>
      </c>
      <c r="N103" s="31" t="str">
        <f t="shared" si="29"/>
        <v/>
      </c>
      <c r="O103" s="168" t="str">
        <f>IF(I103="","",メイン_入力!$AA$32)</f>
        <v/>
      </c>
      <c r="P103" s="168" t="str">
        <f>IF(I103="","",メイン_入力!$AB$32)</f>
        <v/>
      </c>
      <c r="Q103" s="168" t="str">
        <f t="shared" si="30"/>
        <v/>
      </c>
      <c r="R103" s="168" t="str">
        <f t="shared" si="23"/>
        <v/>
      </c>
      <c r="S103" s="96" t="str">
        <f t="shared" si="24"/>
        <v/>
      </c>
      <c r="T103" s="96" t="str">
        <f t="shared" si="25"/>
        <v/>
      </c>
      <c r="U103" s="96" t="str">
        <f t="shared" si="26"/>
        <v/>
      </c>
      <c r="V103" s="119" t="str">
        <f t="shared" si="27"/>
        <v/>
      </c>
      <c r="W103" s="79"/>
      <c r="X103" s="3"/>
      <c r="Y103" s="3"/>
      <c r="Z103" s="146"/>
    </row>
    <row r="104" spans="2:26" ht="15" customHeight="1">
      <c r="B104" s="139"/>
      <c r="C104" s="322">
        <v>89</v>
      </c>
      <c r="D104" s="227"/>
      <c r="E104" s="352"/>
      <c r="F104" s="353"/>
      <c r="G104" s="354"/>
      <c r="H104" s="356"/>
      <c r="I104" s="356"/>
      <c r="J104" s="168">
        <f t="shared" si="22"/>
        <v>0</v>
      </c>
      <c r="K104" s="227"/>
      <c r="L104" s="227"/>
      <c r="M104" s="48" t="str">
        <f t="shared" si="28"/>
        <v/>
      </c>
      <c r="N104" s="31" t="str">
        <f t="shared" si="29"/>
        <v/>
      </c>
      <c r="O104" s="168" t="str">
        <f>IF(I104="","",メイン_入力!$AA$32)</f>
        <v/>
      </c>
      <c r="P104" s="168" t="str">
        <f>IF(I104="","",メイン_入力!$AB$32)</f>
        <v/>
      </c>
      <c r="Q104" s="168" t="str">
        <f t="shared" si="30"/>
        <v/>
      </c>
      <c r="R104" s="168" t="str">
        <f t="shared" si="23"/>
        <v/>
      </c>
      <c r="S104" s="96" t="str">
        <f t="shared" si="24"/>
        <v/>
      </c>
      <c r="T104" s="96" t="str">
        <f t="shared" si="25"/>
        <v/>
      </c>
      <c r="U104" s="96" t="str">
        <f t="shared" si="26"/>
        <v/>
      </c>
      <c r="V104" s="119" t="str">
        <f t="shared" si="27"/>
        <v/>
      </c>
      <c r="W104" s="79"/>
      <c r="X104" s="3"/>
      <c r="Y104" s="3"/>
      <c r="Z104" s="146"/>
    </row>
    <row r="105" spans="2:26" ht="15" customHeight="1">
      <c r="B105" s="139"/>
      <c r="C105" s="322">
        <v>90</v>
      </c>
      <c r="D105" s="227"/>
      <c r="E105" s="352"/>
      <c r="F105" s="353"/>
      <c r="G105" s="354"/>
      <c r="H105" s="356"/>
      <c r="I105" s="356"/>
      <c r="J105" s="168">
        <f t="shared" si="22"/>
        <v>0</v>
      </c>
      <c r="K105" s="227"/>
      <c r="L105" s="227"/>
      <c r="M105" s="48" t="str">
        <f t="shared" si="28"/>
        <v/>
      </c>
      <c r="N105" s="31" t="str">
        <f t="shared" si="29"/>
        <v/>
      </c>
      <c r="O105" s="168" t="str">
        <f>IF(I105="","",メイン_入力!$AA$32)</f>
        <v/>
      </c>
      <c r="P105" s="168" t="str">
        <f>IF(I105="","",メイン_入力!$AB$32)</f>
        <v/>
      </c>
      <c r="Q105" s="168" t="str">
        <f t="shared" si="30"/>
        <v/>
      </c>
      <c r="R105" s="168" t="str">
        <f t="shared" si="23"/>
        <v/>
      </c>
      <c r="S105" s="96" t="str">
        <f t="shared" si="24"/>
        <v/>
      </c>
      <c r="T105" s="96" t="str">
        <f t="shared" si="25"/>
        <v/>
      </c>
      <c r="U105" s="96" t="str">
        <f t="shared" si="26"/>
        <v/>
      </c>
      <c r="V105" s="119" t="str">
        <f t="shared" si="27"/>
        <v/>
      </c>
      <c r="W105" s="79"/>
      <c r="X105" s="3"/>
      <c r="Y105" s="3"/>
      <c r="Z105" s="146"/>
    </row>
    <row r="106" spans="2:26" ht="15" customHeight="1">
      <c r="B106" s="376"/>
      <c r="C106" s="332"/>
      <c r="D106" s="332"/>
      <c r="E106" s="332"/>
      <c r="F106" s="332"/>
      <c r="G106" s="332"/>
      <c r="H106" s="332"/>
      <c r="I106" s="332"/>
      <c r="J106" s="332"/>
      <c r="K106" s="332"/>
      <c r="L106" s="332"/>
      <c r="M106" s="332"/>
      <c r="N106" s="332"/>
      <c r="O106" s="332"/>
      <c r="P106" s="332"/>
      <c r="Q106" s="332"/>
      <c r="R106" s="33"/>
      <c r="S106" s="33"/>
      <c r="T106" s="33"/>
      <c r="U106" s="33"/>
      <c r="V106" s="33"/>
      <c r="W106" s="377"/>
      <c r="X106" s="3"/>
      <c r="Y106" s="3"/>
    </row>
    <row r="107" spans="2:26">
      <c r="W107" s="303" t="s">
        <v>229</v>
      </c>
    </row>
  </sheetData>
  <sheetProtection algorithmName="SHA-512" hashValue="1yUZEQT1RLVuxGObHWxZPDTKYEtfGUOC5cBHsAd2rxhymJpi2E4DiSZR9pWvXVknef8ty8LqueW1wcNlcPvSFw==" saltValue="9QVqDnFGrOvdSPO9FQwxHw==" spinCount="100000" sheet="1" selectLockedCells="1"/>
  <mergeCells count="19">
    <mergeCell ref="C8:C11"/>
    <mergeCell ref="D8:L8"/>
    <mergeCell ref="D9:D11"/>
    <mergeCell ref="E9:E11"/>
    <mergeCell ref="F9:F11"/>
    <mergeCell ref="G9:G11"/>
    <mergeCell ref="H9:H11"/>
    <mergeCell ref="I9:I11"/>
    <mergeCell ref="J9:J11"/>
    <mergeCell ref="K10:K11"/>
    <mergeCell ref="L10:L11"/>
    <mergeCell ref="K9:L9"/>
    <mergeCell ref="M9:M11"/>
    <mergeCell ref="N9:N11"/>
    <mergeCell ref="O9:P10"/>
    <mergeCell ref="S9:V10"/>
    <mergeCell ref="M8:V8"/>
    <mergeCell ref="Q9:Q11"/>
    <mergeCell ref="R9:R11"/>
  </mergeCells>
  <phoneticPr fontId="3"/>
  <dataValidations count="3">
    <dataValidation type="list" allowBlank="1" showInputMessage="1" showErrorMessage="1" sqref="D44:D73 D76:D105 D12:D41" xr:uid="{88A0E123-E5CB-4D38-94EF-AC2B79D33C6D}">
      <formula1>$Z$2:$AG$2</formula1>
    </dataValidation>
    <dataValidation type="list" allowBlank="1" showInputMessage="1" showErrorMessage="1" sqref="G12:G41 G76:G105 G44:G73" xr:uid="{2BB75BC0-0027-482E-A812-7F9B85F3764D}">
      <formula1>$AB$10:$AE$10</formula1>
    </dataValidation>
    <dataValidation type="list" allowBlank="1" showInputMessage="1" showErrorMessage="1" sqref="K12:L41 K76:L105 K44:L73" xr:uid="{CF6DF168-AE41-4EB7-B1D7-67CAA22D5320}">
      <formula1>$AD$5:$AE$5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5" orientation="landscape" blackAndWhite="1" r:id="rId1"/>
  <headerFooter alignWithMargins="0"/>
  <rowBreaks count="2" manualBreakCount="2">
    <brk id="43" max="16383" man="1"/>
    <brk id="75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7EC0B-EF32-474A-9CB8-D22942404A86}">
  <dimension ref="A1:AZ43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15.5" zeroHeight="1"/>
  <cols>
    <col min="1" max="1" width="1.9140625" style="339" customWidth="1"/>
    <col min="2" max="2" width="1.9140625" style="2" customWidth="1"/>
    <col min="3" max="3" width="3.33203125" style="2" customWidth="1"/>
    <col min="4" max="5" width="5.08203125" style="2" customWidth="1"/>
    <col min="6" max="6" width="9.58203125" style="2" customWidth="1"/>
    <col min="7" max="7" width="11.4140625" style="2" customWidth="1"/>
    <col min="8" max="9" width="6.9140625" style="2" customWidth="1"/>
    <col min="10" max="10" width="5.08203125" style="2" customWidth="1"/>
    <col min="11" max="13" width="8.08203125" style="2" customWidth="1"/>
    <col min="14" max="14" width="6.4140625" style="2" customWidth="1"/>
    <col min="15" max="22" width="6.9140625" style="2" customWidth="1"/>
    <col min="23" max="23" width="1.9140625" style="2" customWidth="1"/>
    <col min="24" max="24" width="1.9140625" style="2" hidden="1" customWidth="1"/>
    <col min="25" max="25" width="7.83203125" style="2" hidden="1" customWidth="1"/>
    <col min="26" max="33" width="7.83203125" style="3" hidden="1" customWidth="1"/>
    <col min="34" max="34" width="7.83203125" style="2" hidden="1" customWidth="1"/>
    <col min="35" max="16384" width="8.08203125" style="2" hidden="1"/>
  </cols>
  <sheetData>
    <row r="1" spans="1:52" ht="15" customHeight="1" thickBot="1">
      <c r="Z1" s="3" t="s">
        <v>410</v>
      </c>
      <c r="AO1" s="3" t="s">
        <v>221</v>
      </c>
      <c r="AP1" s="3"/>
      <c r="AR1" s="3" t="s">
        <v>285</v>
      </c>
    </row>
    <row r="2" spans="1:52" ht="15" customHeight="1" thickBot="1">
      <c r="D2" s="310"/>
      <c r="E2" s="5" t="s">
        <v>0</v>
      </c>
      <c r="Z2" s="37" t="s">
        <v>8</v>
      </c>
      <c r="AA2" s="37" t="s">
        <v>9</v>
      </c>
      <c r="AB2" s="37" t="s">
        <v>10</v>
      </c>
      <c r="AC2" s="37" t="s">
        <v>11</v>
      </c>
      <c r="AD2" s="37" t="s">
        <v>12</v>
      </c>
      <c r="AE2" s="37" t="s">
        <v>13</v>
      </c>
      <c r="AF2" s="37" t="s">
        <v>14</v>
      </c>
      <c r="AG2" s="37" t="s">
        <v>15</v>
      </c>
      <c r="AH2" s="37"/>
      <c r="AI2" s="37"/>
      <c r="AJ2" s="37"/>
      <c r="AK2" s="37"/>
      <c r="AL2" s="37"/>
      <c r="AM2" s="37"/>
      <c r="AN2" s="3"/>
      <c r="AO2" s="59"/>
      <c r="AP2" s="31" t="s">
        <v>198</v>
      </c>
      <c r="AR2" s="59"/>
      <c r="AS2" s="37" t="s">
        <v>8</v>
      </c>
      <c r="AT2" s="37" t="s">
        <v>9</v>
      </c>
      <c r="AU2" s="37" t="s">
        <v>10</v>
      </c>
      <c r="AV2" s="37" t="s">
        <v>11</v>
      </c>
      <c r="AW2" s="37" t="s">
        <v>12</v>
      </c>
      <c r="AX2" s="37" t="s">
        <v>13</v>
      </c>
      <c r="AY2" s="37" t="s">
        <v>14</v>
      </c>
      <c r="AZ2" s="37" t="s">
        <v>15</v>
      </c>
    </row>
    <row r="3" spans="1:52" ht="15" customHeight="1" thickBot="1">
      <c r="D3" s="313"/>
      <c r="E3" s="5" t="s">
        <v>1</v>
      </c>
      <c r="AH3" s="3"/>
      <c r="AI3" s="3"/>
      <c r="AJ3" s="3"/>
      <c r="AK3" s="3"/>
      <c r="AL3" s="3"/>
      <c r="AM3" s="3"/>
      <c r="AO3" s="31" t="s">
        <v>100</v>
      </c>
      <c r="AP3" s="31">
        <f>メイン_入力!$AB$99</f>
        <v>0.38600000000000001</v>
      </c>
      <c r="AQ3" s="3"/>
      <c r="AR3" s="31" t="s">
        <v>100</v>
      </c>
      <c r="AS3" s="31">
        <f>SUMIF($D$12:$D$41,AS$2,$S$12:$S$41)</f>
        <v>0</v>
      </c>
      <c r="AT3" s="31">
        <f t="shared" ref="AT3:AZ3" si="0">SUMIF($D$12:$D$41,AT$2,$S$12:$S$41)</f>
        <v>0</v>
      </c>
      <c r="AU3" s="31">
        <f t="shared" si="0"/>
        <v>0</v>
      </c>
      <c r="AV3" s="31">
        <f t="shared" si="0"/>
        <v>0</v>
      </c>
      <c r="AW3" s="31">
        <f t="shared" si="0"/>
        <v>0</v>
      </c>
      <c r="AX3" s="31">
        <f t="shared" si="0"/>
        <v>0</v>
      </c>
      <c r="AY3" s="31">
        <f t="shared" si="0"/>
        <v>0</v>
      </c>
      <c r="AZ3" s="31">
        <f t="shared" si="0"/>
        <v>0</v>
      </c>
    </row>
    <row r="4" spans="1:52" ht="15" customHeight="1">
      <c r="AH4" s="3"/>
      <c r="AI4" s="3"/>
      <c r="AJ4" s="3"/>
      <c r="AK4" s="3"/>
      <c r="AL4" s="3"/>
      <c r="AM4" s="3"/>
      <c r="AO4" s="31" t="s">
        <v>98</v>
      </c>
      <c r="AP4" s="31">
        <f>メイン_入力!$AB$100</f>
        <v>0.495</v>
      </c>
      <c r="AR4" s="31" t="s">
        <v>98</v>
      </c>
      <c r="AS4" s="31">
        <f>SUMIF($D$12:$D$41,AS$2,$T$12:$T$41)</f>
        <v>0</v>
      </c>
      <c r="AT4" s="31">
        <f t="shared" ref="AT4:AZ4" si="1">SUMIF($D$12:$D$41,AT$2,$T$12:$T$41)</f>
        <v>0</v>
      </c>
      <c r="AU4" s="31">
        <f t="shared" si="1"/>
        <v>0</v>
      </c>
      <c r="AV4" s="31">
        <f t="shared" si="1"/>
        <v>0</v>
      </c>
      <c r="AW4" s="31">
        <f t="shared" si="1"/>
        <v>0</v>
      </c>
      <c r="AX4" s="31">
        <f t="shared" si="1"/>
        <v>0</v>
      </c>
      <c r="AY4" s="31">
        <f t="shared" si="1"/>
        <v>0</v>
      </c>
      <c r="AZ4" s="31">
        <f t="shared" si="1"/>
        <v>0</v>
      </c>
    </row>
    <row r="5" spans="1:52" ht="15" customHeight="1">
      <c r="A5" s="9" t="s">
        <v>833</v>
      </c>
      <c r="C5" s="71"/>
      <c r="D5" s="38"/>
      <c r="E5" s="5"/>
      <c r="R5" s="3"/>
      <c r="S5" s="3"/>
      <c r="T5" s="3"/>
      <c r="U5" s="3"/>
      <c r="V5" s="3"/>
      <c r="W5" s="10"/>
      <c r="X5" s="3"/>
      <c r="Y5" s="3"/>
      <c r="Z5" s="37" t="s">
        <v>295</v>
      </c>
      <c r="AA5" s="37" t="s">
        <v>296</v>
      </c>
      <c r="AB5" s="37" t="s">
        <v>398</v>
      </c>
      <c r="AD5" s="37" t="s">
        <v>238</v>
      </c>
      <c r="AE5" s="37"/>
      <c r="AF5" s="2"/>
      <c r="AG5" s="2"/>
      <c r="AO5" s="31" t="s">
        <v>103</v>
      </c>
      <c r="AP5" s="31">
        <f>メイン_入力!$AB$101</f>
        <v>0.495</v>
      </c>
      <c r="AR5" s="31" t="s">
        <v>99</v>
      </c>
      <c r="AS5" s="31">
        <f>SUMIF($D$12:$D$41,AS$2,$U$12:$U$41)</f>
        <v>0</v>
      </c>
      <c r="AT5" s="31">
        <f t="shared" ref="AT5:AZ5" si="2">SUMIF($D$12:$D$41,AT$2,$U$12:$U$41)</f>
        <v>0</v>
      </c>
      <c r="AU5" s="31">
        <f t="shared" si="2"/>
        <v>0</v>
      </c>
      <c r="AV5" s="31">
        <f t="shared" si="2"/>
        <v>0</v>
      </c>
      <c r="AW5" s="31">
        <f t="shared" si="2"/>
        <v>0</v>
      </c>
      <c r="AX5" s="31">
        <f t="shared" si="2"/>
        <v>0</v>
      </c>
      <c r="AY5" s="31">
        <f t="shared" si="2"/>
        <v>0</v>
      </c>
      <c r="AZ5" s="31">
        <f t="shared" si="2"/>
        <v>0</v>
      </c>
    </row>
    <row r="6" spans="1:52" ht="15" customHeight="1">
      <c r="B6" s="316"/>
      <c r="C6" s="340" t="s">
        <v>503</v>
      </c>
      <c r="D6" s="317" t="s">
        <v>504</v>
      </c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317"/>
      <c r="Q6" s="317"/>
      <c r="R6" s="78"/>
      <c r="S6" s="78"/>
      <c r="T6" s="78"/>
      <c r="U6" s="78"/>
      <c r="V6" s="78"/>
      <c r="W6" s="341"/>
      <c r="X6" s="3"/>
      <c r="Y6" s="3"/>
      <c r="AO6" s="31" t="s">
        <v>848</v>
      </c>
      <c r="AP6" s="31">
        <f>メイン_入力!$AB$102</f>
        <v>0.495</v>
      </c>
      <c r="AR6" s="31" t="s">
        <v>848</v>
      </c>
      <c r="AS6" s="31">
        <f>SUMIF($D$12:$D$41,AS$2,$V$12:$V$41)</f>
        <v>0</v>
      </c>
      <c r="AT6" s="31">
        <f t="shared" ref="AT6:AZ6" si="3">SUMIF($D$12:$D$41,AT$2,$V$12:$V$41)</f>
        <v>0</v>
      </c>
      <c r="AU6" s="31">
        <f t="shared" si="3"/>
        <v>0</v>
      </c>
      <c r="AV6" s="31">
        <f t="shared" si="3"/>
        <v>0</v>
      </c>
      <c r="AW6" s="31">
        <f t="shared" si="3"/>
        <v>0</v>
      </c>
      <c r="AX6" s="31">
        <f t="shared" si="3"/>
        <v>0</v>
      </c>
      <c r="AY6" s="31">
        <f t="shared" si="3"/>
        <v>0</v>
      </c>
      <c r="AZ6" s="31">
        <f t="shared" si="3"/>
        <v>0</v>
      </c>
    </row>
    <row r="7" spans="1:52" ht="15" customHeight="1">
      <c r="B7" s="139"/>
      <c r="C7" s="456"/>
      <c r="R7" s="3"/>
      <c r="S7" s="3"/>
      <c r="T7" s="3"/>
      <c r="U7" s="3"/>
      <c r="V7" s="3"/>
      <c r="W7" s="79"/>
      <c r="X7" s="3"/>
      <c r="Y7" s="3"/>
    </row>
    <row r="8" spans="1:52" ht="15" customHeight="1">
      <c r="B8" s="139"/>
      <c r="C8" s="604" t="s">
        <v>94</v>
      </c>
      <c r="D8" s="616" t="s">
        <v>306</v>
      </c>
      <c r="E8" s="624"/>
      <c r="F8" s="624"/>
      <c r="G8" s="624"/>
      <c r="H8" s="624"/>
      <c r="I8" s="624"/>
      <c r="J8" s="624"/>
      <c r="K8" s="624"/>
      <c r="L8" s="624"/>
      <c r="M8" s="626"/>
      <c r="N8" s="710" t="s">
        <v>357</v>
      </c>
      <c r="O8" s="710"/>
      <c r="P8" s="710"/>
      <c r="Q8" s="710"/>
      <c r="R8" s="710"/>
      <c r="S8" s="710"/>
      <c r="T8" s="710"/>
      <c r="U8" s="710"/>
      <c r="V8" s="710"/>
      <c r="W8" s="79"/>
      <c r="X8" s="3"/>
      <c r="Y8" s="3"/>
    </row>
    <row r="9" spans="1:52" ht="15" customHeight="1">
      <c r="B9" s="139"/>
      <c r="C9" s="605"/>
      <c r="D9" s="563" t="s">
        <v>313</v>
      </c>
      <c r="E9" s="563" t="s">
        <v>401</v>
      </c>
      <c r="F9" s="666" t="s">
        <v>358</v>
      </c>
      <c r="G9" s="666" t="s">
        <v>492</v>
      </c>
      <c r="H9" s="563" t="s">
        <v>362</v>
      </c>
      <c r="I9" s="563" t="s">
        <v>505</v>
      </c>
      <c r="J9" s="563" t="s">
        <v>364</v>
      </c>
      <c r="K9" s="648" t="s">
        <v>321</v>
      </c>
      <c r="L9" s="649"/>
      <c r="M9" s="649"/>
      <c r="N9" s="663" t="s">
        <v>322</v>
      </c>
      <c r="O9" s="663" t="s">
        <v>506</v>
      </c>
      <c r="P9" s="663" t="s">
        <v>366</v>
      </c>
      <c r="Q9" s="663" t="s">
        <v>367</v>
      </c>
      <c r="R9" s="663" t="s">
        <v>368</v>
      </c>
      <c r="S9" s="663" t="s">
        <v>327</v>
      </c>
      <c r="T9" s="663"/>
      <c r="U9" s="663"/>
      <c r="V9" s="663"/>
      <c r="W9" s="79"/>
      <c r="X9" s="3"/>
      <c r="Y9" s="3"/>
    </row>
    <row r="10" spans="1:52" ht="51.75" customHeight="1">
      <c r="B10" s="139"/>
      <c r="C10" s="605"/>
      <c r="D10" s="563"/>
      <c r="E10" s="563"/>
      <c r="F10" s="666"/>
      <c r="G10" s="666"/>
      <c r="H10" s="563"/>
      <c r="I10" s="563"/>
      <c r="J10" s="563"/>
      <c r="K10" s="663" t="s">
        <v>507</v>
      </c>
      <c r="L10" s="663" t="s">
        <v>508</v>
      </c>
      <c r="M10" s="568" t="s">
        <v>509</v>
      </c>
      <c r="N10" s="663"/>
      <c r="O10" s="663"/>
      <c r="P10" s="663"/>
      <c r="Q10" s="663"/>
      <c r="R10" s="663"/>
      <c r="S10" s="663"/>
      <c r="T10" s="663"/>
      <c r="U10" s="663"/>
      <c r="V10" s="663"/>
      <c r="W10" s="79"/>
      <c r="X10" s="3"/>
      <c r="Y10" s="3"/>
    </row>
    <row r="11" spans="1:52" ht="28.25" customHeight="1">
      <c r="B11" s="139"/>
      <c r="C11" s="605"/>
      <c r="D11" s="563"/>
      <c r="E11" s="563"/>
      <c r="F11" s="666"/>
      <c r="G11" s="666"/>
      <c r="H11" s="563"/>
      <c r="I11" s="563"/>
      <c r="J11" s="563"/>
      <c r="K11" s="663"/>
      <c r="L11" s="663"/>
      <c r="M11" s="569"/>
      <c r="N11" s="663"/>
      <c r="O11" s="663"/>
      <c r="P11" s="663"/>
      <c r="Q11" s="663"/>
      <c r="R11" s="663"/>
      <c r="S11" s="365" t="s">
        <v>395</v>
      </c>
      <c r="T11" s="365" t="s">
        <v>396</v>
      </c>
      <c r="U11" s="365" t="s">
        <v>397</v>
      </c>
      <c r="V11" s="365" t="s">
        <v>850</v>
      </c>
      <c r="W11" s="79"/>
      <c r="X11" s="3"/>
      <c r="Y11" s="3"/>
      <c r="Z11" s="56" t="s">
        <v>507</v>
      </c>
      <c r="AA11" s="56" t="s">
        <v>510</v>
      </c>
      <c r="AB11" s="56" t="s">
        <v>511</v>
      </c>
      <c r="AD11" s="56" t="s">
        <v>512</v>
      </c>
      <c r="AE11" s="56" t="s">
        <v>513</v>
      </c>
      <c r="AF11" s="56" t="s">
        <v>514</v>
      </c>
    </row>
    <row r="12" spans="1:52" ht="15" customHeight="1">
      <c r="B12" s="139"/>
      <c r="C12" s="322">
        <v>1</v>
      </c>
      <c r="D12" s="227"/>
      <c r="E12" s="352"/>
      <c r="F12" s="353"/>
      <c r="G12" s="354"/>
      <c r="H12" s="357"/>
      <c r="I12" s="357"/>
      <c r="J12" s="356"/>
      <c r="K12" s="227"/>
      <c r="L12" s="227"/>
      <c r="M12" s="227"/>
      <c r="N12" s="31" t="str">
        <f>IF(J12="","",SUMIF(K12:M12,"○",$Z$12:$AB$12))</f>
        <v/>
      </c>
      <c r="O12" s="168" t="str">
        <f>IF(J12="","",メイン_入力!$AD$32)</f>
        <v/>
      </c>
      <c r="P12" s="168" t="str">
        <f t="shared" ref="P12:P41" si="4">IF(J12="","",IF(G12="ｴﾚﾍﾞｰﾀｰ機械室",(H12+I12*0.3)*J12*(1-N12)*O12,(H12+I12)*J12*(1-N12)*O12))</f>
        <v/>
      </c>
      <c r="Q12" s="356"/>
      <c r="R12" s="168" t="str">
        <f>IF(N12="","",IF(Q12="",P12*N12/(1-N12),Q12*N12/(1-N12)))</f>
        <v/>
      </c>
      <c r="S12" s="96" t="str">
        <f>IF(ISERROR(R12),"",IF(R12="","",R12*$AP$3/1000))</f>
        <v/>
      </c>
      <c r="T12" s="96" t="str">
        <f>IF(ISERROR(R12),"",IF(R12="","",R12*$AP$4/1000))</f>
        <v/>
      </c>
      <c r="U12" s="96" t="str">
        <f t="shared" ref="U12:U13" si="5">IF(ISERROR(R12),"",IF(R12="","",R12*$AP$5/1000))</f>
        <v/>
      </c>
      <c r="V12" s="96" t="str">
        <f>IF(ISERROR(R12),"",IF(R12="","",R12*$AP$6/1000))</f>
        <v/>
      </c>
      <c r="W12" s="79"/>
      <c r="X12" s="3"/>
      <c r="Y12" s="3"/>
      <c r="Z12" s="31">
        <v>0.3</v>
      </c>
      <c r="AA12" s="31">
        <v>0.35</v>
      </c>
      <c r="AB12" s="31">
        <v>0.5</v>
      </c>
      <c r="AD12" s="146"/>
      <c r="AE12" s="146"/>
      <c r="AF12" s="146"/>
      <c r="AG12" s="146"/>
    </row>
    <row r="13" spans="1:52" ht="15" customHeight="1">
      <c r="B13" s="139"/>
      <c r="C13" s="322">
        <v>2</v>
      </c>
      <c r="D13" s="227"/>
      <c r="E13" s="352"/>
      <c r="F13" s="353"/>
      <c r="G13" s="354"/>
      <c r="H13" s="357"/>
      <c r="I13" s="357"/>
      <c r="J13" s="356"/>
      <c r="K13" s="227"/>
      <c r="L13" s="227"/>
      <c r="M13" s="227"/>
      <c r="N13" s="31" t="str">
        <f t="shared" ref="N13:N41" si="6">IF(J13="","",SUMIF(K13:M13,"○",$Z$12:$AB$12))</f>
        <v/>
      </c>
      <c r="O13" s="168" t="str">
        <f>IF(J13="","",メイン_入力!$AD$32)</f>
        <v/>
      </c>
      <c r="P13" s="168" t="str">
        <f t="shared" si="4"/>
        <v/>
      </c>
      <c r="Q13" s="356"/>
      <c r="R13" s="168" t="str">
        <f t="shared" ref="R13:R41" si="7">IF(N13="","",IF(Q13="",P13*N13/(1-N13),Q13*N13/(1-N13)))</f>
        <v/>
      </c>
      <c r="S13" s="96" t="str">
        <f t="shared" ref="S13:S41" si="8">IF(ISERROR(R13),"",IF(R13="","",R13*$AP$3/1000))</f>
        <v/>
      </c>
      <c r="T13" s="96" t="str">
        <f t="shared" ref="T13:T41" si="9">IF(ISERROR(R13),"",IF(R13="","",R13*$AP$4/1000))</f>
        <v/>
      </c>
      <c r="U13" s="96" t="str">
        <f t="shared" si="5"/>
        <v/>
      </c>
      <c r="V13" s="96" t="str">
        <f>IF(ISERROR(R13),"",IF(R13="","",R13*$AP$6/1000))</f>
        <v/>
      </c>
      <c r="W13" s="79"/>
      <c r="X13" s="3"/>
      <c r="Y13" s="3"/>
      <c r="AD13" s="146"/>
      <c r="AE13" s="146"/>
      <c r="AF13" s="146"/>
      <c r="AG13" s="146"/>
    </row>
    <row r="14" spans="1:52" ht="15" customHeight="1">
      <c r="B14" s="139"/>
      <c r="C14" s="322">
        <v>3</v>
      </c>
      <c r="D14" s="227"/>
      <c r="E14" s="352"/>
      <c r="F14" s="353"/>
      <c r="G14" s="354"/>
      <c r="H14" s="357"/>
      <c r="I14" s="357"/>
      <c r="J14" s="356"/>
      <c r="K14" s="227"/>
      <c r="L14" s="227"/>
      <c r="M14" s="227"/>
      <c r="N14" s="31" t="str">
        <f t="shared" si="6"/>
        <v/>
      </c>
      <c r="O14" s="168" t="str">
        <f>IF(J14="","",メイン_入力!$AD$32)</f>
        <v/>
      </c>
      <c r="P14" s="168" t="str">
        <f>IF(J14="","",IF(G14="ｴﾚﾍﾞｰﾀｰ機械室",(H14+I14*0.3)*J14*(1-N14)*O14,(H14+I14)*J14*(1-N14)*O14))</f>
        <v/>
      </c>
      <c r="Q14" s="356"/>
      <c r="R14" s="168" t="str">
        <f t="shared" si="7"/>
        <v/>
      </c>
      <c r="S14" s="96" t="str">
        <f t="shared" si="8"/>
        <v/>
      </c>
      <c r="T14" s="96" t="str">
        <f t="shared" si="9"/>
        <v/>
      </c>
      <c r="U14" s="96" t="str">
        <f>IF(ISERROR(R14),"",IF(R14="","",R14*$AP$5/1000))</f>
        <v/>
      </c>
      <c r="V14" s="96" t="str">
        <f t="shared" ref="V14:V41" si="10">IF(ISERROR(R14),"",IF(R14="","",R14*$AP$6/1000))</f>
        <v/>
      </c>
      <c r="W14" s="79"/>
      <c r="X14" s="3"/>
      <c r="Y14" s="3"/>
      <c r="AD14" s="146"/>
      <c r="AE14" s="146"/>
      <c r="AF14" s="146"/>
      <c r="AG14" s="146"/>
    </row>
    <row r="15" spans="1:52" ht="15" customHeight="1">
      <c r="B15" s="139"/>
      <c r="C15" s="322">
        <v>4</v>
      </c>
      <c r="D15" s="227"/>
      <c r="E15" s="352"/>
      <c r="F15" s="353"/>
      <c r="G15" s="354"/>
      <c r="H15" s="357"/>
      <c r="I15" s="357"/>
      <c r="J15" s="356"/>
      <c r="K15" s="227"/>
      <c r="L15" s="227"/>
      <c r="M15" s="227"/>
      <c r="N15" s="31" t="str">
        <f t="shared" si="6"/>
        <v/>
      </c>
      <c r="O15" s="168" t="str">
        <f>IF(J15="","",メイン_入力!$AD$32)</f>
        <v/>
      </c>
      <c r="P15" s="168" t="str">
        <f t="shared" si="4"/>
        <v/>
      </c>
      <c r="Q15" s="356"/>
      <c r="R15" s="168" t="str">
        <f t="shared" si="7"/>
        <v/>
      </c>
      <c r="S15" s="96" t="str">
        <f t="shared" si="8"/>
        <v/>
      </c>
      <c r="T15" s="96" t="str">
        <f t="shared" si="9"/>
        <v/>
      </c>
      <c r="U15" s="96" t="str">
        <f t="shared" ref="U15:U41" si="11">IF(ISERROR(R15),"",IF(R15="","",R15*$AP$5/1000))</f>
        <v/>
      </c>
      <c r="V15" s="96" t="str">
        <f t="shared" si="10"/>
        <v/>
      </c>
      <c r="W15" s="79"/>
      <c r="X15" s="3"/>
      <c r="Y15" s="3"/>
      <c r="AD15" s="146"/>
      <c r="AE15" s="146"/>
      <c r="AF15" s="146"/>
      <c r="AG15" s="146"/>
    </row>
    <row r="16" spans="1:52" ht="15" customHeight="1">
      <c r="B16" s="139"/>
      <c r="C16" s="322">
        <v>5</v>
      </c>
      <c r="D16" s="227"/>
      <c r="E16" s="352"/>
      <c r="F16" s="353"/>
      <c r="G16" s="354"/>
      <c r="H16" s="357"/>
      <c r="I16" s="357"/>
      <c r="J16" s="356"/>
      <c r="K16" s="227"/>
      <c r="L16" s="227"/>
      <c r="M16" s="227"/>
      <c r="N16" s="31" t="str">
        <f t="shared" si="6"/>
        <v/>
      </c>
      <c r="O16" s="168" t="str">
        <f>IF(J16="","",メイン_入力!$AD$32)</f>
        <v/>
      </c>
      <c r="P16" s="168" t="str">
        <f t="shared" si="4"/>
        <v/>
      </c>
      <c r="Q16" s="356"/>
      <c r="R16" s="168" t="str">
        <f t="shared" si="7"/>
        <v/>
      </c>
      <c r="S16" s="96" t="str">
        <f t="shared" si="8"/>
        <v/>
      </c>
      <c r="T16" s="96" t="str">
        <f t="shared" si="9"/>
        <v/>
      </c>
      <c r="U16" s="96" t="str">
        <f t="shared" si="11"/>
        <v/>
      </c>
      <c r="V16" s="96" t="str">
        <f t="shared" si="10"/>
        <v/>
      </c>
      <c r="W16" s="79"/>
      <c r="X16" s="3"/>
      <c r="Y16" s="3"/>
      <c r="AE16" s="146"/>
      <c r="AF16" s="146"/>
      <c r="AG16" s="146"/>
    </row>
    <row r="17" spans="2:33" ht="15" customHeight="1">
      <c r="B17" s="139"/>
      <c r="C17" s="322">
        <v>6</v>
      </c>
      <c r="D17" s="227"/>
      <c r="E17" s="352"/>
      <c r="F17" s="353"/>
      <c r="G17" s="354"/>
      <c r="H17" s="357"/>
      <c r="I17" s="357"/>
      <c r="J17" s="356"/>
      <c r="K17" s="227"/>
      <c r="L17" s="227"/>
      <c r="M17" s="227"/>
      <c r="N17" s="31" t="str">
        <f t="shared" si="6"/>
        <v/>
      </c>
      <c r="O17" s="168" t="str">
        <f>IF(J17="","",メイン_入力!$AD$32)</f>
        <v/>
      </c>
      <c r="P17" s="168" t="str">
        <f t="shared" si="4"/>
        <v/>
      </c>
      <c r="Q17" s="356"/>
      <c r="R17" s="168" t="str">
        <f t="shared" si="7"/>
        <v/>
      </c>
      <c r="S17" s="96" t="str">
        <f t="shared" si="8"/>
        <v/>
      </c>
      <c r="T17" s="96" t="str">
        <f t="shared" si="9"/>
        <v/>
      </c>
      <c r="U17" s="96" t="str">
        <f t="shared" si="11"/>
        <v/>
      </c>
      <c r="V17" s="96" t="str">
        <f t="shared" si="10"/>
        <v/>
      </c>
      <c r="W17" s="79"/>
      <c r="X17" s="3"/>
      <c r="Y17" s="3"/>
      <c r="AE17" s="146"/>
      <c r="AF17" s="146"/>
      <c r="AG17" s="146"/>
    </row>
    <row r="18" spans="2:33" ht="15" customHeight="1">
      <c r="B18" s="139"/>
      <c r="C18" s="322">
        <v>7</v>
      </c>
      <c r="D18" s="227"/>
      <c r="E18" s="352"/>
      <c r="F18" s="353"/>
      <c r="G18" s="354"/>
      <c r="H18" s="357"/>
      <c r="I18" s="357"/>
      <c r="J18" s="356"/>
      <c r="K18" s="227"/>
      <c r="L18" s="227"/>
      <c r="M18" s="227"/>
      <c r="N18" s="31" t="str">
        <f t="shared" si="6"/>
        <v/>
      </c>
      <c r="O18" s="168" t="str">
        <f>IF(J18="","",メイン_入力!$AD$32)</f>
        <v/>
      </c>
      <c r="P18" s="168" t="str">
        <f t="shared" si="4"/>
        <v/>
      </c>
      <c r="Q18" s="356"/>
      <c r="R18" s="168" t="str">
        <f t="shared" si="7"/>
        <v/>
      </c>
      <c r="S18" s="96" t="str">
        <f t="shared" si="8"/>
        <v/>
      </c>
      <c r="T18" s="96" t="str">
        <f t="shared" si="9"/>
        <v/>
      </c>
      <c r="U18" s="96" t="str">
        <f t="shared" si="11"/>
        <v/>
      </c>
      <c r="V18" s="96" t="str">
        <f t="shared" si="10"/>
        <v/>
      </c>
      <c r="W18" s="79"/>
      <c r="X18" s="3"/>
      <c r="Y18" s="3"/>
      <c r="AE18" s="146"/>
      <c r="AF18" s="146"/>
      <c r="AG18" s="146"/>
    </row>
    <row r="19" spans="2:33" ht="15" customHeight="1">
      <c r="B19" s="139"/>
      <c r="C19" s="322">
        <v>8</v>
      </c>
      <c r="D19" s="227"/>
      <c r="E19" s="352"/>
      <c r="F19" s="353"/>
      <c r="G19" s="354"/>
      <c r="H19" s="357"/>
      <c r="I19" s="357"/>
      <c r="J19" s="356"/>
      <c r="K19" s="227"/>
      <c r="L19" s="227"/>
      <c r="M19" s="227"/>
      <c r="N19" s="31" t="str">
        <f t="shared" si="6"/>
        <v/>
      </c>
      <c r="O19" s="168" t="str">
        <f>IF(J19="","",メイン_入力!$AD$32)</f>
        <v/>
      </c>
      <c r="P19" s="168" t="str">
        <f t="shared" si="4"/>
        <v/>
      </c>
      <c r="Q19" s="356"/>
      <c r="R19" s="168" t="str">
        <f t="shared" si="7"/>
        <v/>
      </c>
      <c r="S19" s="96" t="str">
        <f t="shared" si="8"/>
        <v/>
      </c>
      <c r="T19" s="96" t="str">
        <f t="shared" si="9"/>
        <v/>
      </c>
      <c r="U19" s="96" t="str">
        <f t="shared" si="11"/>
        <v/>
      </c>
      <c r="V19" s="96" t="str">
        <f t="shared" si="10"/>
        <v/>
      </c>
      <c r="W19" s="79"/>
      <c r="X19" s="3"/>
      <c r="Y19" s="3"/>
      <c r="AE19" s="146"/>
      <c r="AF19" s="146"/>
      <c r="AG19" s="146"/>
    </row>
    <row r="20" spans="2:33" ht="15" customHeight="1">
      <c r="B20" s="139"/>
      <c r="C20" s="322">
        <v>9</v>
      </c>
      <c r="D20" s="227"/>
      <c r="E20" s="352"/>
      <c r="F20" s="353"/>
      <c r="G20" s="354"/>
      <c r="H20" s="357"/>
      <c r="I20" s="357"/>
      <c r="J20" s="356"/>
      <c r="K20" s="227"/>
      <c r="L20" s="227"/>
      <c r="M20" s="227"/>
      <c r="N20" s="31" t="str">
        <f t="shared" si="6"/>
        <v/>
      </c>
      <c r="O20" s="168" t="str">
        <f>IF(J20="","",メイン_入力!$AD$32)</f>
        <v/>
      </c>
      <c r="P20" s="168" t="str">
        <f t="shared" si="4"/>
        <v/>
      </c>
      <c r="Q20" s="356"/>
      <c r="R20" s="168" t="str">
        <f t="shared" si="7"/>
        <v/>
      </c>
      <c r="S20" s="96" t="str">
        <f t="shared" si="8"/>
        <v/>
      </c>
      <c r="T20" s="96" t="str">
        <f t="shared" si="9"/>
        <v/>
      </c>
      <c r="U20" s="96" t="str">
        <f t="shared" si="11"/>
        <v/>
      </c>
      <c r="V20" s="96" t="str">
        <f t="shared" si="10"/>
        <v/>
      </c>
      <c r="W20" s="79"/>
      <c r="X20" s="3"/>
      <c r="Y20" s="3"/>
      <c r="AE20" s="146"/>
      <c r="AF20" s="146"/>
      <c r="AG20" s="146"/>
    </row>
    <row r="21" spans="2:33" ht="15" customHeight="1">
      <c r="B21" s="139"/>
      <c r="C21" s="322">
        <v>10</v>
      </c>
      <c r="D21" s="227"/>
      <c r="E21" s="352"/>
      <c r="F21" s="353"/>
      <c r="G21" s="354"/>
      <c r="H21" s="357"/>
      <c r="I21" s="357"/>
      <c r="J21" s="356"/>
      <c r="K21" s="227"/>
      <c r="L21" s="227"/>
      <c r="M21" s="227"/>
      <c r="N21" s="31" t="str">
        <f t="shared" si="6"/>
        <v/>
      </c>
      <c r="O21" s="168" t="str">
        <f>IF(J21="","",メイン_入力!$AD$32)</f>
        <v/>
      </c>
      <c r="P21" s="168" t="str">
        <f t="shared" si="4"/>
        <v/>
      </c>
      <c r="Q21" s="356"/>
      <c r="R21" s="168" t="str">
        <f t="shared" si="7"/>
        <v/>
      </c>
      <c r="S21" s="96" t="str">
        <f t="shared" si="8"/>
        <v/>
      </c>
      <c r="T21" s="96" t="str">
        <f t="shared" si="9"/>
        <v/>
      </c>
      <c r="U21" s="96" t="str">
        <f t="shared" si="11"/>
        <v/>
      </c>
      <c r="V21" s="96" t="str">
        <f t="shared" si="10"/>
        <v/>
      </c>
      <c r="W21" s="79"/>
      <c r="X21" s="3"/>
      <c r="Y21" s="3"/>
      <c r="AE21" s="146"/>
      <c r="AF21" s="146"/>
      <c r="AG21" s="146"/>
    </row>
    <row r="22" spans="2:33" ht="15" customHeight="1">
      <c r="B22" s="139"/>
      <c r="C22" s="322">
        <v>11</v>
      </c>
      <c r="D22" s="227"/>
      <c r="E22" s="352"/>
      <c r="F22" s="353"/>
      <c r="G22" s="354"/>
      <c r="H22" s="357"/>
      <c r="I22" s="357"/>
      <c r="J22" s="356"/>
      <c r="K22" s="227"/>
      <c r="L22" s="227"/>
      <c r="M22" s="227"/>
      <c r="N22" s="31" t="str">
        <f t="shared" si="6"/>
        <v/>
      </c>
      <c r="O22" s="168" t="str">
        <f>IF(J22="","",メイン_入力!$AD$32)</f>
        <v/>
      </c>
      <c r="P22" s="168" t="str">
        <f t="shared" si="4"/>
        <v/>
      </c>
      <c r="Q22" s="356"/>
      <c r="R22" s="168" t="str">
        <f t="shared" si="7"/>
        <v/>
      </c>
      <c r="S22" s="96" t="str">
        <f t="shared" si="8"/>
        <v/>
      </c>
      <c r="T22" s="96" t="str">
        <f t="shared" si="9"/>
        <v/>
      </c>
      <c r="U22" s="96" t="str">
        <f t="shared" si="11"/>
        <v/>
      </c>
      <c r="V22" s="96" t="str">
        <f t="shared" si="10"/>
        <v/>
      </c>
      <c r="W22" s="79"/>
      <c r="X22" s="3"/>
      <c r="Y22" s="3"/>
      <c r="AE22" s="146"/>
      <c r="AF22" s="146"/>
      <c r="AG22" s="146"/>
    </row>
    <row r="23" spans="2:33" ht="15" customHeight="1">
      <c r="B23" s="139"/>
      <c r="C23" s="322">
        <v>12</v>
      </c>
      <c r="D23" s="227"/>
      <c r="E23" s="352"/>
      <c r="F23" s="353"/>
      <c r="G23" s="354"/>
      <c r="H23" s="357"/>
      <c r="I23" s="357"/>
      <c r="J23" s="356"/>
      <c r="K23" s="227"/>
      <c r="L23" s="227"/>
      <c r="M23" s="227"/>
      <c r="N23" s="31" t="str">
        <f t="shared" si="6"/>
        <v/>
      </c>
      <c r="O23" s="168" t="str">
        <f>IF(J23="","",メイン_入力!$AD$32)</f>
        <v/>
      </c>
      <c r="P23" s="168" t="str">
        <f t="shared" si="4"/>
        <v/>
      </c>
      <c r="Q23" s="356"/>
      <c r="R23" s="168" t="str">
        <f t="shared" si="7"/>
        <v/>
      </c>
      <c r="S23" s="96" t="str">
        <f t="shared" si="8"/>
        <v/>
      </c>
      <c r="T23" s="96" t="str">
        <f t="shared" si="9"/>
        <v/>
      </c>
      <c r="U23" s="96" t="str">
        <f t="shared" si="11"/>
        <v/>
      </c>
      <c r="V23" s="96" t="str">
        <f t="shared" si="10"/>
        <v/>
      </c>
      <c r="W23" s="79"/>
      <c r="X23" s="3"/>
      <c r="Y23" s="3"/>
      <c r="AE23" s="146"/>
      <c r="AF23" s="146"/>
      <c r="AG23" s="146"/>
    </row>
    <row r="24" spans="2:33" ht="15" customHeight="1">
      <c r="B24" s="139"/>
      <c r="C24" s="322">
        <v>13</v>
      </c>
      <c r="D24" s="227"/>
      <c r="E24" s="352"/>
      <c r="F24" s="353"/>
      <c r="G24" s="354"/>
      <c r="H24" s="357"/>
      <c r="I24" s="357"/>
      <c r="J24" s="356"/>
      <c r="K24" s="227"/>
      <c r="L24" s="227"/>
      <c r="M24" s="227"/>
      <c r="N24" s="31" t="str">
        <f t="shared" si="6"/>
        <v/>
      </c>
      <c r="O24" s="168" t="str">
        <f>IF(J24="","",メイン_入力!$AD$32)</f>
        <v/>
      </c>
      <c r="P24" s="168" t="str">
        <f t="shared" si="4"/>
        <v/>
      </c>
      <c r="Q24" s="356"/>
      <c r="R24" s="168" t="str">
        <f t="shared" si="7"/>
        <v/>
      </c>
      <c r="S24" s="96" t="str">
        <f t="shared" si="8"/>
        <v/>
      </c>
      <c r="T24" s="96" t="str">
        <f t="shared" si="9"/>
        <v/>
      </c>
      <c r="U24" s="96" t="str">
        <f t="shared" si="11"/>
        <v/>
      </c>
      <c r="V24" s="96" t="str">
        <f t="shared" si="10"/>
        <v/>
      </c>
      <c r="W24" s="79"/>
      <c r="X24" s="3"/>
      <c r="Y24" s="3"/>
      <c r="AE24" s="146"/>
      <c r="AF24" s="146"/>
      <c r="AG24" s="146"/>
    </row>
    <row r="25" spans="2:33" ht="15" customHeight="1">
      <c r="B25" s="139"/>
      <c r="C25" s="322">
        <v>14</v>
      </c>
      <c r="D25" s="227"/>
      <c r="E25" s="352"/>
      <c r="F25" s="353"/>
      <c r="G25" s="354"/>
      <c r="H25" s="357"/>
      <c r="I25" s="357"/>
      <c r="J25" s="356"/>
      <c r="K25" s="227"/>
      <c r="L25" s="227"/>
      <c r="M25" s="227"/>
      <c r="N25" s="31" t="str">
        <f t="shared" si="6"/>
        <v/>
      </c>
      <c r="O25" s="168" t="str">
        <f>IF(J25="","",メイン_入力!$AD$32)</f>
        <v/>
      </c>
      <c r="P25" s="168" t="str">
        <f t="shared" si="4"/>
        <v/>
      </c>
      <c r="Q25" s="356"/>
      <c r="R25" s="168" t="str">
        <f t="shared" si="7"/>
        <v/>
      </c>
      <c r="S25" s="96" t="str">
        <f t="shared" si="8"/>
        <v/>
      </c>
      <c r="T25" s="96" t="str">
        <f t="shared" si="9"/>
        <v/>
      </c>
      <c r="U25" s="96" t="str">
        <f t="shared" si="11"/>
        <v/>
      </c>
      <c r="V25" s="96" t="str">
        <f t="shared" si="10"/>
        <v/>
      </c>
      <c r="W25" s="79"/>
      <c r="X25" s="3"/>
      <c r="Y25" s="3"/>
      <c r="AE25" s="146"/>
      <c r="AF25" s="146"/>
      <c r="AG25" s="146"/>
    </row>
    <row r="26" spans="2:33" ht="15" customHeight="1">
      <c r="B26" s="139"/>
      <c r="C26" s="322">
        <v>15</v>
      </c>
      <c r="D26" s="227"/>
      <c r="E26" s="352"/>
      <c r="F26" s="353"/>
      <c r="G26" s="354"/>
      <c r="H26" s="357"/>
      <c r="I26" s="357"/>
      <c r="J26" s="356"/>
      <c r="K26" s="227"/>
      <c r="L26" s="227"/>
      <c r="M26" s="227"/>
      <c r="N26" s="31" t="str">
        <f t="shared" si="6"/>
        <v/>
      </c>
      <c r="O26" s="168" t="str">
        <f>IF(J26="","",メイン_入力!$AD$32)</f>
        <v/>
      </c>
      <c r="P26" s="168" t="str">
        <f t="shared" si="4"/>
        <v/>
      </c>
      <c r="Q26" s="356"/>
      <c r="R26" s="168" t="str">
        <f t="shared" si="7"/>
        <v/>
      </c>
      <c r="S26" s="96" t="str">
        <f t="shared" si="8"/>
        <v/>
      </c>
      <c r="T26" s="96" t="str">
        <f t="shared" si="9"/>
        <v/>
      </c>
      <c r="U26" s="96" t="str">
        <f t="shared" si="11"/>
        <v/>
      </c>
      <c r="V26" s="96" t="str">
        <f t="shared" si="10"/>
        <v/>
      </c>
      <c r="W26" s="79"/>
      <c r="X26" s="3"/>
      <c r="Y26" s="3"/>
      <c r="AE26" s="146"/>
      <c r="AF26" s="146"/>
      <c r="AG26" s="146"/>
    </row>
    <row r="27" spans="2:33" ht="15" customHeight="1">
      <c r="B27" s="139"/>
      <c r="C27" s="322">
        <v>16</v>
      </c>
      <c r="D27" s="227"/>
      <c r="E27" s="352"/>
      <c r="F27" s="353"/>
      <c r="G27" s="354"/>
      <c r="H27" s="357"/>
      <c r="I27" s="357"/>
      <c r="J27" s="356"/>
      <c r="K27" s="227"/>
      <c r="L27" s="227"/>
      <c r="M27" s="227"/>
      <c r="N27" s="31" t="str">
        <f t="shared" si="6"/>
        <v/>
      </c>
      <c r="O27" s="168" t="str">
        <f>IF(J27="","",メイン_入力!$AD$32)</f>
        <v/>
      </c>
      <c r="P27" s="168" t="str">
        <f t="shared" si="4"/>
        <v/>
      </c>
      <c r="Q27" s="356"/>
      <c r="R27" s="168" t="str">
        <f t="shared" si="7"/>
        <v/>
      </c>
      <c r="S27" s="96" t="str">
        <f t="shared" si="8"/>
        <v/>
      </c>
      <c r="T27" s="96" t="str">
        <f t="shared" si="9"/>
        <v/>
      </c>
      <c r="U27" s="96" t="str">
        <f t="shared" si="11"/>
        <v/>
      </c>
      <c r="V27" s="96" t="str">
        <f t="shared" si="10"/>
        <v/>
      </c>
      <c r="W27" s="79"/>
      <c r="X27" s="3"/>
      <c r="Y27" s="3"/>
      <c r="AE27" s="146"/>
      <c r="AF27" s="146"/>
      <c r="AG27" s="146"/>
    </row>
    <row r="28" spans="2:33" ht="15" customHeight="1">
      <c r="B28" s="139"/>
      <c r="C28" s="322">
        <v>17</v>
      </c>
      <c r="D28" s="227"/>
      <c r="E28" s="352"/>
      <c r="F28" s="353"/>
      <c r="G28" s="354"/>
      <c r="H28" s="357"/>
      <c r="I28" s="357"/>
      <c r="J28" s="356"/>
      <c r="K28" s="227"/>
      <c r="L28" s="227"/>
      <c r="M28" s="227"/>
      <c r="N28" s="31" t="str">
        <f t="shared" si="6"/>
        <v/>
      </c>
      <c r="O28" s="168" t="str">
        <f>IF(J28="","",メイン_入力!$AD$32)</f>
        <v/>
      </c>
      <c r="P28" s="168" t="str">
        <f t="shared" si="4"/>
        <v/>
      </c>
      <c r="Q28" s="356"/>
      <c r="R28" s="168" t="str">
        <f t="shared" si="7"/>
        <v/>
      </c>
      <c r="S28" s="96" t="str">
        <f t="shared" si="8"/>
        <v/>
      </c>
      <c r="T28" s="96" t="str">
        <f t="shared" si="9"/>
        <v/>
      </c>
      <c r="U28" s="96" t="str">
        <f t="shared" si="11"/>
        <v/>
      </c>
      <c r="V28" s="96" t="str">
        <f t="shared" si="10"/>
        <v/>
      </c>
      <c r="W28" s="79"/>
      <c r="X28" s="3"/>
      <c r="Y28" s="3"/>
      <c r="AE28" s="146"/>
      <c r="AF28" s="146"/>
      <c r="AG28" s="146"/>
    </row>
    <row r="29" spans="2:33" ht="15" customHeight="1">
      <c r="B29" s="139"/>
      <c r="C29" s="322">
        <v>18</v>
      </c>
      <c r="D29" s="227"/>
      <c r="E29" s="352"/>
      <c r="F29" s="353"/>
      <c r="G29" s="354"/>
      <c r="H29" s="357"/>
      <c r="I29" s="357"/>
      <c r="J29" s="356"/>
      <c r="K29" s="227"/>
      <c r="L29" s="227"/>
      <c r="M29" s="227"/>
      <c r="N29" s="31" t="str">
        <f t="shared" si="6"/>
        <v/>
      </c>
      <c r="O29" s="168" t="str">
        <f>IF(J29="","",メイン_入力!$AD$32)</f>
        <v/>
      </c>
      <c r="P29" s="168" t="str">
        <f t="shared" si="4"/>
        <v/>
      </c>
      <c r="Q29" s="356"/>
      <c r="R29" s="168" t="str">
        <f t="shared" si="7"/>
        <v/>
      </c>
      <c r="S29" s="96" t="str">
        <f t="shared" si="8"/>
        <v/>
      </c>
      <c r="T29" s="96" t="str">
        <f t="shared" si="9"/>
        <v/>
      </c>
      <c r="U29" s="96" t="str">
        <f t="shared" si="11"/>
        <v/>
      </c>
      <c r="V29" s="96" t="str">
        <f t="shared" si="10"/>
        <v/>
      </c>
      <c r="W29" s="79"/>
      <c r="X29" s="3"/>
      <c r="Y29" s="3"/>
      <c r="AE29" s="146"/>
      <c r="AF29" s="146"/>
      <c r="AG29" s="146"/>
    </row>
    <row r="30" spans="2:33" ht="15" customHeight="1">
      <c r="B30" s="139"/>
      <c r="C30" s="322">
        <v>19</v>
      </c>
      <c r="D30" s="227"/>
      <c r="E30" s="352"/>
      <c r="F30" s="353"/>
      <c r="G30" s="354"/>
      <c r="H30" s="357"/>
      <c r="I30" s="357"/>
      <c r="J30" s="356"/>
      <c r="K30" s="227"/>
      <c r="L30" s="227"/>
      <c r="M30" s="227"/>
      <c r="N30" s="31" t="str">
        <f t="shared" si="6"/>
        <v/>
      </c>
      <c r="O30" s="168" t="str">
        <f>IF(J30="","",メイン_入力!$AD$32)</f>
        <v/>
      </c>
      <c r="P30" s="168" t="str">
        <f t="shared" si="4"/>
        <v/>
      </c>
      <c r="Q30" s="356"/>
      <c r="R30" s="168" t="str">
        <f t="shared" si="7"/>
        <v/>
      </c>
      <c r="S30" s="96" t="str">
        <f t="shared" si="8"/>
        <v/>
      </c>
      <c r="T30" s="96" t="str">
        <f t="shared" si="9"/>
        <v/>
      </c>
      <c r="U30" s="96" t="str">
        <f t="shared" si="11"/>
        <v/>
      </c>
      <c r="V30" s="96" t="str">
        <f t="shared" si="10"/>
        <v/>
      </c>
      <c r="W30" s="79"/>
      <c r="X30" s="3"/>
      <c r="Y30" s="3"/>
      <c r="AE30" s="146"/>
      <c r="AF30" s="146"/>
      <c r="AG30" s="146"/>
    </row>
    <row r="31" spans="2:33" ht="15" customHeight="1">
      <c r="B31" s="139"/>
      <c r="C31" s="322">
        <v>20</v>
      </c>
      <c r="D31" s="227"/>
      <c r="E31" s="352"/>
      <c r="F31" s="353"/>
      <c r="G31" s="354"/>
      <c r="H31" s="357"/>
      <c r="I31" s="357"/>
      <c r="J31" s="356"/>
      <c r="K31" s="227"/>
      <c r="L31" s="227"/>
      <c r="M31" s="227"/>
      <c r="N31" s="31" t="str">
        <f t="shared" si="6"/>
        <v/>
      </c>
      <c r="O31" s="168" t="str">
        <f>IF(J31="","",メイン_入力!$AD$32)</f>
        <v/>
      </c>
      <c r="P31" s="168" t="str">
        <f t="shared" si="4"/>
        <v/>
      </c>
      <c r="Q31" s="356"/>
      <c r="R31" s="168" t="str">
        <f t="shared" si="7"/>
        <v/>
      </c>
      <c r="S31" s="96" t="str">
        <f t="shared" si="8"/>
        <v/>
      </c>
      <c r="T31" s="96" t="str">
        <f t="shared" si="9"/>
        <v/>
      </c>
      <c r="U31" s="96" t="str">
        <f t="shared" si="11"/>
        <v/>
      </c>
      <c r="V31" s="96" t="str">
        <f t="shared" si="10"/>
        <v/>
      </c>
      <c r="W31" s="79"/>
      <c r="X31" s="3"/>
      <c r="Y31" s="3"/>
      <c r="AE31" s="146"/>
      <c r="AF31" s="146"/>
      <c r="AG31" s="146"/>
    </row>
    <row r="32" spans="2:33" ht="15" customHeight="1">
      <c r="B32" s="139"/>
      <c r="C32" s="322">
        <v>21</v>
      </c>
      <c r="D32" s="227"/>
      <c r="E32" s="352"/>
      <c r="F32" s="353"/>
      <c r="G32" s="354"/>
      <c r="H32" s="357"/>
      <c r="I32" s="357"/>
      <c r="J32" s="356"/>
      <c r="K32" s="227"/>
      <c r="L32" s="227"/>
      <c r="M32" s="227"/>
      <c r="N32" s="31" t="str">
        <f t="shared" si="6"/>
        <v/>
      </c>
      <c r="O32" s="168" t="str">
        <f>IF(J32="","",メイン_入力!$AD$32)</f>
        <v/>
      </c>
      <c r="P32" s="168" t="str">
        <f t="shared" si="4"/>
        <v/>
      </c>
      <c r="Q32" s="356"/>
      <c r="R32" s="168" t="str">
        <f t="shared" si="7"/>
        <v/>
      </c>
      <c r="S32" s="96" t="str">
        <f t="shared" si="8"/>
        <v/>
      </c>
      <c r="T32" s="96" t="str">
        <f t="shared" si="9"/>
        <v/>
      </c>
      <c r="U32" s="96" t="str">
        <f t="shared" si="11"/>
        <v/>
      </c>
      <c r="V32" s="96" t="str">
        <f t="shared" si="10"/>
        <v/>
      </c>
      <c r="W32" s="79"/>
      <c r="X32" s="3"/>
      <c r="Y32" s="3"/>
      <c r="AE32" s="146"/>
      <c r="AF32" s="146"/>
      <c r="AG32" s="146"/>
    </row>
    <row r="33" spans="2:33" ht="15" customHeight="1">
      <c r="B33" s="139"/>
      <c r="C33" s="322">
        <v>22</v>
      </c>
      <c r="D33" s="227"/>
      <c r="E33" s="352"/>
      <c r="F33" s="353"/>
      <c r="G33" s="354"/>
      <c r="H33" s="357"/>
      <c r="I33" s="357"/>
      <c r="J33" s="356"/>
      <c r="K33" s="227"/>
      <c r="L33" s="227"/>
      <c r="M33" s="227"/>
      <c r="N33" s="31" t="str">
        <f t="shared" si="6"/>
        <v/>
      </c>
      <c r="O33" s="168" t="str">
        <f>IF(J33="","",メイン_入力!$AD$32)</f>
        <v/>
      </c>
      <c r="P33" s="168" t="str">
        <f t="shared" si="4"/>
        <v/>
      </c>
      <c r="Q33" s="356"/>
      <c r="R33" s="168" t="str">
        <f t="shared" si="7"/>
        <v/>
      </c>
      <c r="S33" s="96" t="str">
        <f t="shared" si="8"/>
        <v/>
      </c>
      <c r="T33" s="96" t="str">
        <f t="shared" si="9"/>
        <v/>
      </c>
      <c r="U33" s="96" t="str">
        <f t="shared" si="11"/>
        <v/>
      </c>
      <c r="V33" s="96" t="str">
        <f t="shared" si="10"/>
        <v/>
      </c>
      <c r="W33" s="79"/>
      <c r="X33" s="3"/>
      <c r="Y33" s="3"/>
      <c r="AE33" s="146"/>
      <c r="AF33" s="146"/>
      <c r="AG33" s="146"/>
    </row>
    <row r="34" spans="2:33" ht="15" customHeight="1">
      <c r="B34" s="139"/>
      <c r="C34" s="322">
        <v>23</v>
      </c>
      <c r="D34" s="227"/>
      <c r="E34" s="352"/>
      <c r="F34" s="353"/>
      <c r="G34" s="354"/>
      <c r="H34" s="357"/>
      <c r="I34" s="357"/>
      <c r="J34" s="356"/>
      <c r="K34" s="227"/>
      <c r="L34" s="227"/>
      <c r="M34" s="227"/>
      <c r="N34" s="31" t="str">
        <f t="shared" si="6"/>
        <v/>
      </c>
      <c r="O34" s="168" t="str">
        <f>IF(J34="","",メイン_入力!$AD$32)</f>
        <v/>
      </c>
      <c r="P34" s="168" t="str">
        <f t="shared" si="4"/>
        <v/>
      </c>
      <c r="Q34" s="356"/>
      <c r="R34" s="168" t="str">
        <f t="shared" si="7"/>
        <v/>
      </c>
      <c r="S34" s="96" t="str">
        <f t="shared" si="8"/>
        <v/>
      </c>
      <c r="T34" s="96" t="str">
        <f t="shared" si="9"/>
        <v/>
      </c>
      <c r="U34" s="96" t="str">
        <f t="shared" si="11"/>
        <v/>
      </c>
      <c r="V34" s="96" t="str">
        <f t="shared" si="10"/>
        <v/>
      </c>
      <c r="W34" s="79"/>
      <c r="X34" s="3"/>
      <c r="Y34" s="3"/>
      <c r="AE34" s="146"/>
      <c r="AF34" s="146"/>
      <c r="AG34" s="146"/>
    </row>
    <row r="35" spans="2:33" ht="15" customHeight="1">
      <c r="B35" s="139"/>
      <c r="C35" s="322">
        <v>24</v>
      </c>
      <c r="D35" s="227"/>
      <c r="E35" s="352"/>
      <c r="F35" s="353"/>
      <c r="G35" s="354"/>
      <c r="H35" s="357"/>
      <c r="I35" s="357"/>
      <c r="J35" s="356"/>
      <c r="K35" s="227"/>
      <c r="L35" s="227"/>
      <c r="M35" s="227"/>
      <c r="N35" s="31" t="str">
        <f t="shared" si="6"/>
        <v/>
      </c>
      <c r="O35" s="168" t="str">
        <f>IF(J35="","",メイン_入力!$AD$32)</f>
        <v/>
      </c>
      <c r="P35" s="168" t="str">
        <f t="shared" si="4"/>
        <v/>
      </c>
      <c r="Q35" s="356"/>
      <c r="R35" s="168" t="str">
        <f t="shared" si="7"/>
        <v/>
      </c>
      <c r="S35" s="96" t="str">
        <f t="shared" si="8"/>
        <v/>
      </c>
      <c r="T35" s="96" t="str">
        <f t="shared" si="9"/>
        <v/>
      </c>
      <c r="U35" s="96" t="str">
        <f t="shared" si="11"/>
        <v/>
      </c>
      <c r="V35" s="96" t="str">
        <f t="shared" si="10"/>
        <v/>
      </c>
      <c r="W35" s="79"/>
      <c r="X35" s="3"/>
      <c r="Y35" s="3"/>
      <c r="AE35" s="146"/>
      <c r="AF35" s="146"/>
      <c r="AG35" s="146"/>
    </row>
    <row r="36" spans="2:33" ht="15" customHeight="1">
      <c r="B36" s="139"/>
      <c r="C36" s="322">
        <v>25</v>
      </c>
      <c r="D36" s="227"/>
      <c r="E36" s="352"/>
      <c r="F36" s="353"/>
      <c r="G36" s="354"/>
      <c r="H36" s="357"/>
      <c r="I36" s="357"/>
      <c r="J36" s="356"/>
      <c r="K36" s="227"/>
      <c r="L36" s="227"/>
      <c r="M36" s="227"/>
      <c r="N36" s="31" t="str">
        <f t="shared" si="6"/>
        <v/>
      </c>
      <c r="O36" s="168" t="str">
        <f>IF(J36="","",メイン_入力!$AD$32)</f>
        <v/>
      </c>
      <c r="P36" s="168" t="str">
        <f t="shared" si="4"/>
        <v/>
      </c>
      <c r="Q36" s="356"/>
      <c r="R36" s="168" t="str">
        <f t="shared" si="7"/>
        <v/>
      </c>
      <c r="S36" s="96" t="str">
        <f t="shared" si="8"/>
        <v/>
      </c>
      <c r="T36" s="96" t="str">
        <f t="shared" si="9"/>
        <v/>
      </c>
      <c r="U36" s="96" t="str">
        <f t="shared" si="11"/>
        <v/>
      </c>
      <c r="V36" s="96" t="str">
        <f>IF(ISERROR(R36),"",IF(R36="","",R36*$AP$6/1000))</f>
        <v/>
      </c>
      <c r="W36" s="79"/>
      <c r="X36" s="3"/>
      <c r="Y36" s="3"/>
      <c r="AE36" s="146"/>
      <c r="AF36" s="146"/>
      <c r="AG36" s="146"/>
    </row>
    <row r="37" spans="2:33" ht="15" customHeight="1">
      <c r="B37" s="139"/>
      <c r="C37" s="322">
        <v>26</v>
      </c>
      <c r="D37" s="227"/>
      <c r="E37" s="352"/>
      <c r="F37" s="353"/>
      <c r="G37" s="354"/>
      <c r="H37" s="357"/>
      <c r="I37" s="357"/>
      <c r="J37" s="356"/>
      <c r="K37" s="227"/>
      <c r="L37" s="227"/>
      <c r="M37" s="227"/>
      <c r="N37" s="31" t="str">
        <f t="shared" si="6"/>
        <v/>
      </c>
      <c r="O37" s="168" t="str">
        <f>IF(J37="","",メイン_入力!$AD$32)</f>
        <v/>
      </c>
      <c r="P37" s="168" t="str">
        <f t="shared" si="4"/>
        <v/>
      </c>
      <c r="Q37" s="356"/>
      <c r="R37" s="168" t="str">
        <f t="shared" si="7"/>
        <v/>
      </c>
      <c r="S37" s="96" t="str">
        <f t="shared" si="8"/>
        <v/>
      </c>
      <c r="T37" s="96" t="str">
        <f t="shared" si="9"/>
        <v/>
      </c>
      <c r="U37" s="96" t="str">
        <f t="shared" si="11"/>
        <v/>
      </c>
      <c r="V37" s="96" t="str">
        <f t="shared" si="10"/>
        <v/>
      </c>
      <c r="W37" s="79"/>
      <c r="X37" s="3"/>
      <c r="Y37" s="3"/>
      <c r="AE37" s="146"/>
      <c r="AF37" s="146"/>
      <c r="AG37" s="146"/>
    </row>
    <row r="38" spans="2:33" ht="15" customHeight="1">
      <c r="B38" s="139"/>
      <c r="C38" s="322">
        <v>27</v>
      </c>
      <c r="D38" s="227"/>
      <c r="E38" s="352"/>
      <c r="F38" s="353"/>
      <c r="G38" s="354"/>
      <c r="H38" s="357"/>
      <c r="I38" s="357"/>
      <c r="J38" s="356"/>
      <c r="K38" s="227"/>
      <c r="L38" s="227"/>
      <c r="M38" s="227"/>
      <c r="N38" s="31" t="str">
        <f t="shared" si="6"/>
        <v/>
      </c>
      <c r="O38" s="168" t="str">
        <f>IF(J38="","",メイン_入力!$AD$32)</f>
        <v/>
      </c>
      <c r="P38" s="168" t="str">
        <f t="shared" si="4"/>
        <v/>
      </c>
      <c r="Q38" s="356"/>
      <c r="R38" s="168" t="str">
        <f t="shared" si="7"/>
        <v/>
      </c>
      <c r="S38" s="96" t="str">
        <f t="shared" si="8"/>
        <v/>
      </c>
      <c r="T38" s="96" t="str">
        <f t="shared" si="9"/>
        <v/>
      </c>
      <c r="U38" s="96" t="str">
        <f t="shared" si="11"/>
        <v/>
      </c>
      <c r="V38" s="96" t="str">
        <f t="shared" si="10"/>
        <v/>
      </c>
      <c r="W38" s="79"/>
      <c r="X38" s="3"/>
      <c r="Y38" s="3"/>
      <c r="AE38" s="146"/>
      <c r="AF38" s="146"/>
      <c r="AG38" s="146"/>
    </row>
    <row r="39" spans="2:33" ht="15" customHeight="1">
      <c r="B39" s="139"/>
      <c r="C39" s="322">
        <v>28</v>
      </c>
      <c r="D39" s="227"/>
      <c r="E39" s="352"/>
      <c r="F39" s="353"/>
      <c r="G39" s="354"/>
      <c r="H39" s="357"/>
      <c r="I39" s="357"/>
      <c r="J39" s="356"/>
      <c r="K39" s="227"/>
      <c r="L39" s="227"/>
      <c r="M39" s="227"/>
      <c r="N39" s="31" t="str">
        <f t="shared" si="6"/>
        <v/>
      </c>
      <c r="O39" s="168" t="str">
        <f>IF(J39="","",メイン_入力!$AD$32)</f>
        <v/>
      </c>
      <c r="P39" s="168" t="str">
        <f t="shared" si="4"/>
        <v/>
      </c>
      <c r="Q39" s="356"/>
      <c r="R39" s="168" t="str">
        <f t="shared" si="7"/>
        <v/>
      </c>
      <c r="S39" s="96" t="str">
        <f t="shared" si="8"/>
        <v/>
      </c>
      <c r="T39" s="96" t="str">
        <f t="shared" si="9"/>
        <v/>
      </c>
      <c r="U39" s="96" t="str">
        <f t="shared" si="11"/>
        <v/>
      </c>
      <c r="V39" s="96" t="str">
        <f t="shared" si="10"/>
        <v/>
      </c>
      <c r="W39" s="79"/>
      <c r="X39" s="3"/>
      <c r="Y39" s="3"/>
      <c r="AE39" s="146"/>
      <c r="AF39" s="146"/>
      <c r="AG39" s="146"/>
    </row>
    <row r="40" spans="2:33" ht="15" customHeight="1">
      <c r="B40" s="139"/>
      <c r="C40" s="322">
        <v>29</v>
      </c>
      <c r="D40" s="227"/>
      <c r="E40" s="352"/>
      <c r="F40" s="353"/>
      <c r="G40" s="354"/>
      <c r="H40" s="357"/>
      <c r="I40" s="357"/>
      <c r="J40" s="356"/>
      <c r="K40" s="227"/>
      <c r="L40" s="227"/>
      <c r="M40" s="227"/>
      <c r="N40" s="31" t="str">
        <f t="shared" si="6"/>
        <v/>
      </c>
      <c r="O40" s="168" t="str">
        <f>IF(J40="","",メイン_入力!$AD$32)</f>
        <v/>
      </c>
      <c r="P40" s="168" t="str">
        <f t="shared" si="4"/>
        <v/>
      </c>
      <c r="Q40" s="356"/>
      <c r="R40" s="168" t="str">
        <f t="shared" si="7"/>
        <v/>
      </c>
      <c r="S40" s="96" t="str">
        <f t="shared" si="8"/>
        <v/>
      </c>
      <c r="T40" s="96" t="str">
        <f t="shared" si="9"/>
        <v/>
      </c>
      <c r="U40" s="96" t="str">
        <f t="shared" si="11"/>
        <v/>
      </c>
      <c r="V40" s="96" t="str">
        <f t="shared" si="10"/>
        <v/>
      </c>
      <c r="W40" s="79"/>
      <c r="X40" s="3"/>
      <c r="Y40" s="3"/>
      <c r="AE40" s="146"/>
      <c r="AF40" s="146"/>
      <c r="AG40" s="146"/>
    </row>
    <row r="41" spans="2:33" ht="15" customHeight="1">
      <c r="B41" s="139"/>
      <c r="C41" s="322">
        <v>30</v>
      </c>
      <c r="D41" s="227"/>
      <c r="E41" s="352"/>
      <c r="F41" s="353"/>
      <c r="G41" s="354"/>
      <c r="H41" s="357"/>
      <c r="I41" s="357"/>
      <c r="J41" s="356"/>
      <c r="K41" s="227"/>
      <c r="L41" s="227"/>
      <c r="M41" s="227"/>
      <c r="N41" s="31" t="str">
        <f t="shared" si="6"/>
        <v/>
      </c>
      <c r="O41" s="168" t="str">
        <f>IF(J41="","",メイン_入力!$AD$32)</f>
        <v/>
      </c>
      <c r="P41" s="168" t="str">
        <f t="shared" si="4"/>
        <v/>
      </c>
      <c r="Q41" s="356"/>
      <c r="R41" s="168" t="str">
        <f t="shared" si="7"/>
        <v/>
      </c>
      <c r="S41" s="96" t="str">
        <f t="shared" si="8"/>
        <v/>
      </c>
      <c r="T41" s="96" t="str">
        <f t="shared" si="9"/>
        <v/>
      </c>
      <c r="U41" s="96" t="str">
        <f t="shared" si="11"/>
        <v/>
      </c>
      <c r="V41" s="96" t="str">
        <f t="shared" si="10"/>
        <v/>
      </c>
      <c r="W41" s="79"/>
      <c r="X41" s="3"/>
      <c r="Y41" s="3"/>
      <c r="AE41" s="146"/>
      <c r="AF41" s="146"/>
      <c r="AG41" s="146"/>
    </row>
    <row r="42" spans="2:33" ht="15" customHeight="1">
      <c r="B42" s="299"/>
      <c r="C42" s="332"/>
      <c r="D42" s="332"/>
      <c r="E42" s="332"/>
      <c r="F42" s="332"/>
      <c r="G42" s="332"/>
      <c r="H42" s="332"/>
      <c r="I42" s="332"/>
      <c r="J42" s="332"/>
      <c r="K42" s="332"/>
      <c r="L42" s="332"/>
      <c r="M42" s="332"/>
      <c r="N42" s="332"/>
      <c r="O42" s="332"/>
      <c r="P42" s="332"/>
      <c r="Q42" s="332"/>
      <c r="R42" s="332"/>
      <c r="S42" s="332"/>
      <c r="T42" s="332"/>
      <c r="U42" s="332"/>
      <c r="V42" s="332"/>
      <c r="W42" s="334"/>
    </row>
    <row r="43" spans="2:33">
      <c r="W43" s="303" t="s">
        <v>229</v>
      </c>
    </row>
  </sheetData>
  <sheetProtection algorithmName="SHA-512" hashValue="8byccApTIoesVil+YV1W0BA9H6WaPN0LK0Aucu8sBJDlOjQEkRQtngBRfeLVQCmmoFJ2bkLmHX97IhXEfYplLw==" saltValue="jUsu7vGc3oWznEYhuGSksw==" spinCount="100000" sheet="1" selectLockedCells="1"/>
  <mergeCells count="20">
    <mergeCell ref="N9:N11"/>
    <mergeCell ref="O9:O11"/>
    <mergeCell ref="P9:P11"/>
    <mergeCell ref="Q9:Q11"/>
    <mergeCell ref="N8:V8"/>
    <mergeCell ref="R9:R11"/>
    <mergeCell ref="S9:V10"/>
    <mergeCell ref="C8:C11"/>
    <mergeCell ref="D8:M8"/>
    <mergeCell ref="D9:D11"/>
    <mergeCell ref="E9:E11"/>
    <mergeCell ref="F9:F11"/>
    <mergeCell ref="G9:G11"/>
    <mergeCell ref="H9:H11"/>
    <mergeCell ref="I9:I11"/>
    <mergeCell ref="J9:J11"/>
    <mergeCell ref="K10:K11"/>
    <mergeCell ref="L10:L11"/>
    <mergeCell ref="M10:M11"/>
    <mergeCell ref="K9:M9"/>
  </mergeCells>
  <phoneticPr fontId="3"/>
  <conditionalFormatting sqref="K12:K41">
    <cfRule type="expression" dxfId="28" priority="3">
      <formula>AND(K12="○",COUNTIF(K12:M12,"○")&gt;1)</formula>
    </cfRule>
  </conditionalFormatting>
  <conditionalFormatting sqref="L12:L41">
    <cfRule type="expression" dxfId="27" priority="2">
      <formula>AND(L12="○",COUNTIF(K12:M12,"○")&gt;1)</formula>
    </cfRule>
  </conditionalFormatting>
  <conditionalFormatting sqref="M12:M41">
    <cfRule type="expression" dxfId="26" priority="1">
      <formula>AND(M12="○",COUNTIF(K12:M12,"○")&gt;1)</formula>
    </cfRule>
  </conditionalFormatting>
  <dataValidations count="3">
    <dataValidation type="list" allowBlank="1" showInputMessage="1" showErrorMessage="1" sqref="D12:D41" xr:uid="{B5061500-A21D-488D-9550-9B34E151395E}">
      <formula1>$Z$2:$AG$2</formula1>
    </dataValidation>
    <dataValidation type="list" allowBlank="1" showInputMessage="1" showErrorMessage="1" sqref="G12:G41" xr:uid="{DD58CC91-FD19-44C9-BCD9-D7F01E1C1391}">
      <formula1>$AD$11:$AG$11</formula1>
    </dataValidation>
    <dataValidation type="list" allowBlank="1" showInputMessage="1" showErrorMessage="1" sqref="K12:M41" xr:uid="{3A79A2B0-F1E2-4E20-AE7C-EE7C665BF1AA}">
      <formula1>$AD$5:$AE$5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8" orientation="landscape" blackAndWhite="1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FC3DB-69C2-4037-8DF7-0AD28922FD49}">
  <dimension ref="A1:DD173"/>
  <sheetViews>
    <sheetView showGridLines="0" view="pageBreakPreview" zoomScaleNormal="85" zoomScaleSheetLayoutView="100" workbookViewId="0">
      <selection activeCell="D14" sqref="D14"/>
    </sheetView>
  </sheetViews>
  <sheetFormatPr defaultColWidth="0" defaultRowHeight="15.5" zeroHeight="1"/>
  <cols>
    <col min="1" max="1" width="1.9140625" style="339" customWidth="1"/>
    <col min="2" max="2" width="1.9140625" style="2" customWidth="1"/>
    <col min="3" max="3" width="3.33203125" style="2" customWidth="1"/>
    <col min="4" max="4" width="5.08203125" style="2" customWidth="1"/>
    <col min="5" max="5" width="4.5" style="2" bestFit="1" customWidth="1"/>
    <col min="6" max="6" width="6.6640625" style="2" customWidth="1"/>
    <col min="7" max="7" width="18" style="2" customWidth="1"/>
    <col min="8" max="11" width="6.9140625" style="2" customWidth="1"/>
    <col min="12" max="15" width="3.6640625" style="2" customWidth="1"/>
    <col min="16" max="16" width="6.1640625" style="2" customWidth="1"/>
    <col min="17" max="17" width="4.5" style="2" customWidth="1"/>
    <col min="18" max="19" width="6.1640625" style="2" customWidth="1"/>
    <col min="20" max="20" width="4.1640625" style="2" customWidth="1"/>
    <col min="21" max="21" width="5.58203125" style="2" customWidth="1"/>
    <col min="22" max="22" width="5.08203125" style="2" customWidth="1"/>
    <col min="23" max="25" width="6.9140625" style="2" customWidth="1"/>
    <col min="26" max="29" width="5.08203125" style="2" customWidth="1"/>
    <col min="30" max="30" width="1.9140625" style="2" customWidth="1"/>
    <col min="31" max="33" width="1.9140625" style="2" hidden="1" customWidth="1"/>
    <col min="34" max="35" width="8.08203125" style="2" hidden="1" customWidth="1"/>
    <col min="36" max="36" width="7.83203125" style="2" hidden="1" customWidth="1"/>
    <col min="37" max="44" width="7.83203125" style="3" hidden="1" customWidth="1"/>
    <col min="45" max="16384" width="7.83203125" style="2" hidden="1"/>
  </cols>
  <sheetData>
    <row r="1" spans="1:108" ht="15" customHeight="1" thickBot="1">
      <c r="AK1" s="3" t="s">
        <v>410</v>
      </c>
      <c r="AW1" s="3" t="s">
        <v>446</v>
      </c>
      <c r="BR1" s="3"/>
      <c r="CE1" s="3" t="s">
        <v>221</v>
      </c>
      <c r="CF1" s="3"/>
      <c r="CH1" s="3" t="s">
        <v>285</v>
      </c>
    </row>
    <row r="2" spans="1:108" ht="15" customHeight="1" thickBot="1">
      <c r="D2" s="310"/>
      <c r="E2" s="5" t="s">
        <v>0</v>
      </c>
      <c r="AK2" s="37" t="s">
        <v>8</v>
      </c>
      <c r="AL2" s="37" t="s">
        <v>9</v>
      </c>
      <c r="AM2" s="37" t="s">
        <v>10</v>
      </c>
      <c r="AN2" s="37" t="s">
        <v>11</v>
      </c>
      <c r="AO2" s="37" t="s">
        <v>12</v>
      </c>
      <c r="AP2" s="37" t="s">
        <v>13</v>
      </c>
      <c r="AQ2" s="37" t="s">
        <v>14</v>
      </c>
      <c r="AR2" s="37" t="s">
        <v>15</v>
      </c>
      <c r="AS2" s="457"/>
      <c r="AT2" s="363"/>
      <c r="AU2" s="146"/>
      <c r="AV2" s="146"/>
      <c r="AW2" s="3" t="s">
        <v>100</v>
      </c>
      <c r="BF2" s="3" t="s">
        <v>98</v>
      </c>
      <c r="BR2" s="3" t="s">
        <v>99</v>
      </c>
      <c r="CC2" s="3"/>
      <c r="CD2" s="3"/>
      <c r="CE2" s="59"/>
      <c r="CF2" s="31" t="s">
        <v>198</v>
      </c>
      <c r="CH2" s="59"/>
      <c r="CI2" s="37" t="s">
        <v>8</v>
      </c>
      <c r="CJ2" s="37" t="s">
        <v>9</v>
      </c>
      <c r="CK2" s="37" t="s">
        <v>10</v>
      </c>
      <c r="CL2" s="37" t="s">
        <v>11</v>
      </c>
      <c r="CM2" s="37" t="s">
        <v>12</v>
      </c>
      <c r="CN2" s="37" t="s">
        <v>13</v>
      </c>
      <c r="CO2" s="37" t="s">
        <v>14</v>
      </c>
      <c r="CP2" s="37" t="s">
        <v>15</v>
      </c>
    </row>
    <row r="3" spans="1:108" ht="15" customHeight="1" thickBot="1">
      <c r="D3" s="313"/>
      <c r="E3" s="5" t="s">
        <v>1</v>
      </c>
      <c r="AH3" s="3" t="s">
        <v>515</v>
      </c>
      <c r="AI3" s="3" t="s">
        <v>516</v>
      </c>
      <c r="AS3" s="362"/>
      <c r="AW3" s="31" t="s">
        <v>517</v>
      </c>
      <c r="AX3" s="59" t="s">
        <v>518</v>
      </c>
      <c r="AY3" s="60"/>
      <c r="AZ3" s="60"/>
      <c r="BA3" s="60"/>
      <c r="BB3" s="60"/>
      <c r="BC3" s="60"/>
      <c r="BD3" s="307"/>
      <c r="BE3" s="146"/>
      <c r="BF3" s="31" t="s">
        <v>517</v>
      </c>
      <c r="BG3" s="458" t="s">
        <v>518</v>
      </c>
      <c r="BH3" s="459"/>
      <c r="BI3" s="459"/>
      <c r="BJ3" s="459"/>
      <c r="BK3" s="459"/>
      <c r="BL3" s="459"/>
      <c r="BM3" s="459"/>
      <c r="BN3" s="459"/>
      <c r="BO3" s="459"/>
      <c r="BP3" s="460"/>
      <c r="BR3" s="31" t="s">
        <v>517</v>
      </c>
      <c r="BS3" s="458" t="s">
        <v>518</v>
      </c>
      <c r="BT3" s="459"/>
      <c r="BU3" s="459"/>
      <c r="BV3" s="459"/>
      <c r="BW3" s="459"/>
      <c r="BX3" s="459"/>
      <c r="BY3" s="459"/>
      <c r="BZ3" s="459"/>
      <c r="CA3" s="459"/>
      <c r="CB3" s="460"/>
      <c r="CC3" s="71"/>
      <c r="CD3" s="461"/>
      <c r="CE3" s="31" t="s">
        <v>100</v>
      </c>
      <c r="CF3" s="31">
        <f>メイン_入力!$AB$99</f>
        <v>0.38600000000000001</v>
      </c>
      <c r="CH3" s="31" t="s">
        <v>100</v>
      </c>
      <c r="CI3" s="31">
        <f>SUMIF($D$14:$D$171,CI$2,$Z$14:$Z$171)</f>
        <v>0</v>
      </c>
      <c r="CJ3" s="31">
        <f t="shared" ref="CJ3:CP3" si="0">SUMIF($D$14:$D$171,CJ$2,$Z$14:$Z$171)</f>
        <v>0</v>
      </c>
      <c r="CK3" s="31">
        <f t="shared" si="0"/>
        <v>0</v>
      </c>
      <c r="CL3" s="31">
        <f t="shared" si="0"/>
        <v>0</v>
      </c>
      <c r="CM3" s="31">
        <f t="shared" si="0"/>
        <v>0</v>
      </c>
      <c r="CN3" s="31">
        <f t="shared" si="0"/>
        <v>0</v>
      </c>
      <c r="CO3" s="31">
        <f t="shared" si="0"/>
        <v>0</v>
      </c>
      <c r="CP3" s="31">
        <f t="shared" si="0"/>
        <v>0</v>
      </c>
      <c r="CQ3" s="3"/>
      <c r="CR3" s="3"/>
      <c r="CS3" s="3"/>
      <c r="CT3" s="3"/>
      <c r="CU3" s="3"/>
      <c r="CV3" s="3"/>
    </row>
    <row r="4" spans="1:108" ht="15" customHeight="1">
      <c r="AH4" s="3">
        <f t="array" ref="AH4">SUM(IF(G14:G171&lt;&gt;"",IF(T14:T171&lt;&gt;"",1,0),0))</f>
        <v>0</v>
      </c>
      <c r="AI4" s="3">
        <f t="array" ref="AI4">SUM(IF(T14:T171&lt;&gt;"",1,0))</f>
        <v>0</v>
      </c>
      <c r="AJ4" s="2" t="s">
        <v>519</v>
      </c>
      <c r="AK4" s="364">
        <f t="array" ref="AK4">SUM(IF($T$14:$T$171&lt;&gt;"",IF($D$14:$D$171=AK$2,1,0),0))</f>
        <v>0</v>
      </c>
      <c r="AL4" s="78">
        <f t="array" ref="AL4">SUM(IF($T$14:$T$171&lt;&gt;"",IF($D$14:$D$171=AL$2,1,0),0))</f>
        <v>0</v>
      </c>
      <c r="AM4" s="78">
        <f t="array" ref="AM4">SUM(IF($T$14:$T$171&lt;&gt;"",IF($D$14:$D$171=AM$2,1,0),0))</f>
        <v>0</v>
      </c>
      <c r="AN4" s="78">
        <f t="array" ref="AN4">SUM(IF($T$14:$T$171&lt;&gt;"",IF($D$14:$D$171=AN$2,1,0),0))</f>
        <v>0</v>
      </c>
      <c r="AO4" s="78">
        <f t="array" ref="AO4">SUM(IF($T$14:$T$171&lt;&gt;"",IF($D$14:$D$171=AO$2,1,0),0))</f>
        <v>0</v>
      </c>
      <c r="AP4" s="78">
        <f t="array" ref="AP4">SUM(IF($T$14:$T$171&lt;&gt;"",IF($D$14:$D$171=AP$2,1,0),0))</f>
        <v>0</v>
      </c>
      <c r="AQ4" s="78">
        <f t="array" ref="AQ4">SUM(IF($T$14:$T$171&lt;&gt;"",IF($D$14:$D$171=AQ$2,1,0),0))</f>
        <v>0</v>
      </c>
      <c r="AR4" s="78">
        <f t="array" ref="AR4">SUM(IF($T$14:$T$171&lt;&gt;"",IF($D$14:$D$171=AR$2,1,0),0))</f>
        <v>0</v>
      </c>
      <c r="AS4" s="78"/>
      <c r="AT4" s="139"/>
      <c r="AU4" s="3"/>
      <c r="AV4" s="3"/>
      <c r="AW4" s="31"/>
      <c r="AX4" s="104">
        <v>0</v>
      </c>
      <c r="AY4" s="104">
        <v>30</v>
      </c>
      <c r="AZ4" s="104">
        <v>45</v>
      </c>
      <c r="BA4" s="104">
        <v>60</v>
      </c>
      <c r="BB4" s="104">
        <v>65</v>
      </c>
      <c r="BC4" s="104">
        <v>80</v>
      </c>
      <c r="BD4" s="104">
        <v>90</v>
      </c>
      <c r="BF4" s="31"/>
      <c r="BG4" s="104">
        <v>0</v>
      </c>
      <c r="BH4" s="104">
        <v>30</v>
      </c>
      <c r="BI4" s="104">
        <v>45</v>
      </c>
      <c r="BJ4" s="104">
        <v>60</v>
      </c>
      <c r="BK4" s="104">
        <v>65</v>
      </c>
      <c r="BL4" s="104">
        <v>80</v>
      </c>
      <c r="BM4" s="104">
        <v>90</v>
      </c>
      <c r="BN4" s="104">
        <v>100</v>
      </c>
      <c r="BO4" s="104">
        <v>120</v>
      </c>
      <c r="BP4" s="104">
        <v>140</v>
      </c>
      <c r="BR4" s="31"/>
      <c r="BS4" s="104">
        <v>0</v>
      </c>
      <c r="BT4" s="104">
        <v>30</v>
      </c>
      <c r="BU4" s="104">
        <v>45</v>
      </c>
      <c r="BV4" s="104">
        <v>60</v>
      </c>
      <c r="BW4" s="104">
        <v>65</v>
      </c>
      <c r="BX4" s="104">
        <v>80</v>
      </c>
      <c r="BY4" s="104">
        <v>90</v>
      </c>
      <c r="BZ4" s="104">
        <v>100</v>
      </c>
      <c r="CA4" s="104">
        <v>120</v>
      </c>
      <c r="CB4" s="104">
        <v>140</v>
      </c>
      <c r="CC4" s="71"/>
      <c r="CD4" s="461"/>
      <c r="CE4" s="31" t="s">
        <v>98</v>
      </c>
      <c r="CF4" s="31">
        <f>メイン_入力!$AB$100</f>
        <v>0.495</v>
      </c>
      <c r="CH4" s="31" t="s">
        <v>98</v>
      </c>
      <c r="CI4" s="31">
        <f>SUMIF($D$14:$D$171,CI$2,$AA$14:$AA$171)</f>
        <v>0</v>
      </c>
      <c r="CJ4" s="31">
        <f t="shared" ref="CJ4:CP4" si="1">SUMIF($D$14:$D$171,CJ$2,$AA$14:$AA$171)</f>
        <v>0</v>
      </c>
      <c r="CK4" s="31">
        <f t="shared" si="1"/>
        <v>0</v>
      </c>
      <c r="CL4" s="31">
        <f t="shared" si="1"/>
        <v>0</v>
      </c>
      <c r="CM4" s="31">
        <f t="shared" si="1"/>
        <v>0</v>
      </c>
      <c r="CN4" s="31">
        <f t="shared" si="1"/>
        <v>0</v>
      </c>
      <c r="CO4" s="31">
        <f t="shared" si="1"/>
        <v>0</v>
      </c>
      <c r="CP4" s="31">
        <f t="shared" si="1"/>
        <v>0</v>
      </c>
    </row>
    <row r="5" spans="1:108" ht="15" customHeight="1">
      <c r="A5" s="9" t="s">
        <v>834</v>
      </c>
      <c r="C5" s="71"/>
      <c r="D5" s="38"/>
      <c r="E5" s="5"/>
      <c r="F5" s="5"/>
      <c r="Y5" s="3"/>
      <c r="Z5" s="3"/>
      <c r="AA5" s="3"/>
      <c r="AB5" s="3"/>
      <c r="AC5" s="3"/>
      <c r="AD5" s="10"/>
      <c r="AE5" s="3"/>
      <c r="AF5" s="3"/>
      <c r="AG5" s="3"/>
      <c r="AH5" s="462" t="s">
        <v>520</v>
      </c>
      <c r="AI5" s="3" t="b">
        <f>OR(AH4=AI4,AH4=0)</f>
        <v>1</v>
      </c>
      <c r="AJ5" s="3" t="s">
        <v>521</v>
      </c>
      <c r="AK5" s="139" cm="1">
        <f t="array" ref="AK5">SUM(IF($G$14:$G$171&lt;&gt;"",IF($D$14:$D$171=AK$2,IF($T$14:$T$171&lt;&gt;"",1,0),0),0))</f>
        <v>0</v>
      </c>
      <c r="AL5" s="3">
        <f t="array" ref="AL5">SUM(IF($G$14:$G$171&lt;&gt;"",IF($D$14:$D$171=AL$2,IF($T$14:$T$171&lt;&gt;"",1,0),0),0))</f>
        <v>0</v>
      </c>
      <c r="AM5" s="3">
        <f t="array" ref="AM5">SUM(IF($G$14:$G$171&lt;&gt;"",IF($D$14:$D$171=AM$2,IF($T$14:$T$171&lt;&gt;"",1,0),0),0))</f>
        <v>0</v>
      </c>
      <c r="AN5" s="3">
        <f t="array" ref="AN5">SUM(IF($G$14:$G$171&lt;&gt;"",IF($D$14:$D$171=AN$2,IF($T$14:$T$171&lt;&gt;"",1,0),0),0))</f>
        <v>0</v>
      </c>
      <c r="AO5" s="3">
        <f t="array" ref="AO5">SUM(IF($G$14:$G$171&lt;&gt;"",IF($D$14:$D$171=AO$2,IF($T$14:$T$171&lt;&gt;"",1,0),0),0))</f>
        <v>0</v>
      </c>
      <c r="AP5" s="3">
        <f t="array" ref="AP5">SUM(IF($G$14:$G$171&lt;&gt;"",IF($D$14:$D$171=AP$2,IF($T$14:$T$171&lt;&gt;"",1,0),0),0))</f>
        <v>0</v>
      </c>
      <c r="AQ5" s="3">
        <f t="array" ref="AQ5">SUM(IF($G$14:$G$171&lt;&gt;"",IF($D$14:$D$171=AQ$2,IF($T$14:$T$171&lt;&gt;"",1,0),0),0))</f>
        <v>0</v>
      </c>
      <c r="AR5" s="3">
        <f t="array" ref="AR5">SUM(IF($G$14:$G$171&lt;&gt;"",IF($D$14:$D$171=AR$2,IF($T$14:$T$171&lt;&gt;"",1,0),0),0))</f>
        <v>0</v>
      </c>
      <c r="AS5" s="3"/>
      <c r="AT5" s="139"/>
      <c r="AU5" s="3"/>
      <c r="AV5" s="3"/>
      <c r="AW5" s="31">
        <v>0</v>
      </c>
      <c r="AX5" s="104">
        <v>0.5</v>
      </c>
      <c r="AY5" s="463">
        <f>$AX$5</f>
        <v>0.5</v>
      </c>
      <c r="AZ5" s="463">
        <f t="shared" ref="AZ5:BD5" si="2">$AX$5</f>
        <v>0.5</v>
      </c>
      <c r="BA5" s="463">
        <f t="shared" si="2"/>
        <v>0.5</v>
      </c>
      <c r="BB5" s="463">
        <f t="shared" si="2"/>
        <v>0.5</v>
      </c>
      <c r="BC5" s="463">
        <f t="shared" si="2"/>
        <v>0.5</v>
      </c>
      <c r="BD5" s="463">
        <f t="shared" si="2"/>
        <v>0.5</v>
      </c>
      <c r="BE5" s="3"/>
      <c r="BF5" s="31">
        <v>0</v>
      </c>
      <c r="BG5" s="104">
        <v>0.5</v>
      </c>
      <c r="BH5" s="463">
        <v>0.5</v>
      </c>
      <c r="BI5" s="463">
        <v>0.5</v>
      </c>
      <c r="BJ5" s="463">
        <v>0.5</v>
      </c>
      <c r="BK5" s="463">
        <v>0.5</v>
      </c>
      <c r="BL5" s="463">
        <v>0.5</v>
      </c>
      <c r="BM5" s="463">
        <v>0.5</v>
      </c>
      <c r="BN5" s="463">
        <v>0.5</v>
      </c>
      <c r="BO5" s="463">
        <v>0.5</v>
      </c>
      <c r="BP5" s="463">
        <v>0.5</v>
      </c>
      <c r="BR5" s="31">
        <v>0</v>
      </c>
      <c r="BS5" s="104">
        <v>0.5</v>
      </c>
      <c r="BT5" s="463">
        <v>0.5</v>
      </c>
      <c r="BU5" s="463">
        <v>0.5</v>
      </c>
      <c r="BV5" s="463">
        <v>0.5</v>
      </c>
      <c r="BW5" s="463">
        <v>0.5</v>
      </c>
      <c r="BX5" s="463">
        <v>0.5</v>
      </c>
      <c r="BY5" s="463">
        <v>0.5</v>
      </c>
      <c r="BZ5" s="463">
        <v>0.5</v>
      </c>
      <c r="CA5" s="463">
        <v>0.5</v>
      </c>
      <c r="CB5" s="463">
        <v>0.5</v>
      </c>
      <c r="CC5" s="71"/>
      <c r="CD5" s="461"/>
      <c r="CE5" s="31" t="s">
        <v>99</v>
      </c>
      <c r="CF5" s="31">
        <f>メイン_入力!$AB$101</f>
        <v>0.495</v>
      </c>
      <c r="CH5" s="31" t="s">
        <v>99</v>
      </c>
      <c r="CI5" s="31">
        <f>SUMIF($D$14:$D$171,CI$2,$AB$14:$AB$171)</f>
        <v>0</v>
      </c>
      <c r="CJ5" s="31">
        <f t="shared" ref="CJ5:CP5" si="3">SUMIF($D$14:$D$171,CJ$2,$AB$14:$AB$171)</f>
        <v>0</v>
      </c>
      <c r="CK5" s="31">
        <f t="shared" si="3"/>
        <v>0</v>
      </c>
      <c r="CL5" s="31">
        <f t="shared" si="3"/>
        <v>0</v>
      </c>
      <c r="CM5" s="31">
        <f t="shared" si="3"/>
        <v>0</v>
      </c>
      <c r="CN5" s="31">
        <f t="shared" si="3"/>
        <v>0</v>
      </c>
      <c r="CO5" s="31">
        <f t="shared" si="3"/>
        <v>0</v>
      </c>
      <c r="CP5" s="31">
        <f t="shared" si="3"/>
        <v>0</v>
      </c>
    </row>
    <row r="6" spans="1:108" ht="15" customHeight="1">
      <c r="B6" s="316"/>
      <c r="C6" s="340" t="s">
        <v>522</v>
      </c>
      <c r="D6" s="317" t="s">
        <v>523</v>
      </c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317"/>
      <c r="Q6" s="317"/>
      <c r="R6" s="317"/>
      <c r="S6" s="317"/>
      <c r="T6" s="317"/>
      <c r="U6" s="317"/>
      <c r="V6" s="317"/>
      <c r="W6" s="317"/>
      <c r="X6" s="317"/>
      <c r="Y6" s="78"/>
      <c r="Z6" s="78"/>
      <c r="AA6" s="78"/>
      <c r="AB6" s="78"/>
      <c r="AC6" s="78"/>
      <c r="AD6" s="341"/>
      <c r="AE6" s="3"/>
      <c r="AF6" s="3"/>
      <c r="AG6" s="3"/>
      <c r="AJ6" s="462" t="s">
        <v>520</v>
      </c>
      <c r="AK6" s="376" t="b">
        <f>OR(AK5=AK4,AK5=0)</f>
        <v>1</v>
      </c>
      <c r="AL6" s="33" t="b">
        <f t="shared" ref="AL6:AR6" si="4">OR(AL5=AL4,AL5=0)</f>
        <v>1</v>
      </c>
      <c r="AM6" s="33" t="b">
        <f t="shared" si="4"/>
        <v>1</v>
      </c>
      <c r="AN6" s="33" t="b">
        <f t="shared" si="4"/>
        <v>1</v>
      </c>
      <c r="AO6" s="33" t="b">
        <f t="shared" si="4"/>
        <v>1</v>
      </c>
      <c r="AP6" s="33" t="b">
        <f t="shared" si="4"/>
        <v>1</v>
      </c>
      <c r="AQ6" s="33" t="b">
        <f t="shared" si="4"/>
        <v>1</v>
      </c>
      <c r="AR6" s="33" t="b">
        <f t="shared" si="4"/>
        <v>1</v>
      </c>
      <c r="AS6" s="33"/>
      <c r="AT6" s="139"/>
      <c r="AU6" s="3"/>
      <c r="AV6" s="3"/>
      <c r="AW6" s="31">
        <v>600</v>
      </c>
      <c r="AX6" s="104">
        <v>0</v>
      </c>
      <c r="AY6" s="104">
        <v>0.15</v>
      </c>
      <c r="AZ6" s="104">
        <v>0.3</v>
      </c>
      <c r="BA6" s="463">
        <f>$AZ$6</f>
        <v>0.3</v>
      </c>
      <c r="BB6" s="104">
        <v>0.45</v>
      </c>
      <c r="BC6" s="104">
        <v>0.5</v>
      </c>
      <c r="BD6" s="463">
        <f>$BC$6</f>
        <v>0.5</v>
      </c>
      <c r="BE6" s="3"/>
      <c r="BF6" s="31">
        <v>600</v>
      </c>
      <c r="BG6" s="104">
        <v>0</v>
      </c>
      <c r="BH6" s="104">
        <v>0.15</v>
      </c>
      <c r="BI6" s="104">
        <v>0.3</v>
      </c>
      <c r="BJ6" s="463">
        <v>0.3</v>
      </c>
      <c r="BK6" s="104">
        <v>0.45</v>
      </c>
      <c r="BL6" s="104">
        <v>0.5</v>
      </c>
      <c r="BM6" s="463">
        <v>0.5</v>
      </c>
      <c r="BN6" s="104">
        <v>0.6</v>
      </c>
      <c r="BO6" s="104">
        <v>0.7</v>
      </c>
      <c r="BP6" s="463">
        <v>0.7</v>
      </c>
      <c r="BR6" s="31">
        <v>600</v>
      </c>
      <c r="BS6" s="104">
        <v>0</v>
      </c>
      <c r="BT6" s="104">
        <v>0</v>
      </c>
      <c r="BU6" s="104">
        <v>0.3</v>
      </c>
      <c r="BV6" s="463">
        <v>0.3</v>
      </c>
      <c r="BW6" s="104">
        <v>0.45</v>
      </c>
      <c r="BX6" s="104">
        <v>0.5</v>
      </c>
      <c r="BY6" s="463">
        <v>0.5</v>
      </c>
      <c r="BZ6" s="104">
        <v>0.6</v>
      </c>
      <c r="CA6" s="104">
        <v>0.7</v>
      </c>
      <c r="CB6" s="463">
        <v>0.7</v>
      </c>
      <c r="CE6" s="31" t="s">
        <v>848</v>
      </c>
      <c r="CF6" s="31">
        <f>メイン_入力!$AB$102</f>
        <v>0.495</v>
      </c>
      <c r="CH6" s="31" t="s">
        <v>848</v>
      </c>
      <c r="CI6" s="31">
        <f>SUMIF($D$14:$D$171,CI$2,$AC$14:$AC$171)</f>
        <v>0</v>
      </c>
      <c r="CJ6" s="31">
        <f t="shared" ref="CJ6:CP6" si="5">SUMIF($D$14:$D$171,CJ$2,$AC$14:$AC$171)</f>
        <v>0</v>
      </c>
      <c r="CK6" s="31">
        <f t="shared" si="5"/>
        <v>0</v>
      </c>
      <c r="CL6" s="31">
        <f t="shared" si="5"/>
        <v>0</v>
      </c>
      <c r="CM6" s="31">
        <f t="shared" si="5"/>
        <v>0</v>
      </c>
      <c r="CN6" s="31">
        <f t="shared" si="5"/>
        <v>0</v>
      </c>
      <c r="CO6" s="31">
        <f t="shared" si="5"/>
        <v>0</v>
      </c>
      <c r="CP6" s="31">
        <f t="shared" si="5"/>
        <v>0</v>
      </c>
    </row>
    <row r="7" spans="1:108" ht="15" customHeight="1">
      <c r="B7" s="139"/>
      <c r="Y7" s="3"/>
      <c r="Z7" s="3"/>
      <c r="AA7" s="3"/>
      <c r="AB7" s="3"/>
      <c r="AC7" s="3"/>
      <c r="AD7" s="79"/>
      <c r="AE7" s="3"/>
      <c r="AF7" s="3"/>
      <c r="AG7" s="3"/>
      <c r="AJ7" s="464"/>
      <c r="AW7" s="31">
        <v>2200</v>
      </c>
      <c r="AX7" s="104">
        <v>0</v>
      </c>
      <c r="AY7" s="463">
        <f>$AX$7</f>
        <v>0</v>
      </c>
      <c r="AZ7" s="463">
        <f>$AX$7</f>
        <v>0</v>
      </c>
      <c r="BA7" s="104">
        <v>0.25</v>
      </c>
      <c r="BB7" s="463">
        <f>$BA$7</f>
        <v>0.25</v>
      </c>
      <c r="BC7" s="463">
        <f>$BA$7</f>
        <v>0.25</v>
      </c>
      <c r="BD7" s="104">
        <v>0.45</v>
      </c>
      <c r="BE7" s="3"/>
      <c r="BF7" s="31">
        <v>2200</v>
      </c>
      <c r="BG7" s="104">
        <v>0</v>
      </c>
      <c r="BH7" s="463">
        <v>0</v>
      </c>
      <c r="BI7" s="463">
        <v>0</v>
      </c>
      <c r="BJ7" s="104">
        <v>0.25</v>
      </c>
      <c r="BK7" s="463">
        <v>0.25</v>
      </c>
      <c r="BL7" s="463">
        <v>0.25</v>
      </c>
      <c r="BM7" s="104">
        <v>0.45</v>
      </c>
      <c r="BN7" s="463">
        <v>0.45</v>
      </c>
      <c r="BO7" s="104">
        <v>0.5</v>
      </c>
      <c r="BP7" s="104">
        <v>0.6</v>
      </c>
      <c r="BR7" s="31">
        <v>2200</v>
      </c>
      <c r="BS7" s="104">
        <v>0</v>
      </c>
      <c r="BT7" s="463">
        <v>0</v>
      </c>
      <c r="BU7" s="463">
        <v>0</v>
      </c>
      <c r="BV7" s="104">
        <v>0.25</v>
      </c>
      <c r="BW7" s="463">
        <v>0.25</v>
      </c>
      <c r="BX7" s="463">
        <v>0.25</v>
      </c>
      <c r="BY7" s="104">
        <v>0.45</v>
      </c>
      <c r="BZ7" s="463">
        <v>0.45</v>
      </c>
      <c r="CA7" s="104">
        <v>0.5</v>
      </c>
      <c r="CB7" s="104">
        <v>0.6</v>
      </c>
      <c r="CH7" s="3" t="s">
        <v>524</v>
      </c>
      <c r="CO7" s="465"/>
    </row>
    <row r="8" spans="1:108" ht="15" customHeight="1">
      <c r="B8" s="139"/>
      <c r="C8" s="604" t="s">
        <v>94</v>
      </c>
      <c r="D8" s="616" t="s">
        <v>306</v>
      </c>
      <c r="E8" s="624"/>
      <c r="F8" s="624"/>
      <c r="G8" s="624"/>
      <c r="H8" s="624"/>
      <c r="I8" s="624"/>
      <c r="J8" s="624"/>
      <c r="K8" s="624"/>
      <c r="L8" s="624"/>
      <c r="M8" s="624"/>
      <c r="N8" s="624"/>
      <c r="O8" s="624"/>
      <c r="P8" s="624"/>
      <c r="Q8" s="624"/>
      <c r="R8" s="624"/>
      <c r="S8" s="624"/>
      <c r="T8" s="624"/>
      <c r="U8" s="710" t="s">
        <v>357</v>
      </c>
      <c r="V8" s="710"/>
      <c r="W8" s="710"/>
      <c r="X8" s="710"/>
      <c r="Y8" s="710"/>
      <c r="Z8" s="710"/>
      <c r="AA8" s="710"/>
      <c r="AB8" s="710"/>
      <c r="AC8" s="710"/>
      <c r="AD8" s="79"/>
      <c r="AE8" s="3"/>
      <c r="AF8" s="3"/>
      <c r="AG8" s="3"/>
      <c r="CH8" s="37" t="s">
        <v>525</v>
      </c>
      <c r="CI8" s="348" t="s">
        <v>526</v>
      </c>
      <c r="CJ8" s="37" t="s">
        <v>527</v>
      </c>
      <c r="CK8" s="37" t="s">
        <v>528</v>
      </c>
      <c r="CL8" s="37" t="s">
        <v>529</v>
      </c>
      <c r="CM8" s="37" t="s">
        <v>514</v>
      </c>
      <c r="CN8" s="37" t="s">
        <v>530</v>
      </c>
      <c r="CO8" s="37" t="s">
        <v>531</v>
      </c>
      <c r="CP8" s="37" t="s">
        <v>532</v>
      </c>
      <c r="CQ8" s="37" t="s">
        <v>533</v>
      </c>
      <c r="CR8" s="37" t="s">
        <v>534</v>
      </c>
      <c r="CS8" s="37" t="s">
        <v>535</v>
      </c>
      <c r="CT8" s="37" t="s">
        <v>536</v>
      </c>
      <c r="CU8" s="37" t="s">
        <v>537</v>
      </c>
      <c r="CV8" s="37" t="s">
        <v>538</v>
      </c>
      <c r="CW8" s="37" t="s">
        <v>539</v>
      </c>
      <c r="CX8" s="37" t="s">
        <v>540</v>
      </c>
      <c r="CY8" s="37" t="s">
        <v>541</v>
      </c>
      <c r="CZ8" s="37" t="s">
        <v>542</v>
      </c>
      <c r="DA8" s="37" t="s">
        <v>543</v>
      </c>
      <c r="DB8" s="37" t="s">
        <v>544</v>
      </c>
      <c r="DC8" s="37" t="s">
        <v>545</v>
      </c>
      <c r="DD8" s="37"/>
    </row>
    <row r="9" spans="1:108" ht="15" customHeight="1">
      <c r="B9" s="139"/>
      <c r="C9" s="605"/>
      <c r="D9" s="562" t="s">
        <v>313</v>
      </c>
      <c r="E9" s="562" t="s">
        <v>314</v>
      </c>
      <c r="F9" s="562" t="s">
        <v>546</v>
      </c>
      <c r="G9" s="562" t="s">
        <v>547</v>
      </c>
      <c r="H9" s="660" t="s">
        <v>321</v>
      </c>
      <c r="I9" s="686"/>
      <c r="J9" s="686"/>
      <c r="K9" s="686"/>
      <c r="L9" s="686"/>
      <c r="M9" s="686"/>
      <c r="N9" s="686"/>
      <c r="O9" s="686"/>
      <c r="P9" s="686"/>
      <c r="Q9" s="686"/>
      <c r="R9" s="686"/>
      <c r="S9" s="686"/>
      <c r="T9" s="686"/>
      <c r="U9" s="563" t="s">
        <v>322</v>
      </c>
      <c r="V9" s="563" t="s">
        <v>548</v>
      </c>
      <c r="W9" s="563" t="s">
        <v>366</v>
      </c>
      <c r="X9" s="563" t="s">
        <v>367</v>
      </c>
      <c r="Y9" s="563" t="s">
        <v>368</v>
      </c>
      <c r="Z9" s="663" t="s">
        <v>327</v>
      </c>
      <c r="AA9" s="663"/>
      <c r="AB9" s="663"/>
      <c r="AC9" s="663"/>
      <c r="AD9" s="79"/>
      <c r="AE9" s="3"/>
      <c r="AF9" s="3"/>
      <c r="AG9" s="3"/>
      <c r="AK9" s="37" t="s">
        <v>238</v>
      </c>
      <c r="AL9" s="37"/>
      <c r="CH9" s="63">
        <v>3000</v>
      </c>
      <c r="CI9" s="63">
        <v>8760</v>
      </c>
      <c r="CJ9" s="63">
        <v>3000</v>
      </c>
      <c r="CK9" s="63">
        <v>3000</v>
      </c>
      <c r="CL9" s="63">
        <v>500</v>
      </c>
      <c r="CM9" s="63">
        <v>3000</v>
      </c>
      <c r="CN9" s="63">
        <v>3000</v>
      </c>
      <c r="CO9" s="63">
        <v>1500</v>
      </c>
      <c r="CP9" s="63">
        <v>500</v>
      </c>
      <c r="CQ9" s="63">
        <v>4500</v>
      </c>
      <c r="CR9" s="63">
        <v>3000</v>
      </c>
      <c r="CS9" s="63">
        <v>4500</v>
      </c>
      <c r="CT9" s="63">
        <v>4500</v>
      </c>
      <c r="CU9" s="63">
        <v>8760</v>
      </c>
      <c r="CV9" s="63">
        <v>3000</v>
      </c>
      <c r="CW9" s="63">
        <v>1500</v>
      </c>
      <c r="CX9" s="63">
        <v>3000</v>
      </c>
      <c r="CY9" s="63">
        <v>1500</v>
      </c>
      <c r="CZ9" s="63">
        <v>3000</v>
      </c>
      <c r="DA9" s="63">
        <v>1500</v>
      </c>
      <c r="DB9" s="63">
        <v>3000</v>
      </c>
      <c r="DC9" s="63">
        <v>3000</v>
      </c>
      <c r="DD9" s="104">
        <v>3000</v>
      </c>
    </row>
    <row r="10" spans="1:108" ht="15" customHeight="1">
      <c r="B10" s="139"/>
      <c r="C10" s="605"/>
      <c r="D10" s="563"/>
      <c r="E10" s="563"/>
      <c r="F10" s="563"/>
      <c r="G10" s="563"/>
      <c r="H10" s="660" t="s">
        <v>549</v>
      </c>
      <c r="I10" s="686"/>
      <c r="J10" s="686"/>
      <c r="K10" s="686"/>
      <c r="L10" s="686"/>
      <c r="M10" s="686"/>
      <c r="N10" s="686"/>
      <c r="O10" s="661"/>
      <c r="P10" s="562" t="s">
        <v>550</v>
      </c>
      <c r="Q10" s="562" t="s">
        <v>551</v>
      </c>
      <c r="R10" s="562" t="s">
        <v>552</v>
      </c>
      <c r="S10" s="562" t="s">
        <v>553</v>
      </c>
      <c r="T10" s="562" t="s">
        <v>320</v>
      </c>
      <c r="U10" s="563"/>
      <c r="V10" s="563"/>
      <c r="W10" s="563"/>
      <c r="X10" s="563"/>
      <c r="Y10" s="563"/>
      <c r="Z10" s="663"/>
      <c r="AA10" s="663"/>
      <c r="AB10" s="663"/>
      <c r="AC10" s="663"/>
      <c r="AD10" s="79"/>
      <c r="AE10" s="3"/>
      <c r="AF10" s="3"/>
      <c r="AG10" s="3"/>
      <c r="AP10" s="2"/>
    </row>
    <row r="11" spans="1:108" ht="35.25" customHeight="1">
      <c r="B11" s="139"/>
      <c r="C11" s="605"/>
      <c r="D11" s="563"/>
      <c r="E11" s="563"/>
      <c r="F11" s="563"/>
      <c r="G11" s="563"/>
      <c r="H11" s="717" t="s">
        <v>554</v>
      </c>
      <c r="I11" s="717" t="s">
        <v>555</v>
      </c>
      <c r="J11" s="717" t="s">
        <v>556</v>
      </c>
      <c r="K11" s="717" t="s">
        <v>557</v>
      </c>
      <c r="L11" s="715" t="s">
        <v>558</v>
      </c>
      <c r="M11" s="716"/>
      <c r="N11" s="715" t="s">
        <v>559</v>
      </c>
      <c r="O11" s="716"/>
      <c r="P11" s="563"/>
      <c r="Q11" s="563"/>
      <c r="R11" s="563"/>
      <c r="S11" s="563"/>
      <c r="T11" s="563"/>
      <c r="U11" s="563"/>
      <c r="V11" s="563"/>
      <c r="W11" s="563"/>
      <c r="X11" s="563"/>
      <c r="Y11" s="563"/>
      <c r="Z11" s="663"/>
      <c r="AA11" s="663"/>
      <c r="AB11" s="663"/>
      <c r="AC11" s="663"/>
      <c r="AD11" s="79"/>
      <c r="AE11" s="3"/>
      <c r="AF11" s="3"/>
      <c r="AG11" s="3"/>
      <c r="AS11" s="146"/>
      <c r="AT11" s="146"/>
      <c r="AU11" s="146"/>
      <c r="AV11" s="146"/>
      <c r="BE11" s="146"/>
      <c r="CH11" s="348" t="s">
        <v>560</v>
      </c>
      <c r="CI11" s="348" t="s">
        <v>561</v>
      </c>
      <c r="CJ11" s="348" t="s">
        <v>562</v>
      </c>
      <c r="CK11" s="348" t="s">
        <v>563</v>
      </c>
      <c r="CL11" s="348" t="s">
        <v>564</v>
      </c>
    </row>
    <row r="12" spans="1:108" ht="9" customHeight="1">
      <c r="B12" s="139"/>
      <c r="C12" s="605"/>
      <c r="D12" s="563"/>
      <c r="E12" s="563"/>
      <c r="F12" s="563"/>
      <c r="G12" s="563"/>
      <c r="H12" s="718"/>
      <c r="I12" s="718"/>
      <c r="J12" s="718"/>
      <c r="K12" s="718"/>
      <c r="L12" s="714" t="s">
        <v>565</v>
      </c>
      <c r="M12" s="714" t="s">
        <v>566</v>
      </c>
      <c r="N12" s="714" t="s">
        <v>567</v>
      </c>
      <c r="O12" s="714" t="s">
        <v>566</v>
      </c>
      <c r="P12" s="563"/>
      <c r="Q12" s="563"/>
      <c r="R12" s="563"/>
      <c r="S12" s="563"/>
      <c r="T12" s="563"/>
      <c r="U12" s="563"/>
      <c r="V12" s="563"/>
      <c r="W12" s="563"/>
      <c r="X12" s="563"/>
      <c r="Y12" s="563"/>
      <c r="Z12" s="663"/>
      <c r="AA12" s="663"/>
      <c r="AB12" s="663"/>
      <c r="AC12" s="663"/>
      <c r="AD12" s="79"/>
      <c r="AE12" s="3"/>
      <c r="AF12" s="3"/>
      <c r="AG12" s="3"/>
      <c r="AQ12" s="146"/>
      <c r="AR12" s="146"/>
      <c r="AS12" s="146"/>
      <c r="AT12" s="146"/>
      <c r="AU12" s="146"/>
      <c r="AV12" s="146"/>
      <c r="BE12" s="146"/>
      <c r="CH12" s="31">
        <v>0.25</v>
      </c>
      <c r="CI12" s="31">
        <v>0.15</v>
      </c>
      <c r="CJ12" s="31">
        <v>0.25</v>
      </c>
      <c r="CK12" s="31">
        <v>0.25</v>
      </c>
      <c r="CL12" s="31" t="s">
        <v>568</v>
      </c>
    </row>
    <row r="13" spans="1:108" ht="36.75" customHeight="1">
      <c r="B13" s="139"/>
      <c r="C13" s="606"/>
      <c r="D13" s="642"/>
      <c r="E13" s="642"/>
      <c r="F13" s="642"/>
      <c r="G13" s="642"/>
      <c r="H13" s="719"/>
      <c r="I13" s="719"/>
      <c r="J13" s="719"/>
      <c r="K13" s="719"/>
      <c r="L13" s="714"/>
      <c r="M13" s="714"/>
      <c r="N13" s="714"/>
      <c r="O13" s="714"/>
      <c r="P13" s="642"/>
      <c r="Q13" s="642"/>
      <c r="R13" s="642"/>
      <c r="S13" s="642"/>
      <c r="T13" s="642"/>
      <c r="U13" s="642"/>
      <c r="V13" s="642"/>
      <c r="W13" s="642"/>
      <c r="X13" s="642"/>
      <c r="Y13" s="642"/>
      <c r="Z13" s="365" t="s">
        <v>332</v>
      </c>
      <c r="AA13" s="365" t="s">
        <v>333</v>
      </c>
      <c r="AB13" s="365" t="s">
        <v>334</v>
      </c>
      <c r="AC13" s="365" t="s">
        <v>849</v>
      </c>
      <c r="AD13" s="79"/>
      <c r="AE13" s="3"/>
      <c r="AF13" s="3"/>
      <c r="AG13" s="3"/>
      <c r="AH13" s="104" t="s">
        <v>569</v>
      </c>
      <c r="AI13" s="104" t="s">
        <v>570</v>
      </c>
      <c r="AQ13" s="146"/>
      <c r="AR13" s="146"/>
      <c r="AS13" s="146"/>
      <c r="AT13" s="146"/>
      <c r="AU13" s="146"/>
      <c r="AV13" s="146"/>
      <c r="BE13" s="146"/>
    </row>
    <row r="14" spans="1:108" ht="15" customHeight="1">
      <c r="B14" s="139"/>
      <c r="C14" s="322">
        <v>1</v>
      </c>
      <c r="D14" s="227"/>
      <c r="E14" s="352"/>
      <c r="F14" s="352"/>
      <c r="G14" s="466"/>
      <c r="H14" s="227"/>
      <c r="I14" s="227"/>
      <c r="J14" s="227"/>
      <c r="K14" s="227"/>
      <c r="L14" s="227"/>
      <c r="M14" s="227"/>
      <c r="N14" s="227"/>
      <c r="O14" s="227"/>
      <c r="P14" s="385"/>
      <c r="Q14" s="407"/>
      <c r="R14" s="407"/>
      <c r="S14" s="385"/>
      <c r="T14" s="356"/>
      <c r="U14" s="48" t="str">
        <f t="shared" ref="U14:U43" si="6">IF(OR(AND(E14&gt;2014,M14="○"),AND(E14&gt;2014,O14="○")),0,IF(T14=0,"",IF(COUNTIF(H14:O14,"○")&gt;=2,0,IF(COUNTIF(H14:O14,"○")=1,IF(COUNTIF(L14:O14,"○")=1,AI14,INDEX($CH$12:$CK$12,1,MATCH("○",H14:K14,0))),0))))</f>
        <v/>
      </c>
      <c r="V14" s="168" t="str">
        <f t="shared" ref="V14:V43" si="7">IF(T14="","",IF(G14="",$DD$9,HLOOKUP(G14,$CH$8:$DC$9,2,0)))</f>
        <v/>
      </c>
      <c r="W14" s="168">
        <f t="shared" ref="W14:W43" si="8">IF(T14="",0,S14*T14*V14/1000)</f>
        <v>0</v>
      </c>
      <c r="X14" s="356"/>
      <c r="Y14" s="168" t="str">
        <f t="shared" ref="Y14:Y43" si="9">IF(OR(U14="",NOT($AI$5)),"",IF(X14="",W14,X14)*U14/(1-U14))</f>
        <v/>
      </c>
      <c r="Z14" s="96" t="str">
        <f>IF(ISERROR(Y14),"",IF(Y14="","",Y14*$CF$3/1000))</f>
        <v/>
      </c>
      <c r="AA14" s="96" t="str">
        <f>IF(ISERROR(Y14),"",IF(Y14="","",Y14*$CF$4/1000))</f>
        <v/>
      </c>
      <c r="AB14" s="96" t="str">
        <f>IF(ISERROR(Y14),"",IF(Y14="","",Y14*$CF$5/1000))</f>
        <v/>
      </c>
      <c r="AC14" s="96" t="str">
        <f>IF(ISERROR(Y14),"",IF(Y14="","",Y14*$CF$6/1000))</f>
        <v/>
      </c>
      <c r="AD14" s="79"/>
      <c r="AE14" s="3"/>
      <c r="AF14" s="3"/>
      <c r="AG14" s="3"/>
      <c r="AH14" s="31" t="e">
        <f>R14/S14*IF(OR(M14="○",O14="○"),0.9,1)</f>
        <v>#DIV/0!</v>
      </c>
      <c r="AI14" s="31" t="e">
        <f>IF(E14&lt;=2014,IF(OR(L14="○",M14="○"),INDEX($AX$7:$BD$7,1,MATCH(AH14,$AX$4:$BD$4,1)),INDEX($AX$5:$BD$7,MATCH(R14,$AW$5:$AW$7,1),MATCH(AH14,$AX$4:$BD$4,1))),IF(E14&lt;=2019,IF(OR(L14="○",M14="○"),INDEX($BG$7:$BP$7,1,MATCH(AH14,$BG$4:$BP$4,1)),INDEX($BG$5:$BP$7,MATCH(R14,$BF$5:$BF$7,1),MATCH(AH14,$BG$4:$BP$4,1))),IF(OR(L14="○",M14="○"),INDEX($BS$7:$CB$7,1,MATCH(AH14,$BS$4:$CB$4,1)),INDEX($BS$5:$CB$7,MATCH(R14,$BR$5:$BR$7,1),MATCH(AH14,$BS$4:$CB$4,1)))))</f>
        <v>#DIV/0!</v>
      </c>
    </row>
    <row r="15" spans="1:108" ht="15" customHeight="1">
      <c r="B15" s="139"/>
      <c r="C15" s="322">
        <v>2</v>
      </c>
      <c r="D15" s="227"/>
      <c r="E15" s="352"/>
      <c r="F15" s="352"/>
      <c r="G15" s="466"/>
      <c r="H15" s="227"/>
      <c r="I15" s="227"/>
      <c r="J15" s="227"/>
      <c r="K15" s="227"/>
      <c r="L15" s="227"/>
      <c r="M15" s="227"/>
      <c r="N15" s="227"/>
      <c r="O15" s="227"/>
      <c r="P15" s="385"/>
      <c r="Q15" s="407"/>
      <c r="R15" s="407"/>
      <c r="S15" s="385"/>
      <c r="T15" s="356"/>
      <c r="U15" s="48" t="str">
        <f t="shared" si="6"/>
        <v/>
      </c>
      <c r="V15" s="168" t="str">
        <f t="shared" si="7"/>
        <v/>
      </c>
      <c r="W15" s="168">
        <f t="shared" si="8"/>
        <v>0</v>
      </c>
      <c r="X15" s="356"/>
      <c r="Y15" s="168" t="str">
        <f t="shared" si="9"/>
        <v/>
      </c>
      <c r="Z15" s="96" t="str">
        <f t="shared" ref="Z15:Z43" si="10">IF(ISERROR(Y15),"",IF(Y15="","",Y15*$CF$3/1000))</f>
        <v/>
      </c>
      <c r="AA15" s="96" t="str">
        <f t="shared" ref="AA15:AA43" si="11">IF(ISERROR(Y15),"",IF(Y15="","",Y15*$CF$4/1000))</f>
        <v/>
      </c>
      <c r="AB15" s="96" t="str">
        <f t="shared" ref="AB15:AB43" si="12">IF(ISERROR(Y15),"",IF(Y15="","",Y15*$CF$5/1000))</f>
        <v/>
      </c>
      <c r="AC15" s="96" t="str">
        <f>IF(ISERROR(Y15),"",IF(Y15="","",Y15*$CF$6/1000))</f>
        <v/>
      </c>
      <c r="AD15" s="79"/>
      <c r="AE15" s="3"/>
      <c r="AF15" s="3"/>
      <c r="AG15" s="3"/>
      <c r="AH15" s="31" t="e">
        <f t="shared" ref="AH15:AH43" si="13">R15/S15*IF(OR(M15="○",O15="○"),0.9,1)</f>
        <v>#DIV/0!</v>
      </c>
      <c r="AI15" s="31" t="e">
        <f t="shared" ref="AI15:AI43" si="14">IF(E15&lt;=2014,IF(OR(L15="○",M15="○"),INDEX($AX$7:$BD$7,1,MATCH(AH15,$AX$4:$BD$4,1)),INDEX($AX$5:$BD$7,MATCH(R15,$AW$5:$AW$7,1),MATCH(AH15,$AX$4:$BD$4,1))),IF(E15&lt;=2019,IF(OR(L15="○",M15="○"),INDEX($BG$7:$BP$7,1,MATCH(AH15,$BG$4:$BP$4,1)),INDEX($BG$5:$BP$7,MATCH(R15,$BF$5:$BF$7,1),MATCH(AH15,$BG$4:$BP$4,1))),IF(OR(L15="○",M15="○"),INDEX($BS$7:$CB$7,1,MATCH(AH15,$BS$4:$CB$4,1)),INDEX($BS$5:$CB$7,MATCH(R15,$BR$5:$BR$7,1),MATCH(AH15,$BS$4:$CB$4,1)))))</f>
        <v>#DIV/0!</v>
      </c>
      <c r="AQ15" s="146"/>
      <c r="AR15" s="146"/>
      <c r="AS15" s="146"/>
      <c r="AT15" s="146"/>
      <c r="AU15" s="146"/>
      <c r="AV15" s="146"/>
      <c r="BE15" s="146"/>
    </row>
    <row r="16" spans="1:108" ht="15" customHeight="1">
      <c r="B16" s="139"/>
      <c r="C16" s="322">
        <v>3</v>
      </c>
      <c r="D16" s="227"/>
      <c r="E16" s="352"/>
      <c r="F16" s="352"/>
      <c r="G16" s="466"/>
      <c r="H16" s="227"/>
      <c r="I16" s="227"/>
      <c r="J16" s="227"/>
      <c r="K16" s="227"/>
      <c r="L16" s="227"/>
      <c r="M16" s="227"/>
      <c r="N16" s="227"/>
      <c r="O16" s="227"/>
      <c r="P16" s="385"/>
      <c r="Q16" s="407"/>
      <c r="R16" s="407"/>
      <c r="S16" s="385"/>
      <c r="T16" s="356"/>
      <c r="U16" s="48" t="str">
        <f t="shared" si="6"/>
        <v/>
      </c>
      <c r="V16" s="168" t="str">
        <f t="shared" si="7"/>
        <v/>
      </c>
      <c r="W16" s="168">
        <f t="shared" si="8"/>
        <v>0</v>
      </c>
      <c r="X16" s="356"/>
      <c r="Y16" s="168" t="str">
        <f t="shared" si="9"/>
        <v/>
      </c>
      <c r="Z16" s="96" t="str">
        <f t="shared" si="10"/>
        <v/>
      </c>
      <c r="AA16" s="96" t="str">
        <f t="shared" si="11"/>
        <v/>
      </c>
      <c r="AB16" s="96" t="str">
        <f t="shared" si="12"/>
        <v/>
      </c>
      <c r="AC16" s="96" t="str">
        <f t="shared" ref="AC16:AC43" si="15">IF(ISERROR(Y16),"",IF(Y16="","",Y16*$CF$6/1000))</f>
        <v/>
      </c>
      <c r="AD16" s="79"/>
      <c r="AE16" s="3"/>
      <c r="AF16" s="3"/>
      <c r="AG16" s="3"/>
      <c r="AH16" s="31" t="e">
        <f t="shared" si="13"/>
        <v>#DIV/0!</v>
      </c>
      <c r="AI16" s="31" t="e">
        <f t="shared" si="14"/>
        <v>#DIV/0!</v>
      </c>
      <c r="AK16" s="2"/>
      <c r="AL16" s="2"/>
      <c r="AM16" s="2"/>
      <c r="AR16" s="146"/>
      <c r="AS16" s="146"/>
    </row>
    <row r="17" spans="2:48" ht="15" customHeight="1">
      <c r="B17" s="139"/>
      <c r="C17" s="322">
        <v>4</v>
      </c>
      <c r="D17" s="227"/>
      <c r="E17" s="352"/>
      <c r="F17" s="352"/>
      <c r="G17" s="466"/>
      <c r="H17" s="227"/>
      <c r="I17" s="227"/>
      <c r="J17" s="227"/>
      <c r="K17" s="227"/>
      <c r="L17" s="227"/>
      <c r="M17" s="227"/>
      <c r="N17" s="227"/>
      <c r="O17" s="227"/>
      <c r="P17" s="385"/>
      <c r="Q17" s="407"/>
      <c r="R17" s="407"/>
      <c r="S17" s="385"/>
      <c r="T17" s="356"/>
      <c r="U17" s="48" t="str">
        <f t="shared" si="6"/>
        <v/>
      </c>
      <c r="V17" s="168" t="str">
        <f t="shared" si="7"/>
        <v/>
      </c>
      <c r="W17" s="168">
        <f t="shared" si="8"/>
        <v>0</v>
      </c>
      <c r="X17" s="356"/>
      <c r="Y17" s="168" t="str">
        <f t="shared" si="9"/>
        <v/>
      </c>
      <c r="Z17" s="96" t="str">
        <f t="shared" si="10"/>
        <v/>
      </c>
      <c r="AA17" s="96" t="str">
        <f t="shared" si="11"/>
        <v/>
      </c>
      <c r="AB17" s="96" t="str">
        <f t="shared" si="12"/>
        <v/>
      </c>
      <c r="AC17" s="96" t="str">
        <f t="shared" si="15"/>
        <v/>
      </c>
      <c r="AD17" s="79"/>
      <c r="AE17" s="3"/>
      <c r="AF17" s="3"/>
      <c r="AG17" s="3"/>
      <c r="AH17" s="31" t="e">
        <f t="shared" si="13"/>
        <v>#DIV/0!</v>
      </c>
      <c r="AI17" s="31" t="e">
        <f t="shared" si="14"/>
        <v>#DIV/0!</v>
      </c>
    </row>
    <row r="18" spans="2:48" ht="15" customHeight="1">
      <c r="B18" s="139"/>
      <c r="C18" s="322">
        <v>5</v>
      </c>
      <c r="D18" s="227"/>
      <c r="E18" s="352"/>
      <c r="F18" s="352"/>
      <c r="G18" s="466"/>
      <c r="H18" s="227"/>
      <c r="I18" s="227"/>
      <c r="J18" s="227"/>
      <c r="K18" s="227"/>
      <c r="L18" s="227"/>
      <c r="M18" s="227"/>
      <c r="N18" s="227"/>
      <c r="O18" s="227"/>
      <c r="P18" s="385"/>
      <c r="Q18" s="407"/>
      <c r="R18" s="407"/>
      <c r="S18" s="385"/>
      <c r="T18" s="356"/>
      <c r="U18" s="48" t="str">
        <f t="shared" si="6"/>
        <v/>
      </c>
      <c r="V18" s="168" t="str">
        <f t="shared" si="7"/>
        <v/>
      </c>
      <c r="W18" s="168">
        <f t="shared" si="8"/>
        <v>0</v>
      </c>
      <c r="X18" s="356"/>
      <c r="Y18" s="168" t="str">
        <f t="shared" si="9"/>
        <v/>
      </c>
      <c r="Z18" s="96" t="str">
        <f t="shared" si="10"/>
        <v/>
      </c>
      <c r="AA18" s="96" t="str">
        <f t="shared" si="11"/>
        <v/>
      </c>
      <c r="AB18" s="96" t="str">
        <f t="shared" si="12"/>
        <v/>
      </c>
      <c r="AC18" s="96" t="str">
        <f t="shared" si="15"/>
        <v/>
      </c>
      <c r="AD18" s="79"/>
      <c r="AE18" s="3"/>
      <c r="AF18" s="3"/>
      <c r="AG18" s="3"/>
      <c r="AH18" s="31" t="e">
        <f t="shared" si="13"/>
        <v>#DIV/0!</v>
      </c>
      <c r="AI18" s="31" t="e">
        <f>IF(E18&lt;=2014,IF(OR(L18="○",M18="○"),INDEX($AX$7:$BD$7,1,MATCH(AH18,$AX$4:$BD$4,1)),INDEX($AX$5:$BD$7,MATCH(R18,$AW$5:$AW$7,1),MATCH(AH18,$AX$4:$BD$4,1))),IF(E18&lt;=2019,IF(OR(L18="○",M18="○"),INDEX($BG$7:$BP$7,1,MATCH(AH18,$BG$4:$BP$4,1)),INDEX($BG$5:$BP$7,MATCH(R18,$BF$5:$BF$7,1),MATCH(AH18,$BG$4:$BP$4,1))),IF(OR(L18="○",M18="○"),INDEX($BS$7:$CB$7,1,MATCH(AH18,$BS$4:$CB$4,1)),INDEX($BS$5:$CB$7,MATCH(R18,$BR$5:$BR$7,1),MATCH(AH18,$BS$4:$CB$4,1)))))</f>
        <v>#DIV/0!</v>
      </c>
      <c r="AK18" s="146"/>
      <c r="AL18" s="146"/>
      <c r="AM18" s="146"/>
      <c r="AN18" s="146"/>
      <c r="AO18" s="146"/>
      <c r="AP18" s="146"/>
      <c r="AQ18" s="146"/>
      <c r="AR18" s="146"/>
      <c r="AS18" s="146"/>
    </row>
    <row r="19" spans="2:48" ht="15" customHeight="1">
      <c r="B19" s="139"/>
      <c r="C19" s="322">
        <v>6</v>
      </c>
      <c r="D19" s="227"/>
      <c r="E19" s="352"/>
      <c r="F19" s="352"/>
      <c r="G19" s="466"/>
      <c r="H19" s="227"/>
      <c r="I19" s="227"/>
      <c r="J19" s="227"/>
      <c r="K19" s="227"/>
      <c r="L19" s="227"/>
      <c r="M19" s="227"/>
      <c r="N19" s="227"/>
      <c r="O19" s="227"/>
      <c r="P19" s="385"/>
      <c r="Q19" s="407"/>
      <c r="R19" s="407"/>
      <c r="S19" s="385"/>
      <c r="T19" s="356"/>
      <c r="U19" s="48" t="str">
        <f t="shared" si="6"/>
        <v/>
      </c>
      <c r="V19" s="168" t="str">
        <f t="shared" si="7"/>
        <v/>
      </c>
      <c r="W19" s="168">
        <f t="shared" si="8"/>
        <v>0</v>
      </c>
      <c r="X19" s="356"/>
      <c r="Y19" s="168" t="str">
        <f t="shared" si="9"/>
        <v/>
      </c>
      <c r="Z19" s="96" t="str">
        <f t="shared" si="10"/>
        <v/>
      </c>
      <c r="AA19" s="96" t="str">
        <f t="shared" si="11"/>
        <v/>
      </c>
      <c r="AB19" s="96" t="str">
        <f t="shared" si="12"/>
        <v/>
      </c>
      <c r="AC19" s="96" t="str">
        <f t="shared" si="15"/>
        <v/>
      </c>
      <c r="AD19" s="79"/>
      <c r="AE19" s="3"/>
      <c r="AF19" s="3"/>
      <c r="AG19" s="3"/>
      <c r="AH19" s="31" t="e">
        <f t="shared" si="13"/>
        <v>#DIV/0!</v>
      </c>
      <c r="AI19" s="31" t="e">
        <f t="shared" si="14"/>
        <v>#DIV/0!</v>
      </c>
      <c r="AK19" s="146"/>
      <c r="AL19" s="146"/>
      <c r="AM19" s="146"/>
      <c r="AO19" s="146"/>
      <c r="AP19" s="146"/>
      <c r="AQ19" s="146"/>
      <c r="AR19" s="146"/>
      <c r="AS19" s="146"/>
    </row>
    <row r="20" spans="2:48" ht="15" customHeight="1">
      <c r="B20" s="139"/>
      <c r="C20" s="322">
        <v>7</v>
      </c>
      <c r="D20" s="227"/>
      <c r="E20" s="352"/>
      <c r="F20" s="352"/>
      <c r="G20" s="466"/>
      <c r="H20" s="227"/>
      <c r="I20" s="227"/>
      <c r="J20" s="227"/>
      <c r="K20" s="227"/>
      <c r="L20" s="227"/>
      <c r="M20" s="227"/>
      <c r="N20" s="227"/>
      <c r="O20" s="227"/>
      <c r="P20" s="385"/>
      <c r="Q20" s="407"/>
      <c r="R20" s="407"/>
      <c r="S20" s="385"/>
      <c r="T20" s="356"/>
      <c r="U20" s="48" t="str">
        <f t="shared" si="6"/>
        <v/>
      </c>
      <c r="V20" s="168" t="str">
        <f t="shared" si="7"/>
        <v/>
      </c>
      <c r="W20" s="168">
        <f t="shared" si="8"/>
        <v>0</v>
      </c>
      <c r="X20" s="356"/>
      <c r="Y20" s="168" t="str">
        <f t="shared" si="9"/>
        <v/>
      </c>
      <c r="Z20" s="96" t="str">
        <f t="shared" si="10"/>
        <v/>
      </c>
      <c r="AA20" s="96" t="str">
        <f t="shared" si="11"/>
        <v/>
      </c>
      <c r="AB20" s="96" t="str">
        <f t="shared" si="12"/>
        <v/>
      </c>
      <c r="AC20" s="96" t="str">
        <f t="shared" si="15"/>
        <v/>
      </c>
      <c r="AD20" s="79"/>
      <c r="AE20" s="3"/>
      <c r="AF20" s="3"/>
      <c r="AG20" s="3"/>
      <c r="AH20" s="31" t="e">
        <f t="shared" si="13"/>
        <v>#DIV/0!</v>
      </c>
      <c r="AI20" s="31" t="e">
        <f t="shared" si="14"/>
        <v>#DIV/0!</v>
      </c>
      <c r="AS20" s="3"/>
    </row>
    <row r="21" spans="2:48" ht="15" customHeight="1">
      <c r="B21" s="139"/>
      <c r="C21" s="322">
        <v>8</v>
      </c>
      <c r="D21" s="227"/>
      <c r="E21" s="352"/>
      <c r="F21" s="352"/>
      <c r="G21" s="466"/>
      <c r="H21" s="227"/>
      <c r="I21" s="227"/>
      <c r="J21" s="227"/>
      <c r="K21" s="227"/>
      <c r="L21" s="227"/>
      <c r="M21" s="227"/>
      <c r="N21" s="227"/>
      <c r="O21" s="227"/>
      <c r="P21" s="385"/>
      <c r="Q21" s="407"/>
      <c r="R21" s="407"/>
      <c r="S21" s="385"/>
      <c r="T21" s="356"/>
      <c r="U21" s="48" t="str">
        <f t="shared" si="6"/>
        <v/>
      </c>
      <c r="V21" s="168" t="str">
        <f t="shared" si="7"/>
        <v/>
      </c>
      <c r="W21" s="168">
        <f t="shared" si="8"/>
        <v>0</v>
      </c>
      <c r="X21" s="356"/>
      <c r="Y21" s="168" t="str">
        <f t="shared" si="9"/>
        <v/>
      </c>
      <c r="Z21" s="96" t="str">
        <f t="shared" si="10"/>
        <v/>
      </c>
      <c r="AA21" s="96" t="str">
        <f t="shared" si="11"/>
        <v/>
      </c>
      <c r="AB21" s="96" t="str">
        <f t="shared" si="12"/>
        <v/>
      </c>
      <c r="AC21" s="96" t="str">
        <f t="shared" si="15"/>
        <v/>
      </c>
      <c r="AD21" s="79"/>
      <c r="AE21" s="3"/>
      <c r="AF21" s="3"/>
      <c r="AG21" s="3"/>
      <c r="AH21" s="31" t="e">
        <f t="shared" si="13"/>
        <v>#DIV/0!</v>
      </c>
      <c r="AI21" s="31" t="e">
        <f t="shared" si="14"/>
        <v>#DIV/0!</v>
      </c>
      <c r="AS21" s="3"/>
      <c r="AT21" s="146"/>
      <c r="AU21" s="3"/>
      <c r="AV21" s="3"/>
    </row>
    <row r="22" spans="2:48" ht="15" customHeight="1">
      <c r="B22" s="139"/>
      <c r="C22" s="322">
        <v>9</v>
      </c>
      <c r="D22" s="227"/>
      <c r="E22" s="352"/>
      <c r="F22" s="352"/>
      <c r="G22" s="466"/>
      <c r="H22" s="227"/>
      <c r="I22" s="227"/>
      <c r="J22" s="227"/>
      <c r="K22" s="227"/>
      <c r="L22" s="227"/>
      <c r="M22" s="227"/>
      <c r="N22" s="227"/>
      <c r="O22" s="227"/>
      <c r="P22" s="385"/>
      <c r="Q22" s="407"/>
      <c r="R22" s="407"/>
      <c r="S22" s="385"/>
      <c r="T22" s="356"/>
      <c r="U22" s="48" t="str">
        <f t="shared" si="6"/>
        <v/>
      </c>
      <c r="V22" s="168" t="str">
        <f t="shared" si="7"/>
        <v/>
      </c>
      <c r="W22" s="168">
        <f t="shared" si="8"/>
        <v>0</v>
      </c>
      <c r="X22" s="356"/>
      <c r="Y22" s="168" t="str">
        <f t="shared" si="9"/>
        <v/>
      </c>
      <c r="Z22" s="96" t="str">
        <f t="shared" si="10"/>
        <v/>
      </c>
      <c r="AA22" s="96" t="str">
        <f t="shared" si="11"/>
        <v/>
      </c>
      <c r="AB22" s="96" t="str">
        <f t="shared" si="12"/>
        <v/>
      </c>
      <c r="AC22" s="96" t="str">
        <f t="shared" si="15"/>
        <v/>
      </c>
      <c r="AD22" s="79"/>
      <c r="AE22" s="3"/>
      <c r="AF22" s="3"/>
      <c r="AG22" s="3"/>
      <c r="AH22" s="31" t="e">
        <f t="shared" si="13"/>
        <v>#DIV/0!</v>
      </c>
      <c r="AI22" s="31" t="e">
        <f t="shared" si="14"/>
        <v>#DIV/0!</v>
      </c>
      <c r="AS22" s="3"/>
      <c r="AT22" s="3"/>
      <c r="AU22" s="3"/>
      <c r="AV22" s="3"/>
    </row>
    <row r="23" spans="2:48" ht="15" customHeight="1">
      <c r="B23" s="139"/>
      <c r="C23" s="322">
        <v>10</v>
      </c>
      <c r="D23" s="227"/>
      <c r="E23" s="352"/>
      <c r="F23" s="352"/>
      <c r="G23" s="466"/>
      <c r="H23" s="227"/>
      <c r="I23" s="227"/>
      <c r="J23" s="227"/>
      <c r="K23" s="227"/>
      <c r="L23" s="227"/>
      <c r="M23" s="227"/>
      <c r="N23" s="227"/>
      <c r="O23" s="227"/>
      <c r="P23" s="385"/>
      <c r="Q23" s="407"/>
      <c r="R23" s="407"/>
      <c r="S23" s="385"/>
      <c r="T23" s="356"/>
      <c r="U23" s="48" t="str">
        <f t="shared" si="6"/>
        <v/>
      </c>
      <c r="V23" s="168" t="str">
        <f t="shared" si="7"/>
        <v/>
      </c>
      <c r="W23" s="168">
        <f t="shared" si="8"/>
        <v>0</v>
      </c>
      <c r="X23" s="356"/>
      <c r="Y23" s="168" t="str">
        <f t="shared" si="9"/>
        <v/>
      </c>
      <c r="Z23" s="96" t="str">
        <f t="shared" si="10"/>
        <v/>
      </c>
      <c r="AA23" s="96" t="str">
        <f t="shared" si="11"/>
        <v/>
      </c>
      <c r="AB23" s="96" t="str">
        <f t="shared" si="12"/>
        <v/>
      </c>
      <c r="AC23" s="96" t="str">
        <f t="shared" si="15"/>
        <v/>
      </c>
      <c r="AD23" s="79"/>
      <c r="AE23" s="3"/>
      <c r="AF23" s="3"/>
      <c r="AG23" s="3"/>
      <c r="AH23" s="31" t="e">
        <f t="shared" si="13"/>
        <v>#DIV/0!</v>
      </c>
      <c r="AI23" s="31" t="e">
        <f t="shared" si="14"/>
        <v>#DIV/0!</v>
      </c>
      <c r="AS23" s="3"/>
      <c r="AT23" s="3"/>
      <c r="AU23" s="3"/>
      <c r="AV23" s="3"/>
    </row>
    <row r="24" spans="2:48" ht="15" customHeight="1">
      <c r="B24" s="139"/>
      <c r="C24" s="322">
        <v>11</v>
      </c>
      <c r="D24" s="227"/>
      <c r="E24" s="352"/>
      <c r="F24" s="352"/>
      <c r="G24" s="466"/>
      <c r="H24" s="227"/>
      <c r="I24" s="227"/>
      <c r="J24" s="227"/>
      <c r="K24" s="227"/>
      <c r="L24" s="227"/>
      <c r="M24" s="227"/>
      <c r="N24" s="227"/>
      <c r="O24" s="227"/>
      <c r="P24" s="385"/>
      <c r="Q24" s="407"/>
      <c r="R24" s="407"/>
      <c r="S24" s="385"/>
      <c r="T24" s="356"/>
      <c r="U24" s="48" t="str">
        <f t="shared" si="6"/>
        <v/>
      </c>
      <c r="V24" s="168" t="str">
        <f t="shared" si="7"/>
        <v/>
      </c>
      <c r="W24" s="168">
        <f t="shared" si="8"/>
        <v>0</v>
      </c>
      <c r="X24" s="356"/>
      <c r="Y24" s="168" t="str">
        <f t="shared" si="9"/>
        <v/>
      </c>
      <c r="Z24" s="96" t="str">
        <f t="shared" si="10"/>
        <v/>
      </c>
      <c r="AA24" s="96" t="str">
        <f t="shared" si="11"/>
        <v/>
      </c>
      <c r="AB24" s="96" t="str">
        <f t="shared" si="12"/>
        <v/>
      </c>
      <c r="AC24" s="96" t="str">
        <f t="shared" si="15"/>
        <v/>
      </c>
      <c r="AD24" s="79"/>
      <c r="AE24" s="3"/>
      <c r="AF24" s="3"/>
      <c r="AG24" s="3"/>
      <c r="AH24" s="31" t="e">
        <f t="shared" si="13"/>
        <v>#DIV/0!</v>
      </c>
      <c r="AI24" s="31" t="e">
        <f t="shared" si="14"/>
        <v>#DIV/0!</v>
      </c>
      <c r="AS24" s="3"/>
      <c r="AT24" s="3"/>
      <c r="AU24" s="3"/>
      <c r="AV24" s="3"/>
    </row>
    <row r="25" spans="2:48" ht="15" customHeight="1">
      <c r="B25" s="139"/>
      <c r="C25" s="322">
        <v>12</v>
      </c>
      <c r="D25" s="227"/>
      <c r="E25" s="352"/>
      <c r="F25" s="352"/>
      <c r="G25" s="466"/>
      <c r="H25" s="227"/>
      <c r="I25" s="227"/>
      <c r="J25" s="227"/>
      <c r="K25" s="227"/>
      <c r="L25" s="227"/>
      <c r="M25" s="227"/>
      <c r="N25" s="227"/>
      <c r="O25" s="227"/>
      <c r="P25" s="385"/>
      <c r="Q25" s="407"/>
      <c r="R25" s="407"/>
      <c r="S25" s="385"/>
      <c r="T25" s="356"/>
      <c r="U25" s="48" t="str">
        <f t="shared" si="6"/>
        <v/>
      </c>
      <c r="V25" s="168" t="str">
        <f t="shared" si="7"/>
        <v/>
      </c>
      <c r="W25" s="168">
        <f t="shared" si="8"/>
        <v>0</v>
      </c>
      <c r="X25" s="356"/>
      <c r="Y25" s="168" t="str">
        <f t="shared" si="9"/>
        <v/>
      </c>
      <c r="Z25" s="96" t="str">
        <f t="shared" si="10"/>
        <v/>
      </c>
      <c r="AA25" s="96" t="str">
        <f t="shared" si="11"/>
        <v/>
      </c>
      <c r="AB25" s="96" t="str">
        <f t="shared" si="12"/>
        <v/>
      </c>
      <c r="AC25" s="96" t="str">
        <f t="shared" si="15"/>
        <v/>
      </c>
      <c r="AD25" s="79"/>
      <c r="AE25" s="3"/>
      <c r="AF25" s="3"/>
      <c r="AG25" s="3"/>
      <c r="AH25" s="31" t="e">
        <f t="shared" si="13"/>
        <v>#DIV/0!</v>
      </c>
      <c r="AI25" s="31" t="e">
        <f t="shared" si="14"/>
        <v>#DIV/0!</v>
      </c>
      <c r="AS25" s="3"/>
      <c r="AT25" s="3"/>
      <c r="AU25" s="3"/>
      <c r="AV25" s="3"/>
    </row>
    <row r="26" spans="2:48" ht="15" customHeight="1">
      <c r="B26" s="139"/>
      <c r="C26" s="322">
        <v>13</v>
      </c>
      <c r="D26" s="227"/>
      <c r="E26" s="352"/>
      <c r="F26" s="352"/>
      <c r="G26" s="466"/>
      <c r="H26" s="227"/>
      <c r="I26" s="227"/>
      <c r="J26" s="227"/>
      <c r="K26" s="227"/>
      <c r="L26" s="227"/>
      <c r="M26" s="227"/>
      <c r="N26" s="227"/>
      <c r="O26" s="227"/>
      <c r="P26" s="385"/>
      <c r="Q26" s="407"/>
      <c r="R26" s="407"/>
      <c r="S26" s="385"/>
      <c r="T26" s="356"/>
      <c r="U26" s="48" t="str">
        <f t="shared" si="6"/>
        <v/>
      </c>
      <c r="V26" s="168" t="str">
        <f t="shared" si="7"/>
        <v/>
      </c>
      <c r="W26" s="168">
        <f t="shared" si="8"/>
        <v>0</v>
      </c>
      <c r="X26" s="356"/>
      <c r="Y26" s="168" t="str">
        <f t="shared" si="9"/>
        <v/>
      </c>
      <c r="Z26" s="96" t="str">
        <f t="shared" si="10"/>
        <v/>
      </c>
      <c r="AA26" s="96" t="str">
        <f t="shared" si="11"/>
        <v/>
      </c>
      <c r="AB26" s="96" t="str">
        <f t="shared" si="12"/>
        <v/>
      </c>
      <c r="AC26" s="96" t="str">
        <f t="shared" si="15"/>
        <v/>
      </c>
      <c r="AD26" s="79"/>
      <c r="AE26" s="3"/>
      <c r="AF26" s="3"/>
      <c r="AG26" s="3"/>
      <c r="AH26" s="31" t="e">
        <f t="shared" si="13"/>
        <v>#DIV/0!</v>
      </c>
      <c r="AI26" s="31" t="e">
        <f t="shared" si="14"/>
        <v>#DIV/0!</v>
      </c>
      <c r="AS26" s="3"/>
      <c r="AT26" s="3"/>
      <c r="AU26" s="3"/>
      <c r="AV26" s="3"/>
    </row>
    <row r="27" spans="2:48" ht="15" customHeight="1">
      <c r="B27" s="139"/>
      <c r="C27" s="322">
        <v>14</v>
      </c>
      <c r="D27" s="227"/>
      <c r="E27" s="352"/>
      <c r="F27" s="352"/>
      <c r="G27" s="466"/>
      <c r="H27" s="227"/>
      <c r="I27" s="227"/>
      <c r="J27" s="227"/>
      <c r="K27" s="227"/>
      <c r="L27" s="227"/>
      <c r="M27" s="227"/>
      <c r="N27" s="227"/>
      <c r="O27" s="227"/>
      <c r="P27" s="385"/>
      <c r="Q27" s="407"/>
      <c r="R27" s="407"/>
      <c r="S27" s="385"/>
      <c r="T27" s="356"/>
      <c r="U27" s="48" t="str">
        <f t="shared" si="6"/>
        <v/>
      </c>
      <c r="V27" s="168" t="str">
        <f t="shared" si="7"/>
        <v/>
      </c>
      <c r="W27" s="168">
        <f t="shared" si="8"/>
        <v>0</v>
      </c>
      <c r="X27" s="356"/>
      <c r="Y27" s="168" t="str">
        <f t="shared" si="9"/>
        <v/>
      </c>
      <c r="Z27" s="96" t="str">
        <f t="shared" si="10"/>
        <v/>
      </c>
      <c r="AA27" s="96" t="str">
        <f t="shared" si="11"/>
        <v/>
      </c>
      <c r="AB27" s="96" t="str">
        <f t="shared" si="12"/>
        <v/>
      </c>
      <c r="AC27" s="96" t="str">
        <f t="shared" si="15"/>
        <v/>
      </c>
      <c r="AD27" s="79"/>
      <c r="AE27" s="3"/>
      <c r="AF27" s="3"/>
      <c r="AG27" s="3"/>
      <c r="AH27" s="31" t="e">
        <f t="shared" si="13"/>
        <v>#DIV/0!</v>
      </c>
      <c r="AI27" s="31" t="e">
        <f t="shared" si="14"/>
        <v>#DIV/0!</v>
      </c>
      <c r="AS27" s="3"/>
      <c r="AT27" s="3"/>
      <c r="AU27" s="3"/>
      <c r="AV27" s="3"/>
    </row>
    <row r="28" spans="2:48" ht="15" customHeight="1">
      <c r="B28" s="139"/>
      <c r="C28" s="322">
        <v>15</v>
      </c>
      <c r="D28" s="227"/>
      <c r="E28" s="352"/>
      <c r="F28" s="352"/>
      <c r="G28" s="466"/>
      <c r="H28" s="227"/>
      <c r="I28" s="227"/>
      <c r="J28" s="227"/>
      <c r="K28" s="227"/>
      <c r="L28" s="227"/>
      <c r="M28" s="227"/>
      <c r="N28" s="227"/>
      <c r="O28" s="227"/>
      <c r="P28" s="385"/>
      <c r="Q28" s="407"/>
      <c r="R28" s="407"/>
      <c r="S28" s="385"/>
      <c r="T28" s="356"/>
      <c r="U28" s="48" t="str">
        <f t="shared" si="6"/>
        <v/>
      </c>
      <c r="V28" s="168" t="str">
        <f t="shared" si="7"/>
        <v/>
      </c>
      <c r="W28" s="168">
        <f t="shared" si="8"/>
        <v>0</v>
      </c>
      <c r="X28" s="356"/>
      <c r="Y28" s="168" t="str">
        <f t="shared" si="9"/>
        <v/>
      </c>
      <c r="Z28" s="96" t="str">
        <f t="shared" si="10"/>
        <v/>
      </c>
      <c r="AA28" s="96" t="str">
        <f t="shared" si="11"/>
        <v/>
      </c>
      <c r="AB28" s="96" t="str">
        <f t="shared" si="12"/>
        <v/>
      </c>
      <c r="AC28" s="96" t="str">
        <f t="shared" si="15"/>
        <v/>
      </c>
      <c r="AD28" s="79"/>
      <c r="AE28" s="3"/>
      <c r="AF28" s="3"/>
      <c r="AG28" s="3"/>
      <c r="AH28" s="31" t="e">
        <f t="shared" si="13"/>
        <v>#DIV/0!</v>
      </c>
      <c r="AI28" s="31" t="e">
        <f t="shared" si="14"/>
        <v>#DIV/0!</v>
      </c>
      <c r="AS28" s="3"/>
      <c r="AT28" s="3"/>
      <c r="AU28" s="3"/>
      <c r="AV28" s="3"/>
    </row>
    <row r="29" spans="2:48" ht="15" customHeight="1">
      <c r="B29" s="139"/>
      <c r="C29" s="322">
        <v>16</v>
      </c>
      <c r="D29" s="227"/>
      <c r="E29" s="352"/>
      <c r="F29" s="352"/>
      <c r="G29" s="466"/>
      <c r="H29" s="227"/>
      <c r="I29" s="227"/>
      <c r="J29" s="227"/>
      <c r="K29" s="227"/>
      <c r="L29" s="227"/>
      <c r="M29" s="227"/>
      <c r="N29" s="227"/>
      <c r="O29" s="227"/>
      <c r="P29" s="385"/>
      <c r="Q29" s="407"/>
      <c r="R29" s="407"/>
      <c r="S29" s="385"/>
      <c r="T29" s="356"/>
      <c r="U29" s="48" t="str">
        <f t="shared" si="6"/>
        <v/>
      </c>
      <c r="V29" s="168" t="str">
        <f t="shared" si="7"/>
        <v/>
      </c>
      <c r="W29" s="168">
        <f t="shared" si="8"/>
        <v>0</v>
      </c>
      <c r="X29" s="356"/>
      <c r="Y29" s="168" t="str">
        <f t="shared" si="9"/>
        <v/>
      </c>
      <c r="Z29" s="96" t="str">
        <f t="shared" si="10"/>
        <v/>
      </c>
      <c r="AA29" s="96" t="str">
        <f t="shared" si="11"/>
        <v/>
      </c>
      <c r="AB29" s="96" t="str">
        <f t="shared" si="12"/>
        <v/>
      </c>
      <c r="AC29" s="96" t="str">
        <f t="shared" si="15"/>
        <v/>
      </c>
      <c r="AD29" s="79"/>
      <c r="AE29" s="3"/>
      <c r="AF29" s="3"/>
      <c r="AG29" s="3"/>
      <c r="AH29" s="31" t="e">
        <f t="shared" si="13"/>
        <v>#DIV/0!</v>
      </c>
      <c r="AI29" s="31" t="e">
        <f t="shared" si="14"/>
        <v>#DIV/0!</v>
      </c>
      <c r="AS29" s="3"/>
      <c r="AT29" s="3"/>
      <c r="AU29" s="3"/>
      <c r="AV29" s="3"/>
    </row>
    <row r="30" spans="2:48" ht="15" customHeight="1">
      <c r="B30" s="139"/>
      <c r="C30" s="322">
        <v>17</v>
      </c>
      <c r="D30" s="227"/>
      <c r="E30" s="352"/>
      <c r="F30" s="352"/>
      <c r="G30" s="466"/>
      <c r="H30" s="227"/>
      <c r="I30" s="227"/>
      <c r="J30" s="227"/>
      <c r="K30" s="227"/>
      <c r="L30" s="227"/>
      <c r="M30" s="227"/>
      <c r="N30" s="227"/>
      <c r="O30" s="227"/>
      <c r="P30" s="385"/>
      <c r="Q30" s="407"/>
      <c r="R30" s="407"/>
      <c r="S30" s="385"/>
      <c r="T30" s="356"/>
      <c r="U30" s="48" t="str">
        <f t="shared" si="6"/>
        <v/>
      </c>
      <c r="V30" s="168" t="str">
        <f t="shared" si="7"/>
        <v/>
      </c>
      <c r="W30" s="168">
        <f t="shared" si="8"/>
        <v>0</v>
      </c>
      <c r="X30" s="356"/>
      <c r="Y30" s="168" t="str">
        <f t="shared" si="9"/>
        <v/>
      </c>
      <c r="Z30" s="96" t="str">
        <f t="shared" si="10"/>
        <v/>
      </c>
      <c r="AA30" s="96" t="str">
        <f t="shared" si="11"/>
        <v/>
      </c>
      <c r="AB30" s="96" t="str">
        <f t="shared" si="12"/>
        <v/>
      </c>
      <c r="AC30" s="96" t="str">
        <f t="shared" si="15"/>
        <v/>
      </c>
      <c r="AD30" s="79"/>
      <c r="AE30" s="3"/>
      <c r="AF30" s="3"/>
      <c r="AG30" s="3"/>
      <c r="AH30" s="31" t="e">
        <f t="shared" si="13"/>
        <v>#DIV/0!</v>
      </c>
      <c r="AI30" s="31" t="e">
        <f t="shared" si="14"/>
        <v>#DIV/0!</v>
      </c>
      <c r="AS30" s="3"/>
      <c r="AT30" s="3"/>
      <c r="AU30" s="3"/>
      <c r="AV30" s="3"/>
    </row>
    <row r="31" spans="2:48" ht="15" customHeight="1">
      <c r="B31" s="139"/>
      <c r="C31" s="322">
        <v>18</v>
      </c>
      <c r="D31" s="227"/>
      <c r="E31" s="352"/>
      <c r="F31" s="352"/>
      <c r="G31" s="466"/>
      <c r="H31" s="227"/>
      <c r="I31" s="227"/>
      <c r="J31" s="227"/>
      <c r="K31" s="227"/>
      <c r="L31" s="227"/>
      <c r="M31" s="227"/>
      <c r="N31" s="227"/>
      <c r="O31" s="227"/>
      <c r="P31" s="385"/>
      <c r="Q31" s="407"/>
      <c r="R31" s="407"/>
      <c r="S31" s="385"/>
      <c r="T31" s="356"/>
      <c r="U31" s="48" t="str">
        <f t="shared" si="6"/>
        <v/>
      </c>
      <c r="V31" s="168" t="str">
        <f t="shared" si="7"/>
        <v/>
      </c>
      <c r="W31" s="168">
        <f t="shared" si="8"/>
        <v>0</v>
      </c>
      <c r="X31" s="356"/>
      <c r="Y31" s="168" t="str">
        <f t="shared" si="9"/>
        <v/>
      </c>
      <c r="Z31" s="96" t="str">
        <f t="shared" si="10"/>
        <v/>
      </c>
      <c r="AA31" s="96" t="str">
        <f t="shared" si="11"/>
        <v/>
      </c>
      <c r="AB31" s="96" t="str">
        <f t="shared" si="12"/>
        <v/>
      </c>
      <c r="AC31" s="96" t="str">
        <f t="shared" si="15"/>
        <v/>
      </c>
      <c r="AD31" s="79"/>
      <c r="AE31" s="3"/>
      <c r="AF31" s="3"/>
      <c r="AG31" s="3"/>
      <c r="AH31" s="31" t="e">
        <f t="shared" si="13"/>
        <v>#DIV/0!</v>
      </c>
      <c r="AI31" s="31" t="e">
        <f t="shared" si="14"/>
        <v>#DIV/0!</v>
      </c>
      <c r="AS31" s="3"/>
      <c r="AT31" s="3"/>
      <c r="AU31" s="3"/>
      <c r="AV31" s="3"/>
    </row>
    <row r="32" spans="2:48" ht="15" customHeight="1">
      <c r="B32" s="139"/>
      <c r="C32" s="322">
        <v>19</v>
      </c>
      <c r="D32" s="227"/>
      <c r="E32" s="352"/>
      <c r="F32" s="352"/>
      <c r="G32" s="466"/>
      <c r="H32" s="227"/>
      <c r="I32" s="227"/>
      <c r="J32" s="227"/>
      <c r="K32" s="227"/>
      <c r="L32" s="227"/>
      <c r="M32" s="227"/>
      <c r="N32" s="227"/>
      <c r="O32" s="227"/>
      <c r="P32" s="385"/>
      <c r="Q32" s="407"/>
      <c r="R32" s="407"/>
      <c r="S32" s="385"/>
      <c r="T32" s="356"/>
      <c r="U32" s="48" t="str">
        <f t="shared" si="6"/>
        <v/>
      </c>
      <c r="V32" s="168" t="str">
        <f t="shared" si="7"/>
        <v/>
      </c>
      <c r="W32" s="168">
        <f t="shared" si="8"/>
        <v>0</v>
      </c>
      <c r="X32" s="356"/>
      <c r="Y32" s="168" t="str">
        <f t="shared" si="9"/>
        <v/>
      </c>
      <c r="Z32" s="96" t="str">
        <f t="shared" si="10"/>
        <v/>
      </c>
      <c r="AA32" s="96" t="str">
        <f t="shared" si="11"/>
        <v/>
      </c>
      <c r="AB32" s="96" t="str">
        <f t="shared" si="12"/>
        <v/>
      </c>
      <c r="AC32" s="96" t="str">
        <f t="shared" si="15"/>
        <v/>
      </c>
      <c r="AD32" s="79"/>
      <c r="AE32" s="3"/>
      <c r="AF32" s="3"/>
      <c r="AG32" s="3"/>
      <c r="AH32" s="31" t="e">
        <f t="shared" si="13"/>
        <v>#DIV/0!</v>
      </c>
      <c r="AI32" s="31" t="e">
        <f t="shared" si="14"/>
        <v>#DIV/0!</v>
      </c>
      <c r="AS32" s="3"/>
      <c r="AT32" s="3"/>
      <c r="AU32" s="3"/>
      <c r="AV32" s="3"/>
    </row>
    <row r="33" spans="2:48" ht="15" customHeight="1">
      <c r="B33" s="139"/>
      <c r="C33" s="322">
        <v>20</v>
      </c>
      <c r="D33" s="227"/>
      <c r="E33" s="352"/>
      <c r="F33" s="352"/>
      <c r="G33" s="466"/>
      <c r="H33" s="227"/>
      <c r="I33" s="227"/>
      <c r="J33" s="227"/>
      <c r="K33" s="227"/>
      <c r="L33" s="227"/>
      <c r="M33" s="227"/>
      <c r="N33" s="227"/>
      <c r="O33" s="227"/>
      <c r="P33" s="385"/>
      <c r="Q33" s="407"/>
      <c r="R33" s="407"/>
      <c r="S33" s="385"/>
      <c r="T33" s="356"/>
      <c r="U33" s="48" t="str">
        <f t="shared" si="6"/>
        <v/>
      </c>
      <c r="V33" s="168" t="str">
        <f t="shared" si="7"/>
        <v/>
      </c>
      <c r="W33" s="168">
        <f t="shared" si="8"/>
        <v>0</v>
      </c>
      <c r="X33" s="356"/>
      <c r="Y33" s="168" t="str">
        <f t="shared" si="9"/>
        <v/>
      </c>
      <c r="Z33" s="96" t="str">
        <f t="shared" si="10"/>
        <v/>
      </c>
      <c r="AA33" s="96" t="str">
        <f t="shared" si="11"/>
        <v/>
      </c>
      <c r="AB33" s="96" t="str">
        <f t="shared" si="12"/>
        <v/>
      </c>
      <c r="AC33" s="96" t="str">
        <f t="shared" si="15"/>
        <v/>
      </c>
      <c r="AD33" s="79"/>
      <c r="AE33" s="3"/>
      <c r="AF33" s="3"/>
      <c r="AG33" s="3"/>
      <c r="AH33" s="31" t="e">
        <f t="shared" si="13"/>
        <v>#DIV/0!</v>
      </c>
      <c r="AI33" s="31" t="e">
        <f t="shared" si="14"/>
        <v>#DIV/0!</v>
      </c>
      <c r="AS33" s="3"/>
      <c r="AT33" s="3"/>
      <c r="AU33" s="3"/>
      <c r="AV33" s="3"/>
    </row>
    <row r="34" spans="2:48" ht="15" customHeight="1">
      <c r="B34" s="139"/>
      <c r="C34" s="322">
        <v>21</v>
      </c>
      <c r="D34" s="227"/>
      <c r="E34" s="352"/>
      <c r="F34" s="352"/>
      <c r="G34" s="466"/>
      <c r="H34" s="227"/>
      <c r="I34" s="227"/>
      <c r="J34" s="227"/>
      <c r="K34" s="227"/>
      <c r="L34" s="227"/>
      <c r="M34" s="227"/>
      <c r="N34" s="227"/>
      <c r="O34" s="227"/>
      <c r="P34" s="385"/>
      <c r="Q34" s="407"/>
      <c r="R34" s="407"/>
      <c r="S34" s="385"/>
      <c r="T34" s="356"/>
      <c r="U34" s="48" t="str">
        <f t="shared" si="6"/>
        <v/>
      </c>
      <c r="V34" s="168" t="str">
        <f t="shared" si="7"/>
        <v/>
      </c>
      <c r="W34" s="168">
        <f t="shared" si="8"/>
        <v>0</v>
      </c>
      <c r="X34" s="356"/>
      <c r="Y34" s="168" t="str">
        <f t="shared" si="9"/>
        <v/>
      </c>
      <c r="Z34" s="96" t="str">
        <f t="shared" si="10"/>
        <v/>
      </c>
      <c r="AA34" s="96" t="str">
        <f t="shared" si="11"/>
        <v/>
      </c>
      <c r="AB34" s="96" t="str">
        <f t="shared" si="12"/>
        <v/>
      </c>
      <c r="AC34" s="96" t="str">
        <f t="shared" si="15"/>
        <v/>
      </c>
      <c r="AD34" s="79"/>
      <c r="AE34" s="3"/>
      <c r="AF34" s="3"/>
      <c r="AG34" s="3"/>
      <c r="AH34" s="31" t="e">
        <f t="shared" si="13"/>
        <v>#DIV/0!</v>
      </c>
      <c r="AI34" s="31" t="e">
        <f t="shared" si="14"/>
        <v>#DIV/0!</v>
      </c>
      <c r="AS34" s="3"/>
      <c r="AT34" s="3"/>
      <c r="AU34" s="3"/>
      <c r="AV34" s="3"/>
    </row>
    <row r="35" spans="2:48" ht="15" customHeight="1">
      <c r="B35" s="139"/>
      <c r="C35" s="322">
        <v>22</v>
      </c>
      <c r="D35" s="227"/>
      <c r="E35" s="352"/>
      <c r="F35" s="352"/>
      <c r="G35" s="466"/>
      <c r="H35" s="227"/>
      <c r="I35" s="227"/>
      <c r="J35" s="227"/>
      <c r="K35" s="227"/>
      <c r="L35" s="227"/>
      <c r="M35" s="227"/>
      <c r="N35" s="227"/>
      <c r="O35" s="227"/>
      <c r="P35" s="385"/>
      <c r="Q35" s="407"/>
      <c r="R35" s="407"/>
      <c r="S35" s="385"/>
      <c r="T35" s="356"/>
      <c r="U35" s="48" t="str">
        <f t="shared" si="6"/>
        <v/>
      </c>
      <c r="V35" s="168" t="str">
        <f t="shared" si="7"/>
        <v/>
      </c>
      <c r="W35" s="168">
        <f t="shared" si="8"/>
        <v>0</v>
      </c>
      <c r="X35" s="356"/>
      <c r="Y35" s="168" t="str">
        <f t="shared" si="9"/>
        <v/>
      </c>
      <c r="Z35" s="96" t="str">
        <f t="shared" si="10"/>
        <v/>
      </c>
      <c r="AA35" s="96" t="str">
        <f t="shared" si="11"/>
        <v/>
      </c>
      <c r="AB35" s="96" t="str">
        <f t="shared" si="12"/>
        <v/>
      </c>
      <c r="AC35" s="96" t="str">
        <f t="shared" si="15"/>
        <v/>
      </c>
      <c r="AD35" s="79"/>
      <c r="AE35" s="3"/>
      <c r="AF35" s="3"/>
      <c r="AG35" s="3"/>
      <c r="AH35" s="31" t="e">
        <f t="shared" si="13"/>
        <v>#DIV/0!</v>
      </c>
      <c r="AI35" s="31" t="e">
        <f t="shared" si="14"/>
        <v>#DIV/0!</v>
      </c>
      <c r="AS35" s="3"/>
      <c r="AT35" s="3"/>
      <c r="AU35" s="3"/>
      <c r="AV35" s="3"/>
    </row>
    <row r="36" spans="2:48" ht="15" customHeight="1">
      <c r="B36" s="139"/>
      <c r="C36" s="322">
        <v>23</v>
      </c>
      <c r="D36" s="227"/>
      <c r="E36" s="352"/>
      <c r="F36" s="352"/>
      <c r="G36" s="466"/>
      <c r="H36" s="227"/>
      <c r="I36" s="227"/>
      <c r="J36" s="227"/>
      <c r="K36" s="227"/>
      <c r="L36" s="227"/>
      <c r="M36" s="227"/>
      <c r="N36" s="227"/>
      <c r="O36" s="227"/>
      <c r="P36" s="385"/>
      <c r="Q36" s="407"/>
      <c r="R36" s="407"/>
      <c r="S36" s="385"/>
      <c r="T36" s="356"/>
      <c r="U36" s="48" t="str">
        <f t="shared" si="6"/>
        <v/>
      </c>
      <c r="V36" s="168" t="str">
        <f t="shared" si="7"/>
        <v/>
      </c>
      <c r="W36" s="168">
        <f t="shared" si="8"/>
        <v>0</v>
      </c>
      <c r="X36" s="356"/>
      <c r="Y36" s="168" t="str">
        <f t="shared" si="9"/>
        <v/>
      </c>
      <c r="Z36" s="96" t="str">
        <f t="shared" si="10"/>
        <v/>
      </c>
      <c r="AA36" s="96" t="str">
        <f t="shared" si="11"/>
        <v/>
      </c>
      <c r="AB36" s="96" t="str">
        <f t="shared" si="12"/>
        <v/>
      </c>
      <c r="AC36" s="96" t="str">
        <f t="shared" si="15"/>
        <v/>
      </c>
      <c r="AD36" s="79"/>
      <c r="AE36" s="3"/>
      <c r="AF36" s="3"/>
      <c r="AG36" s="3"/>
      <c r="AH36" s="31" t="e">
        <f t="shared" si="13"/>
        <v>#DIV/0!</v>
      </c>
      <c r="AI36" s="31" t="e">
        <f t="shared" si="14"/>
        <v>#DIV/0!</v>
      </c>
      <c r="AS36" s="3"/>
      <c r="AT36" s="3"/>
      <c r="AU36" s="3"/>
      <c r="AV36" s="3"/>
    </row>
    <row r="37" spans="2:48" ht="15" customHeight="1">
      <c r="B37" s="139"/>
      <c r="C37" s="322">
        <v>24</v>
      </c>
      <c r="D37" s="227"/>
      <c r="E37" s="352"/>
      <c r="F37" s="352"/>
      <c r="G37" s="466"/>
      <c r="H37" s="227"/>
      <c r="I37" s="227"/>
      <c r="J37" s="227"/>
      <c r="K37" s="227"/>
      <c r="L37" s="227"/>
      <c r="M37" s="227"/>
      <c r="N37" s="227"/>
      <c r="O37" s="227"/>
      <c r="P37" s="385"/>
      <c r="Q37" s="407"/>
      <c r="R37" s="407"/>
      <c r="S37" s="385"/>
      <c r="T37" s="356"/>
      <c r="U37" s="48" t="str">
        <f t="shared" si="6"/>
        <v/>
      </c>
      <c r="V37" s="168" t="str">
        <f t="shared" si="7"/>
        <v/>
      </c>
      <c r="W37" s="168">
        <f t="shared" si="8"/>
        <v>0</v>
      </c>
      <c r="X37" s="356"/>
      <c r="Y37" s="168" t="str">
        <f t="shared" si="9"/>
        <v/>
      </c>
      <c r="Z37" s="96" t="str">
        <f t="shared" si="10"/>
        <v/>
      </c>
      <c r="AA37" s="96" t="str">
        <f t="shared" si="11"/>
        <v/>
      </c>
      <c r="AB37" s="96" t="str">
        <f t="shared" si="12"/>
        <v/>
      </c>
      <c r="AC37" s="96" t="str">
        <f t="shared" si="15"/>
        <v/>
      </c>
      <c r="AD37" s="79"/>
      <c r="AE37" s="3"/>
      <c r="AF37" s="3"/>
      <c r="AG37" s="3"/>
      <c r="AH37" s="31" t="e">
        <f t="shared" si="13"/>
        <v>#DIV/0!</v>
      </c>
      <c r="AI37" s="31" t="e">
        <f t="shared" si="14"/>
        <v>#DIV/0!</v>
      </c>
      <c r="AS37" s="3"/>
      <c r="AT37" s="3"/>
      <c r="AU37" s="3"/>
      <c r="AV37" s="3"/>
    </row>
    <row r="38" spans="2:48" ht="15" customHeight="1">
      <c r="B38" s="139"/>
      <c r="C38" s="322">
        <v>25</v>
      </c>
      <c r="D38" s="227"/>
      <c r="E38" s="352"/>
      <c r="F38" s="352"/>
      <c r="G38" s="466"/>
      <c r="H38" s="227"/>
      <c r="I38" s="227"/>
      <c r="J38" s="227"/>
      <c r="K38" s="227"/>
      <c r="L38" s="227"/>
      <c r="M38" s="227"/>
      <c r="N38" s="227"/>
      <c r="O38" s="227"/>
      <c r="P38" s="385"/>
      <c r="Q38" s="407"/>
      <c r="R38" s="407"/>
      <c r="S38" s="385"/>
      <c r="T38" s="356"/>
      <c r="U38" s="48" t="str">
        <f t="shared" si="6"/>
        <v/>
      </c>
      <c r="V38" s="168" t="str">
        <f t="shared" si="7"/>
        <v/>
      </c>
      <c r="W38" s="168">
        <f t="shared" si="8"/>
        <v>0</v>
      </c>
      <c r="X38" s="356"/>
      <c r="Y38" s="168" t="str">
        <f t="shared" si="9"/>
        <v/>
      </c>
      <c r="Z38" s="96" t="str">
        <f t="shared" si="10"/>
        <v/>
      </c>
      <c r="AA38" s="96" t="str">
        <f t="shared" si="11"/>
        <v/>
      </c>
      <c r="AB38" s="96" t="str">
        <f t="shared" si="12"/>
        <v/>
      </c>
      <c r="AC38" s="96" t="str">
        <f t="shared" si="15"/>
        <v/>
      </c>
      <c r="AD38" s="79"/>
      <c r="AE38" s="3"/>
      <c r="AF38" s="3"/>
      <c r="AG38" s="3"/>
      <c r="AH38" s="31" t="e">
        <f t="shared" si="13"/>
        <v>#DIV/0!</v>
      </c>
      <c r="AI38" s="31" t="e">
        <f t="shared" si="14"/>
        <v>#DIV/0!</v>
      </c>
      <c r="AS38" s="3"/>
      <c r="AT38" s="3"/>
      <c r="AU38" s="3"/>
      <c r="AV38" s="3"/>
    </row>
    <row r="39" spans="2:48" ht="15" customHeight="1">
      <c r="B39" s="139"/>
      <c r="C39" s="322">
        <v>26</v>
      </c>
      <c r="D39" s="227"/>
      <c r="E39" s="352"/>
      <c r="F39" s="352"/>
      <c r="G39" s="466"/>
      <c r="H39" s="227"/>
      <c r="I39" s="227"/>
      <c r="J39" s="227"/>
      <c r="K39" s="227"/>
      <c r="L39" s="227"/>
      <c r="M39" s="227"/>
      <c r="N39" s="227"/>
      <c r="O39" s="227"/>
      <c r="P39" s="385"/>
      <c r="Q39" s="407"/>
      <c r="R39" s="407"/>
      <c r="S39" s="385"/>
      <c r="T39" s="356"/>
      <c r="U39" s="48" t="str">
        <f t="shared" si="6"/>
        <v/>
      </c>
      <c r="V39" s="168" t="str">
        <f t="shared" si="7"/>
        <v/>
      </c>
      <c r="W39" s="168">
        <f t="shared" si="8"/>
        <v>0</v>
      </c>
      <c r="X39" s="356"/>
      <c r="Y39" s="168" t="str">
        <f t="shared" si="9"/>
        <v/>
      </c>
      <c r="Z39" s="96" t="str">
        <f t="shared" si="10"/>
        <v/>
      </c>
      <c r="AA39" s="96" t="str">
        <f t="shared" si="11"/>
        <v/>
      </c>
      <c r="AB39" s="96" t="str">
        <f t="shared" si="12"/>
        <v/>
      </c>
      <c r="AC39" s="96" t="str">
        <f t="shared" si="15"/>
        <v/>
      </c>
      <c r="AD39" s="79"/>
      <c r="AE39" s="3"/>
      <c r="AF39" s="3"/>
      <c r="AG39" s="3"/>
      <c r="AH39" s="31" t="e">
        <f t="shared" si="13"/>
        <v>#DIV/0!</v>
      </c>
      <c r="AI39" s="31" t="e">
        <f t="shared" si="14"/>
        <v>#DIV/0!</v>
      </c>
      <c r="AS39" s="3"/>
      <c r="AT39" s="3"/>
      <c r="AU39" s="3"/>
      <c r="AV39" s="3"/>
    </row>
    <row r="40" spans="2:48" ht="15" customHeight="1">
      <c r="B40" s="139"/>
      <c r="C40" s="322">
        <v>27</v>
      </c>
      <c r="D40" s="227"/>
      <c r="E40" s="352"/>
      <c r="F40" s="352"/>
      <c r="G40" s="466"/>
      <c r="H40" s="227"/>
      <c r="I40" s="227"/>
      <c r="J40" s="227"/>
      <c r="K40" s="227"/>
      <c r="L40" s="227"/>
      <c r="M40" s="227"/>
      <c r="N40" s="227"/>
      <c r="O40" s="227"/>
      <c r="P40" s="385"/>
      <c r="Q40" s="407"/>
      <c r="R40" s="407"/>
      <c r="S40" s="385"/>
      <c r="T40" s="356"/>
      <c r="U40" s="48" t="str">
        <f t="shared" si="6"/>
        <v/>
      </c>
      <c r="V40" s="168" t="str">
        <f t="shared" si="7"/>
        <v/>
      </c>
      <c r="W40" s="168">
        <f t="shared" si="8"/>
        <v>0</v>
      </c>
      <c r="X40" s="356"/>
      <c r="Y40" s="168" t="str">
        <f t="shared" si="9"/>
        <v/>
      </c>
      <c r="Z40" s="96" t="str">
        <f t="shared" si="10"/>
        <v/>
      </c>
      <c r="AA40" s="96" t="str">
        <f t="shared" si="11"/>
        <v/>
      </c>
      <c r="AB40" s="96" t="str">
        <f t="shared" si="12"/>
        <v/>
      </c>
      <c r="AC40" s="96" t="str">
        <f t="shared" si="15"/>
        <v/>
      </c>
      <c r="AD40" s="79"/>
      <c r="AE40" s="3"/>
      <c r="AF40" s="3"/>
      <c r="AG40" s="3"/>
      <c r="AH40" s="31" t="e">
        <f t="shared" si="13"/>
        <v>#DIV/0!</v>
      </c>
      <c r="AI40" s="31" t="e">
        <f t="shared" si="14"/>
        <v>#DIV/0!</v>
      </c>
      <c r="AS40" s="3"/>
      <c r="AT40" s="3"/>
      <c r="AU40" s="3"/>
      <c r="AV40" s="3"/>
    </row>
    <row r="41" spans="2:48" ht="15" customHeight="1">
      <c r="B41" s="139"/>
      <c r="C41" s="322">
        <v>28</v>
      </c>
      <c r="D41" s="227"/>
      <c r="E41" s="352"/>
      <c r="F41" s="352"/>
      <c r="G41" s="466"/>
      <c r="H41" s="227"/>
      <c r="I41" s="227"/>
      <c r="J41" s="227"/>
      <c r="K41" s="227"/>
      <c r="L41" s="227"/>
      <c r="M41" s="227"/>
      <c r="N41" s="227"/>
      <c r="O41" s="227"/>
      <c r="P41" s="385"/>
      <c r="Q41" s="407"/>
      <c r="R41" s="407"/>
      <c r="S41" s="385"/>
      <c r="T41" s="356"/>
      <c r="U41" s="48" t="str">
        <f t="shared" si="6"/>
        <v/>
      </c>
      <c r="V41" s="168" t="str">
        <f t="shared" si="7"/>
        <v/>
      </c>
      <c r="W41" s="168">
        <f t="shared" si="8"/>
        <v>0</v>
      </c>
      <c r="X41" s="356"/>
      <c r="Y41" s="168" t="str">
        <f t="shared" si="9"/>
        <v/>
      </c>
      <c r="Z41" s="96" t="str">
        <f t="shared" si="10"/>
        <v/>
      </c>
      <c r="AA41" s="96" t="str">
        <f t="shared" si="11"/>
        <v/>
      </c>
      <c r="AB41" s="96" t="str">
        <f t="shared" si="12"/>
        <v/>
      </c>
      <c r="AC41" s="96" t="str">
        <f t="shared" si="15"/>
        <v/>
      </c>
      <c r="AD41" s="79"/>
      <c r="AE41" s="3"/>
      <c r="AF41" s="3"/>
      <c r="AG41" s="3"/>
      <c r="AH41" s="31" t="e">
        <f t="shared" si="13"/>
        <v>#DIV/0!</v>
      </c>
      <c r="AI41" s="31" t="e">
        <f t="shared" si="14"/>
        <v>#DIV/0!</v>
      </c>
      <c r="AS41" s="3"/>
      <c r="AT41" s="3"/>
      <c r="AU41" s="3"/>
      <c r="AV41" s="3"/>
    </row>
    <row r="42" spans="2:48" ht="15" customHeight="1">
      <c r="B42" s="139"/>
      <c r="C42" s="322">
        <v>29</v>
      </c>
      <c r="D42" s="227"/>
      <c r="E42" s="352"/>
      <c r="F42" s="352"/>
      <c r="G42" s="466"/>
      <c r="H42" s="227"/>
      <c r="I42" s="227"/>
      <c r="J42" s="227"/>
      <c r="K42" s="227"/>
      <c r="L42" s="227"/>
      <c r="M42" s="227"/>
      <c r="N42" s="227"/>
      <c r="O42" s="227"/>
      <c r="P42" s="385"/>
      <c r="Q42" s="407"/>
      <c r="R42" s="407"/>
      <c r="S42" s="385"/>
      <c r="T42" s="356"/>
      <c r="U42" s="48" t="str">
        <f t="shared" si="6"/>
        <v/>
      </c>
      <c r="V42" s="168" t="str">
        <f t="shared" si="7"/>
        <v/>
      </c>
      <c r="W42" s="168">
        <f t="shared" si="8"/>
        <v>0</v>
      </c>
      <c r="X42" s="356"/>
      <c r="Y42" s="168" t="str">
        <f t="shared" si="9"/>
        <v/>
      </c>
      <c r="Z42" s="96" t="str">
        <f t="shared" si="10"/>
        <v/>
      </c>
      <c r="AA42" s="96" t="str">
        <f t="shared" si="11"/>
        <v/>
      </c>
      <c r="AB42" s="96" t="str">
        <f t="shared" si="12"/>
        <v/>
      </c>
      <c r="AC42" s="96" t="str">
        <f t="shared" si="15"/>
        <v/>
      </c>
      <c r="AD42" s="79"/>
      <c r="AE42" s="3"/>
      <c r="AF42" s="3"/>
      <c r="AG42" s="3"/>
      <c r="AH42" s="31" t="e">
        <f t="shared" si="13"/>
        <v>#DIV/0!</v>
      </c>
      <c r="AI42" s="31" t="e">
        <f t="shared" si="14"/>
        <v>#DIV/0!</v>
      </c>
      <c r="AR42" s="146"/>
      <c r="AS42" s="146"/>
    </row>
    <row r="43" spans="2:48" ht="15" customHeight="1">
      <c r="B43" s="139"/>
      <c r="C43" s="322">
        <v>30</v>
      </c>
      <c r="D43" s="227"/>
      <c r="E43" s="352"/>
      <c r="F43" s="352"/>
      <c r="G43" s="466"/>
      <c r="H43" s="227"/>
      <c r="I43" s="227"/>
      <c r="J43" s="227"/>
      <c r="K43" s="227"/>
      <c r="L43" s="227"/>
      <c r="M43" s="227"/>
      <c r="N43" s="227"/>
      <c r="O43" s="227"/>
      <c r="P43" s="385"/>
      <c r="Q43" s="407"/>
      <c r="R43" s="407"/>
      <c r="S43" s="385"/>
      <c r="T43" s="356"/>
      <c r="U43" s="48" t="str">
        <f t="shared" si="6"/>
        <v/>
      </c>
      <c r="V43" s="168" t="str">
        <f t="shared" si="7"/>
        <v/>
      </c>
      <c r="W43" s="168">
        <f t="shared" si="8"/>
        <v>0</v>
      </c>
      <c r="X43" s="356"/>
      <c r="Y43" s="168" t="str">
        <f t="shared" si="9"/>
        <v/>
      </c>
      <c r="Z43" s="96" t="str">
        <f t="shared" si="10"/>
        <v/>
      </c>
      <c r="AA43" s="96" t="str">
        <f t="shared" si="11"/>
        <v/>
      </c>
      <c r="AB43" s="96" t="str">
        <f t="shared" si="12"/>
        <v/>
      </c>
      <c r="AC43" s="96" t="str">
        <f t="shared" si="15"/>
        <v/>
      </c>
      <c r="AD43" s="79"/>
      <c r="AE43" s="3"/>
      <c r="AF43" s="3"/>
      <c r="AG43" s="3"/>
      <c r="AH43" s="31" t="e">
        <f t="shared" si="13"/>
        <v>#DIV/0!</v>
      </c>
      <c r="AI43" s="31" t="e">
        <f t="shared" si="14"/>
        <v>#DIV/0!</v>
      </c>
    </row>
    <row r="44" spans="2:48" ht="15" customHeight="1">
      <c r="B44" s="299"/>
      <c r="C44" s="332"/>
      <c r="D44" s="332"/>
      <c r="E44" s="332"/>
      <c r="F44" s="332"/>
      <c r="G44" s="332"/>
      <c r="H44" s="333"/>
      <c r="I44" s="333"/>
      <c r="J44" s="333"/>
      <c r="K44" s="333"/>
      <c r="L44" s="333"/>
      <c r="M44" s="333"/>
      <c r="N44" s="333"/>
      <c r="O44" s="333"/>
      <c r="P44" s="467"/>
      <c r="Q44" s="332"/>
      <c r="R44" s="332"/>
      <c r="S44" s="467"/>
      <c r="T44" s="332"/>
      <c r="U44" s="332"/>
      <c r="V44" s="332"/>
      <c r="W44" s="332"/>
      <c r="X44" s="332"/>
      <c r="Y44" s="332"/>
      <c r="Z44" s="410"/>
      <c r="AA44" s="410"/>
      <c r="AB44" s="410"/>
      <c r="AC44" s="410"/>
      <c r="AD44" s="334"/>
      <c r="AH44" s="3"/>
      <c r="AI44" s="3"/>
    </row>
    <row r="45" spans="2:48">
      <c r="H45" s="309"/>
      <c r="I45" s="309"/>
      <c r="J45" s="309"/>
      <c r="K45" s="309"/>
      <c r="L45" s="309"/>
      <c r="M45" s="309"/>
      <c r="N45" s="309"/>
      <c r="O45" s="309"/>
      <c r="P45" s="468"/>
      <c r="S45" s="468"/>
      <c r="Z45" s="409"/>
      <c r="AA45" s="409"/>
      <c r="AB45" s="409"/>
      <c r="AC45" s="409"/>
      <c r="AD45" s="303" t="s">
        <v>229</v>
      </c>
      <c r="AH45" s="3"/>
      <c r="AI45" s="3"/>
    </row>
    <row r="46" spans="2:48">
      <c r="B46" s="139"/>
      <c r="C46" s="322">
        <v>31</v>
      </c>
      <c r="D46" s="227"/>
      <c r="E46" s="352"/>
      <c r="F46" s="352"/>
      <c r="G46" s="466"/>
      <c r="H46" s="227"/>
      <c r="I46" s="227"/>
      <c r="J46" s="227"/>
      <c r="K46" s="227"/>
      <c r="L46" s="227"/>
      <c r="M46" s="227"/>
      <c r="N46" s="227"/>
      <c r="O46" s="227"/>
      <c r="P46" s="385"/>
      <c r="Q46" s="407"/>
      <c r="R46" s="407"/>
      <c r="S46" s="385"/>
      <c r="T46" s="356"/>
      <c r="U46" s="48" t="str">
        <f t="shared" ref="U46:U75" si="16">IF(OR(AND(E46&gt;2014,M46="○"),AND(E46&gt;2014,O46="○")),0,IF(T46=0,"",IF(COUNTIF(H46:O46,"○")&gt;=2,0,IF(COUNTIF(H46:O46,"○")=1,IF(COUNTIF(L46:O46,"○")=1,AI46,INDEX($CH$12:$CK$12,1,MATCH("○",H46:K46,0))),0))))</f>
        <v/>
      </c>
      <c r="V46" s="168" t="str">
        <f t="shared" ref="V46:V75" si="17">IF(T46="","",IF(G46="",$DD$9,HLOOKUP(G46,$CH$8:$DC$9,2,0)))</f>
        <v/>
      </c>
      <c r="W46" s="168">
        <f t="shared" ref="W46:W75" si="18">IF(T46="",0,S46*T46*V46/1000)</f>
        <v>0</v>
      </c>
      <c r="X46" s="356"/>
      <c r="Y46" s="168" t="str">
        <f>IF(OR(U46="",NOT($AI$5)),"",IF(X46="",W46,X46)*U46/(1-U46))</f>
        <v/>
      </c>
      <c r="Z46" s="96" t="str">
        <f t="shared" ref="Z46:Z75" si="19">IF(ISERROR(Y46),"",IF(Y46="","",Y46*$CF$3/1000))</f>
        <v/>
      </c>
      <c r="AA46" s="96" t="str">
        <f t="shared" ref="AA46:AA75" si="20">IF(ISERROR(Y46),"",IF(Y46="","",Y46*$CF$4/1000))</f>
        <v/>
      </c>
      <c r="AB46" s="96" t="str">
        <f t="shared" ref="AB46:AB75" si="21">IF(ISERROR(Y46),"",IF(Y46="","",Y46*$CF$5/1000))</f>
        <v/>
      </c>
      <c r="AC46" s="96" t="str">
        <f t="shared" ref="AC46:AC75" si="22">IF(ISERROR(Y46),"",IF(Y46="","",Y46*$CF$6/1000))</f>
        <v/>
      </c>
      <c r="AD46" s="79"/>
      <c r="AE46" s="3"/>
      <c r="AF46" s="3"/>
      <c r="AG46" s="3"/>
      <c r="AH46" s="31" t="e">
        <f t="shared" ref="AH46:AH75" si="23">R46/S46*IF(OR(M46="○",O46="○"),0.9,1)</f>
        <v>#DIV/0!</v>
      </c>
      <c r="AI46" s="31" t="e">
        <f t="shared" ref="AI46:AI75" si="24">IF(E46&lt;=2014,IF(OR(L46="○",M46="○"),INDEX($AX$7:$BD$7,1,MATCH(AH46,$AX$4:$BD$4,1)),INDEX($AX$5:$BD$7,MATCH(R46,$AW$5:$AW$7,1),MATCH(AH46,$AX$4:$BD$4,1))),IF(E46&lt;=2019,IF(OR(L46="○",M46="○"),INDEX($BG$7:$BP$7,1,MATCH(AH46,$BG$4:$BP$4,1)),INDEX($BG$5:$BP$7,MATCH(R46,$BF$5:$BF$7,1),MATCH(AH46,$BG$4:$BP$4,1))),IF(OR(L46="○",M46="○"),INDEX($BS$7:$CB$7,1,MATCH(AH46,$BS$4:$CB$4,1)),INDEX($BS$5:$CB$7,MATCH(R46,$BR$5:$BR$7,1),MATCH(AH46,$BS$4:$CB$4,1)))))</f>
        <v>#DIV/0!</v>
      </c>
    </row>
    <row r="47" spans="2:48">
      <c r="B47" s="139"/>
      <c r="C47" s="322">
        <v>32</v>
      </c>
      <c r="D47" s="227"/>
      <c r="E47" s="352"/>
      <c r="F47" s="352"/>
      <c r="G47" s="466"/>
      <c r="H47" s="227"/>
      <c r="I47" s="227"/>
      <c r="J47" s="227"/>
      <c r="K47" s="227"/>
      <c r="L47" s="227"/>
      <c r="M47" s="227"/>
      <c r="N47" s="227"/>
      <c r="O47" s="227"/>
      <c r="P47" s="385"/>
      <c r="Q47" s="407"/>
      <c r="R47" s="407"/>
      <c r="S47" s="385"/>
      <c r="T47" s="356"/>
      <c r="U47" s="48" t="str">
        <f t="shared" si="16"/>
        <v/>
      </c>
      <c r="V47" s="168" t="str">
        <f t="shared" si="17"/>
        <v/>
      </c>
      <c r="W47" s="168">
        <f t="shared" si="18"/>
        <v>0</v>
      </c>
      <c r="X47" s="356"/>
      <c r="Y47" s="168" t="str">
        <f t="shared" ref="Y47:Y75" si="25">IF(OR(U47="",NOT($AI$5)),"",IF(X47="",W47,X47)*U47/(1-U47))</f>
        <v/>
      </c>
      <c r="Z47" s="96" t="str">
        <f t="shared" si="19"/>
        <v/>
      </c>
      <c r="AA47" s="96" t="str">
        <f t="shared" si="20"/>
        <v/>
      </c>
      <c r="AB47" s="96" t="str">
        <f t="shared" si="21"/>
        <v/>
      </c>
      <c r="AC47" s="96" t="str">
        <f t="shared" si="22"/>
        <v/>
      </c>
      <c r="AD47" s="79"/>
      <c r="AE47" s="3"/>
      <c r="AF47" s="3"/>
      <c r="AG47" s="3"/>
      <c r="AH47" s="31" t="e">
        <f t="shared" si="23"/>
        <v>#DIV/0!</v>
      </c>
      <c r="AI47" s="31" t="e">
        <f t="shared" si="24"/>
        <v>#DIV/0!</v>
      </c>
    </row>
    <row r="48" spans="2:48">
      <c r="B48" s="139"/>
      <c r="C48" s="322">
        <v>33</v>
      </c>
      <c r="D48" s="227"/>
      <c r="E48" s="352"/>
      <c r="F48" s="352"/>
      <c r="G48" s="466"/>
      <c r="H48" s="227"/>
      <c r="I48" s="227"/>
      <c r="J48" s="227"/>
      <c r="K48" s="227"/>
      <c r="L48" s="227"/>
      <c r="M48" s="227"/>
      <c r="N48" s="227"/>
      <c r="O48" s="227"/>
      <c r="P48" s="385"/>
      <c r="Q48" s="407"/>
      <c r="R48" s="407"/>
      <c r="S48" s="385"/>
      <c r="T48" s="356"/>
      <c r="U48" s="48" t="str">
        <f t="shared" si="16"/>
        <v/>
      </c>
      <c r="V48" s="168" t="str">
        <f t="shared" si="17"/>
        <v/>
      </c>
      <c r="W48" s="168">
        <f t="shared" si="18"/>
        <v>0</v>
      </c>
      <c r="X48" s="356"/>
      <c r="Y48" s="168" t="str">
        <f t="shared" si="25"/>
        <v/>
      </c>
      <c r="Z48" s="96" t="str">
        <f t="shared" si="19"/>
        <v/>
      </c>
      <c r="AA48" s="96" t="str">
        <f t="shared" si="20"/>
        <v/>
      </c>
      <c r="AB48" s="96" t="str">
        <f t="shared" si="21"/>
        <v/>
      </c>
      <c r="AC48" s="96" t="str">
        <f t="shared" si="22"/>
        <v/>
      </c>
      <c r="AD48" s="79"/>
      <c r="AE48" s="3"/>
      <c r="AF48" s="3"/>
      <c r="AG48" s="3"/>
      <c r="AH48" s="31" t="e">
        <f t="shared" si="23"/>
        <v>#DIV/0!</v>
      </c>
      <c r="AI48" s="31" t="e">
        <f t="shared" si="24"/>
        <v>#DIV/0!</v>
      </c>
    </row>
    <row r="49" spans="2:35">
      <c r="B49" s="139"/>
      <c r="C49" s="322">
        <v>34</v>
      </c>
      <c r="D49" s="227"/>
      <c r="E49" s="352"/>
      <c r="F49" s="352"/>
      <c r="G49" s="466"/>
      <c r="H49" s="227"/>
      <c r="I49" s="227"/>
      <c r="J49" s="227"/>
      <c r="K49" s="227"/>
      <c r="L49" s="227"/>
      <c r="M49" s="227"/>
      <c r="N49" s="227"/>
      <c r="O49" s="227"/>
      <c r="P49" s="385"/>
      <c r="Q49" s="407"/>
      <c r="R49" s="407"/>
      <c r="S49" s="385"/>
      <c r="T49" s="356"/>
      <c r="U49" s="48" t="str">
        <f t="shared" si="16"/>
        <v/>
      </c>
      <c r="V49" s="168" t="str">
        <f t="shared" si="17"/>
        <v/>
      </c>
      <c r="W49" s="168">
        <f t="shared" si="18"/>
        <v>0</v>
      </c>
      <c r="X49" s="356"/>
      <c r="Y49" s="168" t="str">
        <f t="shared" si="25"/>
        <v/>
      </c>
      <c r="Z49" s="96" t="str">
        <f t="shared" si="19"/>
        <v/>
      </c>
      <c r="AA49" s="96" t="str">
        <f t="shared" si="20"/>
        <v/>
      </c>
      <c r="AB49" s="96" t="str">
        <f t="shared" si="21"/>
        <v/>
      </c>
      <c r="AC49" s="96" t="str">
        <f t="shared" si="22"/>
        <v/>
      </c>
      <c r="AD49" s="79"/>
      <c r="AE49" s="3"/>
      <c r="AF49" s="3"/>
      <c r="AG49" s="3"/>
      <c r="AH49" s="31" t="e">
        <f t="shared" si="23"/>
        <v>#DIV/0!</v>
      </c>
      <c r="AI49" s="31" t="e">
        <f t="shared" si="24"/>
        <v>#DIV/0!</v>
      </c>
    </row>
    <row r="50" spans="2:35">
      <c r="B50" s="139"/>
      <c r="C50" s="322">
        <v>35</v>
      </c>
      <c r="D50" s="227"/>
      <c r="E50" s="352"/>
      <c r="F50" s="352"/>
      <c r="G50" s="466"/>
      <c r="H50" s="227"/>
      <c r="I50" s="227"/>
      <c r="J50" s="227"/>
      <c r="K50" s="227"/>
      <c r="L50" s="227"/>
      <c r="M50" s="227"/>
      <c r="N50" s="227"/>
      <c r="O50" s="227"/>
      <c r="P50" s="385"/>
      <c r="Q50" s="407"/>
      <c r="R50" s="407"/>
      <c r="S50" s="385"/>
      <c r="T50" s="356"/>
      <c r="U50" s="48" t="str">
        <f t="shared" si="16"/>
        <v/>
      </c>
      <c r="V50" s="168" t="str">
        <f t="shared" si="17"/>
        <v/>
      </c>
      <c r="W50" s="168">
        <f t="shared" si="18"/>
        <v>0</v>
      </c>
      <c r="X50" s="356"/>
      <c r="Y50" s="168" t="str">
        <f t="shared" si="25"/>
        <v/>
      </c>
      <c r="Z50" s="96" t="str">
        <f t="shared" si="19"/>
        <v/>
      </c>
      <c r="AA50" s="96" t="str">
        <f t="shared" si="20"/>
        <v/>
      </c>
      <c r="AB50" s="96" t="str">
        <f t="shared" si="21"/>
        <v/>
      </c>
      <c r="AC50" s="96" t="str">
        <f t="shared" si="22"/>
        <v/>
      </c>
      <c r="AD50" s="79"/>
      <c r="AE50" s="3"/>
      <c r="AF50" s="3"/>
      <c r="AG50" s="3"/>
      <c r="AH50" s="31" t="e">
        <f t="shared" si="23"/>
        <v>#DIV/0!</v>
      </c>
      <c r="AI50" s="31" t="e">
        <f t="shared" si="24"/>
        <v>#DIV/0!</v>
      </c>
    </row>
    <row r="51" spans="2:35">
      <c r="B51" s="139"/>
      <c r="C51" s="322">
        <v>36</v>
      </c>
      <c r="D51" s="227"/>
      <c r="E51" s="352"/>
      <c r="F51" s="352"/>
      <c r="G51" s="466"/>
      <c r="H51" s="227"/>
      <c r="I51" s="227"/>
      <c r="J51" s="227"/>
      <c r="K51" s="227"/>
      <c r="L51" s="227"/>
      <c r="M51" s="227"/>
      <c r="N51" s="227"/>
      <c r="O51" s="227"/>
      <c r="P51" s="385"/>
      <c r="Q51" s="407"/>
      <c r="R51" s="407"/>
      <c r="S51" s="385"/>
      <c r="T51" s="356"/>
      <c r="U51" s="48" t="str">
        <f t="shared" si="16"/>
        <v/>
      </c>
      <c r="V51" s="168" t="str">
        <f t="shared" si="17"/>
        <v/>
      </c>
      <c r="W51" s="168">
        <f t="shared" si="18"/>
        <v>0</v>
      </c>
      <c r="X51" s="356"/>
      <c r="Y51" s="168" t="str">
        <f t="shared" si="25"/>
        <v/>
      </c>
      <c r="Z51" s="96" t="str">
        <f t="shared" si="19"/>
        <v/>
      </c>
      <c r="AA51" s="96" t="str">
        <f t="shared" si="20"/>
        <v/>
      </c>
      <c r="AB51" s="96" t="str">
        <f t="shared" si="21"/>
        <v/>
      </c>
      <c r="AC51" s="96" t="str">
        <f t="shared" si="22"/>
        <v/>
      </c>
      <c r="AD51" s="79"/>
      <c r="AE51" s="3"/>
      <c r="AF51" s="3"/>
      <c r="AG51" s="3"/>
      <c r="AH51" s="31" t="e">
        <f t="shared" si="23"/>
        <v>#DIV/0!</v>
      </c>
      <c r="AI51" s="31" t="e">
        <f t="shared" si="24"/>
        <v>#DIV/0!</v>
      </c>
    </row>
    <row r="52" spans="2:35">
      <c r="B52" s="139"/>
      <c r="C52" s="322">
        <v>37</v>
      </c>
      <c r="D52" s="227"/>
      <c r="E52" s="352"/>
      <c r="F52" s="352"/>
      <c r="G52" s="466"/>
      <c r="H52" s="227"/>
      <c r="I52" s="227"/>
      <c r="J52" s="227"/>
      <c r="K52" s="227"/>
      <c r="L52" s="227"/>
      <c r="M52" s="227"/>
      <c r="N52" s="227"/>
      <c r="O52" s="227"/>
      <c r="P52" s="385"/>
      <c r="Q52" s="407"/>
      <c r="R52" s="407"/>
      <c r="S52" s="385"/>
      <c r="T52" s="356"/>
      <c r="U52" s="48" t="str">
        <f t="shared" si="16"/>
        <v/>
      </c>
      <c r="V52" s="168" t="str">
        <f t="shared" si="17"/>
        <v/>
      </c>
      <c r="W52" s="168">
        <f t="shared" si="18"/>
        <v>0</v>
      </c>
      <c r="X52" s="356"/>
      <c r="Y52" s="168" t="str">
        <f t="shared" si="25"/>
        <v/>
      </c>
      <c r="Z52" s="96" t="str">
        <f t="shared" si="19"/>
        <v/>
      </c>
      <c r="AA52" s="96" t="str">
        <f t="shared" si="20"/>
        <v/>
      </c>
      <c r="AB52" s="96" t="str">
        <f t="shared" si="21"/>
        <v/>
      </c>
      <c r="AC52" s="96" t="str">
        <f t="shared" si="22"/>
        <v/>
      </c>
      <c r="AD52" s="79"/>
      <c r="AE52" s="3"/>
      <c r="AF52" s="3"/>
      <c r="AG52" s="3"/>
      <c r="AH52" s="31" t="e">
        <f t="shared" si="23"/>
        <v>#DIV/0!</v>
      </c>
      <c r="AI52" s="31" t="e">
        <f t="shared" si="24"/>
        <v>#DIV/0!</v>
      </c>
    </row>
    <row r="53" spans="2:35">
      <c r="B53" s="139"/>
      <c r="C53" s="322">
        <v>38</v>
      </c>
      <c r="D53" s="227"/>
      <c r="E53" s="352"/>
      <c r="F53" s="352"/>
      <c r="G53" s="466"/>
      <c r="H53" s="227"/>
      <c r="I53" s="227"/>
      <c r="J53" s="227"/>
      <c r="K53" s="227"/>
      <c r="L53" s="227"/>
      <c r="M53" s="227"/>
      <c r="N53" s="227"/>
      <c r="O53" s="227"/>
      <c r="P53" s="385"/>
      <c r="Q53" s="407"/>
      <c r="R53" s="407"/>
      <c r="S53" s="385"/>
      <c r="T53" s="356"/>
      <c r="U53" s="48" t="str">
        <f t="shared" si="16"/>
        <v/>
      </c>
      <c r="V53" s="168" t="str">
        <f t="shared" si="17"/>
        <v/>
      </c>
      <c r="W53" s="168">
        <f t="shared" si="18"/>
        <v>0</v>
      </c>
      <c r="X53" s="356"/>
      <c r="Y53" s="168" t="str">
        <f t="shared" si="25"/>
        <v/>
      </c>
      <c r="Z53" s="96" t="str">
        <f t="shared" si="19"/>
        <v/>
      </c>
      <c r="AA53" s="96" t="str">
        <f t="shared" si="20"/>
        <v/>
      </c>
      <c r="AB53" s="96" t="str">
        <f t="shared" si="21"/>
        <v/>
      </c>
      <c r="AC53" s="96" t="str">
        <f t="shared" si="22"/>
        <v/>
      </c>
      <c r="AD53" s="79"/>
      <c r="AE53" s="3"/>
      <c r="AF53" s="3"/>
      <c r="AG53" s="3"/>
      <c r="AH53" s="31" t="e">
        <f t="shared" si="23"/>
        <v>#DIV/0!</v>
      </c>
      <c r="AI53" s="31" t="e">
        <f t="shared" si="24"/>
        <v>#DIV/0!</v>
      </c>
    </row>
    <row r="54" spans="2:35">
      <c r="B54" s="139"/>
      <c r="C54" s="322">
        <v>39</v>
      </c>
      <c r="D54" s="227"/>
      <c r="E54" s="352"/>
      <c r="F54" s="352"/>
      <c r="G54" s="466"/>
      <c r="H54" s="227"/>
      <c r="I54" s="227"/>
      <c r="J54" s="227"/>
      <c r="K54" s="227"/>
      <c r="L54" s="227"/>
      <c r="M54" s="227"/>
      <c r="N54" s="227"/>
      <c r="O54" s="227"/>
      <c r="P54" s="385"/>
      <c r="Q54" s="407"/>
      <c r="R54" s="407"/>
      <c r="S54" s="385"/>
      <c r="T54" s="356"/>
      <c r="U54" s="48" t="str">
        <f t="shared" si="16"/>
        <v/>
      </c>
      <c r="V54" s="168" t="str">
        <f t="shared" si="17"/>
        <v/>
      </c>
      <c r="W54" s="168">
        <f t="shared" si="18"/>
        <v>0</v>
      </c>
      <c r="X54" s="356"/>
      <c r="Y54" s="168" t="str">
        <f t="shared" si="25"/>
        <v/>
      </c>
      <c r="Z54" s="96" t="str">
        <f t="shared" si="19"/>
        <v/>
      </c>
      <c r="AA54" s="96" t="str">
        <f t="shared" si="20"/>
        <v/>
      </c>
      <c r="AB54" s="96" t="str">
        <f>IF(ISERROR(Y54),"",IF(Y54="","",Y54*$CF$5/1000))</f>
        <v/>
      </c>
      <c r="AC54" s="96" t="str">
        <f t="shared" si="22"/>
        <v/>
      </c>
      <c r="AD54" s="79"/>
      <c r="AE54" s="3"/>
      <c r="AF54" s="3"/>
      <c r="AG54" s="3"/>
      <c r="AH54" s="31" t="e">
        <f t="shared" si="23"/>
        <v>#DIV/0!</v>
      </c>
      <c r="AI54" s="31" t="e">
        <f t="shared" si="24"/>
        <v>#DIV/0!</v>
      </c>
    </row>
    <row r="55" spans="2:35">
      <c r="B55" s="139"/>
      <c r="C55" s="322">
        <v>40</v>
      </c>
      <c r="D55" s="227"/>
      <c r="E55" s="352"/>
      <c r="F55" s="352"/>
      <c r="G55" s="466"/>
      <c r="H55" s="227"/>
      <c r="I55" s="227"/>
      <c r="J55" s="227"/>
      <c r="K55" s="227"/>
      <c r="L55" s="227"/>
      <c r="M55" s="227"/>
      <c r="N55" s="227"/>
      <c r="O55" s="227"/>
      <c r="P55" s="385"/>
      <c r="Q55" s="407"/>
      <c r="R55" s="407"/>
      <c r="S55" s="385"/>
      <c r="T55" s="356"/>
      <c r="U55" s="48" t="str">
        <f t="shared" si="16"/>
        <v/>
      </c>
      <c r="V55" s="168" t="str">
        <f t="shared" si="17"/>
        <v/>
      </c>
      <c r="W55" s="168">
        <f t="shared" si="18"/>
        <v>0</v>
      </c>
      <c r="X55" s="356"/>
      <c r="Y55" s="168" t="str">
        <f t="shared" si="25"/>
        <v/>
      </c>
      <c r="Z55" s="96" t="str">
        <f t="shared" si="19"/>
        <v/>
      </c>
      <c r="AA55" s="96" t="str">
        <f>IF(ISERROR(Y55),"",IF(Y55="","",Y55*$CF$4/1000))</f>
        <v/>
      </c>
      <c r="AB55" s="96" t="str">
        <f t="shared" si="21"/>
        <v/>
      </c>
      <c r="AC55" s="96" t="str">
        <f t="shared" si="22"/>
        <v/>
      </c>
      <c r="AD55" s="79"/>
      <c r="AE55" s="3"/>
      <c r="AF55" s="3"/>
      <c r="AG55" s="3"/>
      <c r="AH55" s="31" t="e">
        <f t="shared" si="23"/>
        <v>#DIV/0!</v>
      </c>
      <c r="AI55" s="31" t="e">
        <f t="shared" si="24"/>
        <v>#DIV/0!</v>
      </c>
    </row>
    <row r="56" spans="2:35">
      <c r="B56" s="139"/>
      <c r="C56" s="322">
        <v>41</v>
      </c>
      <c r="D56" s="227"/>
      <c r="E56" s="352"/>
      <c r="F56" s="352"/>
      <c r="G56" s="466"/>
      <c r="H56" s="227"/>
      <c r="I56" s="227"/>
      <c r="J56" s="227"/>
      <c r="K56" s="227"/>
      <c r="L56" s="227"/>
      <c r="M56" s="227"/>
      <c r="N56" s="227"/>
      <c r="O56" s="227"/>
      <c r="P56" s="385"/>
      <c r="Q56" s="407"/>
      <c r="R56" s="407"/>
      <c r="S56" s="385"/>
      <c r="T56" s="356"/>
      <c r="U56" s="48" t="str">
        <f t="shared" si="16"/>
        <v/>
      </c>
      <c r="V56" s="168" t="str">
        <f t="shared" si="17"/>
        <v/>
      </c>
      <c r="W56" s="168">
        <f t="shared" si="18"/>
        <v>0</v>
      </c>
      <c r="X56" s="356"/>
      <c r="Y56" s="168" t="str">
        <f t="shared" si="25"/>
        <v/>
      </c>
      <c r="Z56" s="96" t="str">
        <f>IF(ISERROR(Y56),"",IF(Y56="","",Y56*$CF$3/1000))</f>
        <v/>
      </c>
      <c r="AA56" s="96" t="str">
        <f t="shared" si="20"/>
        <v/>
      </c>
      <c r="AB56" s="96" t="str">
        <f t="shared" si="21"/>
        <v/>
      </c>
      <c r="AC56" s="96" t="str">
        <f t="shared" si="22"/>
        <v/>
      </c>
      <c r="AD56" s="79"/>
      <c r="AE56" s="3"/>
      <c r="AF56" s="3"/>
      <c r="AG56" s="3"/>
      <c r="AH56" s="31" t="e">
        <f t="shared" si="23"/>
        <v>#DIV/0!</v>
      </c>
      <c r="AI56" s="31" t="e">
        <f t="shared" si="24"/>
        <v>#DIV/0!</v>
      </c>
    </row>
    <row r="57" spans="2:35">
      <c r="B57" s="139"/>
      <c r="C57" s="322">
        <v>42</v>
      </c>
      <c r="D57" s="227"/>
      <c r="E57" s="352"/>
      <c r="F57" s="352"/>
      <c r="G57" s="466"/>
      <c r="H57" s="227"/>
      <c r="I57" s="227"/>
      <c r="J57" s="227"/>
      <c r="K57" s="227"/>
      <c r="L57" s="227"/>
      <c r="M57" s="227"/>
      <c r="N57" s="227"/>
      <c r="O57" s="227"/>
      <c r="P57" s="385"/>
      <c r="Q57" s="407"/>
      <c r="R57" s="407"/>
      <c r="S57" s="385"/>
      <c r="T57" s="356"/>
      <c r="U57" s="48" t="str">
        <f t="shared" si="16"/>
        <v/>
      </c>
      <c r="V57" s="168" t="str">
        <f t="shared" si="17"/>
        <v/>
      </c>
      <c r="W57" s="168">
        <f t="shared" si="18"/>
        <v>0</v>
      </c>
      <c r="X57" s="356"/>
      <c r="Y57" s="168" t="str">
        <f t="shared" si="25"/>
        <v/>
      </c>
      <c r="Z57" s="96" t="str">
        <f t="shared" si="19"/>
        <v/>
      </c>
      <c r="AA57" s="96" t="str">
        <f t="shared" si="20"/>
        <v/>
      </c>
      <c r="AB57" s="96" t="str">
        <f t="shared" si="21"/>
        <v/>
      </c>
      <c r="AC57" s="96" t="str">
        <f t="shared" si="22"/>
        <v/>
      </c>
      <c r="AD57" s="79"/>
      <c r="AE57" s="3"/>
      <c r="AF57" s="3"/>
      <c r="AG57" s="3"/>
      <c r="AH57" s="31" t="e">
        <f t="shared" si="23"/>
        <v>#DIV/0!</v>
      </c>
      <c r="AI57" s="31" t="e">
        <f t="shared" si="24"/>
        <v>#DIV/0!</v>
      </c>
    </row>
    <row r="58" spans="2:35">
      <c r="B58" s="139"/>
      <c r="C58" s="322">
        <v>43</v>
      </c>
      <c r="D58" s="227"/>
      <c r="E58" s="352"/>
      <c r="F58" s="352"/>
      <c r="G58" s="466"/>
      <c r="H58" s="227"/>
      <c r="I58" s="227"/>
      <c r="J58" s="227"/>
      <c r="K58" s="227"/>
      <c r="L58" s="227"/>
      <c r="M58" s="227"/>
      <c r="N58" s="227"/>
      <c r="O58" s="227"/>
      <c r="P58" s="385"/>
      <c r="Q58" s="407"/>
      <c r="R58" s="407"/>
      <c r="S58" s="385"/>
      <c r="T58" s="356"/>
      <c r="U58" s="48" t="str">
        <f t="shared" si="16"/>
        <v/>
      </c>
      <c r="V58" s="168" t="str">
        <f t="shared" si="17"/>
        <v/>
      </c>
      <c r="W58" s="168">
        <f t="shared" si="18"/>
        <v>0</v>
      </c>
      <c r="X58" s="356"/>
      <c r="Y58" s="168" t="str">
        <f t="shared" si="25"/>
        <v/>
      </c>
      <c r="Z58" s="96" t="str">
        <f t="shared" si="19"/>
        <v/>
      </c>
      <c r="AA58" s="96" t="str">
        <f t="shared" si="20"/>
        <v/>
      </c>
      <c r="AB58" s="96" t="str">
        <f t="shared" si="21"/>
        <v/>
      </c>
      <c r="AC58" s="96" t="str">
        <f t="shared" si="22"/>
        <v/>
      </c>
      <c r="AD58" s="79"/>
      <c r="AE58" s="3"/>
      <c r="AF58" s="3"/>
      <c r="AG58" s="3"/>
      <c r="AH58" s="31" t="e">
        <f t="shared" si="23"/>
        <v>#DIV/0!</v>
      </c>
      <c r="AI58" s="31" t="e">
        <f t="shared" si="24"/>
        <v>#DIV/0!</v>
      </c>
    </row>
    <row r="59" spans="2:35">
      <c r="B59" s="139"/>
      <c r="C59" s="322">
        <v>44</v>
      </c>
      <c r="D59" s="227"/>
      <c r="E59" s="352"/>
      <c r="F59" s="352"/>
      <c r="G59" s="466"/>
      <c r="H59" s="227"/>
      <c r="I59" s="227"/>
      <c r="J59" s="227"/>
      <c r="K59" s="227"/>
      <c r="L59" s="227"/>
      <c r="M59" s="227"/>
      <c r="N59" s="227"/>
      <c r="O59" s="227"/>
      <c r="P59" s="385"/>
      <c r="Q59" s="407"/>
      <c r="R59" s="407"/>
      <c r="S59" s="385"/>
      <c r="T59" s="356"/>
      <c r="U59" s="48" t="str">
        <f t="shared" si="16"/>
        <v/>
      </c>
      <c r="V59" s="168" t="str">
        <f t="shared" si="17"/>
        <v/>
      </c>
      <c r="W59" s="168">
        <f t="shared" si="18"/>
        <v>0</v>
      </c>
      <c r="X59" s="356"/>
      <c r="Y59" s="168" t="str">
        <f t="shared" si="25"/>
        <v/>
      </c>
      <c r="Z59" s="96" t="str">
        <f t="shared" si="19"/>
        <v/>
      </c>
      <c r="AA59" s="96" t="str">
        <f t="shared" si="20"/>
        <v/>
      </c>
      <c r="AB59" s="96" t="str">
        <f t="shared" si="21"/>
        <v/>
      </c>
      <c r="AC59" s="96" t="str">
        <f t="shared" si="22"/>
        <v/>
      </c>
      <c r="AD59" s="79"/>
      <c r="AE59" s="3"/>
      <c r="AF59" s="3"/>
      <c r="AG59" s="3"/>
      <c r="AH59" s="31" t="e">
        <f t="shared" si="23"/>
        <v>#DIV/0!</v>
      </c>
      <c r="AI59" s="31" t="e">
        <f t="shared" si="24"/>
        <v>#DIV/0!</v>
      </c>
    </row>
    <row r="60" spans="2:35">
      <c r="B60" s="139"/>
      <c r="C60" s="322">
        <v>45</v>
      </c>
      <c r="D60" s="227"/>
      <c r="E60" s="352"/>
      <c r="F60" s="352"/>
      <c r="G60" s="466"/>
      <c r="H60" s="227"/>
      <c r="I60" s="227"/>
      <c r="J60" s="227"/>
      <c r="K60" s="227"/>
      <c r="L60" s="227"/>
      <c r="M60" s="227"/>
      <c r="N60" s="227"/>
      <c r="O60" s="227"/>
      <c r="P60" s="385"/>
      <c r="Q60" s="407"/>
      <c r="R60" s="407"/>
      <c r="S60" s="385"/>
      <c r="T60" s="356"/>
      <c r="U60" s="48" t="str">
        <f t="shared" si="16"/>
        <v/>
      </c>
      <c r="V60" s="168" t="str">
        <f t="shared" si="17"/>
        <v/>
      </c>
      <c r="W60" s="168">
        <f t="shared" si="18"/>
        <v>0</v>
      </c>
      <c r="X60" s="356"/>
      <c r="Y60" s="168" t="str">
        <f t="shared" si="25"/>
        <v/>
      </c>
      <c r="Z60" s="96" t="str">
        <f t="shared" si="19"/>
        <v/>
      </c>
      <c r="AA60" s="96" t="str">
        <f t="shared" si="20"/>
        <v/>
      </c>
      <c r="AB60" s="96" t="str">
        <f t="shared" si="21"/>
        <v/>
      </c>
      <c r="AC60" s="96" t="str">
        <f t="shared" si="22"/>
        <v/>
      </c>
      <c r="AD60" s="79"/>
      <c r="AE60" s="3"/>
      <c r="AF60" s="3"/>
      <c r="AG60" s="3"/>
      <c r="AH60" s="31" t="e">
        <f t="shared" si="23"/>
        <v>#DIV/0!</v>
      </c>
      <c r="AI60" s="31" t="e">
        <f t="shared" si="24"/>
        <v>#DIV/0!</v>
      </c>
    </row>
    <row r="61" spans="2:35">
      <c r="B61" s="139"/>
      <c r="C61" s="322">
        <v>46</v>
      </c>
      <c r="D61" s="227"/>
      <c r="E61" s="352"/>
      <c r="F61" s="352"/>
      <c r="G61" s="466"/>
      <c r="H61" s="227"/>
      <c r="I61" s="227"/>
      <c r="J61" s="227"/>
      <c r="K61" s="227"/>
      <c r="L61" s="227"/>
      <c r="M61" s="227"/>
      <c r="N61" s="227"/>
      <c r="O61" s="227"/>
      <c r="P61" s="385"/>
      <c r="Q61" s="407"/>
      <c r="R61" s="407"/>
      <c r="S61" s="385"/>
      <c r="T61" s="356"/>
      <c r="U61" s="48" t="str">
        <f t="shared" si="16"/>
        <v/>
      </c>
      <c r="V61" s="168" t="str">
        <f t="shared" si="17"/>
        <v/>
      </c>
      <c r="W61" s="168">
        <f t="shared" si="18"/>
        <v>0</v>
      </c>
      <c r="X61" s="356"/>
      <c r="Y61" s="168" t="str">
        <f t="shared" si="25"/>
        <v/>
      </c>
      <c r="Z61" s="96" t="str">
        <f t="shared" si="19"/>
        <v/>
      </c>
      <c r="AA61" s="96" t="str">
        <f t="shared" si="20"/>
        <v/>
      </c>
      <c r="AB61" s="96" t="str">
        <f t="shared" si="21"/>
        <v/>
      </c>
      <c r="AC61" s="96" t="str">
        <f t="shared" si="22"/>
        <v/>
      </c>
      <c r="AD61" s="79"/>
      <c r="AE61" s="3"/>
      <c r="AF61" s="3"/>
      <c r="AG61" s="3"/>
      <c r="AH61" s="31" t="e">
        <f t="shared" si="23"/>
        <v>#DIV/0!</v>
      </c>
      <c r="AI61" s="31" t="e">
        <f t="shared" si="24"/>
        <v>#DIV/0!</v>
      </c>
    </row>
    <row r="62" spans="2:35">
      <c r="B62" s="139"/>
      <c r="C62" s="322">
        <v>47</v>
      </c>
      <c r="D62" s="227"/>
      <c r="E62" s="352"/>
      <c r="F62" s="352"/>
      <c r="G62" s="466"/>
      <c r="H62" s="227"/>
      <c r="I62" s="227"/>
      <c r="J62" s="227"/>
      <c r="K62" s="227"/>
      <c r="L62" s="227"/>
      <c r="M62" s="227"/>
      <c r="N62" s="227"/>
      <c r="O62" s="227"/>
      <c r="P62" s="385"/>
      <c r="Q62" s="407"/>
      <c r="R62" s="407"/>
      <c r="S62" s="385"/>
      <c r="T62" s="356"/>
      <c r="U62" s="48" t="str">
        <f t="shared" si="16"/>
        <v/>
      </c>
      <c r="V62" s="168" t="str">
        <f t="shared" si="17"/>
        <v/>
      </c>
      <c r="W62" s="168">
        <f t="shared" si="18"/>
        <v>0</v>
      </c>
      <c r="X62" s="356"/>
      <c r="Y62" s="168" t="str">
        <f t="shared" si="25"/>
        <v/>
      </c>
      <c r="Z62" s="96" t="str">
        <f t="shared" si="19"/>
        <v/>
      </c>
      <c r="AA62" s="96" t="str">
        <f t="shared" si="20"/>
        <v/>
      </c>
      <c r="AB62" s="96" t="str">
        <f t="shared" si="21"/>
        <v/>
      </c>
      <c r="AC62" s="96" t="str">
        <f t="shared" si="22"/>
        <v/>
      </c>
      <c r="AD62" s="79"/>
      <c r="AE62" s="3"/>
      <c r="AF62" s="3"/>
      <c r="AG62" s="3"/>
      <c r="AH62" s="31" t="e">
        <f t="shared" si="23"/>
        <v>#DIV/0!</v>
      </c>
      <c r="AI62" s="31" t="e">
        <f t="shared" si="24"/>
        <v>#DIV/0!</v>
      </c>
    </row>
    <row r="63" spans="2:35">
      <c r="B63" s="139"/>
      <c r="C63" s="322">
        <v>48</v>
      </c>
      <c r="D63" s="227"/>
      <c r="E63" s="352"/>
      <c r="F63" s="352"/>
      <c r="G63" s="466"/>
      <c r="H63" s="227"/>
      <c r="I63" s="227"/>
      <c r="J63" s="227"/>
      <c r="K63" s="227"/>
      <c r="L63" s="227"/>
      <c r="M63" s="227"/>
      <c r="N63" s="227"/>
      <c r="O63" s="227"/>
      <c r="P63" s="385"/>
      <c r="Q63" s="407"/>
      <c r="R63" s="407"/>
      <c r="S63" s="385"/>
      <c r="T63" s="356"/>
      <c r="U63" s="48" t="str">
        <f t="shared" si="16"/>
        <v/>
      </c>
      <c r="V63" s="168" t="str">
        <f t="shared" si="17"/>
        <v/>
      </c>
      <c r="W63" s="168">
        <f t="shared" si="18"/>
        <v>0</v>
      </c>
      <c r="X63" s="356"/>
      <c r="Y63" s="168" t="str">
        <f t="shared" si="25"/>
        <v/>
      </c>
      <c r="Z63" s="96" t="str">
        <f t="shared" si="19"/>
        <v/>
      </c>
      <c r="AA63" s="96" t="str">
        <f t="shared" si="20"/>
        <v/>
      </c>
      <c r="AB63" s="96" t="str">
        <f t="shared" si="21"/>
        <v/>
      </c>
      <c r="AC63" s="96" t="str">
        <f t="shared" si="22"/>
        <v/>
      </c>
      <c r="AD63" s="79"/>
      <c r="AE63" s="3"/>
      <c r="AF63" s="3"/>
      <c r="AG63" s="3"/>
      <c r="AH63" s="31" t="e">
        <f t="shared" si="23"/>
        <v>#DIV/0!</v>
      </c>
      <c r="AI63" s="31" t="e">
        <f t="shared" si="24"/>
        <v>#DIV/0!</v>
      </c>
    </row>
    <row r="64" spans="2:35">
      <c r="B64" s="139"/>
      <c r="C64" s="322">
        <v>49</v>
      </c>
      <c r="D64" s="227"/>
      <c r="E64" s="352"/>
      <c r="F64" s="352"/>
      <c r="G64" s="466"/>
      <c r="H64" s="227"/>
      <c r="I64" s="227"/>
      <c r="J64" s="227"/>
      <c r="K64" s="227"/>
      <c r="L64" s="227"/>
      <c r="M64" s="227"/>
      <c r="N64" s="227"/>
      <c r="O64" s="227"/>
      <c r="P64" s="385"/>
      <c r="Q64" s="407"/>
      <c r="R64" s="407"/>
      <c r="S64" s="385"/>
      <c r="T64" s="356"/>
      <c r="U64" s="48" t="str">
        <f t="shared" si="16"/>
        <v/>
      </c>
      <c r="V64" s="168" t="str">
        <f t="shared" si="17"/>
        <v/>
      </c>
      <c r="W64" s="168">
        <f t="shared" si="18"/>
        <v>0</v>
      </c>
      <c r="X64" s="356"/>
      <c r="Y64" s="168" t="str">
        <f t="shared" si="25"/>
        <v/>
      </c>
      <c r="Z64" s="96" t="str">
        <f t="shared" si="19"/>
        <v/>
      </c>
      <c r="AA64" s="96" t="str">
        <f t="shared" si="20"/>
        <v/>
      </c>
      <c r="AB64" s="96" t="str">
        <f t="shared" si="21"/>
        <v/>
      </c>
      <c r="AC64" s="96" t="str">
        <f t="shared" si="22"/>
        <v/>
      </c>
      <c r="AD64" s="79"/>
      <c r="AE64" s="3"/>
      <c r="AF64" s="3"/>
      <c r="AG64" s="3"/>
      <c r="AH64" s="31" t="e">
        <f t="shared" si="23"/>
        <v>#DIV/0!</v>
      </c>
      <c r="AI64" s="31" t="e">
        <f t="shared" si="24"/>
        <v>#DIV/0!</v>
      </c>
    </row>
    <row r="65" spans="2:35">
      <c r="B65" s="139"/>
      <c r="C65" s="322">
        <v>50</v>
      </c>
      <c r="D65" s="227"/>
      <c r="E65" s="352"/>
      <c r="F65" s="352"/>
      <c r="G65" s="466"/>
      <c r="H65" s="227"/>
      <c r="I65" s="227"/>
      <c r="J65" s="227"/>
      <c r="K65" s="227"/>
      <c r="L65" s="227"/>
      <c r="M65" s="227"/>
      <c r="N65" s="227"/>
      <c r="O65" s="227"/>
      <c r="P65" s="385"/>
      <c r="Q65" s="407"/>
      <c r="R65" s="407"/>
      <c r="S65" s="385"/>
      <c r="T65" s="356"/>
      <c r="U65" s="48" t="str">
        <f t="shared" si="16"/>
        <v/>
      </c>
      <c r="V65" s="168" t="str">
        <f t="shared" si="17"/>
        <v/>
      </c>
      <c r="W65" s="168">
        <f t="shared" si="18"/>
        <v>0</v>
      </c>
      <c r="X65" s="356"/>
      <c r="Y65" s="168" t="str">
        <f t="shared" si="25"/>
        <v/>
      </c>
      <c r="Z65" s="96" t="str">
        <f t="shared" si="19"/>
        <v/>
      </c>
      <c r="AA65" s="96" t="str">
        <f t="shared" si="20"/>
        <v/>
      </c>
      <c r="AB65" s="96" t="str">
        <f t="shared" si="21"/>
        <v/>
      </c>
      <c r="AC65" s="96" t="str">
        <f t="shared" si="22"/>
        <v/>
      </c>
      <c r="AD65" s="79"/>
      <c r="AE65" s="3"/>
      <c r="AF65" s="3"/>
      <c r="AG65" s="3"/>
      <c r="AH65" s="31" t="e">
        <f t="shared" si="23"/>
        <v>#DIV/0!</v>
      </c>
      <c r="AI65" s="31" t="e">
        <f t="shared" si="24"/>
        <v>#DIV/0!</v>
      </c>
    </row>
    <row r="66" spans="2:35">
      <c r="B66" s="139"/>
      <c r="C66" s="322">
        <v>51</v>
      </c>
      <c r="D66" s="227"/>
      <c r="E66" s="352"/>
      <c r="F66" s="352"/>
      <c r="G66" s="466"/>
      <c r="H66" s="227"/>
      <c r="I66" s="227"/>
      <c r="J66" s="227"/>
      <c r="K66" s="227"/>
      <c r="L66" s="227"/>
      <c r="M66" s="227"/>
      <c r="N66" s="227"/>
      <c r="O66" s="227"/>
      <c r="P66" s="385"/>
      <c r="Q66" s="407"/>
      <c r="R66" s="407"/>
      <c r="S66" s="385"/>
      <c r="T66" s="356"/>
      <c r="U66" s="48" t="str">
        <f t="shared" si="16"/>
        <v/>
      </c>
      <c r="V66" s="168" t="str">
        <f t="shared" si="17"/>
        <v/>
      </c>
      <c r="W66" s="168">
        <f t="shared" si="18"/>
        <v>0</v>
      </c>
      <c r="X66" s="356"/>
      <c r="Y66" s="168" t="str">
        <f t="shared" si="25"/>
        <v/>
      </c>
      <c r="Z66" s="96" t="str">
        <f t="shared" si="19"/>
        <v/>
      </c>
      <c r="AA66" s="96" t="str">
        <f t="shared" si="20"/>
        <v/>
      </c>
      <c r="AB66" s="96" t="str">
        <f t="shared" si="21"/>
        <v/>
      </c>
      <c r="AC66" s="96" t="str">
        <f t="shared" si="22"/>
        <v/>
      </c>
      <c r="AD66" s="79"/>
      <c r="AE66" s="3"/>
      <c r="AF66" s="3"/>
      <c r="AG66" s="3"/>
      <c r="AH66" s="31" t="e">
        <f t="shared" si="23"/>
        <v>#DIV/0!</v>
      </c>
      <c r="AI66" s="31" t="e">
        <f t="shared" si="24"/>
        <v>#DIV/0!</v>
      </c>
    </row>
    <row r="67" spans="2:35">
      <c r="B67" s="139"/>
      <c r="C67" s="322">
        <v>52</v>
      </c>
      <c r="D67" s="227"/>
      <c r="E67" s="352"/>
      <c r="F67" s="352"/>
      <c r="G67" s="466"/>
      <c r="H67" s="227"/>
      <c r="I67" s="227"/>
      <c r="J67" s="227"/>
      <c r="K67" s="227"/>
      <c r="L67" s="227"/>
      <c r="M67" s="227"/>
      <c r="N67" s="227"/>
      <c r="O67" s="227"/>
      <c r="P67" s="385"/>
      <c r="Q67" s="407"/>
      <c r="R67" s="407"/>
      <c r="S67" s="385"/>
      <c r="T67" s="356"/>
      <c r="U67" s="48" t="str">
        <f t="shared" si="16"/>
        <v/>
      </c>
      <c r="V67" s="168" t="str">
        <f t="shared" si="17"/>
        <v/>
      </c>
      <c r="W67" s="168">
        <f t="shared" si="18"/>
        <v>0</v>
      </c>
      <c r="X67" s="356"/>
      <c r="Y67" s="168" t="str">
        <f t="shared" si="25"/>
        <v/>
      </c>
      <c r="Z67" s="96" t="str">
        <f t="shared" si="19"/>
        <v/>
      </c>
      <c r="AA67" s="96" t="str">
        <f t="shared" si="20"/>
        <v/>
      </c>
      <c r="AB67" s="96" t="str">
        <f t="shared" si="21"/>
        <v/>
      </c>
      <c r="AC67" s="96" t="str">
        <f t="shared" si="22"/>
        <v/>
      </c>
      <c r="AD67" s="79"/>
      <c r="AE67" s="3"/>
      <c r="AF67" s="3"/>
      <c r="AG67" s="3"/>
      <c r="AH67" s="31" t="e">
        <f t="shared" si="23"/>
        <v>#DIV/0!</v>
      </c>
      <c r="AI67" s="31" t="e">
        <f t="shared" si="24"/>
        <v>#DIV/0!</v>
      </c>
    </row>
    <row r="68" spans="2:35">
      <c r="B68" s="139"/>
      <c r="C68" s="322">
        <v>53</v>
      </c>
      <c r="D68" s="227"/>
      <c r="E68" s="352"/>
      <c r="F68" s="352"/>
      <c r="G68" s="466"/>
      <c r="H68" s="227"/>
      <c r="I68" s="227"/>
      <c r="J68" s="227"/>
      <c r="K68" s="227"/>
      <c r="L68" s="227"/>
      <c r="M68" s="227"/>
      <c r="N68" s="227"/>
      <c r="O68" s="227"/>
      <c r="P68" s="385"/>
      <c r="Q68" s="407"/>
      <c r="R68" s="407"/>
      <c r="S68" s="385"/>
      <c r="T68" s="356"/>
      <c r="U68" s="48" t="str">
        <f t="shared" si="16"/>
        <v/>
      </c>
      <c r="V68" s="168" t="str">
        <f t="shared" si="17"/>
        <v/>
      </c>
      <c r="W68" s="168">
        <f t="shared" si="18"/>
        <v>0</v>
      </c>
      <c r="X68" s="356"/>
      <c r="Y68" s="168" t="str">
        <f t="shared" si="25"/>
        <v/>
      </c>
      <c r="Z68" s="96" t="str">
        <f t="shared" si="19"/>
        <v/>
      </c>
      <c r="AA68" s="96" t="str">
        <f t="shared" si="20"/>
        <v/>
      </c>
      <c r="AB68" s="96" t="str">
        <f t="shared" si="21"/>
        <v/>
      </c>
      <c r="AC68" s="96" t="str">
        <f t="shared" si="22"/>
        <v/>
      </c>
      <c r="AD68" s="79"/>
      <c r="AE68" s="3"/>
      <c r="AF68" s="3"/>
      <c r="AG68" s="3"/>
      <c r="AH68" s="31" t="e">
        <f t="shared" si="23"/>
        <v>#DIV/0!</v>
      </c>
      <c r="AI68" s="31" t="e">
        <f t="shared" si="24"/>
        <v>#DIV/0!</v>
      </c>
    </row>
    <row r="69" spans="2:35">
      <c r="B69" s="139"/>
      <c r="C69" s="322">
        <v>54</v>
      </c>
      <c r="D69" s="227"/>
      <c r="E69" s="352"/>
      <c r="F69" s="352"/>
      <c r="G69" s="466"/>
      <c r="H69" s="227"/>
      <c r="I69" s="227"/>
      <c r="J69" s="227"/>
      <c r="K69" s="227"/>
      <c r="L69" s="227"/>
      <c r="M69" s="227"/>
      <c r="N69" s="227"/>
      <c r="O69" s="227"/>
      <c r="P69" s="385"/>
      <c r="Q69" s="407"/>
      <c r="R69" s="407"/>
      <c r="S69" s="385"/>
      <c r="T69" s="356"/>
      <c r="U69" s="48" t="str">
        <f t="shared" si="16"/>
        <v/>
      </c>
      <c r="V69" s="168" t="str">
        <f t="shared" si="17"/>
        <v/>
      </c>
      <c r="W69" s="168">
        <f t="shared" si="18"/>
        <v>0</v>
      </c>
      <c r="X69" s="356"/>
      <c r="Y69" s="168" t="str">
        <f t="shared" si="25"/>
        <v/>
      </c>
      <c r="Z69" s="96" t="str">
        <f t="shared" si="19"/>
        <v/>
      </c>
      <c r="AA69" s="96" t="str">
        <f t="shared" si="20"/>
        <v/>
      </c>
      <c r="AB69" s="96" t="str">
        <f t="shared" si="21"/>
        <v/>
      </c>
      <c r="AC69" s="96" t="str">
        <f t="shared" si="22"/>
        <v/>
      </c>
      <c r="AD69" s="79"/>
      <c r="AE69" s="3"/>
      <c r="AF69" s="3"/>
      <c r="AG69" s="3"/>
      <c r="AH69" s="31" t="e">
        <f t="shared" si="23"/>
        <v>#DIV/0!</v>
      </c>
      <c r="AI69" s="31" t="e">
        <f t="shared" si="24"/>
        <v>#DIV/0!</v>
      </c>
    </row>
    <row r="70" spans="2:35">
      <c r="B70" s="139"/>
      <c r="C70" s="322">
        <v>55</v>
      </c>
      <c r="D70" s="227"/>
      <c r="E70" s="352"/>
      <c r="F70" s="352"/>
      <c r="G70" s="466"/>
      <c r="H70" s="227"/>
      <c r="I70" s="227"/>
      <c r="J70" s="227"/>
      <c r="K70" s="227"/>
      <c r="L70" s="227"/>
      <c r="M70" s="227"/>
      <c r="N70" s="227"/>
      <c r="O70" s="227"/>
      <c r="P70" s="385"/>
      <c r="Q70" s="407"/>
      <c r="R70" s="407"/>
      <c r="S70" s="385"/>
      <c r="T70" s="356"/>
      <c r="U70" s="48" t="str">
        <f t="shared" si="16"/>
        <v/>
      </c>
      <c r="V70" s="168" t="str">
        <f t="shared" si="17"/>
        <v/>
      </c>
      <c r="W70" s="168">
        <f t="shared" si="18"/>
        <v>0</v>
      </c>
      <c r="X70" s="356"/>
      <c r="Y70" s="168" t="str">
        <f t="shared" si="25"/>
        <v/>
      </c>
      <c r="Z70" s="96" t="str">
        <f t="shared" si="19"/>
        <v/>
      </c>
      <c r="AA70" s="96" t="str">
        <f t="shared" si="20"/>
        <v/>
      </c>
      <c r="AB70" s="96" t="str">
        <f t="shared" si="21"/>
        <v/>
      </c>
      <c r="AC70" s="96" t="str">
        <f t="shared" si="22"/>
        <v/>
      </c>
      <c r="AD70" s="79"/>
      <c r="AE70" s="3"/>
      <c r="AF70" s="3"/>
      <c r="AG70" s="3"/>
      <c r="AH70" s="31" t="e">
        <f t="shared" si="23"/>
        <v>#DIV/0!</v>
      </c>
      <c r="AI70" s="31" t="e">
        <f t="shared" si="24"/>
        <v>#DIV/0!</v>
      </c>
    </row>
    <row r="71" spans="2:35">
      <c r="B71" s="139"/>
      <c r="C71" s="322">
        <v>56</v>
      </c>
      <c r="D71" s="227"/>
      <c r="E71" s="352"/>
      <c r="F71" s="352"/>
      <c r="G71" s="466"/>
      <c r="H71" s="227"/>
      <c r="I71" s="227"/>
      <c r="J71" s="227"/>
      <c r="K71" s="227"/>
      <c r="L71" s="227"/>
      <c r="M71" s="227"/>
      <c r="N71" s="227"/>
      <c r="O71" s="227"/>
      <c r="P71" s="385"/>
      <c r="Q71" s="407"/>
      <c r="R71" s="407"/>
      <c r="S71" s="385"/>
      <c r="T71" s="356"/>
      <c r="U71" s="48" t="str">
        <f t="shared" si="16"/>
        <v/>
      </c>
      <c r="V71" s="168" t="str">
        <f t="shared" si="17"/>
        <v/>
      </c>
      <c r="W71" s="168">
        <f t="shared" si="18"/>
        <v>0</v>
      </c>
      <c r="X71" s="356"/>
      <c r="Y71" s="168" t="str">
        <f t="shared" si="25"/>
        <v/>
      </c>
      <c r="Z71" s="96" t="str">
        <f t="shared" si="19"/>
        <v/>
      </c>
      <c r="AA71" s="96" t="str">
        <f t="shared" si="20"/>
        <v/>
      </c>
      <c r="AB71" s="96" t="str">
        <f t="shared" si="21"/>
        <v/>
      </c>
      <c r="AC71" s="96" t="str">
        <f t="shared" si="22"/>
        <v/>
      </c>
      <c r="AD71" s="79"/>
      <c r="AE71" s="3"/>
      <c r="AF71" s="3"/>
      <c r="AG71" s="3"/>
      <c r="AH71" s="31" t="e">
        <f t="shared" si="23"/>
        <v>#DIV/0!</v>
      </c>
      <c r="AI71" s="31" t="e">
        <f t="shared" si="24"/>
        <v>#DIV/0!</v>
      </c>
    </row>
    <row r="72" spans="2:35">
      <c r="B72" s="139"/>
      <c r="C72" s="322">
        <v>57</v>
      </c>
      <c r="D72" s="227"/>
      <c r="E72" s="352"/>
      <c r="F72" s="352"/>
      <c r="G72" s="466"/>
      <c r="H72" s="227"/>
      <c r="I72" s="227"/>
      <c r="J72" s="227"/>
      <c r="K72" s="227"/>
      <c r="L72" s="227"/>
      <c r="M72" s="227"/>
      <c r="N72" s="227"/>
      <c r="O72" s="227"/>
      <c r="P72" s="385"/>
      <c r="Q72" s="407"/>
      <c r="R72" s="407"/>
      <c r="S72" s="385"/>
      <c r="T72" s="356"/>
      <c r="U72" s="48" t="str">
        <f t="shared" si="16"/>
        <v/>
      </c>
      <c r="V72" s="168" t="str">
        <f t="shared" si="17"/>
        <v/>
      </c>
      <c r="W72" s="168">
        <f t="shared" si="18"/>
        <v>0</v>
      </c>
      <c r="X72" s="356"/>
      <c r="Y72" s="168" t="str">
        <f t="shared" si="25"/>
        <v/>
      </c>
      <c r="Z72" s="96" t="str">
        <f t="shared" si="19"/>
        <v/>
      </c>
      <c r="AA72" s="96" t="str">
        <f t="shared" si="20"/>
        <v/>
      </c>
      <c r="AB72" s="96" t="str">
        <f t="shared" si="21"/>
        <v/>
      </c>
      <c r="AC72" s="96" t="str">
        <f t="shared" si="22"/>
        <v/>
      </c>
      <c r="AD72" s="79"/>
      <c r="AE72" s="3"/>
      <c r="AF72" s="3"/>
      <c r="AG72" s="3"/>
      <c r="AH72" s="31" t="e">
        <f t="shared" si="23"/>
        <v>#DIV/0!</v>
      </c>
      <c r="AI72" s="31" t="e">
        <f t="shared" si="24"/>
        <v>#DIV/0!</v>
      </c>
    </row>
    <row r="73" spans="2:35">
      <c r="B73" s="139"/>
      <c r="C73" s="322">
        <v>58</v>
      </c>
      <c r="D73" s="227"/>
      <c r="E73" s="352"/>
      <c r="F73" s="352"/>
      <c r="G73" s="466"/>
      <c r="H73" s="227"/>
      <c r="I73" s="227"/>
      <c r="J73" s="227"/>
      <c r="K73" s="227"/>
      <c r="L73" s="227"/>
      <c r="M73" s="227"/>
      <c r="N73" s="227"/>
      <c r="O73" s="227"/>
      <c r="P73" s="385"/>
      <c r="Q73" s="407"/>
      <c r="R73" s="407"/>
      <c r="S73" s="385"/>
      <c r="T73" s="356"/>
      <c r="U73" s="48" t="str">
        <f t="shared" si="16"/>
        <v/>
      </c>
      <c r="V73" s="168" t="str">
        <f t="shared" si="17"/>
        <v/>
      </c>
      <c r="W73" s="168">
        <f t="shared" si="18"/>
        <v>0</v>
      </c>
      <c r="X73" s="356"/>
      <c r="Y73" s="168" t="str">
        <f t="shared" si="25"/>
        <v/>
      </c>
      <c r="Z73" s="96" t="str">
        <f t="shared" si="19"/>
        <v/>
      </c>
      <c r="AA73" s="96" t="str">
        <f t="shared" si="20"/>
        <v/>
      </c>
      <c r="AB73" s="96" t="str">
        <f t="shared" si="21"/>
        <v/>
      </c>
      <c r="AC73" s="96" t="str">
        <f t="shared" si="22"/>
        <v/>
      </c>
      <c r="AD73" s="79"/>
      <c r="AE73" s="3"/>
      <c r="AF73" s="3"/>
      <c r="AG73" s="3"/>
      <c r="AH73" s="31" t="e">
        <f t="shared" si="23"/>
        <v>#DIV/0!</v>
      </c>
      <c r="AI73" s="31" t="e">
        <f t="shared" si="24"/>
        <v>#DIV/0!</v>
      </c>
    </row>
    <row r="74" spans="2:35">
      <c r="B74" s="139"/>
      <c r="C74" s="322">
        <v>59</v>
      </c>
      <c r="D74" s="227"/>
      <c r="E74" s="352"/>
      <c r="F74" s="352"/>
      <c r="G74" s="466"/>
      <c r="H74" s="227"/>
      <c r="I74" s="227"/>
      <c r="J74" s="227"/>
      <c r="K74" s="227"/>
      <c r="L74" s="227"/>
      <c r="M74" s="227"/>
      <c r="N74" s="227"/>
      <c r="O74" s="227"/>
      <c r="P74" s="385"/>
      <c r="Q74" s="407"/>
      <c r="R74" s="407"/>
      <c r="S74" s="385"/>
      <c r="T74" s="356"/>
      <c r="U74" s="48" t="str">
        <f t="shared" si="16"/>
        <v/>
      </c>
      <c r="V74" s="168" t="str">
        <f t="shared" si="17"/>
        <v/>
      </c>
      <c r="W74" s="168">
        <f t="shared" si="18"/>
        <v>0</v>
      </c>
      <c r="X74" s="356"/>
      <c r="Y74" s="168" t="str">
        <f t="shared" si="25"/>
        <v/>
      </c>
      <c r="Z74" s="96" t="str">
        <f t="shared" si="19"/>
        <v/>
      </c>
      <c r="AA74" s="96" t="str">
        <f t="shared" si="20"/>
        <v/>
      </c>
      <c r="AB74" s="96" t="str">
        <f t="shared" si="21"/>
        <v/>
      </c>
      <c r="AC74" s="96" t="str">
        <f t="shared" si="22"/>
        <v/>
      </c>
      <c r="AD74" s="79"/>
      <c r="AE74" s="3"/>
      <c r="AF74" s="3"/>
      <c r="AG74" s="3"/>
      <c r="AH74" s="31" t="e">
        <f t="shared" si="23"/>
        <v>#DIV/0!</v>
      </c>
      <c r="AI74" s="31" t="e">
        <f t="shared" si="24"/>
        <v>#DIV/0!</v>
      </c>
    </row>
    <row r="75" spans="2:35">
      <c r="B75" s="139"/>
      <c r="C75" s="322">
        <v>60</v>
      </c>
      <c r="D75" s="227"/>
      <c r="E75" s="352"/>
      <c r="F75" s="352"/>
      <c r="G75" s="466"/>
      <c r="H75" s="227"/>
      <c r="I75" s="227"/>
      <c r="J75" s="227"/>
      <c r="K75" s="227"/>
      <c r="L75" s="227"/>
      <c r="M75" s="227"/>
      <c r="N75" s="227"/>
      <c r="O75" s="227"/>
      <c r="P75" s="385"/>
      <c r="Q75" s="407"/>
      <c r="R75" s="407"/>
      <c r="S75" s="385"/>
      <c r="T75" s="356"/>
      <c r="U75" s="48" t="str">
        <f t="shared" si="16"/>
        <v/>
      </c>
      <c r="V75" s="168" t="str">
        <f t="shared" si="17"/>
        <v/>
      </c>
      <c r="W75" s="168">
        <f t="shared" si="18"/>
        <v>0</v>
      </c>
      <c r="X75" s="356"/>
      <c r="Y75" s="168" t="str">
        <f t="shared" si="25"/>
        <v/>
      </c>
      <c r="Z75" s="96" t="str">
        <f t="shared" si="19"/>
        <v/>
      </c>
      <c r="AA75" s="96" t="str">
        <f t="shared" si="20"/>
        <v/>
      </c>
      <c r="AB75" s="96" t="str">
        <f t="shared" si="21"/>
        <v/>
      </c>
      <c r="AC75" s="96" t="str">
        <f t="shared" si="22"/>
        <v/>
      </c>
      <c r="AD75" s="79"/>
      <c r="AE75" s="3"/>
      <c r="AF75" s="3"/>
      <c r="AG75" s="3"/>
      <c r="AH75" s="31" t="e">
        <f t="shared" si="23"/>
        <v>#DIV/0!</v>
      </c>
      <c r="AI75" s="31" t="e">
        <f t="shared" si="24"/>
        <v>#DIV/0!</v>
      </c>
    </row>
    <row r="76" spans="2:35">
      <c r="B76" s="299"/>
      <c r="C76" s="332"/>
      <c r="D76" s="332"/>
      <c r="E76" s="332"/>
      <c r="F76" s="332"/>
      <c r="G76" s="332"/>
      <c r="H76" s="333"/>
      <c r="I76" s="333"/>
      <c r="J76" s="333"/>
      <c r="K76" s="333"/>
      <c r="L76" s="333"/>
      <c r="M76" s="333"/>
      <c r="N76" s="333"/>
      <c r="O76" s="333"/>
      <c r="P76" s="467"/>
      <c r="Q76" s="332"/>
      <c r="R76" s="332"/>
      <c r="S76" s="467"/>
      <c r="T76" s="332"/>
      <c r="U76" s="332"/>
      <c r="V76" s="332"/>
      <c r="W76" s="332"/>
      <c r="X76" s="332"/>
      <c r="Y76" s="332"/>
      <c r="Z76" s="410"/>
      <c r="AA76" s="410"/>
      <c r="AB76" s="410"/>
      <c r="AC76" s="410"/>
      <c r="AD76" s="334"/>
      <c r="AH76" s="3"/>
      <c r="AI76" s="3"/>
    </row>
    <row r="77" spans="2:35">
      <c r="H77" s="309"/>
      <c r="I77" s="309"/>
      <c r="J77" s="309"/>
      <c r="K77" s="309"/>
      <c r="L77" s="309"/>
      <c r="M77" s="309"/>
      <c r="N77" s="309"/>
      <c r="O77" s="309"/>
      <c r="P77" s="468"/>
      <c r="S77" s="468"/>
      <c r="Z77" s="409"/>
      <c r="AA77" s="409"/>
      <c r="AB77" s="409"/>
      <c r="AC77" s="409"/>
      <c r="AD77" s="303" t="s">
        <v>229</v>
      </c>
      <c r="AH77" s="3"/>
      <c r="AI77" s="3"/>
    </row>
    <row r="78" spans="2:35">
      <c r="B78" s="139"/>
      <c r="C78" s="322">
        <v>61</v>
      </c>
      <c r="D78" s="227"/>
      <c r="E78" s="352"/>
      <c r="F78" s="352"/>
      <c r="G78" s="466"/>
      <c r="H78" s="227"/>
      <c r="I78" s="227"/>
      <c r="J78" s="227"/>
      <c r="K78" s="227"/>
      <c r="L78" s="227"/>
      <c r="M78" s="227"/>
      <c r="N78" s="227"/>
      <c r="O78" s="227"/>
      <c r="P78" s="385"/>
      <c r="Q78" s="407"/>
      <c r="R78" s="407"/>
      <c r="S78" s="385"/>
      <c r="T78" s="356"/>
      <c r="U78" s="48" t="str">
        <f t="shared" ref="U78:U107" si="26">IF(OR(AND(E78&gt;2014,M78="○"),AND(E78&gt;2014,O78="○")),0,IF(T78=0,"",IF(COUNTIF(H78:O78,"○")&gt;=2,0,IF(COUNTIF(H78:O78,"○")=1,IF(COUNTIF(L78:O78,"○")=1,AI78,INDEX($CH$12:$CK$12,1,MATCH("○",H78:K78,0))),0))))</f>
        <v/>
      </c>
      <c r="V78" s="168" t="str">
        <f t="shared" ref="V78:V107" si="27">IF(T78="","",IF(G78="",$DD$9,HLOOKUP(G78,$CH$8:$DC$9,2,0)))</f>
        <v/>
      </c>
      <c r="W78" s="168">
        <f t="shared" ref="W78:W107" si="28">IF(T78="",0,S78*T78*V78/1000)</f>
        <v>0</v>
      </c>
      <c r="X78" s="356"/>
      <c r="Y78" s="168" t="str">
        <f>IF(OR(U78="",NOT($AI$5)),"",IF(X78="",W78,X78)*U78/(1-U78))</f>
        <v/>
      </c>
      <c r="Z78" s="96" t="str">
        <f t="shared" ref="Z78:Z107" si="29">IF(ISERROR(Y78),"",IF(Y78="","",Y78*$CF$3/1000))</f>
        <v/>
      </c>
      <c r="AA78" s="96" t="str">
        <f t="shared" ref="AA78:AA107" si="30">IF(ISERROR(Y78),"",IF(Y78="","",Y78*$CF$4/1000))</f>
        <v/>
      </c>
      <c r="AB78" s="96" t="str">
        <f t="shared" ref="AB78:AB107" si="31">IF(ISERROR(Y78),"",IF(Y78="","",Y78*$CF$5/1000))</f>
        <v/>
      </c>
      <c r="AC78" s="96" t="str">
        <f t="shared" ref="AC78:AC107" si="32">IF(ISERROR(Y78),"",IF(Y78="","",Y78*$CF$6/1000))</f>
        <v/>
      </c>
      <c r="AD78" s="79"/>
      <c r="AE78" s="3"/>
      <c r="AF78" s="3"/>
      <c r="AG78" s="3"/>
      <c r="AH78" s="31" t="e">
        <f t="shared" ref="AH78:AH107" si="33">R78/S78*IF(OR(M78="○",O78="○"),0.9,1)</f>
        <v>#DIV/0!</v>
      </c>
      <c r="AI78" s="31" t="e">
        <f t="shared" ref="AI78:AI107" si="34">IF(E78&lt;=2014,IF(OR(L78="○",M78="○"),INDEX($AX$7:$BD$7,1,MATCH(AH78,$AX$4:$BD$4,1)),INDEX($AX$5:$BD$7,MATCH(R78,$AW$5:$AW$7,1),MATCH(AH78,$AX$4:$BD$4,1))),IF(E78&lt;=2019,IF(OR(L78="○",M78="○"),INDEX($BG$7:$BP$7,1,MATCH(AH78,$BG$4:$BP$4,1)),INDEX($BG$5:$BP$7,MATCH(R78,$BF$5:$BF$7,1),MATCH(AH78,$BG$4:$BP$4,1))),IF(OR(L78="○",M78="○"),INDEX($BS$7:$CB$7,1,MATCH(AH78,$BS$4:$CB$4,1)),INDEX($BS$5:$CB$7,MATCH(R78,$BR$5:$BR$7,1),MATCH(AH78,$BS$4:$CB$4,1)))))</f>
        <v>#DIV/0!</v>
      </c>
    </row>
    <row r="79" spans="2:35">
      <c r="B79" s="139"/>
      <c r="C79" s="322">
        <v>62</v>
      </c>
      <c r="D79" s="227"/>
      <c r="E79" s="352"/>
      <c r="F79" s="352"/>
      <c r="G79" s="466"/>
      <c r="H79" s="227"/>
      <c r="I79" s="227"/>
      <c r="J79" s="227"/>
      <c r="K79" s="227"/>
      <c r="L79" s="227"/>
      <c r="M79" s="227"/>
      <c r="N79" s="227"/>
      <c r="O79" s="227"/>
      <c r="P79" s="385"/>
      <c r="Q79" s="407"/>
      <c r="R79" s="407"/>
      <c r="S79" s="385"/>
      <c r="T79" s="356"/>
      <c r="U79" s="48" t="str">
        <f t="shared" si="26"/>
        <v/>
      </c>
      <c r="V79" s="168" t="str">
        <f t="shared" si="27"/>
        <v/>
      </c>
      <c r="W79" s="168">
        <f t="shared" si="28"/>
        <v>0</v>
      </c>
      <c r="X79" s="356"/>
      <c r="Y79" s="168" t="str">
        <f t="shared" ref="Y79:Y107" si="35">IF(OR(U79="",NOT($AI$5)),"",IF(X79="",W79,X79)*U79/(1-U79))</f>
        <v/>
      </c>
      <c r="Z79" s="96" t="str">
        <f t="shared" si="29"/>
        <v/>
      </c>
      <c r="AA79" s="96" t="str">
        <f t="shared" si="30"/>
        <v/>
      </c>
      <c r="AB79" s="96" t="str">
        <f t="shared" si="31"/>
        <v/>
      </c>
      <c r="AC79" s="96" t="str">
        <f t="shared" si="32"/>
        <v/>
      </c>
      <c r="AD79" s="79"/>
      <c r="AE79" s="3"/>
      <c r="AF79" s="3"/>
      <c r="AG79" s="3"/>
      <c r="AH79" s="31" t="e">
        <f t="shared" si="33"/>
        <v>#DIV/0!</v>
      </c>
      <c r="AI79" s="31" t="e">
        <f t="shared" si="34"/>
        <v>#DIV/0!</v>
      </c>
    </row>
    <row r="80" spans="2:35">
      <c r="B80" s="139"/>
      <c r="C80" s="322">
        <v>63</v>
      </c>
      <c r="D80" s="227"/>
      <c r="E80" s="352"/>
      <c r="F80" s="352"/>
      <c r="G80" s="466"/>
      <c r="H80" s="227"/>
      <c r="I80" s="227"/>
      <c r="J80" s="227"/>
      <c r="K80" s="227"/>
      <c r="L80" s="227"/>
      <c r="M80" s="227"/>
      <c r="N80" s="227"/>
      <c r="O80" s="227"/>
      <c r="P80" s="385"/>
      <c r="Q80" s="407"/>
      <c r="R80" s="407"/>
      <c r="S80" s="385"/>
      <c r="T80" s="356"/>
      <c r="U80" s="48" t="str">
        <f t="shared" si="26"/>
        <v/>
      </c>
      <c r="V80" s="168" t="str">
        <f t="shared" si="27"/>
        <v/>
      </c>
      <c r="W80" s="168">
        <f t="shared" si="28"/>
        <v>0</v>
      </c>
      <c r="X80" s="356"/>
      <c r="Y80" s="168" t="str">
        <f t="shared" si="35"/>
        <v/>
      </c>
      <c r="Z80" s="96" t="str">
        <f t="shared" si="29"/>
        <v/>
      </c>
      <c r="AA80" s="96" t="str">
        <f t="shared" si="30"/>
        <v/>
      </c>
      <c r="AB80" s="96" t="str">
        <f t="shared" si="31"/>
        <v/>
      </c>
      <c r="AC80" s="96" t="str">
        <f t="shared" si="32"/>
        <v/>
      </c>
      <c r="AD80" s="79"/>
      <c r="AE80" s="3"/>
      <c r="AF80" s="3"/>
      <c r="AG80" s="3"/>
      <c r="AH80" s="31" t="e">
        <f t="shared" si="33"/>
        <v>#DIV/0!</v>
      </c>
      <c r="AI80" s="31" t="e">
        <f t="shared" si="34"/>
        <v>#DIV/0!</v>
      </c>
    </row>
    <row r="81" spans="2:35">
      <c r="B81" s="139"/>
      <c r="C81" s="322">
        <v>64</v>
      </c>
      <c r="D81" s="227"/>
      <c r="E81" s="352"/>
      <c r="F81" s="352"/>
      <c r="G81" s="466"/>
      <c r="H81" s="227"/>
      <c r="I81" s="227"/>
      <c r="J81" s="227"/>
      <c r="K81" s="227"/>
      <c r="L81" s="227"/>
      <c r="M81" s="227"/>
      <c r="N81" s="227"/>
      <c r="O81" s="227"/>
      <c r="P81" s="385"/>
      <c r="Q81" s="407"/>
      <c r="R81" s="407"/>
      <c r="S81" s="385"/>
      <c r="T81" s="356"/>
      <c r="U81" s="48" t="str">
        <f t="shared" si="26"/>
        <v/>
      </c>
      <c r="V81" s="168" t="str">
        <f t="shared" si="27"/>
        <v/>
      </c>
      <c r="W81" s="168">
        <f t="shared" si="28"/>
        <v>0</v>
      </c>
      <c r="X81" s="356"/>
      <c r="Y81" s="168" t="str">
        <f t="shared" si="35"/>
        <v/>
      </c>
      <c r="Z81" s="96" t="str">
        <f t="shared" si="29"/>
        <v/>
      </c>
      <c r="AA81" s="96" t="str">
        <f t="shared" si="30"/>
        <v/>
      </c>
      <c r="AB81" s="96" t="str">
        <f t="shared" si="31"/>
        <v/>
      </c>
      <c r="AC81" s="96" t="str">
        <f t="shared" si="32"/>
        <v/>
      </c>
      <c r="AD81" s="79"/>
      <c r="AE81" s="3"/>
      <c r="AF81" s="3"/>
      <c r="AG81" s="3"/>
      <c r="AH81" s="31" t="e">
        <f t="shared" si="33"/>
        <v>#DIV/0!</v>
      </c>
      <c r="AI81" s="31" t="e">
        <f t="shared" si="34"/>
        <v>#DIV/0!</v>
      </c>
    </row>
    <row r="82" spans="2:35">
      <c r="B82" s="139"/>
      <c r="C82" s="322">
        <v>65</v>
      </c>
      <c r="D82" s="227"/>
      <c r="E82" s="352"/>
      <c r="F82" s="352"/>
      <c r="G82" s="466"/>
      <c r="H82" s="227"/>
      <c r="I82" s="227"/>
      <c r="J82" s="227"/>
      <c r="K82" s="227"/>
      <c r="L82" s="227"/>
      <c r="M82" s="227"/>
      <c r="N82" s="227"/>
      <c r="O82" s="227"/>
      <c r="P82" s="385"/>
      <c r="Q82" s="407"/>
      <c r="R82" s="407"/>
      <c r="S82" s="385"/>
      <c r="T82" s="356"/>
      <c r="U82" s="48" t="str">
        <f t="shared" si="26"/>
        <v/>
      </c>
      <c r="V82" s="168" t="str">
        <f t="shared" si="27"/>
        <v/>
      </c>
      <c r="W82" s="168">
        <f t="shared" si="28"/>
        <v>0</v>
      </c>
      <c r="X82" s="356"/>
      <c r="Y82" s="168" t="str">
        <f t="shared" si="35"/>
        <v/>
      </c>
      <c r="Z82" s="96" t="str">
        <f t="shared" si="29"/>
        <v/>
      </c>
      <c r="AA82" s="96" t="str">
        <f t="shared" si="30"/>
        <v/>
      </c>
      <c r="AB82" s="96" t="str">
        <f t="shared" si="31"/>
        <v/>
      </c>
      <c r="AC82" s="96" t="str">
        <f t="shared" si="32"/>
        <v/>
      </c>
      <c r="AD82" s="79"/>
      <c r="AE82" s="3"/>
      <c r="AF82" s="3"/>
      <c r="AG82" s="3"/>
      <c r="AH82" s="31" t="e">
        <f t="shared" si="33"/>
        <v>#DIV/0!</v>
      </c>
      <c r="AI82" s="31" t="e">
        <f t="shared" si="34"/>
        <v>#DIV/0!</v>
      </c>
    </row>
    <row r="83" spans="2:35">
      <c r="B83" s="139"/>
      <c r="C83" s="322">
        <v>66</v>
      </c>
      <c r="D83" s="227"/>
      <c r="E83" s="352"/>
      <c r="F83" s="352"/>
      <c r="G83" s="466"/>
      <c r="H83" s="227"/>
      <c r="I83" s="227"/>
      <c r="J83" s="227"/>
      <c r="K83" s="227"/>
      <c r="L83" s="227"/>
      <c r="M83" s="227"/>
      <c r="N83" s="227"/>
      <c r="O83" s="227"/>
      <c r="P83" s="385"/>
      <c r="Q83" s="407"/>
      <c r="R83" s="407"/>
      <c r="S83" s="385"/>
      <c r="T83" s="356"/>
      <c r="U83" s="48" t="str">
        <f t="shared" si="26"/>
        <v/>
      </c>
      <c r="V83" s="168" t="str">
        <f t="shared" si="27"/>
        <v/>
      </c>
      <c r="W83" s="168">
        <f t="shared" si="28"/>
        <v>0</v>
      </c>
      <c r="X83" s="356"/>
      <c r="Y83" s="168" t="str">
        <f t="shared" si="35"/>
        <v/>
      </c>
      <c r="Z83" s="96" t="str">
        <f t="shared" si="29"/>
        <v/>
      </c>
      <c r="AA83" s="96" t="str">
        <f t="shared" si="30"/>
        <v/>
      </c>
      <c r="AB83" s="96" t="str">
        <f t="shared" si="31"/>
        <v/>
      </c>
      <c r="AC83" s="96" t="str">
        <f t="shared" si="32"/>
        <v/>
      </c>
      <c r="AD83" s="79"/>
      <c r="AE83" s="3"/>
      <c r="AF83" s="3"/>
      <c r="AG83" s="3"/>
      <c r="AH83" s="31" t="e">
        <f t="shared" si="33"/>
        <v>#DIV/0!</v>
      </c>
      <c r="AI83" s="31" t="e">
        <f t="shared" si="34"/>
        <v>#DIV/0!</v>
      </c>
    </row>
    <row r="84" spans="2:35">
      <c r="B84" s="139"/>
      <c r="C84" s="322">
        <v>67</v>
      </c>
      <c r="D84" s="227"/>
      <c r="E84" s="352"/>
      <c r="F84" s="352"/>
      <c r="G84" s="466"/>
      <c r="H84" s="227"/>
      <c r="I84" s="227"/>
      <c r="J84" s="227"/>
      <c r="K84" s="227"/>
      <c r="L84" s="227"/>
      <c r="M84" s="227"/>
      <c r="N84" s="227"/>
      <c r="O84" s="227"/>
      <c r="P84" s="385"/>
      <c r="Q84" s="407"/>
      <c r="R84" s="407"/>
      <c r="S84" s="385"/>
      <c r="T84" s="356"/>
      <c r="U84" s="48" t="str">
        <f t="shared" si="26"/>
        <v/>
      </c>
      <c r="V84" s="168" t="str">
        <f t="shared" si="27"/>
        <v/>
      </c>
      <c r="W84" s="168">
        <f t="shared" si="28"/>
        <v>0</v>
      </c>
      <c r="X84" s="356"/>
      <c r="Y84" s="168" t="str">
        <f t="shared" si="35"/>
        <v/>
      </c>
      <c r="Z84" s="96" t="str">
        <f t="shared" si="29"/>
        <v/>
      </c>
      <c r="AA84" s="96" t="str">
        <f t="shared" si="30"/>
        <v/>
      </c>
      <c r="AB84" s="96" t="str">
        <f t="shared" si="31"/>
        <v/>
      </c>
      <c r="AC84" s="96" t="str">
        <f t="shared" si="32"/>
        <v/>
      </c>
      <c r="AD84" s="79"/>
      <c r="AE84" s="3"/>
      <c r="AF84" s="3"/>
      <c r="AG84" s="3"/>
      <c r="AH84" s="31" t="e">
        <f t="shared" si="33"/>
        <v>#DIV/0!</v>
      </c>
      <c r="AI84" s="31" t="e">
        <f t="shared" si="34"/>
        <v>#DIV/0!</v>
      </c>
    </row>
    <row r="85" spans="2:35">
      <c r="B85" s="139"/>
      <c r="C85" s="322">
        <v>68</v>
      </c>
      <c r="D85" s="227"/>
      <c r="E85" s="352"/>
      <c r="F85" s="352"/>
      <c r="G85" s="466"/>
      <c r="H85" s="227"/>
      <c r="I85" s="227"/>
      <c r="J85" s="227"/>
      <c r="K85" s="227"/>
      <c r="L85" s="227"/>
      <c r="M85" s="227"/>
      <c r="N85" s="227"/>
      <c r="O85" s="227"/>
      <c r="P85" s="385"/>
      <c r="Q85" s="407"/>
      <c r="R85" s="407"/>
      <c r="S85" s="385"/>
      <c r="T85" s="356"/>
      <c r="U85" s="48" t="str">
        <f t="shared" si="26"/>
        <v/>
      </c>
      <c r="V85" s="168" t="str">
        <f t="shared" si="27"/>
        <v/>
      </c>
      <c r="W85" s="168">
        <f t="shared" si="28"/>
        <v>0</v>
      </c>
      <c r="X85" s="356"/>
      <c r="Y85" s="168" t="str">
        <f t="shared" si="35"/>
        <v/>
      </c>
      <c r="Z85" s="96" t="str">
        <f t="shared" si="29"/>
        <v/>
      </c>
      <c r="AA85" s="96" t="str">
        <f t="shared" si="30"/>
        <v/>
      </c>
      <c r="AB85" s="96" t="str">
        <f t="shared" si="31"/>
        <v/>
      </c>
      <c r="AC85" s="96" t="str">
        <f t="shared" si="32"/>
        <v/>
      </c>
      <c r="AD85" s="79"/>
      <c r="AE85" s="3"/>
      <c r="AF85" s="3"/>
      <c r="AG85" s="3"/>
      <c r="AH85" s="31" t="e">
        <f t="shared" si="33"/>
        <v>#DIV/0!</v>
      </c>
      <c r="AI85" s="31" t="e">
        <f t="shared" si="34"/>
        <v>#DIV/0!</v>
      </c>
    </row>
    <row r="86" spans="2:35">
      <c r="B86" s="139"/>
      <c r="C86" s="322">
        <v>69</v>
      </c>
      <c r="D86" s="227"/>
      <c r="E86" s="352"/>
      <c r="F86" s="352"/>
      <c r="G86" s="466"/>
      <c r="H86" s="227"/>
      <c r="I86" s="227"/>
      <c r="J86" s="227"/>
      <c r="K86" s="227"/>
      <c r="L86" s="227"/>
      <c r="M86" s="227"/>
      <c r="N86" s="227"/>
      <c r="O86" s="227"/>
      <c r="P86" s="385"/>
      <c r="Q86" s="407"/>
      <c r="R86" s="407"/>
      <c r="S86" s="385"/>
      <c r="T86" s="356"/>
      <c r="U86" s="48" t="str">
        <f t="shared" si="26"/>
        <v/>
      </c>
      <c r="V86" s="168" t="str">
        <f t="shared" si="27"/>
        <v/>
      </c>
      <c r="W86" s="168">
        <f t="shared" si="28"/>
        <v>0</v>
      </c>
      <c r="X86" s="356"/>
      <c r="Y86" s="168" t="str">
        <f t="shared" si="35"/>
        <v/>
      </c>
      <c r="Z86" s="96" t="str">
        <f t="shared" si="29"/>
        <v/>
      </c>
      <c r="AA86" s="96" t="str">
        <f t="shared" si="30"/>
        <v/>
      </c>
      <c r="AB86" s="96" t="str">
        <f t="shared" si="31"/>
        <v/>
      </c>
      <c r="AC86" s="96" t="str">
        <f t="shared" si="32"/>
        <v/>
      </c>
      <c r="AD86" s="79"/>
      <c r="AE86" s="3"/>
      <c r="AF86" s="3"/>
      <c r="AG86" s="3"/>
      <c r="AH86" s="31" t="e">
        <f t="shared" si="33"/>
        <v>#DIV/0!</v>
      </c>
      <c r="AI86" s="31" t="e">
        <f t="shared" si="34"/>
        <v>#DIV/0!</v>
      </c>
    </row>
    <row r="87" spans="2:35">
      <c r="B87" s="139"/>
      <c r="C87" s="322">
        <v>70</v>
      </c>
      <c r="D87" s="227"/>
      <c r="E87" s="352"/>
      <c r="F87" s="352"/>
      <c r="G87" s="466"/>
      <c r="H87" s="227"/>
      <c r="I87" s="227"/>
      <c r="J87" s="227"/>
      <c r="K87" s="227"/>
      <c r="L87" s="227"/>
      <c r="M87" s="227"/>
      <c r="N87" s="227"/>
      <c r="O87" s="227"/>
      <c r="P87" s="385"/>
      <c r="Q87" s="407"/>
      <c r="R87" s="407"/>
      <c r="S87" s="385"/>
      <c r="T87" s="356"/>
      <c r="U87" s="48" t="str">
        <f t="shared" si="26"/>
        <v/>
      </c>
      <c r="V87" s="168" t="str">
        <f t="shared" si="27"/>
        <v/>
      </c>
      <c r="W87" s="168">
        <f t="shared" si="28"/>
        <v>0</v>
      </c>
      <c r="X87" s="356"/>
      <c r="Y87" s="168" t="str">
        <f t="shared" si="35"/>
        <v/>
      </c>
      <c r="Z87" s="96" t="str">
        <f t="shared" si="29"/>
        <v/>
      </c>
      <c r="AA87" s="96" t="str">
        <f t="shared" si="30"/>
        <v/>
      </c>
      <c r="AB87" s="96" t="str">
        <f t="shared" si="31"/>
        <v/>
      </c>
      <c r="AC87" s="96" t="str">
        <f t="shared" si="32"/>
        <v/>
      </c>
      <c r="AD87" s="79"/>
      <c r="AE87" s="3"/>
      <c r="AF87" s="3"/>
      <c r="AG87" s="3"/>
      <c r="AH87" s="31" t="e">
        <f t="shared" si="33"/>
        <v>#DIV/0!</v>
      </c>
      <c r="AI87" s="31" t="e">
        <f t="shared" si="34"/>
        <v>#DIV/0!</v>
      </c>
    </row>
    <row r="88" spans="2:35">
      <c r="B88" s="139"/>
      <c r="C88" s="322">
        <v>71</v>
      </c>
      <c r="D88" s="227"/>
      <c r="E88" s="352"/>
      <c r="F88" s="352"/>
      <c r="G88" s="466"/>
      <c r="H88" s="227"/>
      <c r="I88" s="227"/>
      <c r="J88" s="227"/>
      <c r="K88" s="227"/>
      <c r="L88" s="227"/>
      <c r="M88" s="227"/>
      <c r="N88" s="227"/>
      <c r="O88" s="227"/>
      <c r="P88" s="385"/>
      <c r="Q88" s="407"/>
      <c r="R88" s="407"/>
      <c r="S88" s="385"/>
      <c r="T88" s="356"/>
      <c r="U88" s="48" t="str">
        <f t="shared" si="26"/>
        <v/>
      </c>
      <c r="V88" s="168" t="str">
        <f t="shared" si="27"/>
        <v/>
      </c>
      <c r="W88" s="168">
        <f t="shared" si="28"/>
        <v>0</v>
      </c>
      <c r="X88" s="356"/>
      <c r="Y88" s="168" t="str">
        <f t="shared" si="35"/>
        <v/>
      </c>
      <c r="Z88" s="96" t="str">
        <f t="shared" si="29"/>
        <v/>
      </c>
      <c r="AA88" s="96" t="str">
        <f t="shared" si="30"/>
        <v/>
      </c>
      <c r="AB88" s="96" t="str">
        <f t="shared" si="31"/>
        <v/>
      </c>
      <c r="AC88" s="96" t="str">
        <f t="shared" si="32"/>
        <v/>
      </c>
      <c r="AD88" s="79"/>
      <c r="AE88" s="3"/>
      <c r="AF88" s="3"/>
      <c r="AG88" s="3"/>
      <c r="AH88" s="31" t="e">
        <f t="shared" si="33"/>
        <v>#DIV/0!</v>
      </c>
      <c r="AI88" s="31" t="e">
        <f t="shared" si="34"/>
        <v>#DIV/0!</v>
      </c>
    </row>
    <row r="89" spans="2:35">
      <c r="B89" s="139"/>
      <c r="C89" s="322">
        <v>72</v>
      </c>
      <c r="D89" s="227"/>
      <c r="E89" s="352"/>
      <c r="F89" s="352"/>
      <c r="G89" s="466"/>
      <c r="H89" s="227"/>
      <c r="I89" s="227"/>
      <c r="J89" s="227"/>
      <c r="K89" s="227"/>
      <c r="L89" s="227"/>
      <c r="M89" s="227"/>
      <c r="N89" s="227"/>
      <c r="O89" s="227"/>
      <c r="P89" s="385"/>
      <c r="Q89" s="407"/>
      <c r="R89" s="407"/>
      <c r="S89" s="385"/>
      <c r="T89" s="356"/>
      <c r="U89" s="48" t="str">
        <f t="shared" si="26"/>
        <v/>
      </c>
      <c r="V89" s="168" t="str">
        <f t="shared" si="27"/>
        <v/>
      </c>
      <c r="W89" s="168">
        <f t="shared" si="28"/>
        <v>0</v>
      </c>
      <c r="X89" s="356"/>
      <c r="Y89" s="168" t="str">
        <f t="shared" si="35"/>
        <v/>
      </c>
      <c r="Z89" s="96" t="str">
        <f t="shared" si="29"/>
        <v/>
      </c>
      <c r="AA89" s="96" t="str">
        <f t="shared" si="30"/>
        <v/>
      </c>
      <c r="AB89" s="96" t="str">
        <f t="shared" si="31"/>
        <v/>
      </c>
      <c r="AC89" s="96" t="str">
        <f t="shared" si="32"/>
        <v/>
      </c>
      <c r="AD89" s="79"/>
      <c r="AE89" s="3"/>
      <c r="AF89" s="3"/>
      <c r="AG89" s="3"/>
      <c r="AH89" s="31" t="e">
        <f t="shared" si="33"/>
        <v>#DIV/0!</v>
      </c>
      <c r="AI89" s="31" t="e">
        <f t="shared" si="34"/>
        <v>#DIV/0!</v>
      </c>
    </row>
    <row r="90" spans="2:35">
      <c r="B90" s="139"/>
      <c r="C90" s="322">
        <v>73</v>
      </c>
      <c r="D90" s="227"/>
      <c r="E90" s="352"/>
      <c r="F90" s="352"/>
      <c r="G90" s="466"/>
      <c r="H90" s="227"/>
      <c r="I90" s="227"/>
      <c r="J90" s="227"/>
      <c r="K90" s="227"/>
      <c r="L90" s="227"/>
      <c r="M90" s="227"/>
      <c r="N90" s="227"/>
      <c r="O90" s="227"/>
      <c r="P90" s="385"/>
      <c r="Q90" s="407"/>
      <c r="R90" s="407"/>
      <c r="S90" s="385"/>
      <c r="T90" s="356"/>
      <c r="U90" s="48" t="str">
        <f t="shared" si="26"/>
        <v/>
      </c>
      <c r="V90" s="168" t="str">
        <f t="shared" si="27"/>
        <v/>
      </c>
      <c r="W90" s="168">
        <f t="shared" si="28"/>
        <v>0</v>
      </c>
      <c r="X90" s="356"/>
      <c r="Y90" s="168" t="str">
        <f t="shared" si="35"/>
        <v/>
      </c>
      <c r="Z90" s="96" t="str">
        <f t="shared" si="29"/>
        <v/>
      </c>
      <c r="AA90" s="96" t="str">
        <f t="shared" si="30"/>
        <v/>
      </c>
      <c r="AB90" s="96" t="str">
        <f t="shared" si="31"/>
        <v/>
      </c>
      <c r="AC90" s="96" t="str">
        <f t="shared" si="32"/>
        <v/>
      </c>
      <c r="AD90" s="79"/>
      <c r="AE90" s="3"/>
      <c r="AF90" s="3"/>
      <c r="AG90" s="3"/>
      <c r="AH90" s="31" t="e">
        <f t="shared" si="33"/>
        <v>#DIV/0!</v>
      </c>
      <c r="AI90" s="31" t="e">
        <f t="shared" si="34"/>
        <v>#DIV/0!</v>
      </c>
    </row>
    <row r="91" spans="2:35">
      <c r="B91" s="139"/>
      <c r="C91" s="322">
        <v>74</v>
      </c>
      <c r="D91" s="227"/>
      <c r="E91" s="352"/>
      <c r="F91" s="352"/>
      <c r="G91" s="466"/>
      <c r="H91" s="227"/>
      <c r="I91" s="227"/>
      <c r="J91" s="227"/>
      <c r="K91" s="227"/>
      <c r="L91" s="227"/>
      <c r="M91" s="227"/>
      <c r="N91" s="227"/>
      <c r="O91" s="227"/>
      <c r="P91" s="385"/>
      <c r="Q91" s="407"/>
      <c r="R91" s="407"/>
      <c r="S91" s="385"/>
      <c r="T91" s="356"/>
      <c r="U91" s="48" t="str">
        <f t="shared" si="26"/>
        <v/>
      </c>
      <c r="V91" s="168" t="str">
        <f t="shared" si="27"/>
        <v/>
      </c>
      <c r="W91" s="168">
        <f t="shared" si="28"/>
        <v>0</v>
      </c>
      <c r="X91" s="356"/>
      <c r="Y91" s="168" t="str">
        <f t="shared" si="35"/>
        <v/>
      </c>
      <c r="Z91" s="96" t="str">
        <f t="shared" si="29"/>
        <v/>
      </c>
      <c r="AA91" s="96" t="str">
        <f t="shared" si="30"/>
        <v/>
      </c>
      <c r="AB91" s="96" t="str">
        <f t="shared" si="31"/>
        <v/>
      </c>
      <c r="AC91" s="96" t="str">
        <f t="shared" si="32"/>
        <v/>
      </c>
      <c r="AD91" s="79"/>
      <c r="AE91" s="3"/>
      <c r="AF91" s="3"/>
      <c r="AG91" s="3"/>
      <c r="AH91" s="31" t="e">
        <f t="shared" si="33"/>
        <v>#DIV/0!</v>
      </c>
      <c r="AI91" s="31" t="e">
        <f t="shared" si="34"/>
        <v>#DIV/0!</v>
      </c>
    </row>
    <row r="92" spans="2:35">
      <c r="B92" s="139"/>
      <c r="C92" s="322">
        <v>75</v>
      </c>
      <c r="D92" s="227"/>
      <c r="E92" s="352"/>
      <c r="F92" s="352"/>
      <c r="G92" s="466"/>
      <c r="H92" s="227"/>
      <c r="I92" s="227"/>
      <c r="J92" s="227"/>
      <c r="K92" s="227"/>
      <c r="L92" s="227"/>
      <c r="M92" s="227"/>
      <c r="N92" s="227"/>
      <c r="O92" s="227"/>
      <c r="P92" s="385"/>
      <c r="Q92" s="407"/>
      <c r="R92" s="407"/>
      <c r="S92" s="385"/>
      <c r="T92" s="356"/>
      <c r="U92" s="48" t="str">
        <f t="shared" si="26"/>
        <v/>
      </c>
      <c r="V92" s="168" t="str">
        <f t="shared" si="27"/>
        <v/>
      </c>
      <c r="W92" s="168">
        <f t="shared" si="28"/>
        <v>0</v>
      </c>
      <c r="X92" s="356"/>
      <c r="Y92" s="168" t="str">
        <f t="shared" si="35"/>
        <v/>
      </c>
      <c r="Z92" s="96" t="str">
        <f t="shared" si="29"/>
        <v/>
      </c>
      <c r="AA92" s="96" t="str">
        <f t="shared" si="30"/>
        <v/>
      </c>
      <c r="AB92" s="96" t="str">
        <f t="shared" si="31"/>
        <v/>
      </c>
      <c r="AC92" s="96" t="str">
        <f t="shared" si="32"/>
        <v/>
      </c>
      <c r="AD92" s="79"/>
      <c r="AE92" s="3"/>
      <c r="AF92" s="3"/>
      <c r="AG92" s="3"/>
      <c r="AH92" s="31" t="e">
        <f t="shared" si="33"/>
        <v>#DIV/0!</v>
      </c>
      <c r="AI92" s="31" t="e">
        <f t="shared" si="34"/>
        <v>#DIV/0!</v>
      </c>
    </row>
    <row r="93" spans="2:35">
      <c r="B93" s="139"/>
      <c r="C93" s="322">
        <v>76</v>
      </c>
      <c r="D93" s="227"/>
      <c r="E93" s="352"/>
      <c r="F93" s="352"/>
      <c r="G93" s="466"/>
      <c r="H93" s="227"/>
      <c r="I93" s="227"/>
      <c r="J93" s="227"/>
      <c r="K93" s="227"/>
      <c r="L93" s="227"/>
      <c r="M93" s="227"/>
      <c r="N93" s="227"/>
      <c r="O93" s="227"/>
      <c r="P93" s="385"/>
      <c r="Q93" s="407"/>
      <c r="R93" s="407"/>
      <c r="S93" s="385"/>
      <c r="T93" s="356"/>
      <c r="U93" s="48" t="str">
        <f t="shared" si="26"/>
        <v/>
      </c>
      <c r="V93" s="168" t="str">
        <f t="shared" si="27"/>
        <v/>
      </c>
      <c r="W93" s="168">
        <f t="shared" si="28"/>
        <v>0</v>
      </c>
      <c r="X93" s="356"/>
      <c r="Y93" s="168" t="str">
        <f t="shared" si="35"/>
        <v/>
      </c>
      <c r="Z93" s="96" t="str">
        <f t="shared" si="29"/>
        <v/>
      </c>
      <c r="AA93" s="96" t="str">
        <f t="shared" si="30"/>
        <v/>
      </c>
      <c r="AB93" s="96" t="str">
        <f t="shared" si="31"/>
        <v/>
      </c>
      <c r="AC93" s="96" t="str">
        <f t="shared" si="32"/>
        <v/>
      </c>
      <c r="AD93" s="79"/>
      <c r="AE93" s="3"/>
      <c r="AF93" s="3"/>
      <c r="AG93" s="3"/>
      <c r="AH93" s="31" t="e">
        <f t="shared" si="33"/>
        <v>#DIV/0!</v>
      </c>
      <c r="AI93" s="31" t="e">
        <f t="shared" si="34"/>
        <v>#DIV/0!</v>
      </c>
    </row>
    <row r="94" spans="2:35">
      <c r="B94" s="139"/>
      <c r="C94" s="322">
        <v>77</v>
      </c>
      <c r="D94" s="227"/>
      <c r="E94" s="352"/>
      <c r="F94" s="352"/>
      <c r="G94" s="466"/>
      <c r="H94" s="227"/>
      <c r="I94" s="227"/>
      <c r="J94" s="227"/>
      <c r="K94" s="227"/>
      <c r="L94" s="227"/>
      <c r="M94" s="227"/>
      <c r="N94" s="227"/>
      <c r="O94" s="227"/>
      <c r="P94" s="385"/>
      <c r="Q94" s="407"/>
      <c r="R94" s="407"/>
      <c r="S94" s="385"/>
      <c r="T94" s="356"/>
      <c r="U94" s="48" t="str">
        <f t="shared" si="26"/>
        <v/>
      </c>
      <c r="V94" s="168" t="str">
        <f t="shared" si="27"/>
        <v/>
      </c>
      <c r="W94" s="168">
        <f t="shared" si="28"/>
        <v>0</v>
      </c>
      <c r="X94" s="356"/>
      <c r="Y94" s="168" t="str">
        <f t="shared" si="35"/>
        <v/>
      </c>
      <c r="Z94" s="96" t="str">
        <f t="shared" si="29"/>
        <v/>
      </c>
      <c r="AA94" s="96" t="str">
        <f t="shared" si="30"/>
        <v/>
      </c>
      <c r="AB94" s="96" t="str">
        <f t="shared" si="31"/>
        <v/>
      </c>
      <c r="AC94" s="96" t="str">
        <f t="shared" si="32"/>
        <v/>
      </c>
      <c r="AD94" s="79"/>
      <c r="AE94" s="3"/>
      <c r="AF94" s="3"/>
      <c r="AG94" s="3"/>
      <c r="AH94" s="31" t="e">
        <f t="shared" si="33"/>
        <v>#DIV/0!</v>
      </c>
      <c r="AI94" s="31" t="e">
        <f t="shared" si="34"/>
        <v>#DIV/0!</v>
      </c>
    </row>
    <row r="95" spans="2:35">
      <c r="B95" s="139"/>
      <c r="C95" s="322">
        <v>78</v>
      </c>
      <c r="D95" s="227"/>
      <c r="E95" s="352"/>
      <c r="F95" s="352"/>
      <c r="G95" s="466"/>
      <c r="H95" s="227"/>
      <c r="I95" s="227"/>
      <c r="J95" s="227"/>
      <c r="K95" s="227"/>
      <c r="L95" s="227"/>
      <c r="M95" s="227"/>
      <c r="N95" s="227"/>
      <c r="O95" s="227"/>
      <c r="P95" s="385"/>
      <c r="Q95" s="407"/>
      <c r="R95" s="407"/>
      <c r="S95" s="385"/>
      <c r="T95" s="356"/>
      <c r="U95" s="48" t="str">
        <f t="shared" si="26"/>
        <v/>
      </c>
      <c r="V95" s="168" t="str">
        <f t="shared" si="27"/>
        <v/>
      </c>
      <c r="W95" s="168">
        <f t="shared" si="28"/>
        <v>0</v>
      </c>
      <c r="X95" s="356"/>
      <c r="Y95" s="168" t="str">
        <f t="shared" si="35"/>
        <v/>
      </c>
      <c r="Z95" s="96" t="str">
        <f t="shared" si="29"/>
        <v/>
      </c>
      <c r="AA95" s="96" t="str">
        <f t="shared" si="30"/>
        <v/>
      </c>
      <c r="AB95" s="96" t="str">
        <f t="shared" si="31"/>
        <v/>
      </c>
      <c r="AC95" s="96" t="str">
        <f t="shared" si="32"/>
        <v/>
      </c>
      <c r="AD95" s="79"/>
      <c r="AE95" s="3"/>
      <c r="AF95" s="3"/>
      <c r="AG95" s="3"/>
      <c r="AH95" s="31" t="e">
        <f t="shared" si="33"/>
        <v>#DIV/0!</v>
      </c>
      <c r="AI95" s="31" t="e">
        <f t="shared" si="34"/>
        <v>#DIV/0!</v>
      </c>
    </row>
    <row r="96" spans="2:35">
      <c r="B96" s="139"/>
      <c r="C96" s="322">
        <v>79</v>
      </c>
      <c r="D96" s="227"/>
      <c r="E96" s="352"/>
      <c r="F96" s="352"/>
      <c r="G96" s="466"/>
      <c r="H96" s="227"/>
      <c r="I96" s="227"/>
      <c r="J96" s="227"/>
      <c r="K96" s="227"/>
      <c r="L96" s="227"/>
      <c r="M96" s="227"/>
      <c r="N96" s="227"/>
      <c r="O96" s="227"/>
      <c r="P96" s="385"/>
      <c r="Q96" s="407"/>
      <c r="R96" s="407"/>
      <c r="S96" s="385"/>
      <c r="T96" s="356"/>
      <c r="U96" s="48" t="str">
        <f t="shared" si="26"/>
        <v/>
      </c>
      <c r="V96" s="168" t="str">
        <f t="shared" si="27"/>
        <v/>
      </c>
      <c r="W96" s="168">
        <f t="shared" si="28"/>
        <v>0</v>
      </c>
      <c r="X96" s="356"/>
      <c r="Y96" s="168" t="str">
        <f t="shared" si="35"/>
        <v/>
      </c>
      <c r="Z96" s="96" t="str">
        <f t="shared" si="29"/>
        <v/>
      </c>
      <c r="AA96" s="96" t="str">
        <f t="shared" si="30"/>
        <v/>
      </c>
      <c r="AB96" s="96" t="str">
        <f t="shared" si="31"/>
        <v/>
      </c>
      <c r="AC96" s="96" t="str">
        <f t="shared" si="32"/>
        <v/>
      </c>
      <c r="AD96" s="79"/>
      <c r="AE96" s="3"/>
      <c r="AF96" s="3"/>
      <c r="AG96" s="3"/>
      <c r="AH96" s="31" t="e">
        <f t="shared" si="33"/>
        <v>#DIV/0!</v>
      </c>
      <c r="AI96" s="31" t="e">
        <f t="shared" si="34"/>
        <v>#DIV/0!</v>
      </c>
    </row>
    <row r="97" spans="2:35">
      <c r="B97" s="139"/>
      <c r="C97" s="322">
        <v>80</v>
      </c>
      <c r="D97" s="227"/>
      <c r="E97" s="352"/>
      <c r="F97" s="352"/>
      <c r="G97" s="466"/>
      <c r="H97" s="227"/>
      <c r="I97" s="227"/>
      <c r="J97" s="227"/>
      <c r="K97" s="227"/>
      <c r="L97" s="227"/>
      <c r="M97" s="227"/>
      <c r="N97" s="227"/>
      <c r="O97" s="227"/>
      <c r="P97" s="385"/>
      <c r="Q97" s="407"/>
      <c r="R97" s="407"/>
      <c r="S97" s="385"/>
      <c r="T97" s="356"/>
      <c r="U97" s="48" t="str">
        <f t="shared" si="26"/>
        <v/>
      </c>
      <c r="V97" s="168" t="str">
        <f t="shared" si="27"/>
        <v/>
      </c>
      <c r="W97" s="168">
        <f t="shared" si="28"/>
        <v>0</v>
      </c>
      <c r="X97" s="356"/>
      <c r="Y97" s="168" t="str">
        <f t="shared" si="35"/>
        <v/>
      </c>
      <c r="Z97" s="96" t="str">
        <f t="shared" si="29"/>
        <v/>
      </c>
      <c r="AA97" s="96" t="str">
        <f t="shared" si="30"/>
        <v/>
      </c>
      <c r="AB97" s="96" t="str">
        <f t="shared" si="31"/>
        <v/>
      </c>
      <c r="AC97" s="96" t="str">
        <f t="shared" si="32"/>
        <v/>
      </c>
      <c r="AD97" s="79"/>
      <c r="AE97" s="3"/>
      <c r="AF97" s="3"/>
      <c r="AG97" s="3"/>
      <c r="AH97" s="31" t="e">
        <f t="shared" si="33"/>
        <v>#DIV/0!</v>
      </c>
      <c r="AI97" s="31" t="e">
        <f t="shared" si="34"/>
        <v>#DIV/0!</v>
      </c>
    </row>
    <row r="98" spans="2:35">
      <c r="B98" s="139"/>
      <c r="C98" s="322">
        <v>81</v>
      </c>
      <c r="D98" s="227"/>
      <c r="E98" s="352"/>
      <c r="F98" s="352"/>
      <c r="G98" s="466"/>
      <c r="H98" s="227"/>
      <c r="I98" s="227"/>
      <c r="J98" s="227"/>
      <c r="K98" s="227"/>
      <c r="L98" s="227"/>
      <c r="M98" s="227"/>
      <c r="N98" s="227"/>
      <c r="O98" s="227"/>
      <c r="P98" s="385"/>
      <c r="Q98" s="407"/>
      <c r="R98" s="407"/>
      <c r="S98" s="385"/>
      <c r="T98" s="356"/>
      <c r="U98" s="48" t="str">
        <f t="shared" si="26"/>
        <v/>
      </c>
      <c r="V98" s="168" t="str">
        <f t="shared" si="27"/>
        <v/>
      </c>
      <c r="W98" s="168">
        <f t="shared" si="28"/>
        <v>0</v>
      </c>
      <c r="X98" s="356"/>
      <c r="Y98" s="168" t="str">
        <f t="shared" si="35"/>
        <v/>
      </c>
      <c r="Z98" s="96" t="str">
        <f t="shared" si="29"/>
        <v/>
      </c>
      <c r="AA98" s="96" t="str">
        <f t="shared" si="30"/>
        <v/>
      </c>
      <c r="AB98" s="96" t="str">
        <f t="shared" si="31"/>
        <v/>
      </c>
      <c r="AC98" s="96" t="str">
        <f t="shared" si="32"/>
        <v/>
      </c>
      <c r="AD98" s="79"/>
      <c r="AE98" s="3"/>
      <c r="AF98" s="3"/>
      <c r="AG98" s="3"/>
      <c r="AH98" s="31" t="e">
        <f t="shared" si="33"/>
        <v>#DIV/0!</v>
      </c>
      <c r="AI98" s="31" t="e">
        <f t="shared" si="34"/>
        <v>#DIV/0!</v>
      </c>
    </row>
    <row r="99" spans="2:35">
      <c r="B99" s="139"/>
      <c r="C99" s="322">
        <v>82</v>
      </c>
      <c r="D99" s="227"/>
      <c r="E99" s="352"/>
      <c r="F99" s="352"/>
      <c r="G99" s="466"/>
      <c r="H99" s="227"/>
      <c r="I99" s="227"/>
      <c r="J99" s="227"/>
      <c r="K99" s="227"/>
      <c r="L99" s="227"/>
      <c r="M99" s="227"/>
      <c r="N99" s="227"/>
      <c r="O99" s="227"/>
      <c r="P99" s="385"/>
      <c r="Q99" s="407"/>
      <c r="R99" s="407"/>
      <c r="S99" s="385"/>
      <c r="T99" s="356"/>
      <c r="U99" s="48" t="str">
        <f t="shared" si="26"/>
        <v/>
      </c>
      <c r="V99" s="168" t="str">
        <f t="shared" si="27"/>
        <v/>
      </c>
      <c r="W99" s="168">
        <f t="shared" si="28"/>
        <v>0</v>
      </c>
      <c r="X99" s="356"/>
      <c r="Y99" s="168" t="str">
        <f t="shared" si="35"/>
        <v/>
      </c>
      <c r="Z99" s="96" t="str">
        <f t="shared" si="29"/>
        <v/>
      </c>
      <c r="AA99" s="96" t="str">
        <f t="shared" si="30"/>
        <v/>
      </c>
      <c r="AB99" s="96" t="str">
        <f t="shared" si="31"/>
        <v/>
      </c>
      <c r="AC99" s="96" t="str">
        <f t="shared" si="32"/>
        <v/>
      </c>
      <c r="AD99" s="79"/>
      <c r="AE99" s="3"/>
      <c r="AF99" s="3"/>
      <c r="AG99" s="3"/>
      <c r="AH99" s="31" t="e">
        <f t="shared" si="33"/>
        <v>#DIV/0!</v>
      </c>
      <c r="AI99" s="31" t="e">
        <f t="shared" si="34"/>
        <v>#DIV/0!</v>
      </c>
    </row>
    <row r="100" spans="2:35">
      <c r="B100" s="139"/>
      <c r="C100" s="322">
        <v>83</v>
      </c>
      <c r="D100" s="227"/>
      <c r="E100" s="352"/>
      <c r="F100" s="352"/>
      <c r="G100" s="466"/>
      <c r="H100" s="227"/>
      <c r="I100" s="227"/>
      <c r="J100" s="227"/>
      <c r="K100" s="227"/>
      <c r="L100" s="227"/>
      <c r="M100" s="227"/>
      <c r="N100" s="227"/>
      <c r="O100" s="227"/>
      <c r="P100" s="385"/>
      <c r="Q100" s="407"/>
      <c r="R100" s="407"/>
      <c r="S100" s="385"/>
      <c r="T100" s="356"/>
      <c r="U100" s="48" t="str">
        <f t="shared" si="26"/>
        <v/>
      </c>
      <c r="V100" s="168" t="str">
        <f t="shared" si="27"/>
        <v/>
      </c>
      <c r="W100" s="168">
        <f t="shared" si="28"/>
        <v>0</v>
      </c>
      <c r="X100" s="356"/>
      <c r="Y100" s="168" t="str">
        <f t="shared" si="35"/>
        <v/>
      </c>
      <c r="Z100" s="96" t="str">
        <f t="shared" si="29"/>
        <v/>
      </c>
      <c r="AA100" s="96" t="str">
        <f t="shared" si="30"/>
        <v/>
      </c>
      <c r="AB100" s="96" t="str">
        <f t="shared" si="31"/>
        <v/>
      </c>
      <c r="AC100" s="96" t="str">
        <f t="shared" si="32"/>
        <v/>
      </c>
      <c r="AD100" s="79"/>
      <c r="AE100" s="3"/>
      <c r="AF100" s="3"/>
      <c r="AG100" s="3"/>
      <c r="AH100" s="31" t="e">
        <f t="shared" si="33"/>
        <v>#DIV/0!</v>
      </c>
      <c r="AI100" s="31" t="e">
        <f t="shared" si="34"/>
        <v>#DIV/0!</v>
      </c>
    </row>
    <row r="101" spans="2:35">
      <c r="B101" s="139"/>
      <c r="C101" s="322">
        <v>84</v>
      </c>
      <c r="D101" s="227"/>
      <c r="E101" s="352"/>
      <c r="F101" s="352"/>
      <c r="G101" s="466"/>
      <c r="H101" s="227"/>
      <c r="I101" s="227"/>
      <c r="J101" s="227"/>
      <c r="K101" s="227"/>
      <c r="L101" s="227"/>
      <c r="M101" s="227"/>
      <c r="N101" s="227"/>
      <c r="O101" s="227"/>
      <c r="P101" s="385"/>
      <c r="Q101" s="407"/>
      <c r="R101" s="407"/>
      <c r="S101" s="385"/>
      <c r="T101" s="356"/>
      <c r="U101" s="48" t="str">
        <f t="shared" si="26"/>
        <v/>
      </c>
      <c r="V101" s="168" t="str">
        <f t="shared" si="27"/>
        <v/>
      </c>
      <c r="W101" s="168">
        <f t="shared" si="28"/>
        <v>0</v>
      </c>
      <c r="X101" s="356"/>
      <c r="Y101" s="168" t="str">
        <f t="shared" si="35"/>
        <v/>
      </c>
      <c r="Z101" s="96" t="str">
        <f t="shared" si="29"/>
        <v/>
      </c>
      <c r="AA101" s="96" t="str">
        <f t="shared" si="30"/>
        <v/>
      </c>
      <c r="AB101" s="96" t="str">
        <f t="shared" si="31"/>
        <v/>
      </c>
      <c r="AC101" s="96" t="str">
        <f t="shared" si="32"/>
        <v/>
      </c>
      <c r="AD101" s="79"/>
      <c r="AE101" s="3"/>
      <c r="AF101" s="3"/>
      <c r="AG101" s="3"/>
      <c r="AH101" s="31" t="e">
        <f t="shared" si="33"/>
        <v>#DIV/0!</v>
      </c>
      <c r="AI101" s="31" t="e">
        <f t="shared" si="34"/>
        <v>#DIV/0!</v>
      </c>
    </row>
    <row r="102" spans="2:35">
      <c r="B102" s="139"/>
      <c r="C102" s="322">
        <v>85</v>
      </c>
      <c r="D102" s="227"/>
      <c r="E102" s="352"/>
      <c r="F102" s="352"/>
      <c r="G102" s="466"/>
      <c r="H102" s="227"/>
      <c r="I102" s="227"/>
      <c r="J102" s="227"/>
      <c r="K102" s="227"/>
      <c r="L102" s="227"/>
      <c r="M102" s="227"/>
      <c r="N102" s="227"/>
      <c r="O102" s="227"/>
      <c r="P102" s="385"/>
      <c r="Q102" s="407"/>
      <c r="R102" s="407"/>
      <c r="S102" s="385"/>
      <c r="T102" s="356"/>
      <c r="U102" s="48" t="str">
        <f t="shared" si="26"/>
        <v/>
      </c>
      <c r="V102" s="168" t="str">
        <f t="shared" si="27"/>
        <v/>
      </c>
      <c r="W102" s="168">
        <f t="shared" si="28"/>
        <v>0</v>
      </c>
      <c r="X102" s="356"/>
      <c r="Y102" s="168" t="str">
        <f t="shared" si="35"/>
        <v/>
      </c>
      <c r="Z102" s="96" t="str">
        <f t="shared" si="29"/>
        <v/>
      </c>
      <c r="AA102" s="96" t="str">
        <f t="shared" si="30"/>
        <v/>
      </c>
      <c r="AB102" s="96" t="str">
        <f t="shared" si="31"/>
        <v/>
      </c>
      <c r="AC102" s="96" t="str">
        <f t="shared" si="32"/>
        <v/>
      </c>
      <c r="AD102" s="79"/>
      <c r="AE102" s="3"/>
      <c r="AF102" s="3"/>
      <c r="AG102" s="3"/>
      <c r="AH102" s="31" t="e">
        <f t="shared" si="33"/>
        <v>#DIV/0!</v>
      </c>
      <c r="AI102" s="31" t="e">
        <f t="shared" si="34"/>
        <v>#DIV/0!</v>
      </c>
    </row>
    <row r="103" spans="2:35">
      <c r="B103" s="139"/>
      <c r="C103" s="322">
        <v>86</v>
      </c>
      <c r="D103" s="227"/>
      <c r="E103" s="352"/>
      <c r="F103" s="352"/>
      <c r="G103" s="466"/>
      <c r="H103" s="227"/>
      <c r="I103" s="227"/>
      <c r="J103" s="227"/>
      <c r="K103" s="227"/>
      <c r="L103" s="227"/>
      <c r="M103" s="227"/>
      <c r="N103" s="227"/>
      <c r="O103" s="227"/>
      <c r="P103" s="385"/>
      <c r="Q103" s="407"/>
      <c r="R103" s="407"/>
      <c r="S103" s="385"/>
      <c r="T103" s="356"/>
      <c r="U103" s="48" t="str">
        <f t="shared" si="26"/>
        <v/>
      </c>
      <c r="V103" s="168" t="str">
        <f t="shared" si="27"/>
        <v/>
      </c>
      <c r="W103" s="168">
        <f t="shared" si="28"/>
        <v>0</v>
      </c>
      <c r="X103" s="356"/>
      <c r="Y103" s="168" t="str">
        <f t="shared" si="35"/>
        <v/>
      </c>
      <c r="Z103" s="96" t="str">
        <f t="shared" si="29"/>
        <v/>
      </c>
      <c r="AA103" s="96" t="str">
        <f t="shared" si="30"/>
        <v/>
      </c>
      <c r="AB103" s="96" t="str">
        <f t="shared" si="31"/>
        <v/>
      </c>
      <c r="AC103" s="96" t="str">
        <f t="shared" si="32"/>
        <v/>
      </c>
      <c r="AD103" s="79"/>
      <c r="AE103" s="3"/>
      <c r="AF103" s="3"/>
      <c r="AG103" s="3"/>
      <c r="AH103" s="31" t="e">
        <f t="shared" si="33"/>
        <v>#DIV/0!</v>
      </c>
      <c r="AI103" s="31" t="e">
        <f t="shared" si="34"/>
        <v>#DIV/0!</v>
      </c>
    </row>
    <row r="104" spans="2:35">
      <c r="B104" s="139"/>
      <c r="C104" s="322">
        <v>87</v>
      </c>
      <c r="D104" s="227"/>
      <c r="E104" s="352"/>
      <c r="F104" s="352"/>
      <c r="G104" s="466"/>
      <c r="H104" s="227"/>
      <c r="I104" s="227"/>
      <c r="J104" s="227"/>
      <c r="K104" s="227"/>
      <c r="L104" s="227"/>
      <c r="M104" s="227"/>
      <c r="N104" s="227"/>
      <c r="O104" s="227"/>
      <c r="P104" s="385"/>
      <c r="Q104" s="407"/>
      <c r="R104" s="407"/>
      <c r="S104" s="385"/>
      <c r="T104" s="356"/>
      <c r="U104" s="48" t="str">
        <f t="shared" si="26"/>
        <v/>
      </c>
      <c r="V104" s="168" t="str">
        <f t="shared" si="27"/>
        <v/>
      </c>
      <c r="W104" s="168">
        <f t="shared" si="28"/>
        <v>0</v>
      </c>
      <c r="X104" s="356"/>
      <c r="Y104" s="168" t="str">
        <f t="shared" si="35"/>
        <v/>
      </c>
      <c r="Z104" s="96" t="str">
        <f t="shared" si="29"/>
        <v/>
      </c>
      <c r="AA104" s="96" t="str">
        <f t="shared" si="30"/>
        <v/>
      </c>
      <c r="AB104" s="96" t="str">
        <f t="shared" si="31"/>
        <v/>
      </c>
      <c r="AC104" s="96" t="str">
        <f t="shared" si="32"/>
        <v/>
      </c>
      <c r="AD104" s="79"/>
      <c r="AE104" s="3"/>
      <c r="AF104" s="3"/>
      <c r="AG104" s="3"/>
      <c r="AH104" s="31" t="e">
        <f t="shared" si="33"/>
        <v>#DIV/0!</v>
      </c>
      <c r="AI104" s="31" t="e">
        <f t="shared" si="34"/>
        <v>#DIV/0!</v>
      </c>
    </row>
    <row r="105" spans="2:35">
      <c r="B105" s="139"/>
      <c r="C105" s="322">
        <v>88</v>
      </c>
      <c r="D105" s="227"/>
      <c r="E105" s="352"/>
      <c r="F105" s="352"/>
      <c r="G105" s="466"/>
      <c r="H105" s="227"/>
      <c r="I105" s="227"/>
      <c r="J105" s="227"/>
      <c r="K105" s="227"/>
      <c r="L105" s="227"/>
      <c r="M105" s="227"/>
      <c r="N105" s="227"/>
      <c r="O105" s="227"/>
      <c r="P105" s="385"/>
      <c r="Q105" s="407"/>
      <c r="R105" s="407"/>
      <c r="S105" s="385"/>
      <c r="T105" s="356"/>
      <c r="U105" s="48" t="str">
        <f t="shared" si="26"/>
        <v/>
      </c>
      <c r="V105" s="168" t="str">
        <f t="shared" si="27"/>
        <v/>
      </c>
      <c r="W105" s="168">
        <f t="shared" si="28"/>
        <v>0</v>
      </c>
      <c r="X105" s="356"/>
      <c r="Y105" s="168" t="str">
        <f t="shared" si="35"/>
        <v/>
      </c>
      <c r="Z105" s="96" t="str">
        <f t="shared" si="29"/>
        <v/>
      </c>
      <c r="AA105" s="96" t="str">
        <f t="shared" si="30"/>
        <v/>
      </c>
      <c r="AB105" s="96" t="str">
        <f t="shared" si="31"/>
        <v/>
      </c>
      <c r="AC105" s="96" t="str">
        <f t="shared" si="32"/>
        <v/>
      </c>
      <c r="AD105" s="79"/>
      <c r="AE105" s="3"/>
      <c r="AF105" s="3"/>
      <c r="AG105" s="3"/>
      <c r="AH105" s="31" t="e">
        <f t="shared" si="33"/>
        <v>#DIV/0!</v>
      </c>
      <c r="AI105" s="31" t="e">
        <f t="shared" si="34"/>
        <v>#DIV/0!</v>
      </c>
    </row>
    <row r="106" spans="2:35">
      <c r="B106" s="139"/>
      <c r="C106" s="322">
        <v>89</v>
      </c>
      <c r="D106" s="227"/>
      <c r="E106" s="352"/>
      <c r="F106" s="352"/>
      <c r="G106" s="466"/>
      <c r="H106" s="227"/>
      <c r="I106" s="227"/>
      <c r="J106" s="227"/>
      <c r="K106" s="227"/>
      <c r="L106" s="227"/>
      <c r="M106" s="227"/>
      <c r="N106" s="227"/>
      <c r="O106" s="227"/>
      <c r="P106" s="385"/>
      <c r="Q106" s="407"/>
      <c r="R106" s="407"/>
      <c r="S106" s="385"/>
      <c r="T106" s="356"/>
      <c r="U106" s="48" t="str">
        <f t="shared" si="26"/>
        <v/>
      </c>
      <c r="V106" s="168" t="str">
        <f t="shared" si="27"/>
        <v/>
      </c>
      <c r="W106" s="168">
        <f t="shared" si="28"/>
        <v>0</v>
      </c>
      <c r="X106" s="356"/>
      <c r="Y106" s="168" t="str">
        <f t="shared" si="35"/>
        <v/>
      </c>
      <c r="Z106" s="96" t="str">
        <f t="shared" si="29"/>
        <v/>
      </c>
      <c r="AA106" s="96" t="str">
        <f t="shared" si="30"/>
        <v/>
      </c>
      <c r="AB106" s="96" t="str">
        <f t="shared" si="31"/>
        <v/>
      </c>
      <c r="AC106" s="96" t="str">
        <f t="shared" si="32"/>
        <v/>
      </c>
      <c r="AD106" s="79"/>
      <c r="AE106" s="3"/>
      <c r="AF106" s="3"/>
      <c r="AG106" s="3"/>
      <c r="AH106" s="31" t="e">
        <f t="shared" si="33"/>
        <v>#DIV/0!</v>
      </c>
      <c r="AI106" s="31" t="e">
        <f t="shared" si="34"/>
        <v>#DIV/0!</v>
      </c>
    </row>
    <row r="107" spans="2:35">
      <c r="B107" s="139"/>
      <c r="C107" s="322">
        <v>90</v>
      </c>
      <c r="D107" s="227"/>
      <c r="E107" s="352"/>
      <c r="F107" s="352"/>
      <c r="G107" s="466"/>
      <c r="H107" s="227"/>
      <c r="I107" s="227"/>
      <c r="J107" s="227"/>
      <c r="K107" s="227"/>
      <c r="L107" s="227"/>
      <c r="M107" s="227"/>
      <c r="N107" s="227"/>
      <c r="O107" s="227"/>
      <c r="P107" s="385"/>
      <c r="Q107" s="407"/>
      <c r="R107" s="407"/>
      <c r="S107" s="385"/>
      <c r="T107" s="356"/>
      <c r="U107" s="48" t="str">
        <f t="shared" si="26"/>
        <v/>
      </c>
      <c r="V107" s="168" t="str">
        <f t="shared" si="27"/>
        <v/>
      </c>
      <c r="W107" s="168">
        <f t="shared" si="28"/>
        <v>0</v>
      </c>
      <c r="X107" s="356"/>
      <c r="Y107" s="168" t="str">
        <f t="shared" si="35"/>
        <v/>
      </c>
      <c r="Z107" s="96" t="str">
        <f t="shared" si="29"/>
        <v/>
      </c>
      <c r="AA107" s="96" t="str">
        <f t="shared" si="30"/>
        <v/>
      </c>
      <c r="AB107" s="96" t="str">
        <f t="shared" si="31"/>
        <v/>
      </c>
      <c r="AC107" s="96" t="str">
        <f t="shared" si="32"/>
        <v/>
      </c>
      <c r="AD107" s="79"/>
      <c r="AE107" s="3"/>
      <c r="AF107" s="3"/>
      <c r="AG107" s="3"/>
      <c r="AH107" s="31" t="e">
        <f t="shared" si="33"/>
        <v>#DIV/0!</v>
      </c>
      <c r="AI107" s="31" t="e">
        <f t="shared" si="34"/>
        <v>#DIV/0!</v>
      </c>
    </row>
    <row r="108" spans="2:35">
      <c r="B108" s="299"/>
      <c r="C108" s="332"/>
      <c r="D108" s="332"/>
      <c r="E108" s="332"/>
      <c r="F108" s="332"/>
      <c r="G108" s="332"/>
      <c r="H108" s="332"/>
      <c r="I108" s="332"/>
      <c r="J108" s="332"/>
      <c r="K108" s="332"/>
      <c r="L108" s="332"/>
      <c r="M108" s="332"/>
      <c r="N108" s="332"/>
      <c r="O108" s="332"/>
      <c r="P108" s="467"/>
      <c r="Q108" s="332"/>
      <c r="R108" s="332"/>
      <c r="S108" s="467"/>
      <c r="T108" s="332"/>
      <c r="U108" s="332"/>
      <c r="V108" s="332"/>
      <c r="W108" s="332"/>
      <c r="X108" s="332"/>
      <c r="Y108" s="332"/>
      <c r="Z108" s="410"/>
      <c r="AA108" s="410"/>
      <c r="AB108" s="410"/>
      <c r="AC108" s="410"/>
      <c r="AD108" s="334"/>
      <c r="AH108" s="3"/>
      <c r="AI108" s="3"/>
    </row>
    <row r="109" spans="2:35">
      <c r="P109" s="468"/>
      <c r="S109" s="468"/>
      <c r="Z109" s="409"/>
      <c r="AA109" s="409"/>
      <c r="AB109" s="409"/>
      <c r="AC109" s="409"/>
      <c r="AD109" s="303" t="s">
        <v>229</v>
      </c>
      <c r="AH109" s="3"/>
      <c r="AI109" s="3"/>
    </row>
    <row r="110" spans="2:35">
      <c r="B110" s="139"/>
      <c r="C110" s="322">
        <v>91</v>
      </c>
      <c r="D110" s="227"/>
      <c r="E110" s="352"/>
      <c r="F110" s="352"/>
      <c r="G110" s="466"/>
      <c r="H110" s="227"/>
      <c r="I110" s="227"/>
      <c r="J110" s="227"/>
      <c r="K110" s="227"/>
      <c r="L110" s="227"/>
      <c r="M110" s="227"/>
      <c r="N110" s="227"/>
      <c r="O110" s="227"/>
      <c r="P110" s="385"/>
      <c r="Q110" s="407"/>
      <c r="R110" s="407"/>
      <c r="S110" s="385"/>
      <c r="T110" s="356"/>
      <c r="U110" s="48" t="str">
        <f t="shared" ref="U110:U139" si="36">IF(OR(AND(E110&gt;2014,M110="○"),AND(E110&gt;2014,O110="○")),0,IF(T110=0,"",IF(COUNTIF(H110:O110,"○")&gt;=2,0,IF(COUNTIF(H110:O110,"○")=1,IF(COUNTIF(L110:O110,"○")=1,AI110,INDEX($CH$12:$CK$12,1,MATCH("○",H110:K110,0))),0))))</f>
        <v/>
      </c>
      <c r="V110" s="168" t="str">
        <f t="shared" ref="V110:V139" si="37">IF(T110="","",IF(G110="",$DD$9,HLOOKUP(G110,$CH$8:$DC$9,2,0)))</f>
        <v/>
      </c>
      <c r="W110" s="168">
        <f t="shared" ref="W110:W139" si="38">IF(T110="",0,S110*T110*V110/1000)</f>
        <v>0</v>
      </c>
      <c r="X110" s="356"/>
      <c r="Y110" s="168" t="str">
        <f>IF(OR(U110="",NOT($AI$5)),"",IF(X110="",W110,X110)*U110/(1-U110))</f>
        <v/>
      </c>
      <c r="Z110" s="96" t="str">
        <f t="shared" ref="Z110:Z139" si="39">IF(ISERROR(Y110),"",IF(Y110="","",Y110*$CF$3/1000))</f>
        <v/>
      </c>
      <c r="AA110" s="96" t="str">
        <f t="shared" ref="AA110:AA139" si="40">IF(ISERROR(Y110),"",IF(Y110="","",Y110*$CF$4/1000))</f>
        <v/>
      </c>
      <c r="AB110" s="96" t="str">
        <f t="shared" ref="AB110:AB139" si="41">IF(ISERROR(Y110),"",IF(Y110="","",Y110*$CF$5/1000))</f>
        <v/>
      </c>
      <c r="AC110" s="96" t="str">
        <f t="shared" ref="AC110:AC139" si="42">IF(ISERROR(Y110),"",IF(Y110="","",Y110*$CF$6/1000))</f>
        <v/>
      </c>
      <c r="AD110" s="79"/>
      <c r="AE110" s="3"/>
      <c r="AF110" s="3"/>
      <c r="AG110" s="3"/>
      <c r="AH110" s="31" t="e">
        <f t="shared" ref="AH110:AH139" si="43">R110/S110*IF(OR(M110="○",O110="○"),0.9,1)</f>
        <v>#DIV/0!</v>
      </c>
      <c r="AI110" s="31" t="e">
        <f t="shared" ref="AI110:AI139" si="44">IF(E110&lt;=2014,IF(OR(L110="○",M110="○"),INDEX($AX$7:$BD$7,1,MATCH(AH110,$AX$4:$BD$4,1)),INDEX($AX$5:$BD$7,MATCH(R110,$AW$5:$AW$7,1),MATCH(AH110,$AX$4:$BD$4,1))),IF(E110&lt;=2019,IF(OR(L110="○",M110="○"),INDEX($BG$7:$BP$7,1,MATCH(AH110,$BG$4:$BP$4,1)),INDEX($BG$5:$BP$7,MATCH(R110,$BF$5:$BF$7,1),MATCH(AH110,$BG$4:$BP$4,1))),IF(OR(L110="○",M110="○"),INDEX($BS$7:$CB$7,1,MATCH(AH110,$BS$4:$CB$4,1)),INDEX($BS$5:$CB$7,MATCH(R110,$BR$5:$BR$7,1),MATCH(AH110,$BS$4:$CB$4,1)))))</f>
        <v>#DIV/0!</v>
      </c>
    </row>
    <row r="111" spans="2:35">
      <c r="B111" s="139"/>
      <c r="C111" s="322">
        <v>92</v>
      </c>
      <c r="D111" s="227"/>
      <c r="E111" s="352"/>
      <c r="F111" s="352"/>
      <c r="G111" s="466"/>
      <c r="H111" s="227"/>
      <c r="I111" s="227"/>
      <c r="J111" s="227"/>
      <c r="K111" s="227"/>
      <c r="L111" s="227"/>
      <c r="M111" s="227"/>
      <c r="N111" s="227"/>
      <c r="O111" s="227"/>
      <c r="P111" s="385"/>
      <c r="Q111" s="407"/>
      <c r="R111" s="407"/>
      <c r="S111" s="385"/>
      <c r="T111" s="356"/>
      <c r="U111" s="48" t="str">
        <f t="shared" si="36"/>
        <v/>
      </c>
      <c r="V111" s="168" t="str">
        <f t="shared" si="37"/>
        <v/>
      </c>
      <c r="W111" s="168">
        <f t="shared" si="38"/>
        <v>0</v>
      </c>
      <c r="X111" s="356"/>
      <c r="Y111" s="168" t="str">
        <f t="shared" ref="Y111:Y139" si="45">IF(OR(U111="",NOT($AI$5)),"",IF(X111="",W111,X111)*U111/(1-U111))</f>
        <v/>
      </c>
      <c r="Z111" s="96" t="str">
        <f t="shared" si="39"/>
        <v/>
      </c>
      <c r="AA111" s="96" t="str">
        <f t="shared" si="40"/>
        <v/>
      </c>
      <c r="AB111" s="96" t="str">
        <f t="shared" si="41"/>
        <v/>
      </c>
      <c r="AC111" s="96" t="str">
        <f t="shared" si="42"/>
        <v/>
      </c>
      <c r="AD111" s="79"/>
      <c r="AE111" s="3"/>
      <c r="AF111" s="3"/>
      <c r="AG111" s="3"/>
      <c r="AH111" s="31" t="e">
        <f t="shared" si="43"/>
        <v>#DIV/0!</v>
      </c>
      <c r="AI111" s="31" t="e">
        <f t="shared" si="44"/>
        <v>#DIV/0!</v>
      </c>
    </row>
    <row r="112" spans="2:35">
      <c r="B112" s="139"/>
      <c r="C112" s="322">
        <v>93</v>
      </c>
      <c r="D112" s="227"/>
      <c r="E112" s="352"/>
      <c r="F112" s="352"/>
      <c r="G112" s="466"/>
      <c r="H112" s="227"/>
      <c r="I112" s="227"/>
      <c r="J112" s="227"/>
      <c r="K112" s="227"/>
      <c r="L112" s="227"/>
      <c r="M112" s="227"/>
      <c r="N112" s="227"/>
      <c r="O112" s="227"/>
      <c r="P112" s="385"/>
      <c r="Q112" s="407"/>
      <c r="R112" s="407"/>
      <c r="S112" s="385"/>
      <c r="T112" s="356"/>
      <c r="U112" s="48" t="str">
        <f t="shared" si="36"/>
        <v/>
      </c>
      <c r="V112" s="168" t="str">
        <f t="shared" si="37"/>
        <v/>
      </c>
      <c r="W112" s="168">
        <f t="shared" si="38"/>
        <v>0</v>
      </c>
      <c r="X112" s="356"/>
      <c r="Y112" s="168" t="str">
        <f t="shared" si="45"/>
        <v/>
      </c>
      <c r="Z112" s="96" t="str">
        <f t="shared" si="39"/>
        <v/>
      </c>
      <c r="AA112" s="96" t="str">
        <f t="shared" si="40"/>
        <v/>
      </c>
      <c r="AB112" s="96" t="str">
        <f t="shared" si="41"/>
        <v/>
      </c>
      <c r="AC112" s="96" t="str">
        <f t="shared" si="42"/>
        <v/>
      </c>
      <c r="AD112" s="79"/>
      <c r="AE112" s="3"/>
      <c r="AF112" s="3"/>
      <c r="AG112" s="3"/>
      <c r="AH112" s="31" t="e">
        <f t="shared" si="43"/>
        <v>#DIV/0!</v>
      </c>
      <c r="AI112" s="31" t="e">
        <f t="shared" si="44"/>
        <v>#DIV/0!</v>
      </c>
    </row>
    <row r="113" spans="2:35">
      <c r="B113" s="139"/>
      <c r="C113" s="322">
        <v>94</v>
      </c>
      <c r="D113" s="227"/>
      <c r="E113" s="352"/>
      <c r="F113" s="352"/>
      <c r="G113" s="466"/>
      <c r="H113" s="227"/>
      <c r="I113" s="227"/>
      <c r="J113" s="227"/>
      <c r="K113" s="227"/>
      <c r="L113" s="227"/>
      <c r="M113" s="227"/>
      <c r="N113" s="227"/>
      <c r="O113" s="227"/>
      <c r="P113" s="385"/>
      <c r="Q113" s="407"/>
      <c r="R113" s="407"/>
      <c r="S113" s="385"/>
      <c r="T113" s="356"/>
      <c r="U113" s="48" t="str">
        <f t="shared" si="36"/>
        <v/>
      </c>
      <c r="V113" s="168" t="str">
        <f t="shared" si="37"/>
        <v/>
      </c>
      <c r="W113" s="168">
        <f t="shared" si="38"/>
        <v>0</v>
      </c>
      <c r="X113" s="356"/>
      <c r="Y113" s="168" t="str">
        <f t="shared" si="45"/>
        <v/>
      </c>
      <c r="Z113" s="96" t="str">
        <f t="shared" si="39"/>
        <v/>
      </c>
      <c r="AA113" s="96" t="str">
        <f t="shared" si="40"/>
        <v/>
      </c>
      <c r="AB113" s="96" t="str">
        <f t="shared" si="41"/>
        <v/>
      </c>
      <c r="AC113" s="96" t="str">
        <f t="shared" si="42"/>
        <v/>
      </c>
      <c r="AD113" s="79"/>
      <c r="AE113" s="3"/>
      <c r="AF113" s="3"/>
      <c r="AG113" s="3"/>
      <c r="AH113" s="31" t="e">
        <f t="shared" si="43"/>
        <v>#DIV/0!</v>
      </c>
      <c r="AI113" s="31" t="e">
        <f t="shared" si="44"/>
        <v>#DIV/0!</v>
      </c>
    </row>
    <row r="114" spans="2:35">
      <c r="B114" s="139"/>
      <c r="C114" s="322">
        <v>95</v>
      </c>
      <c r="D114" s="227"/>
      <c r="E114" s="352"/>
      <c r="F114" s="352"/>
      <c r="G114" s="466"/>
      <c r="H114" s="227"/>
      <c r="I114" s="227"/>
      <c r="J114" s="227"/>
      <c r="K114" s="227"/>
      <c r="L114" s="227"/>
      <c r="M114" s="227"/>
      <c r="N114" s="227"/>
      <c r="O114" s="227"/>
      <c r="P114" s="385"/>
      <c r="Q114" s="407"/>
      <c r="R114" s="407"/>
      <c r="S114" s="385"/>
      <c r="T114" s="356"/>
      <c r="U114" s="48" t="str">
        <f t="shared" si="36"/>
        <v/>
      </c>
      <c r="V114" s="168" t="str">
        <f t="shared" si="37"/>
        <v/>
      </c>
      <c r="W114" s="168">
        <f t="shared" si="38"/>
        <v>0</v>
      </c>
      <c r="X114" s="356"/>
      <c r="Y114" s="168" t="str">
        <f t="shared" si="45"/>
        <v/>
      </c>
      <c r="Z114" s="96" t="str">
        <f t="shared" si="39"/>
        <v/>
      </c>
      <c r="AA114" s="96" t="str">
        <f t="shared" si="40"/>
        <v/>
      </c>
      <c r="AB114" s="96" t="str">
        <f t="shared" si="41"/>
        <v/>
      </c>
      <c r="AC114" s="96" t="str">
        <f t="shared" si="42"/>
        <v/>
      </c>
      <c r="AD114" s="79"/>
      <c r="AE114" s="3"/>
      <c r="AF114" s="3"/>
      <c r="AG114" s="3"/>
      <c r="AH114" s="31" t="e">
        <f t="shared" si="43"/>
        <v>#DIV/0!</v>
      </c>
      <c r="AI114" s="31" t="e">
        <f t="shared" si="44"/>
        <v>#DIV/0!</v>
      </c>
    </row>
    <row r="115" spans="2:35">
      <c r="B115" s="139"/>
      <c r="C115" s="322">
        <v>96</v>
      </c>
      <c r="D115" s="227"/>
      <c r="E115" s="352"/>
      <c r="F115" s="352"/>
      <c r="G115" s="466"/>
      <c r="H115" s="227"/>
      <c r="I115" s="227"/>
      <c r="J115" s="227"/>
      <c r="K115" s="227"/>
      <c r="L115" s="227"/>
      <c r="M115" s="227"/>
      <c r="N115" s="227"/>
      <c r="O115" s="227"/>
      <c r="P115" s="385"/>
      <c r="Q115" s="407"/>
      <c r="R115" s="407"/>
      <c r="S115" s="385"/>
      <c r="T115" s="356"/>
      <c r="U115" s="48" t="str">
        <f t="shared" si="36"/>
        <v/>
      </c>
      <c r="V115" s="168" t="str">
        <f t="shared" si="37"/>
        <v/>
      </c>
      <c r="W115" s="168">
        <f t="shared" si="38"/>
        <v>0</v>
      </c>
      <c r="X115" s="356"/>
      <c r="Y115" s="168" t="str">
        <f t="shared" si="45"/>
        <v/>
      </c>
      <c r="Z115" s="96" t="str">
        <f t="shared" si="39"/>
        <v/>
      </c>
      <c r="AA115" s="96" t="str">
        <f t="shared" si="40"/>
        <v/>
      </c>
      <c r="AB115" s="96" t="str">
        <f t="shared" si="41"/>
        <v/>
      </c>
      <c r="AC115" s="96" t="str">
        <f t="shared" si="42"/>
        <v/>
      </c>
      <c r="AD115" s="79"/>
      <c r="AE115" s="3"/>
      <c r="AF115" s="3"/>
      <c r="AG115" s="3"/>
      <c r="AH115" s="31" t="e">
        <f t="shared" si="43"/>
        <v>#DIV/0!</v>
      </c>
      <c r="AI115" s="31" t="e">
        <f t="shared" si="44"/>
        <v>#DIV/0!</v>
      </c>
    </row>
    <row r="116" spans="2:35">
      <c r="B116" s="139"/>
      <c r="C116" s="322">
        <v>97</v>
      </c>
      <c r="D116" s="227"/>
      <c r="E116" s="352"/>
      <c r="F116" s="352"/>
      <c r="G116" s="466"/>
      <c r="H116" s="227"/>
      <c r="I116" s="227"/>
      <c r="J116" s="227"/>
      <c r="K116" s="227"/>
      <c r="L116" s="227"/>
      <c r="M116" s="227"/>
      <c r="N116" s="227"/>
      <c r="O116" s="227"/>
      <c r="P116" s="385"/>
      <c r="Q116" s="407"/>
      <c r="R116" s="407"/>
      <c r="S116" s="385"/>
      <c r="T116" s="356"/>
      <c r="U116" s="48" t="str">
        <f t="shared" si="36"/>
        <v/>
      </c>
      <c r="V116" s="168" t="str">
        <f t="shared" si="37"/>
        <v/>
      </c>
      <c r="W116" s="168">
        <f t="shared" si="38"/>
        <v>0</v>
      </c>
      <c r="X116" s="356"/>
      <c r="Y116" s="168" t="str">
        <f t="shared" si="45"/>
        <v/>
      </c>
      <c r="Z116" s="96" t="str">
        <f t="shared" si="39"/>
        <v/>
      </c>
      <c r="AA116" s="96" t="str">
        <f t="shared" si="40"/>
        <v/>
      </c>
      <c r="AB116" s="96" t="str">
        <f t="shared" si="41"/>
        <v/>
      </c>
      <c r="AC116" s="96" t="str">
        <f t="shared" si="42"/>
        <v/>
      </c>
      <c r="AD116" s="79"/>
      <c r="AE116" s="3"/>
      <c r="AF116" s="3"/>
      <c r="AG116" s="3"/>
      <c r="AH116" s="31" t="e">
        <f t="shared" si="43"/>
        <v>#DIV/0!</v>
      </c>
      <c r="AI116" s="31" t="e">
        <f t="shared" si="44"/>
        <v>#DIV/0!</v>
      </c>
    </row>
    <row r="117" spans="2:35">
      <c r="B117" s="139"/>
      <c r="C117" s="322">
        <v>98</v>
      </c>
      <c r="D117" s="227"/>
      <c r="E117" s="352"/>
      <c r="F117" s="352"/>
      <c r="G117" s="466"/>
      <c r="H117" s="227"/>
      <c r="I117" s="227"/>
      <c r="J117" s="227"/>
      <c r="K117" s="227"/>
      <c r="L117" s="227"/>
      <c r="M117" s="227"/>
      <c r="N117" s="227"/>
      <c r="O117" s="227"/>
      <c r="P117" s="385"/>
      <c r="Q117" s="407"/>
      <c r="R117" s="407"/>
      <c r="S117" s="385"/>
      <c r="T117" s="356"/>
      <c r="U117" s="48" t="str">
        <f t="shared" si="36"/>
        <v/>
      </c>
      <c r="V117" s="168" t="str">
        <f t="shared" si="37"/>
        <v/>
      </c>
      <c r="W117" s="168">
        <f t="shared" si="38"/>
        <v>0</v>
      </c>
      <c r="X117" s="356"/>
      <c r="Y117" s="168" t="str">
        <f t="shared" si="45"/>
        <v/>
      </c>
      <c r="Z117" s="96" t="str">
        <f t="shared" si="39"/>
        <v/>
      </c>
      <c r="AA117" s="96" t="str">
        <f t="shared" si="40"/>
        <v/>
      </c>
      <c r="AB117" s="96" t="str">
        <f t="shared" si="41"/>
        <v/>
      </c>
      <c r="AC117" s="96" t="str">
        <f t="shared" si="42"/>
        <v/>
      </c>
      <c r="AD117" s="79"/>
      <c r="AE117" s="3"/>
      <c r="AF117" s="3"/>
      <c r="AG117" s="3"/>
      <c r="AH117" s="31" t="e">
        <f t="shared" si="43"/>
        <v>#DIV/0!</v>
      </c>
      <c r="AI117" s="31" t="e">
        <f t="shared" si="44"/>
        <v>#DIV/0!</v>
      </c>
    </row>
    <row r="118" spans="2:35">
      <c r="B118" s="139"/>
      <c r="C118" s="322">
        <v>99</v>
      </c>
      <c r="D118" s="227"/>
      <c r="E118" s="352"/>
      <c r="F118" s="352"/>
      <c r="G118" s="466"/>
      <c r="H118" s="227"/>
      <c r="I118" s="227"/>
      <c r="J118" s="227"/>
      <c r="K118" s="227"/>
      <c r="L118" s="227"/>
      <c r="M118" s="227"/>
      <c r="N118" s="227"/>
      <c r="O118" s="227"/>
      <c r="P118" s="385"/>
      <c r="Q118" s="407"/>
      <c r="R118" s="407"/>
      <c r="S118" s="385"/>
      <c r="T118" s="356"/>
      <c r="U118" s="48" t="str">
        <f t="shared" si="36"/>
        <v/>
      </c>
      <c r="V118" s="168" t="str">
        <f t="shared" si="37"/>
        <v/>
      </c>
      <c r="W118" s="168">
        <f t="shared" si="38"/>
        <v>0</v>
      </c>
      <c r="X118" s="356"/>
      <c r="Y118" s="168" t="str">
        <f t="shared" si="45"/>
        <v/>
      </c>
      <c r="Z118" s="96" t="str">
        <f t="shared" si="39"/>
        <v/>
      </c>
      <c r="AA118" s="96" t="str">
        <f t="shared" si="40"/>
        <v/>
      </c>
      <c r="AB118" s="96" t="str">
        <f t="shared" si="41"/>
        <v/>
      </c>
      <c r="AC118" s="96" t="str">
        <f t="shared" si="42"/>
        <v/>
      </c>
      <c r="AD118" s="79"/>
      <c r="AE118" s="3"/>
      <c r="AF118" s="3"/>
      <c r="AG118" s="3"/>
      <c r="AH118" s="31" t="e">
        <f t="shared" si="43"/>
        <v>#DIV/0!</v>
      </c>
      <c r="AI118" s="31" t="e">
        <f t="shared" si="44"/>
        <v>#DIV/0!</v>
      </c>
    </row>
    <row r="119" spans="2:35">
      <c r="B119" s="139"/>
      <c r="C119" s="322">
        <v>100</v>
      </c>
      <c r="D119" s="227"/>
      <c r="E119" s="352"/>
      <c r="F119" s="352"/>
      <c r="G119" s="466"/>
      <c r="H119" s="227"/>
      <c r="I119" s="227"/>
      <c r="J119" s="227"/>
      <c r="K119" s="227"/>
      <c r="L119" s="227"/>
      <c r="M119" s="227"/>
      <c r="N119" s="227"/>
      <c r="O119" s="227"/>
      <c r="P119" s="385"/>
      <c r="Q119" s="407"/>
      <c r="R119" s="407"/>
      <c r="S119" s="385"/>
      <c r="T119" s="356"/>
      <c r="U119" s="48" t="str">
        <f t="shared" si="36"/>
        <v/>
      </c>
      <c r="V119" s="168" t="str">
        <f t="shared" si="37"/>
        <v/>
      </c>
      <c r="W119" s="168">
        <f t="shared" si="38"/>
        <v>0</v>
      </c>
      <c r="X119" s="356"/>
      <c r="Y119" s="168" t="str">
        <f t="shared" si="45"/>
        <v/>
      </c>
      <c r="Z119" s="96" t="str">
        <f t="shared" si="39"/>
        <v/>
      </c>
      <c r="AA119" s="96" t="str">
        <f t="shared" si="40"/>
        <v/>
      </c>
      <c r="AB119" s="96" t="str">
        <f t="shared" si="41"/>
        <v/>
      </c>
      <c r="AC119" s="96" t="str">
        <f t="shared" si="42"/>
        <v/>
      </c>
      <c r="AD119" s="79"/>
      <c r="AE119" s="3"/>
      <c r="AF119" s="3"/>
      <c r="AG119" s="3"/>
      <c r="AH119" s="31" t="e">
        <f t="shared" si="43"/>
        <v>#DIV/0!</v>
      </c>
      <c r="AI119" s="31" t="e">
        <f t="shared" si="44"/>
        <v>#DIV/0!</v>
      </c>
    </row>
    <row r="120" spans="2:35">
      <c r="B120" s="139"/>
      <c r="C120" s="322">
        <v>101</v>
      </c>
      <c r="D120" s="227"/>
      <c r="E120" s="352"/>
      <c r="F120" s="352"/>
      <c r="G120" s="466"/>
      <c r="H120" s="227"/>
      <c r="I120" s="227"/>
      <c r="J120" s="227"/>
      <c r="K120" s="227"/>
      <c r="L120" s="227"/>
      <c r="M120" s="227"/>
      <c r="N120" s="227"/>
      <c r="O120" s="227"/>
      <c r="P120" s="385"/>
      <c r="Q120" s="407"/>
      <c r="R120" s="407"/>
      <c r="S120" s="385"/>
      <c r="T120" s="356"/>
      <c r="U120" s="48" t="str">
        <f t="shared" si="36"/>
        <v/>
      </c>
      <c r="V120" s="168" t="str">
        <f t="shared" si="37"/>
        <v/>
      </c>
      <c r="W120" s="168">
        <f t="shared" si="38"/>
        <v>0</v>
      </c>
      <c r="X120" s="356"/>
      <c r="Y120" s="168" t="str">
        <f t="shared" si="45"/>
        <v/>
      </c>
      <c r="Z120" s="96" t="str">
        <f t="shared" si="39"/>
        <v/>
      </c>
      <c r="AA120" s="96" t="str">
        <f t="shared" si="40"/>
        <v/>
      </c>
      <c r="AB120" s="96" t="str">
        <f t="shared" si="41"/>
        <v/>
      </c>
      <c r="AC120" s="96" t="str">
        <f t="shared" si="42"/>
        <v/>
      </c>
      <c r="AD120" s="79"/>
      <c r="AE120" s="3"/>
      <c r="AF120" s="3"/>
      <c r="AG120" s="3"/>
      <c r="AH120" s="31" t="e">
        <f t="shared" si="43"/>
        <v>#DIV/0!</v>
      </c>
      <c r="AI120" s="31" t="e">
        <f t="shared" si="44"/>
        <v>#DIV/0!</v>
      </c>
    </row>
    <row r="121" spans="2:35">
      <c r="B121" s="139"/>
      <c r="C121" s="322">
        <v>102</v>
      </c>
      <c r="D121" s="227"/>
      <c r="E121" s="352"/>
      <c r="F121" s="352"/>
      <c r="G121" s="466"/>
      <c r="H121" s="227"/>
      <c r="I121" s="227"/>
      <c r="J121" s="227"/>
      <c r="K121" s="227"/>
      <c r="L121" s="227"/>
      <c r="M121" s="227"/>
      <c r="N121" s="227"/>
      <c r="O121" s="227"/>
      <c r="P121" s="385"/>
      <c r="Q121" s="407"/>
      <c r="R121" s="407"/>
      <c r="S121" s="385"/>
      <c r="T121" s="356"/>
      <c r="U121" s="48" t="str">
        <f t="shared" si="36"/>
        <v/>
      </c>
      <c r="V121" s="168" t="str">
        <f t="shared" si="37"/>
        <v/>
      </c>
      <c r="W121" s="168">
        <f t="shared" si="38"/>
        <v>0</v>
      </c>
      <c r="X121" s="356"/>
      <c r="Y121" s="168" t="str">
        <f t="shared" si="45"/>
        <v/>
      </c>
      <c r="Z121" s="96" t="str">
        <f t="shared" si="39"/>
        <v/>
      </c>
      <c r="AA121" s="96" t="str">
        <f t="shared" si="40"/>
        <v/>
      </c>
      <c r="AB121" s="96" t="str">
        <f t="shared" si="41"/>
        <v/>
      </c>
      <c r="AC121" s="96" t="str">
        <f t="shared" si="42"/>
        <v/>
      </c>
      <c r="AD121" s="79"/>
      <c r="AE121" s="3"/>
      <c r="AF121" s="3"/>
      <c r="AG121" s="3"/>
      <c r="AH121" s="31" t="e">
        <f t="shared" si="43"/>
        <v>#DIV/0!</v>
      </c>
      <c r="AI121" s="31" t="e">
        <f t="shared" si="44"/>
        <v>#DIV/0!</v>
      </c>
    </row>
    <row r="122" spans="2:35">
      <c r="B122" s="139"/>
      <c r="C122" s="322">
        <v>103</v>
      </c>
      <c r="D122" s="227"/>
      <c r="E122" s="352"/>
      <c r="F122" s="352"/>
      <c r="G122" s="466"/>
      <c r="H122" s="227"/>
      <c r="I122" s="227"/>
      <c r="J122" s="227"/>
      <c r="K122" s="227"/>
      <c r="L122" s="227"/>
      <c r="M122" s="227"/>
      <c r="N122" s="227"/>
      <c r="O122" s="227"/>
      <c r="P122" s="385"/>
      <c r="Q122" s="407"/>
      <c r="R122" s="407"/>
      <c r="S122" s="385"/>
      <c r="T122" s="356"/>
      <c r="U122" s="48" t="str">
        <f t="shared" si="36"/>
        <v/>
      </c>
      <c r="V122" s="168" t="str">
        <f t="shared" si="37"/>
        <v/>
      </c>
      <c r="W122" s="168">
        <f t="shared" si="38"/>
        <v>0</v>
      </c>
      <c r="X122" s="356"/>
      <c r="Y122" s="168" t="str">
        <f t="shared" si="45"/>
        <v/>
      </c>
      <c r="Z122" s="96" t="str">
        <f t="shared" si="39"/>
        <v/>
      </c>
      <c r="AA122" s="96" t="str">
        <f t="shared" si="40"/>
        <v/>
      </c>
      <c r="AB122" s="96" t="str">
        <f t="shared" si="41"/>
        <v/>
      </c>
      <c r="AC122" s="96" t="str">
        <f t="shared" si="42"/>
        <v/>
      </c>
      <c r="AD122" s="79"/>
      <c r="AE122" s="3"/>
      <c r="AF122" s="3"/>
      <c r="AG122" s="3"/>
      <c r="AH122" s="31" t="e">
        <f t="shared" si="43"/>
        <v>#DIV/0!</v>
      </c>
      <c r="AI122" s="31" t="e">
        <f t="shared" si="44"/>
        <v>#DIV/0!</v>
      </c>
    </row>
    <row r="123" spans="2:35">
      <c r="B123" s="139"/>
      <c r="C123" s="322">
        <v>104</v>
      </c>
      <c r="D123" s="227"/>
      <c r="E123" s="352"/>
      <c r="F123" s="352"/>
      <c r="G123" s="466"/>
      <c r="H123" s="227"/>
      <c r="I123" s="227"/>
      <c r="J123" s="227"/>
      <c r="K123" s="227"/>
      <c r="L123" s="227"/>
      <c r="M123" s="227"/>
      <c r="N123" s="227"/>
      <c r="O123" s="227"/>
      <c r="P123" s="385"/>
      <c r="Q123" s="407"/>
      <c r="R123" s="407"/>
      <c r="S123" s="385"/>
      <c r="T123" s="356"/>
      <c r="U123" s="48" t="str">
        <f t="shared" si="36"/>
        <v/>
      </c>
      <c r="V123" s="168" t="str">
        <f t="shared" si="37"/>
        <v/>
      </c>
      <c r="W123" s="168">
        <f t="shared" si="38"/>
        <v>0</v>
      </c>
      <c r="X123" s="356"/>
      <c r="Y123" s="168" t="str">
        <f t="shared" si="45"/>
        <v/>
      </c>
      <c r="Z123" s="96" t="str">
        <f t="shared" si="39"/>
        <v/>
      </c>
      <c r="AA123" s="96" t="str">
        <f t="shared" si="40"/>
        <v/>
      </c>
      <c r="AB123" s="96" t="str">
        <f t="shared" si="41"/>
        <v/>
      </c>
      <c r="AC123" s="96" t="str">
        <f t="shared" si="42"/>
        <v/>
      </c>
      <c r="AD123" s="79"/>
      <c r="AE123" s="3"/>
      <c r="AF123" s="3"/>
      <c r="AG123" s="3"/>
      <c r="AH123" s="31" t="e">
        <f t="shared" si="43"/>
        <v>#DIV/0!</v>
      </c>
      <c r="AI123" s="31" t="e">
        <f t="shared" si="44"/>
        <v>#DIV/0!</v>
      </c>
    </row>
    <row r="124" spans="2:35">
      <c r="B124" s="139"/>
      <c r="C124" s="322">
        <v>105</v>
      </c>
      <c r="D124" s="227"/>
      <c r="E124" s="352"/>
      <c r="F124" s="352"/>
      <c r="G124" s="466"/>
      <c r="H124" s="227"/>
      <c r="I124" s="227"/>
      <c r="J124" s="227"/>
      <c r="K124" s="227"/>
      <c r="L124" s="227"/>
      <c r="M124" s="227"/>
      <c r="N124" s="227"/>
      <c r="O124" s="227"/>
      <c r="P124" s="385"/>
      <c r="Q124" s="407"/>
      <c r="R124" s="407"/>
      <c r="S124" s="385"/>
      <c r="T124" s="356"/>
      <c r="U124" s="48" t="str">
        <f t="shared" si="36"/>
        <v/>
      </c>
      <c r="V124" s="168" t="str">
        <f t="shared" si="37"/>
        <v/>
      </c>
      <c r="W124" s="168">
        <f t="shared" si="38"/>
        <v>0</v>
      </c>
      <c r="X124" s="356"/>
      <c r="Y124" s="168" t="str">
        <f t="shared" si="45"/>
        <v/>
      </c>
      <c r="Z124" s="96" t="str">
        <f t="shared" si="39"/>
        <v/>
      </c>
      <c r="AA124" s="96" t="str">
        <f t="shared" si="40"/>
        <v/>
      </c>
      <c r="AB124" s="96" t="str">
        <f t="shared" si="41"/>
        <v/>
      </c>
      <c r="AC124" s="96" t="str">
        <f t="shared" si="42"/>
        <v/>
      </c>
      <c r="AD124" s="79"/>
      <c r="AE124" s="3"/>
      <c r="AF124" s="3"/>
      <c r="AG124" s="3"/>
      <c r="AH124" s="31" t="e">
        <f t="shared" si="43"/>
        <v>#DIV/0!</v>
      </c>
      <c r="AI124" s="31" t="e">
        <f t="shared" si="44"/>
        <v>#DIV/0!</v>
      </c>
    </row>
    <row r="125" spans="2:35">
      <c r="B125" s="139"/>
      <c r="C125" s="322">
        <v>106</v>
      </c>
      <c r="D125" s="227"/>
      <c r="E125" s="352"/>
      <c r="F125" s="352"/>
      <c r="G125" s="466"/>
      <c r="H125" s="227"/>
      <c r="I125" s="227"/>
      <c r="J125" s="227"/>
      <c r="K125" s="227"/>
      <c r="L125" s="227"/>
      <c r="M125" s="227"/>
      <c r="N125" s="227"/>
      <c r="O125" s="227"/>
      <c r="P125" s="385"/>
      <c r="Q125" s="407"/>
      <c r="R125" s="407"/>
      <c r="S125" s="385"/>
      <c r="T125" s="356"/>
      <c r="U125" s="48" t="str">
        <f t="shared" si="36"/>
        <v/>
      </c>
      <c r="V125" s="168" t="str">
        <f t="shared" si="37"/>
        <v/>
      </c>
      <c r="W125" s="168">
        <f t="shared" si="38"/>
        <v>0</v>
      </c>
      <c r="X125" s="356"/>
      <c r="Y125" s="168" t="str">
        <f t="shared" si="45"/>
        <v/>
      </c>
      <c r="Z125" s="96" t="str">
        <f t="shared" si="39"/>
        <v/>
      </c>
      <c r="AA125" s="96" t="str">
        <f t="shared" si="40"/>
        <v/>
      </c>
      <c r="AB125" s="96" t="str">
        <f t="shared" si="41"/>
        <v/>
      </c>
      <c r="AC125" s="96" t="str">
        <f t="shared" si="42"/>
        <v/>
      </c>
      <c r="AD125" s="79"/>
      <c r="AE125" s="3"/>
      <c r="AF125" s="3"/>
      <c r="AG125" s="3"/>
      <c r="AH125" s="31" t="e">
        <f t="shared" si="43"/>
        <v>#DIV/0!</v>
      </c>
      <c r="AI125" s="31" t="e">
        <f t="shared" si="44"/>
        <v>#DIV/0!</v>
      </c>
    </row>
    <row r="126" spans="2:35">
      <c r="B126" s="139"/>
      <c r="C126" s="322">
        <v>107</v>
      </c>
      <c r="D126" s="227"/>
      <c r="E126" s="352"/>
      <c r="F126" s="352"/>
      <c r="G126" s="466"/>
      <c r="H126" s="227"/>
      <c r="I126" s="227"/>
      <c r="J126" s="227"/>
      <c r="K126" s="227"/>
      <c r="L126" s="227"/>
      <c r="M126" s="227"/>
      <c r="N126" s="227"/>
      <c r="O126" s="227"/>
      <c r="P126" s="385"/>
      <c r="Q126" s="407"/>
      <c r="R126" s="407"/>
      <c r="S126" s="385"/>
      <c r="T126" s="356"/>
      <c r="U126" s="48" t="str">
        <f t="shared" si="36"/>
        <v/>
      </c>
      <c r="V126" s="168" t="str">
        <f t="shared" si="37"/>
        <v/>
      </c>
      <c r="W126" s="168">
        <f t="shared" si="38"/>
        <v>0</v>
      </c>
      <c r="X126" s="356"/>
      <c r="Y126" s="168" t="str">
        <f t="shared" si="45"/>
        <v/>
      </c>
      <c r="Z126" s="96" t="str">
        <f t="shared" si="39"/>
        <v/>
      </c>
      <c r="AA126" s="96" t="str">
        <f t="shared" si="40"/>
        <v/>
      </c>
      <c r="AB126" s="96" t="str">
        <f t="shared" si="41"/>
        <v/>
      </c>
      <c r="AC126" s="96" t="str">
        <f t="shared" si="42"/>
        <v/>
      </c>
      <c r="AD126" s="79"/>
      <c r="AE126" s="3"/>
      <c r="AF126" s="3"/>
      <c r="AG126" s="3"/>
      <c r="AH126" s="31" t="e">
        <f t="shared" si="43"/>
        <v>#DIV/0!</v>
      </c>
      <c r="AI126" s="31" t="e">
        <f t="shared" si="44"/>
        <v>#DIV/0!</v>
      </c>
    </row>
    <row r="127" spans="2:35">
      <c r="B127" s="139"/>
      <c r="C127" s="322">
        <v>108</v>
      </c>
      <c r="D127" s="227"/>
      <c r="E127" s="352"/>
      <c r="F127" s="352"/>
      <c r="G127" s="466"/>
      <c r="H127" s="227"/>
      <c r="I127" s="227"/>
      <c r="J127" s="227"/>
      <c r="K127" s="227"/>
      <c r="L127" s="227"/>
      <c r="M127" s="227"/>
      <c r="N127" s="227"/>
      <c r="O127" s="227"/>
      <c r="P127" s="385"/>
      <c r="Q127" s="407"/>
      <c r="R127" s="407"/>
      <c r="S127" s="385"/>
      <c r="T127" s="356"/>
      <c r="U127" s="48" t="str">
        <f t="shared" si="36"/>
        <v/>
      </c>
      <c r="V127" s="168" t="str">
        <f t="shared" si="37"/>
        <v/>
      </c>
      <c r="W127" s="168">
        <f t="shared" si="38"/>
        <v>0</v>
      </c>
      <c r="X127" s="356"/>
      <c r="Y127" s="168" t="str">
        <f t="shared" si="45"/>
        <v/>
      </c>
      <c r="Z127" s="96" t="str">
        <f t="shared" si="39"/>
        <v/>
      </c>
      <c r="AA127" s="96" t="str">
        <f t="shared" si="40"/>
        <v/>
      </c>
      <c r="AB127" s="96" t="str">
        <f t="shared" si="41"/>
        <v/>
      </c>
      <c r="AC127" s="96" t="str">
        <f t="shared" si="42"/>
        <v/>
      </c>
      <c r="AD127" s="79"/>
      <c r="AE127" s="3"/>
      <c r="AF127" s="3"/>
      <c r="AG127" s="3"/>
      <c r="AH127" s="31" t="e">
        <f t="shared" si="43"/>
        <v>#DIV/0!</v>
      </c>
      <c r="AI127" s="31" t="e">
        <f t="shared" si="44"/>
        <v>#DIV/0!</v>
      </c>
    </row>
    <row r="128" spans="2:35">
      <c r="B128" s="139"/>
      <c r="C128" s="322">
        <v>109</v>
      </c>
      <c r="D128" s="227"/>
      <c r="E128" s="352"/>
      <c r="F128" s="352"/>
      <c r="G128" s="466"/>
      <c r="H128" s="227"/>
      <c r="I128" s="227"/>
      <c r="J128" s="227"/>
      <c r="K128" s="227"/>
      <c r="L128" s="227"/>
      <c r="M128" s="227"/>
      <c r="N128" s="227"/>
      <c r="O128" s="227"/>
      <c r="P128" s="385"/>
      <c r="Q128" s="407"/>
      <c r="R128" s="407"/>
      <c r="S128" s="385"/>
      <c r="T128" s="356"/>
      <c r="U128" s="48" t="str">
        <f t="shared" si="36"/>
        <v/>
      </c>
      <c r="V128" s="168" t="str">
        <f t="shared" si="37"/>
        <v/>
      </c>
      <c r="W128" s="168">
        <f t="shared" si="38"/>
        <v>0</v>
      </c>
      <c r="X128" s="356"/>
      <c r="Y128" s="168" t="str">
        <f t="shared" si="45"/>
        <v/>
      </c>
      <c r="Z128" s="96" t="str">
        <f t="shared" si="39"/>
        <v/>
      </c>
      <c r="AA128" s="96" t="str">
        <f t="shared" si="40"/>
        <v/>
      </c>
      <c r="AB128" s="96" t="str">
        <f t="shared" si="41"/>
        <v/>
      </c>
      <c r="AC128" s="96" t="str">
        <f t="shared" si="42"/>
        <v/>
      </c>
      <c r="AD128" s="79"/>
      <c r="AE128" s="3"/>
      <c r="AF128" s="3"/>
      <c r="AG128" s="3"/>
      <c r="AH128" s="31" t="e">
        <f t="shared" si="43"/>
        <v>#DIV/0!</v>
      </c>
      <c r="AI128" s="31" t="e">
        <f t="shared" si="44"/>
        <v>#DIV/0!</v>
      </c>
    </row>
    <row r="129" spans="2:35">
      <c r="B129" s="139"/>
      <c r="C129" s="322">
        <v>110</v>
      </c>
      <c r="D129" s="227"/>
      <c r="E129" s="352"/>
      <c r="F129" s="352"/>
      <c r="G129" s="466"/>
      <c r="H129" s="227"/>
      <c r="I129" s="227"/>
      <c r="J129" s="227"/>
      <c r="K129" s="227"/>
      <c r="L129" s="227"/>
      <c r="M129" s="227"/>
      <c r="N129" s="227"/>
      <c r="O129" s="227"/>
      <c r="P129" s="385"/>
      <c r="Q129" s="407"/>
      <c r="R129" s="407"/>
      <c r="S129" s="385"/>
      <c r="T129" s="356"/>
      <c r="U129" s="48" t="str">
        <f t="shared" si="36"/>
        <v/>
      </c>
      <c r="V129" s="168" t="str">
        <f t="shared" si="37"/>
        <v/>
      </c>
      <c r="W129" s="168">
        <f t="shared" si="38"/>
        <v>0</v>
      </c>
      <c r="X129" s="356"/>
      <c r="Y129" s="168" t="str">
        <f t="shared" si="45"/>
        <v/>
      </c>
      <c r="Z129" s="96" t="str">
        <f t="shared" si="39"/>
        <v/>
      </c>
      <c r="AA129" s="96" t="str">
        <f t="shared" si="40"/>
        <v/>
      </c>
      <c r="AB129" s="96" t="str">
        <f t="shared" si="41"/>
        <v/>
      </c>
      <c r="AC129" s="96" t="str">
        <f t="shared" si="42"/>
        <v/>
      </c>
      <c r="AD129" s="79"/>
      <c r="AE129" s="3"/>
      <c r="AF129" s="3"/>
      <c r="AG129" s="3"/>
      <c r="AH129" s="31" t="e">
        <f t="shared" si="43"/>
        <v>#DIV/0!</v>
      </c>
      <c r="AI129" s="31" t="e">
        <f t="shared" si="44"/>
        <v>#DIV/0!</v>
      </c>
    </row>
    <row r="130" spans="2:35">
      <c r="B130" s="139"/>
      <c r="C130" s="322">
        <v>111</v>
      </c>
      <c r="D130" s="227"/>
      <c r="E130" s="352"/>
      <c r="F130" s="352"/>
      <c r="G130" s="466"/>
      <c r="H130" s="227"/>
      <c r="I130" s="227"/>
      <c r="J130" s="227"/>
      <c r="K130" s="227"/>
      <c r="L130" s="227"/>
      <c r="M130" s="227"/>
      <c r="N130" s="227"/>
      <c r="O130" s="227"/>
      <c r="P130" s="385"/>
      <c r="Q130" s="407"/>
      <c r="R130" s="407"/>
      <c r="S130" s="385"/>
      <c r="T130" s="356"/>
      <c r="U130" s="48" t="str">
        <f t="shared" si="36"/>
        <v/>
      </c>
      <c r="V130" s="168" t="str">
        <f t="shared" si="37"/>
        <v/>
      </c>
      <c r="W130" s="168">
        <f t="shared" si="38"/>
        <v>0</v>
      </c>
      <c r="X130" s="356"/>
      <c r="Y130" s="168" t="str">
        <f t="shared" si="45"/>
        <v/>
      </c>
      <c r="Z130" s="96" t="str">
        <f t="shared" si="39"/>
        <v/>
      </c>
      <c r="AA130" s="96" t="str">
        <f t="shared" si="40"/>
        <v/>
      </c>
      <c r="AB130" s="96" t="str">
        <f t="shared" si="41"/>
        <v/>
      </c>
      <c r="AC130" s="96" t="str">
        <f t="shared" si="42"/>
        <v/>
      </c>
      <c r="AD130" s="79"/>
      <c r="AE130" s="3"/>
      <c r="AF130" s="3"/>
      <c r="AG130" s="3"/>
      <c r="AH130" s="31" t="e">
        <f t="shared" si="43"/>
        <v>#DIV/0!</v>
      </c>
      <c r="AI130" s="31" t="e">
        <f t="shared" si="44"/>
        <v>#DIV/0!</v>
      </c>
    </row>
    <row r="131" spans="2:35">
      <c r="B131" s="139"/>
      <c r="C131" s="322">
        <v>112</v>
      </c>
      <c r="D131" s="227"/>
      <c r="E131" s="352"/>
      <c r="F131" s="352"/>
      <c r="G131" s="466"/>
      <c r="H131" s="227"/>
      <c r="I131" s="227"/>
      <c r="J131" s="227"/>
      <c r="K131" s="227"/>
      <c r="L131" s="227"/>
      <c r="M131" s="227"/>
      <c r="N131" s="227"/>
      <c r="O131" s="227"/>
      <c r="P131" s="385"/>
      <c r="Q131" s="407"/>
      <c r="R131" s="407"/>
      <c r="S131" s="385"/>
      <c r="T131" s="356"/>
      <c r="U131" s="48" t="str">
        <f t="shared" si="36"/>
        <v/>
      </c>
      <c r="V131" s="168" t="str">
        <f t="shared" si="37"/>
        <v/>
      </c>
      <c r="W131" s="168">
        <f t="shared" si="38"/>
        <v>0</v>
      </c>
      <c r="X131" s="356"/>
      <c r="Y131" s="168" t="str">
        <f t="shared" si="45"/>
        <v/>
      </c>
      <c r="Z131" s="96" t="str">
        <f t="shared" si="39"/>
        <v/>
      </c>
      <c r="AA131" s="96" t="str">
        <f t="shared" si="40"/>
        <v/>
      </c>
      <c r="AB131" s="96" t="str">
        <f t="shared" si="41"/>
        <v/>
      </c>
      <c r="AC131" s="96" t="str">
        <f t="shared" si="42"/>
        <v/>
      </c>
      <c r="AD131" s="79"/>
      <c r="AE131" s="3"/>
      <c r="AF131" s="3"/>
      <c r="AG131" s="3"/>
      <c r="AH131" s="31" t="e">
        <f t="shared" si="43"/>
        <v>#DIV/0!</v>
      </c>
      <c r="AI131" s="31" t="e">
        <f t="shared" si="44"/>
        <v>#DIV/0!</v>
      </c>
    </row>
    <row r="132" spans="2:35">
      <c r="B132" s="139"/>
      <c r="C132" s="322">
        <v>113</v>
      </c>
      <c r="D132" s="227"/>
      <c r="E132" s="352"/>
      <c r="F132" s="352"/>
      <c r="G132" s="466"/>
      <c r="H132" s="227"/>
      <c r="I132" s="227"/>
      <c r="J132" s="227"/>
      <c r="K132" s="227"/>
      <c r="L132" s="227"/>
      <c r="M132" s="227"/>
      <c r="N132" s="227"/>
      <c r="O132" s="227"/>
      <c r="P132" s="385"/>
      <c r="Q132" s="407"/>
      <c r="R132" s="407"/>
      <c r="S132" s="385"/>
      <c r="T132" s="356"/>
      <c r="U132" s="48" t="str">
        <f t="shared" si="36"/>
        <v/>
      </c>
      <c r="V132" s="168" t="str">
        <f t="shared" si="37"/>
        <v/>
      </c>
      <c r="W132" s="168">
        <f t="shared" si="38"/>
        <v>0</v>
      </c>
      <c r="X132" s="356"/>
      <c r="Y132" s="168" t="str">
        <f t="shared" si="45"/>
        <v/>
      </c>
      <c r="Z132" s="96" t="str">
        <f t="shared" si="39"/>
        <v/>
      </c>
      <c r="AA132" s="96" t="str">
        <f t="shared" si="40"/>
        <v/>
      </c>
      <c r="AB132" s="96" t="str">
        <f t="shared" si="41"/>
        <v/>
      </c>
      <c r="AC132" s="96" t="str">
        <f t="shared" si="42"/>
        <v/>
      </c>
      <c r="AD132" s="79"/>
      <c r="AE132" s="3"/>
      <c r="AF132" s="3"/>
      <c r="AG132" s="3"/>
      <c r="AH132" s="31" t="e">
        <f t="shared" si="43"/>
        <v>#DIV/0!</v>
      </c>
      <c r="AI132" s="31" t="e">
        <f t="shared" si="44"/>
        <v>#DIV/0!</v>
      </c>
    </row>
    <row r="133" spans="2:35">
      <c r="B133" s="139"/>
      <c r="C133" s="322">
        <v>114</v>
      </c>
      <c r="D133" s="227"/>
      <c r="E133" s="352"/>
      <c r="F133" s="352"/>
      <c r="G133" s="466"/>
      <c r="H133" s="227"/>
      <c r="I133" s="227"/>
      <c r="J133" s="227"/>
      <c r="K133" s="227"/>
      <c r="L133" s="227"/>
      <c r="M133" s="227"/>
      <c r="N133" s="227"/>
      <c r="O133" s="227"/>
      <c r="P133" s="385"/>
      <c r="Q133" s="407"/>
      <c r="R133" s="407"/>
      <c r="S133" s="385"/>
      <c r="T133" s="356"/>
      <c r="U133" s="48" t="str">
        <f t="shared" si="36"/>
        <v/>
      </c>
      <c r="V133" s="168" t="str">
        <f t="shared" si="37"/>
        <v/>
      </c>
      <c r="W133" s="168">
        <f t="shared" si="38"/>
        <v>0</v>
      </c>
      <c r="X133" s="356"/>
      <c r="Y133" s="168" t="str">
        <f t="shared" si="45"/>
        <v/>
      </c>
      <c r="Z133" s="96" t="str">
        <f t="shared" si="39"/>
        <v/>
      </c>
      <c r="AA133" s="96" t="str">
        <f t="shared" si="40"/>
        <v/>
      </c>
      <c r="AB133" s="96" t="str">
        <f t="shared" si="41"/>
        <v/>
      </c>
      <c r="AC133" s="96" t="str">
        <f t="shared" si="42"/>
        <v/>
      </c>
      <c r="AD133" s="79"/>
      <c r="AE133" s="3"/>
      <c r="AF133" s="3"/>
      <c r="AG133" s="3"/>
      <c r="AH133" s="31" t="e">
        <f t="shared" si="43"/>
        <v>#DIV/0!</v>
      </c>
      <c r="AI133" s="31" t="e">
        <f t="shared" si="44"/>
        <v>#DIV/0!</v>
      </c>
    </row>
    <row r="134" spans="2:35">
      <c r="B134" s="139"/>
      <c r="C134" s="322">
        <v>115</v>
      </c>
      <c r="D134" s="227"/>
      <c r="E134" s="352"/>
      <c r="F134" s="352"/>
      <c r="G134" s="466"/>
      <c r="H134" s="227"/>
      <c r="I134" s="227"/>
      <c r="J134" s="227"/>
      <c r="K134" s="227"/>
      <c r="L134" s="227"/>
      <c r="M134" s="227"/>
      <c r="N134" s="227"/>
      <c r="O134" s="227"/>
      <c r="P134" s="385"/>
      <c r="Q134" s="407"/>
      <c r="R134" s="407"/>
      <c r="S134" s="385"/>
      <c r="T134" s="356"/>
      <c r="U134" s="48" t="str">
        <f t="shared" si="36"/>
        <v/>
      </c>
      <c r="V134" s="168" t="str">
        <f t="shared" si="37"/>
        <v/>
      </c>
      <c r="W134" s="168">
        <f t="shared" si="38"/>
        <v>0</v>
      </c>
      <c r="X134" s="356"/>
      <c r="Y134" s="168" t="str">
        <f t="shared" si="45"/>
        <v/>
      </c>
      <c r="Z134" s="96" t="str">
        <f t="shared" si="39"/>
        <v/>
      </c>
      <c r="AA134" s="96" t="str">
        <f t="shared" si="40"/>
        <v/>
      </c>
      <c r="AB134" s="96" t="str">
        <f t="shared" si="41"/>
        <v/>
      </c>
      <c r="AC134" s="96" t="str">
        <f t="shared" si="42"/>
        <v/>
      </c>
      <c r="AD134" s="79"/>
      <c r="AE134" s="3"/>
      <c r="AF134" s="3"/>
      <c r="AG134" s="3"/>
      <c r="AH134" s="31" t="e">
        <f t="shared" si="43"/>
        <v>#DIV/0!</v>
      </c>
      <c r="AI134" s="31" t="e">
        <f t="shared" si="44"/>
        <v>#DIV/0!</v>
      </c>
    </row>
    <row r="135" spans="2:35">
      <c r="B135" s="139"/>
      <c r="C135" s="322">
        <v>116</v>
      </c>
      <c r="D135" s="227"/>
      <c r="E135" s="352"/>
      <c r="F135" s="352"/>
      <c r="G135" s="466"/>
      <c r="H135" s="227"/>
      <c r="I135" s="227"/>
      <c r="J135" s="227"/>
      <c r="K135" s="227"/>
      <c r="L135" s="227"/>
      <c r="M135" s="227"/>
      <c r="N135" s="227"/>
      <c r="O135" s="227"/>
      <c r="P135" s="385"/>
      <c r="Q135" s="407"/>
      <c r="R135" s="407"/>
      <c r="S135" s="385"/>
      <c r="T135" s="356"/>
      <c r="U135" s="48" t="str">
        <f t="shared" si="36"/>
        <v/>
      </c>
      <c r="V135" s="168" t="str">
        <f t="shared" si="37"/>
        <v/>
      </c>
      <c r="W135" s="168">
        <f t="shared" si="38"/>
        <v>0</v>
      </c>
      <c r="X135" s="356"/>
      <c r="Y135" s="168" t="str">
        <f t="shared" si="45"/>
        <v/>
      </c>
      <c r="Z135" s="96" t="str">
        <f t="shared" si="39"/>
        <v/>
      </c>
      <c r="AA135" s="96" t="str">
        <f t="shared" si="40"/>
        <v/>
      </c>
      <c r="AB135" s="96" t="str">
        <f t="shared" si="41"/>
        <v/>
      </c>
      <c r="AC135" s="96" t="str">
        <f t="shared" si="42"/>
        <v/>
      </c>
      <c r="AD135" s="79"/>
      <c r="AE135" s="3"/>
      <c r="AF135" s="3"/>
      <c r="AG135" s="3"/>
      <c r="AH135" s="31" t="e">
        <f t="shared" si="43"/>
        <v>#DIV/0!</v>
      </c>
      <c r="AI135" s="31" t="e">
        <f t="shared" si="44"/>
        <v>#DIV/0!</v>
      </c>
    </row>
    <row r="136" spans="2:35">
      <c r="B136" s="139"/>
      <c r="C136" s="322">
        <v>117</v>
      </c>
      <c r="D136" s="227"/>
      <c r="E136" s="352"/>
      <c r="F136" s="352"/>
      <c r="G136" s="466"/>
      <c r="H136" s="227"/>
      <c r="I136" s="227"/>
      <c r="J136" s="227"/>
      <c r="K136" s="227"/>
      <c r="L136" s="227"/>
      <c r="M136" s="227"/>
      <c r="N136" s="227"/>
      <c r="O136" s="227"/>
      <c r="P136" s="385"/>
      <c r="Q136" s="407"/>
      <c r="R136" s="407"/>
      <c r="S136" s="385"/>
      <c r="T136" s="356"/>
      <c r="U136" s="48" t="str">
        <f t="shared" si="36"/>
        <v/>
      </c>
      <c r="V136" s="168" t="str">
        <f t="shared" si="37"/>
        <v/>
      </c>
      <c r="W136" s="168">
        <f t="shared" si="38"/>
        <v>0</v>
      </c>
      <c r="X136" s="356"/>
      <c r="Y136" s="168" t="str">
        <f t="shared" si="45"/>
        <v/>
      </c>
      <c r="Z136" s="96" t="str">
        <f t="shared" si="39"/>
        <v/>
      </c>
      <c r="AA136" s="96" t="str">
        <f t="shared" si="40"/>
        <v/>
      </c>
      <c r="AB136" s="96" t="str">
        <f t="shared" si="41"/>
        <v/>
      </c>
      <c r="AC136" s="96" t="str">
        <f t="shared" si="42"/>
        <v/>
      </c>
      <c r="AD136" s="79"/>
      <c r="AE136" s="3"/>
      <c r="AF136" s="3"/>
      <c r="AG136" s="3"/>
      <c r="AH136" s="31" t="e">
        <f t="shared" si="43"/>
        <v>#DIV/0!</v>
      </c>
      <c r="AI136" s="31" t="e">
        <f t="shared" si="44"/>
        <v>#DIV/0!</v>
      </c>
    </row>
    <row r="137" spans="2:35">
      <c r="B137" s="139"/>
      <c r="C137" s="322">
        <v>118</v>
      </c>
      <c r="D137" s="227"/>
      <c r="E137" s="352"/>
      <c r="F137" s="352"/>
      <c r="G137" s="466"/>
      <c r="H137" s="227"/>
      <c r="I137" s="227"/>
      <c r="J137" s="227"/>
      <c r="K137" s="227"/>
      <c r="L137" s="227"/>
      <c r="M137" s="227"/>
      <c r="N137" s="227"/>
      <c r="O137" s="227"/>
      <c r="P137" s="385"/>
      <c r="Q137" s="407"/>
      <c r="R137" s="407"/>
      <c r="S137" s="385"/>
      <c r="T137" s="356"/>
      <c r="U137" s="48" t="str">
        <f t="shared" si="36"/>
        <v/>
      </c>
      <c r="V137" s="168" t="str">
        <f t="shared" si="37"/>
        <v/>
      </c>
      <c r="W137" s="168">
        <f t="shared" si="38"/>
        <v>0</v>
      </c>
      <c r="X137" s="356"/>
      <c r="Y137" s="168" t="str">
        <f t="shared" si="45"/>
        <v/>
      </c>
      <c r="Z137" s="96" t="str">
        <f t="shared" si="39"/>
        <v/>
      </c>
      <c r="AA137" s="96" t="str">
        <f t="shared" si="40"/>
        <v/>
      </c>
      <c r="AB137" s="96" t="str">
        <f t="shared" si="41"/>
        <v/>
      </c>
      <c r="AC137" s="96" t="str">
        <f t="shared" si="42"/>
        <v/>
      </c>
      <c r="AD137" s="79"/>
      <c r="AE137" s="3"/>
      <c r="AF137" s="3"/>
      <c r="AG137" s="3"/>
      <c r="AH137" s="31" t="e">
        <f t="shared" si="43"/>
        <v>#DIV/0!</v>
      </c>
      <c r="AI137" s="31" t="e">
        <f t="shared" si="44"/>
        <v>#DIV/0!</v>
      </c>
    </row>
    <row r="138" spans="2:35">
      <c r="B138" s="139"/>
      <c r="C138" s="322">
        <v>119</v>
      </c>
      <c r="D138" s="227"/>
      <c r="E138" s="352"/>
      <c r="F138" s="352"/>
      <c r="G138" s="466"/>
      <c r="H138" s="227"/>
      <c r="I138" s="227"/>
      <c r="J138" s="227"/>
      <c r="K138" s="227"/>
      <c r="L138" s="227"/>
      <c r="M138" s="227"/>
      <c r="N138" s="227"/>
      <c r="O138" s="227"/>
      <c r="P138" s="385"/>
      <c r="Q138" s="407"/>
      <c r="R138" s="407"/>
      <c r="S138" s="385"/>
      <c r="T138" s="356"/>
      <c r="U138" s="48" t="str">
        <f t="shared" si="36"/>
        <v/>
      </c>
      <c r="V138" s="168" t="str">
        <f t="shared" si="37"/>
        <v/>
      </c>
      <c r="W138" s="168">
        <f t="shared" si="38"/>
        <v>0</v>
      </c>
      <c r="X138" s="356"/>
      <c r="Y138" s="168" t="str">
        <f t="shared" si="45"/>
        <v/>
      </c>
      <c r="Z138" s="96" t="str">
        <f t="shared" si="39"/>
        <v/>
      </c>
      <c r="AA138" s="96" t="str">
        <f t="shared" si="40"/>
        <v/>
      </c>
      <c r="AB138" s="96" t="str">
        <f t="shared" si="41"/>
        <v/>
      </c>
      <c r="AC138" s="96" t="str">
        <f t="shared" si="42"/>
        <v/>
      </c>
      <c r="AD138" s="79"/>
      <c r="AE138" s="3"/>
      <c r="AF138" s="3"/>
      <c r="AG138" s="3"/>
      <c r="AH138" s="31" t="e">
        <f t="shared" si="43"/>
        <v>#DIV/0!</v>
      </c>
      <c r="AI138" s="31" t="e">
        <f t="shared" si="44"/>
        <v>#DIV/0!</v>
      </c>
    </row>
    <row r="139" spans="2:35">
      <c r="B139" s="139"/>
      <c r="C139" s="322">
        <v>120</v>
      </c>
      <c r="D139" s="227"/>
      <c r="E139" s="352"/>
      <c r="F139" s="352"/>
      <c r="G139" s="466"/>
      <c r="H139" s="227"/>
      <c r="I139" s="227"/>
      <c r="J139" s="227"/>
      <c r="K139" s="227"/>
      <c r="L139" s="227"/>
      <c r="M139" s="227"/>
      <c r="N139" s="227"/>
      <c r="O139" s="227"/>
      <c r="P139" s="385"/>
      <c r="Q139" s="407"/>
      <c r="R139" s="407"/>
      <c r="S139" s="385"/>
      <c r="T139" s="356"/>
      <c r="U139" s="48" t="str">
        <f t="shared" si="36"/>
        <v/>
      </c>
      <c r="V139" s="168" t="str">
        <f t="shared" si="37"/>
        <v/>
      </c>
      <c r="W139" s="168">
        <f t="shared" si="38"/>
        <v>0</v>
      </c>
      <c r="X139" s="356"/>
      <c r="Y139" s="168" t="str">
        <f t="shared" si="45"/>
        <v/>
      </c>
      <c r="Z139" s="96" t="str">
        <f t="shared" si="39"/>
        <v/>
      </c>
      <c r="AA139" s="96" t="str">
        <f t="shared" si="40"/>
        <v/>
      </c>
      <c r="AB139" s="96" t="str">
        <f t="shared" si="41"/>
        <v/>
      </c>
      <c r="AC139" s="96" t="str">
        <f t="shared" si="42"/>
        <v/>
      </c>
      <c r="AD139" s="79"/>
      <c r="AE139" s="3"/>
      <c r="AF139" s="3"/>
      <c r="AG139" s="3"/>
      <c r="AH139" s="31" t="e">
        <f t="shared" si="43"/>
        <v>#DIV/0!</v>
      </c>
      <c r="AI139" s="31" t="e">
        <f t="shared" si="44"/>
        <v>#DIV/0!</v>
      </c>
    </row>
    <row r="140" spans="2:35">
      <c r="B140" s="299"/>
      <c r="C140" s="332"/>
      <c r="D140" s="332"/>
      <c r="E140" s="332"/>
      <c r="F140" s="332"/>
      <c r="G140" s="332"/>
      <c r="H140" s="332"/>
      <c r="I140" s="332"/>
      <c r="J140" s="332"/>
      <c r="K140" s="332"/>
      <c r="L140" s="332"/>
      <c r="M140" s="332"/>
      <c r="N140" s="332"/>
      <c r="O140" s="332"/>
      <c r="P140" s="467"/>
      <c r="Q140" s="332"/>
      <c r="R140" s="332"/>
      <c r="S140" s="467"/>
      <c r="T140" s="332"/>
      <c r="U140" s="332"/>
      <c r="V140" s="332"/>
      <c r="W140" s="332"/>
      <c r="X140" s="332"/>
      <c r="Y140" s="332"/>
      <c r="Z140" s="410"/>
      <c r="AA140" s="410"/>
      <c r="AB140" s="410"/>
      <c r="AC140" s="410"/>
      <c r="AD140" s="334"/>
      <c r="AH140" s="3"/>
      <c r="AI140" s="3"/>
    </row>
    <row r="141" spans="2:35">
      <c r="P141" s="468"/>
      <c r="S141" s="468"/>
      <c r="Z141" s="409"/>
      <c r="AA141" s="409"/>
      <c r="AB141" s="409"/>
      <c r="AC141" s="409"/>
      <c r="AD141" s="303" t="s">
        <v>229</v>
      </c>
      <c r="AH141" s="3"/>
      <c r="AI141" s="3"/>
    </row>
    <row r="142" spans="2:35">
      <c r="B142" s="139"/>
      <c r="C142" s="322">
        <v>121</v>
      </c>
      <c r="D142" s="227"/>
      <c r="E142" s="352"/>
      <c r="F142" s="352"/>
      <c r="G142" s="466"/>
      <c r="H142" s="227"/>
      <c r="I142" s="227"/>
      <c r="J142" s="227"/>
      <c r="K142" s="227"/>
      <c r="L142" s="227"/>
      <c r="M142" s="227"/>
      <c r="N142" s="227"/>
      <c r="O142" s="227"/>
      <c r="P142" s="385"/>
      <c r="Q142" s="407"/>
      <c r="R142" s="407"/>
      <c r="S142" s="385"/>
      <c r="T142" s="356"/>
      <c r="U142" s="48" t="str">
        <f t="shared" ref="U142:U171" si="46">IF(OR(AND(E142&gt;2014,M142="○"),AND(E142&gt;2014,O142="○")),0,IF(T142=0,"",IF(COUNTIF(H142:O142,"○")&gt;=2,0,IF(COUNTIF(H142:O142,"○")=1,IF(COUNTIF(L142:O142,"○")=1,AI142,INDEX($CH$12:$CK$12,1,MATCH("○",H142:K142,0))),0))))</f>
        <v/>
      </c>
      <c r="V142" s="168" t="str">
        <f t="shared" ref="V142:V171" si="47">IF(T142="","",IF(G142="",$DD$9,HLOOKUP(G142,$CH$8:$DC$9,2,0)))</f>
        <v/>
      </c>
      <c r="W142" s="168">
        <f t="shared" ref="W142:W171" si="48">IF(T142="",0,S142*T142*V142/1000)</f>
        <v>0</v>
      </c>
      <c r="X142" s="356"/>
      <c r="Y142" s="168" t="str">
        <f>IF(OR(U142="",NOT($AI$5)),"",IF(X142="",W142,X142)*U142/(1-U142))</f>
        <v/>
      </c>
      <c r="Z142" s="96" t="str">
        <f t="shared" ref="Z142:Z171" si="49">IF(ISERROR(Y142),"",IF(Y142="","",Y142*$CF$3/1000))</f>
        <v/>
      </c>
      <c r="AA142" s="96" t="str">
        <f t="shared" ref="AA142:AA171" si="50">IF(ISERROR(Y142),"",IF(Y142="","",Y142*$CF$4/1000))</f>
        <v/>
      </c>
      <c r="AB142" s="96" t="str">
        <f t="shared" ref="AB142:AB171" si="51">IF(ISERROR(Y142),"",IF(Y142="","",Y142*$CF$5/1000))</f>
        <v/>
      </c>
      <c r="AC142" s="96" t="str">
        <f t="shared" ref="AC142:AC171" si="52">IF(ISERROR(Y142),"",IF(Y142="","",Y142*$CF$6/1000))</f>
        <v/>
      </c>
      <c r="AD142" s="79"/>
      <c r="AE142" s="3"/>
      <c r="AF142" s="3"/>
      <c r="AG142" s="3"/>
      <c r="AH142" s="31" t="e">
        <f t="shared" ref="AH142:AH171" si="53">R142/S142*IF(OR(M142="○",O142="○"),0.9,1)</f>
        <v>#DIV/0!</v>
      </c>
      <c r="AI142" s="31" t="e">
        <f t="shared" ref="AI142:AI171" si="54">IF(E142&lt;=2014,IF(OR(L142="○",M142="○"),INDEX($AX$7:$BD$7,1,MATCH(AH142,$AX$4:$BD$4,1)),INDEX($AX$5:$BD$7,MATCH(R142,$AW$5:$AW$7,1),MATCH(AH142,$AX$4:$BD$4,1))),IF(E142&lt;=2019,IF(OR(L142="○",M142="○"),INDEX($BG$7:$BP$7,1,MATCH(AH142,$BG$4:$BP$4,1)),INDEX($BG$5:$BP$7,MATCH(R142,$BF$5:$BF$7,1),MATCH(AH142,$BG$4:$BP$4,1))),IF(OR(L142="○",M142="○"),INDEX($BS$7:$CB$7,1,MATCH(AH142,$BS$4:$CB$4,1)),INDEX($BS$5:$CB$7,MATCH(R142,$BR$5:$BR$7,1),MATCH(AH142,$BS$4:$CB$4,1)))))</f>
        <v>#DIV/0!</v>
      </c>
    </row>
    <row r="143" spans="2:35">
      <c r="B143" s="139"/>
      <c r="C143" s="322">
        <v>122</v>
      </c>
      <c r="D143" s="227"/>
      <c r="E143" s="352"/>
      <c r="F143" s="352"/>
      <c r="G143" s="466"/>
      <c r="H143" s="227"/>
      <c r="I143" s="227"/>
      <c r="J143" s="227"/>
      <c r="K143" s="227"/>
      <c r="L143" s="227"/>
      <c r="M143" s="227"/>
      <c r="N143" s="227"/>
      <c r="O143" s="227"/>
      <c r="P143" s="385"/>
      <c r="Q143" s="407"/>
      <c r="R143" s="407"/>
      <c r="S143" s="385"/>
      <c r="T143" s="356"/>
      <c r="U143" s="48" t="str">
        <f t="shared" si="46"/>
        <v/>
      </c>
      <c r="V143" s="168" t="str">
        <f t="shared" si="47"/>
        <v/>
      </c>
      <c r="W143" s="168">
        <f t="shared" si="48"/>
        <v>0</v>
      </c>
      <c r="X143" s="356"/>
      <c r="Y143" s="168" t="str">
        <f t="shared" ref="Y143:Y171" si="55">IF(OR(U143="",NOT($AI$5)),"",IF(X143="",W143,X143)*U143/(1-U143))</f>
        <v/>
      </c>
      <c r="Z143" s="96" t="str">
        <f t="shared" si="49"/>
        <v/>
      </c>
      <c r="AA143" s="96" t="str">
        <f t="shared" si="50"/>
        <v/>
      </c>
      <c r="AB143" s="96" t="str">
        <f t="shared" si="51"/>
        <v/>
      </c>
      <c r="AC143" s="96" t="str">
        <f t="shared" si="52"/>
        <v/>
      </c>
      <c r="AD143" s="79"/>
      <c r="AE143" s="3"/>
      <c r="AF143" s="3"/>
      <c r="AG143" s="3"/>
      <c r="AH143" s="31" t="e">
        <f t="shared" si="53"/>
        <v>#DIV/0!</v>
      </c>
      <c r="AI143" s="31" t="e">
        <f t="shared" si="54"/>
        <v>#DIV/0!</v>
      </c>
    </row>
    <row r="144" spans="2:35">
      <c r="B144" s="139"/>
      <c r="C144" s="322">
        <v>123</v>
      </c>
      <c r="D144" s="227"/>
      <c r="E144" s="352"/>
      <c r="F144" s="352"/>
      <c r="G144" s="466"/>
      <c r="H144" s="227"/>
      <c r="I144" s="227"/>
      <c r="J144" s="227"/>
      <c r="K144" s="227"/>
      <c r="L144" s="227"/>
      <c r="M144" s="227"/>
      <c r="N144" s="227"/>
      <c r="O144" s="227"/>
      <c r="P144" s="385"/>
      <c r="Q144" s="407"/>
      <c r="R144" s="407"/>
      <c r="S144" s="385"/>
      <c r="T144" s="356"/>
      <c r="U144" s="48" t="str">
        <f t="shared" si="46"/>
        <v/>
      </c>
      <c r="V144" s="168" t="str">
        <f t="shared" si="47"/>
        <v/>
      </c>
      <c r="W144" s="168">
        <f t="shared" si="48"/>
        <v>0</v>
      </c>
      <c r="X144" s="356"/>
      <c r="Y144" s="168" t="str">
        <f t="shared" si="55"/>
        <v/>
      </c>
      <c r="Z144" s="96" t="str">
        <f t="shared" si="49"/>
        <v/>
      </c>
      <c r="AA144" s="96" t="str">
        <f t="shared" si="50"/>
        <v/>
      </c>
      <c r="AB144" s="96" t="str">
        <f t="shared" si="51"/>
        <v/>
      </c>
      <c r="AC144" s="96" t="str">
        <f t="shared" si="52"/>
        <v/>
      </c>
      <c r="AD144" s="79"/>
      <c r="AE144" s="3"/>
      <c r="AF144" s="3"/>
      <c r="AG144" s="3"/>
      <c r="AH144" s="31" t="e">
        <f t="shared" si="53"/>
        <v>#DIV/0!</v>
      </c>
      <c r="AI144" s="31" t="e">
        <f t="shared" si="54"/>
        <v>#DIV/0!</v>
      </c>
    </row>
    <row r="145" spans="2:35">
      <c r="B145" s="139"/>
      <c r="C145" s="322">
        <v>124</v>
      </c>
      <c r="D145" s="227"/>
      <c r="E145" s="352"/>
      <c r="F145" s="352"/>
      <c r="G145" s="466"/>
      <c r="H145" s="227"/>
      <c r="I145" s="227"/>
      <c r="J145" s="227"/>
      <c r="K145" s="227"/>
      <c r="L145" s="227"/>
      <c r="M145" s="227"/>
      <c r="N145" s="227"/>
      <c r="O145" s="227"/>
      <c r="P145" s="385"/>
      <c r="Q145" s="407"/>
      <c r="R145" s="407"/>
      <c r="S145" s="385"/>
      <c r="T145" s="356"/>
      <c r="U145" s="48" t="str">
        <f t="shared" si="46"/>
        <v/>
      </c>
      <c r="V145" s="168" t="str">
        <f t="shared" si="47"/>
        <v/>
      </c>
      <c r="W145" s="168">
        <f t="shared" si="48"/>
        <v>0</v>
      </c>
      <c r="X145" s="356"/>
      <c r="Y145" s="168" t="str">
        <f t="shared" si="55"/>
        <v/>
      </c>
      <c r="Z145" s="96" t="str">
        <f t="shared" si="49"/>
        <v/>
      </c>
      <c r="AA145" s="96" t="str">
        <f t="shared" si="50"/>
        <v/>
      </c>
      <c r="AB145" s="96" t="str">
        <f t="shared" si="51"/>
        <v/>
      </c>
      <c r="AC145" s="96" t="str">
        <f t="shared" si="52"/>
        <v/>
      </c>
      <c r="AD145" s="79"/>
      <c r="AE145" s="3"/>
      <c r="AF145" s="3"/>
      <c r="AG145" s="3"/>
      <c r="AH145" s="31" t="e">
        <f t="shared" si="53"/>
        <v>#DIV/0!</v>
      </c>
      <c r="AI145" s="31" t="e">
        <f t="shared" si="54"/>
        <v>#DIV/0!</v>
      </c>
    </row>
    <row r="146" spans="2:35">
      <c r="B146" s="139"/>
      <c r="C146" s="322">
        <v>125</v>
      </c>
      <c r="D146" s="227"/>
      <c r="E146" s="352"/>
      <c r="F146" s="352"/>
      <c r="G146" s="466"/>
      <c r="H146" s="227"/>
      <c r="I146" s="227"/>
      <c r="J146" s="227"/>
      <c r="K146" s="227"/>
      <c r="L146" s="227"/>
      <c r="M146" s="227"/>
      <c r="N146" s="227"/>
      <c r="O146" s="227"/>
      <c r="P146" s="385"/>
      <c r="Q146" s="407"/>
      <c r="R146" s="407"/>
      <c r="S146" s="385"/>
      <c r="T146" s="356"/>
      <c r="U146" s="48" t="str">
        <f t="shared" si="46"/>
        <v/>
      </c>
      <c r="V146" s="168" t="str">
        <f t="shared" si="47"/>
        <v/>
      </c>
      <c r="W146" s="168">
        <f t="shared" si="48"/>
        <v>0</v>
      </c>
      <c r="X146" s="356"/>
      <c r="Y146" s="168" t="str">
        <f t="shared" si="55"/>
        <v/>
      </c>
      <c r="Z146" s="96" t="str">
        <f t="shared" si="49"/>
        <v/>
      </c>
      <c r="AA146" s="96" t="str">
        <f t="shared" si="50"/>
        <v/>
      </c>
      <c r="AB146" s="96" t="str">
        <f t="shared" si="51"/>
        <v/>
      </c>
      <c r="AC146" s="96" t="str">
        <f t="shared" si="52"/>
        <v/>
      </c>
      <c r="AD146" s="79"/>
      <c r="AE146" s="3"/>
      <c r="AF146" s="3"/>
      <c r="AG146" s="3"/>
      <c r="AH146" s="31" t="e">
        <f t="shared" si="53"/>
        <v>#DIV/0!</v>
      </c>
      <c r="AI146" s="31" t="e">
        <f t="shared" si="54"/>
        <v>#DIV/0!</v>
      </c>
    </row>
    <row r="147" spans="2:35">
      <c r="B147" s="139"/>
      <c r="C147" s="322">
        <v>126</v>
      </c>
      <c r="D147" s="227"/>
      <c r="E147" s="352"/>
      <c r="F147" s="352"/>
      <c r="G147" s="466"/>
      <c r="H147" s="227"/>
      <c r="I147" s="227"/>
      <c r="J147" s="227"/>
      <c r="K147" s="227"/>
      <c r="L147" s="227"/>
      <c r="M147" s="227"/>
      <c r="N147" s="227"/>
      <c r="O147" s="227"/>
      <c r="P147" s="385"/>
      <c r="Q147" s="407"/>
      <c r="R147" s="407"/>
      <c r="S147" s="385"/>
      <c r="T147" s="356"/>
      <c r="U147" s="48" t="str">
        <f t="shared" si="46"/>
        <v/>
      </c>
      <c r="V147" s="168" t="str">
        <f t="shared" si="47"/>
        <v/>
      </c>
      <c r="W147" s="168">
        <f t="shared" si="48"/>
        <v>0</v>
      </c>
      <c r="X147" s="356"/>
      <c r="Y147" s="168" t="str">
        <f t="shared" si="55"/>
        <v/>
      </c>
      <c r="Z147" s="96" t="str">
        <f t="shared" si="49"/>
        <v/>
      </c>
      <c r="AA147" s="96" t="str">
        <f t="shared" si="50"/>
        <v/>
      </c>
      <c r="AB147" s="96" t="str">
        <f t="shared" si="51"/>
        <v/>
      </c>
      <c r="AC147" s="96" t="str">
        <f t="shared" si="52"/>
        <v/>
      </c>
      <c r="AD147" s="79"/>
      <c r="AE147" s="3"/>
      <c r="AF147" s="3"/>
      <c r="AG147" s="3"/>
      <c r="AH147" s="31" t="e">
        <f t="shared" si="53"/>
        <v>#DIV/0!</v>
      </c>
      <c r="AI147" s="31" t="e">
        <f t="shared" si="54"/>
        <v>#DIV/0!</v>
      </c>
    </row>
    <row r="148" spans="2:35">
      <c r="B148" s="139"/>
      <c r="C148" s="322">
        <v>127</v>
      </c>
      <c r="D148" s="227"/>
      <c r="E148" s="352"/>
      <c r="F148" s="352"/>
      <c r="G148" s="466"/>
      <c r="H148" s="227"/>
      <c r="I148" s="227"/>
      <c r="J148" s="227"/>
      <c r="K148" s="227"/>
      <c r="L148" s="227"/>
      <c r="M148" s="227"/>
      <c r="N148" s="227"/>
      <c r="O148" s="227"/>
      <c r="P148" s="385"/>
      <c r="Q148" s="407"/>
      <c r="R148" s="407"/>
      <c r="S148" s="385"/>
      <c r="T148" s="356"/>
      <c r="U148" s="48" t="str">
        <f t="shared" si="46"/>
        <v/>
      </c>
      <c r="V148" s="168" t="str">
        <f t="shared" si="47"/>
        <v/>
      </c>
      <c r="W148" s="168">
        <f t="shared" si="48"/>
        <v>0</v>
      </c>
      <c r="X148" s="356"/>
      <c r="Y148" s="168" t="str">
        <f t="shared" si="55"/>
        <v/>
      </c>
      <c r="Z148" s="96" t="str">
        <f t="shared" si="49"/>
        <v/>
      </c>
      <c r="AA148" s="96" t="str">
        <f t="shared" si="50"/>
        <v/>
      </c>
      <c r="AB148" s="96" t="str">
        <f t="shared" si="51"/>
        <v/>
      </c>
      <c r="AC148" s="96" t="str">
        <f t="shared" si="52"/>
        <v/>
      </c>
      <c r="AD148" s="79"/>
      <c r="AE148" s="3"/>
      <c r="AF148" s="3"/>
      <c r="AG148" s="3"/>
      <c r="AH148" s="31" t="e">
        <f t="shared" si="53"/>
        <v>#DIV/0!</v>
      </c>
      <c r="AI148" s="31" t="e">
        <f t="shared" si="54"/>
        <v>#DIV/0!</v>
      </c>
    </row>
    <row r="149" spans="2:35">
      <c r="B149" s="139"/>
      <c r="C149" s="322">
        <v>128</v>
      </c>
      <c r="D149" s="227"/>
      <c r="E149" s="352"/>
      <c r="F149" s="352"/>
      <c r="G149" s="466"/>
      <c r="H149" s="227"/>
      <c r="I149" s="227"/>
      <c r="J149" s="227"/>
      <c r="K149" s="227"/>
      <c r="L149" s="227"/>
      <c r="M149" s="227"/>
      <c r="N149" s="227"/>
      <c r="O149" s="227"/>
      <c r="P149" s="385"/>
      <c r="Q149" s="407"/>
      <c r="R149" s="407"/>
      <c r="S149" s="385"/>
      <c r="T149" s="356"/>
      <c r="U149" s="48" t="str">
        <f t="shared" si="46"/>
        <v/>
      </c>
      <c r="V149" s="168" t="str">
        <f t="shared" si="47"/>
        <v/>
      </c>
      <c r="W149" s="168">
        <f t="shared" si="48"/>
        <v>0</v>
      </c>
      <c r="X149" s="356"/>
      <c r="Y149" s="168" t="str">
        <f t="shared" si="55"/>
        <v/>
      </c>
      <c r="Z149" s="96" t="str">
        <f t="shared" si="49"/>
        <v/>
      </c>
      <c r="AA149" s="96" t="str">
        <f t="shared" si="50"/>
        <v/>
      </c>
      <c r="AB149" s="96" t="str">
        <f t="shared" si="51"/>
        <v/>
      </c>
      <c r="AC149" s="96" t="str">
        <f t="shared" si="52"/>
        <v/>
      </c>
      <c r="AD149" s="79"/>
      <c r="AE149" s="3"/>
      <c r="AF149" s="3"/>
      <c r="AG149" s="3"/>
      <c r="AH149" s="31" t="e">
        <f t="shared" si="53"/>
        <v>#DIV/0!</v>
      </c>
      <c r="AI149" s="31" t="e">
        <f t="shared" si="54"/>
        <v>#DIV/0!</v>
      </c>
    </row>
    <row r="150" spans="2:35">
      <c r="B150" s="139"/>
      <c r="C150" s="322">
        <v>129</v>
      </c>
      <c r="D150" s="227"/>
      <c r="E150" s="352"/>
      <c r="F150" s="352"/>
      <c r="G150" s="466"/>
      <c r="H150" s="227"/>
      <c r="I150" s="227"/>
      <c r="J150" s="227"/>
      <c r="K150" s="227"/>
      <c r="L150" s="227"/>
      <c r="M150" s="227"/>
      <c r="N150" s="227"/>
      <c r="O150" s="227"/>
      <c r="P150" s="385"/>
      <c r="Q150" s="407"/>
      <c r="R150" s="407"/>
      <c r="S150" s="385"/>
      <c r="T150" s="356"/>
      <c r="U150" s="48" t="str">
        <f t="shared" si="46"/>
        <v/>
      </c>
      <c r="V150" s="168" t="str">
        <f t="shared" si="47"/>
        <v/>
      </c>
      <c r="W150" s="168">
        <f t="shared" si="48"/>
        <v>0</v>
      </c>
      <c r="X150" s="356"/>
      <c r="Y150" s="168" t="str">
        <f t="shared" si="55"/>
        <v/>
      </c>
      <c r="Z150" s="96" t="str">
        <f t="shared" si="49"/>
        <v/>
      </c>
      <c r="AA150" s="96" t="str">
        <f t="shared" si="50"/>
        <v/>
      </c>
      <c r="AB150" s="96" t="str">
        <f t="shared" si="51"/>
        <v/>
      </c>
      <c r="AC150" s="96" t="str">
        <f t="shared" si="52"/>
        <v/>
      </c>
      <c r="AD150" s="79"/>
      <c r="AE150" s="3"/>
      <c r="AF150" s="3"/>
      <c r="AG150" s="3"/>
      <c r="AH150" s="31" t="e">
        <f t="shared" si="53"/>
        <v>#DIV/0!</v>
      </c>
      <c r="AI150" s="31" t="e">
        <f t="shared" si="54"/>
        <v>#DIV/0!</v>
      </c>
    </row>
    <row r="151" spans="2:35">
      <c r="B151" s="139"/>
      <c r="C151" s="322">
        <v>130</v>
      </c>
      <c r="D151" s="227"/>
      <c r="E151" s="352"/>
      <c r="F151" s="352"/>
      <c r="G151" s="466"/>
      <c r="H151" s="227"/>
      <c r="I151" s="227"/>
      <c r="J151" s="227"/>
      <c r="K151" s="227"/>
      <c r="L151" s="227"/>
      <c r="M151" s="227"/>
      <c r="N151" s="227"/>
      <c r="O151" s="227"/>
      <c r="P151" s="385"/>
      <c r="Q151" s="407"/>
      <c r="R151" s="407"/>
      <c r="S151" s="385"/>
      <c r="T151" s="356"/>
      <c r="U151" s="48" t="str">
        <f t="shared" si="46"/>
        <v/>
      </c>
      <c r="V151" s="168" t="str">
        <f t="shared" si="47"/>
        <v/>
      </c>
      <c r="W151" s="168">
        <f t="shared" si="48"/>
        <v>0</v>
      </c>
      <c r="X151" s="356"/>
      <c r="Y151" s="168" t="str">
        <f t="shared" si="55"/>
        <v/>
      </c>
      <c r="Z151" s="96" t="str">
        <f t="shared" si="49"/>
        <v/>
      </c>
      <c r="AA151" s="96" t="str">
        <f t="shared" si="50"/>
        <v/>
      </c>
      <c r="AB151" s="96" t="str">
        <f t="shared" si="51"/>
        <v/>
      </c>
      <c r="AC151" s="96" t="str">
        <f t="shared" si="52"/>
        <v/>
      </c>
      <c r="AD151" s="79"/>
      <c r="AE151" s="3"/>
      <c r="AF151" s="3"/>
      <c r="AG151" s="3"/>
      <c r="AH151" s="31" t="e">
        <f t="shared" si="53"/>
        <v>#DIV/0!</v>
      </c>
      <c r="AI151" s="31" t="e">
        <f t="shared" si="54"/>
        <v>#DIV/0!</v>
      </c>
    </row>
    <row r="152" spans="2:35">
      <c r="B152" s="139"/>
      <c r="C152" s="322">
        <v>131</v>
      </c>
      <c r="D152" s="227"/>
      <c r="E152" s="352"/>
      <c r="F152" s="352"/>
      <c r="G152" s="466"/>
      <c r="H152" s="227"/>
      <c r="I152" s="227"/>
      <c r="J152" s="227"/>
      <c r="K152" s="227"/>
      <c r="L152" s="227"/>
      <c r="M152" s="227"/>
      <c r="N152" s="227"/>
      <c r="O152" s="227"/>
      <c r="P152" s="385"/>
      <c r="Q152" s="407"/>
      <c r="R152" s="407"/>
      <c r="S152" s="385"/>
      <c r="T152" s="356"/>
      <c r="U152" s="48" t="str">
        <f t="shared" si="46"/>
        <v/>
      </c>
      <c r="V152" s="168" t="str">
        <f t="shared" si="47"/>
        <v/>
      </c>
      <c r="W152" s="168">
        <f t="shared" si="48"/>
        <v>0</v>
      </c>
      <c r="X152" s="356"/>
      <c r="Y152" s="168" t="str">
        <f t="shared" si="55"/>
        <v/>
      </c>
      <c r="Z152" s="96" t="str">
        <f t="shared" si="49"/>
        <v/>
      </c>
      <c r="AA152" s="96" t="str">
        <f t="shared" si="50"/>
        <v/>
      </c>
      <c r="AB152" s="96" t="str">
        <f t="shared" si="51"/>
        <v/>
      </c>
      <c r="AC152" s="96" t="str">
        <f t="shared" si="52"/>
        <v/>
      </c>
      <c r="AD152" s="79"/>
      <c r="AE152" s="3"/>
      <c r="AF152" s="3"/>
      <c r="AG152" s="3"/>
      <c r="AH152" s="31" t="e">
        <f t="shared" si="53"/>
        <v>#DIV/0!</v>
      </c>
      <c r="AI152" s="31" t="e">
        <f t="shared" si="54"/>
        <v>#DIV/0!</v>
      </c>
    </row>
    <row r="153" spans="2:35">
      <c r="B153" s="139"/>
      <c r="C153" s="322">
        <v>132</v>
      </c>
      <c r="D153" s="227"/>
      <c r="E153" s="352"/>
      <c r="F153" s="352"/>
      <c r="G153" s="466"/>
      <c r="H153" s="227"/>
      <c r="I153" s="227"/>
      <c r="J153" s="227"/>
      <c r="K153" s="227"/>
      <c r="L153" s="227"/>
      <c r="M153" s="227"/>
      <c r="N153" s="227"/>
      <c r="O153" s="227"/>
      <c r="P153" s="385"/>
      <c r="Q153" s="407"/>
      <c r="R153" s="407"/>
      <c r="S153" s="385"/>
      <c r="T153" s="356"/>
      <c r="U153" s="48" t="str">
        <f t="shared" si="46"/>
        <v/>
      </c>
      <c r="V153" s="168" t="str">
        <f t="shared" si="47"/>
        <v/>
      </c>
      <c r="W153" s="168">
        <f t="shared" si="48"/>
        <v>0</v>
      </c>
      <c r="X153" s="356"/>
      <c r="Y153" s="168" t="str">
        <f t="shared" si="55"/>
        <v/>
      </c>
      <c r="Z153" s="96" t="str">
        <f t="shared" si="49"/>
        <v/>
      </c>
      <c r="AA153" s="96" t="str">
        <f t="shared" si="50"/>
        <v/>
      </c>
      <c r="AB153" s="96" t="str">
        <f t="shared" si="51"/>
        <v/>
      </c>
      <c r="AC153" s="96" t="str">
        <f t="shared" si="52"/>
        <v/>
      </c>
      <c r="AD153" s="79"/>
      <c r="AE153" s="3"/>
      <c r="AF153" s="3"/>
      <c r="AG153" s="3"/>
      <c r="AH153" s="31" t="e">
        <f t="shared" si="53"/>
        <v>#DIV/0!</v>
      </c>
      <c r="AI153" s="31" t="e">
        <f t="shared" si="54"/>
        <v>#DIV/0!</v>
      </c>
    </row>
    <row r="154" spans="2:35">
      <c r="B154" s="139"/>
      <c r="C154" s="322">
        <v>133</v>
      </c>
      <c r="D154" s="227"/>
      <c r="E154" s="352"/>
      <c r="F154" s="352"/>
      <c r="G154" s="466"/>
      <c r="H154" s="227"/>
      <c r="I154" s="227"/>
      <c r="J154" s="227"/>
      <c r="K154" s="227"/>
      <c r="L154" s="227"/>
      <c r="M154" s="227"/>
      <c r="N154" s="227"/>
      <c r="O154" s="227"/>
      <c r="P154" s="385"/>
      <c r="Q154" s="407"/>
      <c r="R154" s="407"/>
      <c r="S154" s="385"/>
      <c r="T154" s="356"/>
      <c r="U154" s="48" t="str">
        <f t="shared" si="46"/>
        <v/>
      </c>
      <c r="V154" s="168" t="str">
        <f t="shared" si="47"/>
        <v/>
      </c>
      <c r="W154" s="168">
        <f t="shared" si="48"/>
        <v>0</v>
      </c>
      <c r="X154" s="356"/>
      <c r="Y154" s="168" t="str">
        <f t="shared" si="55"/>
        <v/>
      </c>
      <c r="Z154" s="96" t="str">
        <f t="shared" si="49"/>
        <v/>
      </c>
      <c r="AA154" s="96" t="str">
        <f t="shared" si="50"/>
        <v/>
      </c>
      <c r="AB154" s="96" t="str">
        <f t="shared" si="51"/>
        <v/>
      </c>
      <c r="AC154" s="96" t="str">
        <f t="shared" si="52"/>
        <v/>
      </c>
      <c r="AD154" s="79"/>
      <c r="AE154" s="3"/>
      <c r="AF154" s="3"/>
      <c r="AG154" s="3"/>
      <c r="AH154" s="31" t="e">
        <f t="shared" si="53"/>
        <v>#DIV/0!</v>
      </c>
      <c r="AI154" s="31" t="e">
        <f t="shared" si="54"/>
        <v>#DIV/0!</v>
      </c>
    </row>
    <row r="155" spans="2:35">
      <c r="B155" s="139"/>
      <c r="C155" s="322">
        <v>134</v>
      </c>
      <c r="D155" s="227"/>
      <c r="E155" s="352"/>
      <c r="F155" s="352"/>
      <c r="G155" s="466"/>
      <c r="H155" s="227"/>
      <c r="I155" s="227"/>
      <c r="J155" s="227"/>
      <c r="K155" s="227"/>
      <c r="L155" s="227"/>
      <c r="M155" s="227"/>
      <c r="N155" s="227"/>
      <c r="O155" s="227"/>
      <c r="P155" s="385"/>
      <c r="Q155" s="407"/>
      <c r="R155" s="407"/>
      <c r="S155" s="385"/>
      <c r="T155" s="356"/>
      <c r="U155" s="48" t="str">
        <f t="shared" si="46"/>
        <v/>
      </c>
      <c r="V155" s="168" t="str">
        <f t="shared" si="47"/>
        <v/>
      </c>
      <c r="W155" s="168">
        <f t="shared" si="48"/>
        <v>0</v>
      </c>
      <c r="X155" s="356"/>
      <c r="Y155" s="168" t="str">
        <f t="shared" si="55"/>
        <v/>
      </c>
      <c r="Z155" s="96" t="str">
        <f t="shared" si="49"/>
        <v/>
      </c>
      <c r="AA155" s="96" t="str">
        <f t="shared" si="50"/>
        <v/>
      </c>
      <c r="AB155" s="96" t="str">
        <f t="shared" si="51"/>
        <v/>
      </c>
      <c r="AC155" s="96" t="str">
        <f t="shared" si="52"/>
        <v/>
      </c>
      <c r="AD155" s="79"/>
      <c r="AE155" s="3"/>
      <c r="AF155" s="3"/>
      <c r="AG155" s="3"/>
      <c r="AH155" s="31" t="e">
        <f t="shared" si="53"/>
        <v>#DIV/0!</v>
      </c>
      <c r="AI155" s="31" t="e">
        <f t="shared" si="54"/>
        <v>#DIV/0!</v>
      </c>
    </row>
    <row r="156" spans="2:35">
      <c r="B156" s="139"/>
      <c r="C156" s="322">
        <v>135</v>
      </c>
      <c r="D156" s="227"/>
      <c r="E156" s="352"/>
      <c r="F156" s="352"/>
      <c r="G156" s="466"/>
      <c r="H156" s="227"/>
      <c r="I156" s="227"/>
      <c r="J156" s="227"/>
      <c r="K156" s="227"/>
      <c r="L156" s="227"/>
      <c r="M156" s="227"/>
      <c r="N156" s="227"/>
      <c r="O156" s="227"/>
      <c r="P156" s="385"/>
      <c r="Q156" s="407"/>
      <c r="R156" s="407"/>
      <c r="S156" s="385"/>
      <c r="T156" s="356"/>
      <c r="U156" s="48" t="str">
        <f t="shared" si="46"/>
        <v/>
      </c>
      <c r="V156" s="168" t="str">
        <f t="shared" si="47"/>
        <v/>
      </c>
      <c r="W156" s="168">
        <f t="shared" si="48"/>
        <v>0</v>
      </c>
      <c r="X156" s="356"/>
      <c r="Y156" s="168" t="str">
        <f t="shared" si="55"/>
        <v/>
      </c>
      <c r="Z156" s="96" t="str">
        <f t="shared" si="49"/>
        <v/>
      </c>
      <c r="AA156" s="96" t="str">
        <f t="shared" si="50"/>
        <v/>
      </c>
      <c r="AB156" s="96" t="str">
        <f t="shared" si="51"/>
        <v/>
      </c>
      <c r="AC156" s="96" t="str">
        <f t="shared" si="52"/>
        <v/>
      </c>
      <c r="AD156" s="79"/>
      <c r="AE156" s="3"/>
      <c r="AF156" s="3"/>
      <c r="AG156" s="3"/>
      <c r="AH156" s="31" t="e">
        <f t="shared" si="53"/>
        <v>#DIV/0!</v>
      </c>
      <c r="AI156" s="31" t="e">
        <f t="shared" si="54"/>
        <v>#DIV/0!</v>
      </c>
    </row>
    <row r="157" spans="2:35">
      <c r="B157" s="139"/>
      <c r="C157" s="322">
        <v>136</v>
      </c>
      <c r="D157" s="227"/>
      <c r="E157" s="352"/>
      <c r="F157" s="352"/>
      <c r="G157" s="466"/>
      <c r="H157" s="227"/>
      <c r="I157" s="227"/>
      <c r="J157" s="227"/>
      <c r="K157" s="227"/>
      <c r="L157" s="227"/>
      <c r="M157" s="227"/>
      <c r="N157" s="227"/>
      <c r="O157" s="227"/>
      <c r="P157" s="385"/>
      <c r="Q157" s="407"/>
      <c r="R157" s="407"/>
      <c r="S157" s="385"/>
      <c r="T157" s="356"/>
      <c r="U157" s="48" t="str">
        <f t="shared" si="46"/>
        <v/>
      </c>
      <c r="V157" s="168" t="str">
        <f t="shared" si="47"/>
        <v/>
      </c>
      <c r="W157" s="168">
        <f t="shared" si="48"/>
        <v>0</v>
      </c>
      <c r="X157" s="356"/>
      <c r="Y157" s="168" t="str">
        <f t="shared" si="55"/>
        <v/>
      </c>
      <c r="Z157" s="96" t="str">
        <f t="shared" si="49"/>
        <v/>
      </c>
      <c r="AA157" s="96" t="str">
        <f t="shared" si="50"/>
        <v/>
      </c>
      <c r="AB157" s="96" t="str">
        <f t="shared" si="51"/>
        <v/>
      </c>
      <c r="AC157" s="96" t="str">
        <f t="shared" si="52"/>
        <v/>
      </c>
      <c r="AD157" s="79"/>
      <c r="AE157" s="3"/>
      <c r="AF157" s="3"/>
      <c r="AG157" s="3"/>
      <c r="AH157" s="31" t="e">
        <f t="shared" si="53"/>
        <v>#DIV/0!</v>
      </c>
      <c r="AI157" s="31" t="e">
        <f t="shared" si="54"/>
        <v>#DIV/0!</v>
      </c>
    </row>
    <row r="158" spans="2:35">
      <c r="B158" s="139"/>
      <c r="C158" s="322">
        <v>137</v>
      </c>
      <c r="D158" s="227"/>
      <c r="E158" s="352"/>
      <c r="F158" s="352"/>
      <c r="G158" s="466"/>
      <c r="H158" s="227"/>
      <c r="I158" s="227"/>
      <c r="J158" s="227"/>
      <c r="K158" s="227"/>
      <c r="L158" s="227"/>
      <c r="M158" s="227"/>
      <c r="N158" s="227"/>
      <c r="O158" s="227"/>
      <c r="P158" s="385"/>
      <c r="Q158" s="407"/>
      <c r="R158" s="407"/>
      <c r="S158" s="385"/>
      <c r="T158" s="356"/>
      <c r="U158" s="48" t="str">
        <f t="shared" si="46"/>
        <v/>
      </c>
      <c r="V158" s="168" t="str">
        <f t="shared" si="47"/>
        <v/>
      </c>
      <c r="W158" s="168">
        <f t="shared" si="48"/>
        <v>0</v>
      </c>
      <c r="X158" s="356"/>
      <c r="Y158" s="168" t="str">
        <f t="shared" si="55"/>
        <v/>
      </c>
      <c r="Z158" s="96" t="str">
        <f t="shared" si="49"/>
        <v/>
      </c>
      <c r="AA158" s="96" t="str">
        <f t="shared" si="50"/>
        <v/>
      </c>
      <c r="AB158" s="96" t="str">
        <f t="shared" si="51"/>
        <v/>
      </c>
      <c r="AC158" s="96" t="str">
        <f t="shared" si="52"/>
        <v/>
      </c>
      <c r="AD158" s="79"/>
      <c r="AE158" s="3"/>
      <c r="AF158" s="3"/>
      <c r="AG158" s="3"/>
      <c r="AH158" s="31" t="e">
        <f t="shared" si="53"/>
        <v>#DIV/0!</v>
      </c>
      <c r="AI158" s="31" t="e">
        <f t="shared" si="54"/>
        <v>#DIV/0!</v>
      </c>
    </row>
    <row r="159" spans="2:35">
      <c r="B159" s="139"/>
      <c r="C159" s="322">
        <v>138</v>
      </c>
      <c r="D159" s="227"/>
      <c r="E159" s="352"/>
      <c r="F159" s="352"/>
      <c r="G159" s="466"/>
      <c r="H159" s="227"/>
      <c r="I159" s="227"/>
      <c r="J159" s="227"/>
      <c r="K159" s="227"/>
      <c r="L159" s="227"/>
      <c r="M159" s="227"/>
      <c r="N159" s="227"/>
      <c r="O159" s="227"/>
      <c r="P159" s="385"/>
      <c r="Q159" s="407"/>
      <c r="R159" s="407"/>
      <c r="S159" s="385"/>
      <c r="T159" s="356"/>
      <c r="U159" s="48" t="str">
        <f t="shared" si="46"/>
        <v/>
      </c>
      <c r="V159" s="168" t="str">
        <f t="shared" si="47"/>
        <v/>
      </c>
      <c r="W159" s="168">
        <f t="shared" si="48"/>
        <v>0</v>
      </c>
      <c r="X159" s="356"/>
      <c r="Y159" s="168" t="str">
        <f t="shared" si="55"/>
        <v/>
      </c>
      <c r="Z159" s="96" t="str">
        <f t="shared" si="49"/>
        <v/>
      </c>
      <c r="AA159" s="96" t="str">
        <f t="shared" si="50"/>
        <v/>
      </c>
      <c r="AB159" s="96" t="str">
        <f t="shared" si="51"/>
        <v/>
      </c>
      <c r="AC159" s="96" t="str">
        <f t="shared" si="52"/>
        <v/>
      </c>
      <c r="AD159" s="79"/>
      <c r="AE159" s="3"/>
      <c r="AF159" s="3"/>
      <c r="AG159" s="3"/>
      <c r="AH159" s="31" t="e">
        <f t="shared" si="53"/>
        <v>#DIV/0!</v>
      </c>
      <c r="AI159" s="31" t="e">
        <f t="shared" si="54"/>
        <v>#DIV/0!</v>
      </c>
    </row>
    <row r="160" spans="2:35">
      <c r="B160" s="139"/>
      <c r="C160" s="322">
        <v>139</v>
      </c>
      <c r="D160" s="227"/>
      <c r="E160" s="352"/>
      <c r="F160" s="352"/>
      <c r="G160" s="466"/>
      <c r="H160" s="227"/>
      <c r="I160" s="227"/>
      <c r="J160" s="227"/>
      <c r="K160" s="227"/>
      <c r="L160" s="227"/>
      <c r="M160" s="227"/>
      <c r="N160" s="227"/>
      <c r="O160" s="227"/>
      <c r="P160" s="385"/>
      <c r="Q160" s="407"/>
      <c r="R160" s="407"/>
      <c r="S160" s="385"/>
      <c r="T160" s="356"/>
      <c r="U160" s="48" t="str">
        <f t="shared" si="46"/>
        <v/>
      </c>
      <c r="V160" s="168" t="str">
        <f t="shared" si="47"/>
        <v/>
      </c>
      <c r="W160" s="168">
        <f t="shared" si="48"/>
        <v>0</v>
      </c>
      <c r="X160" s="356"/>
      <c r="Y160" s="168" t="str">
        <f t="shared" si="55"/>
        <v/>
      </c>
      <c r="Z160" s="96" t="str">
        <f t="shared" si="49"/>
        <v/>
      </c>
      <c r="AA160" s="96" t="str">
        <f t="shared" si="50"/>
        <v/>
      </c>
      <c r="AB160" s="96" t="str">
        <f t="shared" si="51"/>
        <v/>
      </c>
      <c r="AC160" s="96" t="str">
        <f t="shared" si="52"/>
        <v/>
      </c>
      <c r="AD160" s="79"/>
      <c r="AE160" s="3"/>
      <c r="AF160" s="3"/>
      <c r="AG160" s="3"/>
      <c r="AH160" s="31" t="e">
        <f t="shared" si="53"/>
        <v>#DIV/0!</v>
      </c>
      <c r="AI160" s="31" t="e">
        <f t="shared" si="54"/>
        <v>#DIV/0!</v>
      </c>
    </row>
    <row r="161" spans="2:35">
      <c r="B161" s="139"/>
      <c r="C161" s="322">
        <v>140</v>
      </c>
      <c r="D161" s="227"/>
      <c r="E161" s="352"/>
      <c r="F161" s="352"/>
      <c r="G161" s="466"/>
      <c r="H161" s="227"/>
      <c r="I161" s="227"/>
      <c r="J161" s="227"/>
      <c r="K161" s="227"/>
      <c r="L161" s="227"/>
      <c r="M161" s="227"/>
      <c r="N161" s="227"/>
      <c r="O161" s="227"/>
      <c r="P161" s="385"/>
      <c r="Q161" s="407"/>
      <c r="R161" s="407"/>
      <c r="S161" s="385"/>
      <c r="T161" s="356"/>
      <c r="U161" s="48" t="str">
        <f t="shared" si="46"/>
        <v/>
      </c>
      <c r="V161" s="168" t="str">
        <f t="shared" si="47"/>
        <v/>
      </c>
      <c r="W161" s="168">
        <f t="shared" si="48"/>
        <v>0</v>
      </c>
      <c r="X161" s="356"/>
      <c r="Y161" s="168" t="str">
        <f t="shared" si="55"/>
        <v/>
      </c>
      <c r="Z161" s="96" t="str">
        <f t="shared" si="49"/>
        <v/>
      </c>
      <c r="AA161" s="96" t="str">
        <f t="shared" si="50"/>
        <v/>
      </c>
      <c r="AB161" s="96" t="str">
        <f t="shared" si="51"/>
        <v/>
      </c>
      <c r="AC161" s="96" t="str">
        <f t="shared" si="52"/>
        <v/>
      </c>
      <c r="AD161" s="79"/>
      <c r="AE161" s="3"/>
      <c r="AF161" s="3"/>
      <c r="AG161" s="3"/>
      <c r="AH161" s="31" t="e">
        <f t="shared" si="53"/>
        <v>#DIV/0!</v>
      </c>
      <c r="AI161" s="31" t="e">
        <f t="shared" si="54"/>
        <v>#DIV/0!</v>
      </c>
    </row>
    <row r="162" spans="2:35">
      <c r="B162" s="139"/>
      <c r="C162" s="322">
        <v>141</v>
      </c>
      <c r="D162" s="227"/>
      <c r="E162" s="352"/>
      <c r="F162" s="352"/>
      <c r="G162" s="466"/>
      <c r="H162" s="227"/>
      <c r="I162" s="227"/>
      <c r="J162" s="227"/>
      <c r="K162" s="227"/>
      <c r="L162" s="227"/>
      <c r="M162" s="227"/>
      <c r="N162" s="227"/>
      <c r="O162" s="227"/>
      <c r="P162" s="385"/>
      <c r="Q162" s="407"/>
      <c r="R162" s="407"/>
      <c r="S162" s="385"/>
      <c r="T162" s="356"/>
      <c r="U162" s="48" t="str">
        <f t="shared" si="46"/>
        <v/>
      </c>
      <c r="V162" s="168" t="str">
        <f t="shared" si="47"/>
        <v/>
      </c>
      <c r="W162" s="168">
        <f t="shared" si="48"/>
        <v>0</v>
      </c>
      <c r="X162" s="356"/>
      <c r="Y162" s="168" t="str">
        <f t="shared" si="55"/>
        <v/>
      </c>
      <c r="Z162" s="96" t="str">
        <f t="shared" si="49"/>
        <v/>
      </c>
      <c r="AA162" s="96" t="str">
        <f t="shared" si="50"/>
        <v/>
      </c>
      <c r="AB162" s="96" t="str">
        <f t="shared" si="51"/>
        <v/>
      </c>
      <c r="AC162" s="96" t="str">
        <f t="shared" si="52"/>
        <v/>
      </c>
      <c r="AD162" s="79"/>
      <c r="AE162" s="3"/>
      <c r="AF162" s="3"/>
      <c r="AG162" s="3"/>
      <c r="AH162" s="31" t="e">
        <f t="shared" si="53"/>
        <v>#DIV/0!</v>
      </c>
      <c r="AI162" s="31" t="e">
        <f t="shared" si="54"/>
        <v>#DIV/0!</v>
      </c>
    </row>
    <row r="163" spans="2:35">
      <c r="B163" s="139"/>
      <c r="C163" s="322">
        <v>142</v>
      </c>
      <c r="D163" s="227"/>
      <c r="E163" s="352"/>
      <c r="F163" s="352"/>
      <c r="G163" s="466"/>
      <c r="H163" s="227"/>
      <c r="I163" s="227"/>
      <c r="J163" s="227"/>
      <c r="K163" s="227"/>
      <c r="L163" s="227"/>
      <c r="M163" s="227"/>
      <c r="N163" s="227"/>
      <c r="O163" s="227"/>
      <c r="P163" s="385"/>
      <c r="Q163" s="407"/>
      <c r="R163" s="407"/>
      <c r="S163" s="385"/>
      <c r="T163" s="356"/>
      <c r="U163" s="48" t="str">
        <f t="shared" si="46"/>
        <v/>
      </c>
      <c r="V163" s="168" t="str">
        <f t="shared" si="47"/>
        <v/>
      </c>
      <c r="W163" s="168">
        <f t="shared" si="48"/>
        <v>0</v>
      </c>
      <c r="X163" s="356"/>
      <c r="Y163" s="168" t="str">
        <f t="shared" si="55"/>
        <v/>
      </c>
      <c r="Z163" s="96" t="str">
        <f t="shared" si="49"/>
        <v/>
      </c>
      <c r="AA163" s="96" t="str">
        <f t="shared" si="50"/>
        <v/>
      </c>
      <c r="AB163" s="96" t="str">
        <f t="shared" si="51"/>
        <v/>
      </c>
      <c r="AC163" s="96" t="str">
        <f t="shared" si="52"/>
        <v/>
      </c>
      <c r="AD163" s="79"/>
      <c r="AE163" s="3"/>
      <c r="AF163" s="3"/>
      <c r="AG163" s="3"/>
      <c r="AH163" s="31" t="e">
        <f t="shared" si="53"/>
        <v>#DIV/0!</v>
      </c>
      <c r="AI163" s="31" t="e">
        <f t="shared" si="54"/>
        <v>#DIV/0!</v>
      </c>
    </row>
    <row r="164" spans="2:35">
      <c r="B164" s="139"/>
      <c r="C164" s="322">
        <v>143</v>
      </c>
      <c r="D164" s="227"/>
      <c r="E164" s="352"/>
      <c r="F164" s="352"/>
      <c r="G164" s="466"/>
      <c r="H164" s="227"/>
      <c r="I164" s="227"/>
      <c r="J164" s="227"/>
      <c r="K164" s="227"/>
      <c r="L164" s="227"/>
      <c r="M164" s="227"/>
      <c r="N164" s="227"/>
      <c r="O164" s="227"/>
      <c r="P164" s="385"/>
      <c r="Q164" s="407"/>
      <c r="R164" s="407"/>
      <c r="S164" s="385"/>
      <c r="T164" s="356"/>
      <c r="U164" s="48" t="str">
        <f t="shared" si="46"/>
        <v/>
      </c>
      <c r="V164" s="168" t="str">
        <f t="shared" si="47"/>
        <v/>
      </c>
      <c r="W164" s="168">
        <f t="shared" si="48"/>
        <v>0</v>
      </c>
      <c r="X164" s="356"/>
      <c r="Y164" s="168" t="str">
        <f t="shared" si="55"/>
        <v/>
      </c>
      <c r="Z164" s="96" t="str">
        <f t="shared" si="49"/>
        <v/>
      </c>
      <c r="AA164" s="96" t="str">
        <f t="shared" si="50"/>
        <v/>
      </c>
      <c r="AB164" s="96" t="str">
        <f t="shared" si="51"/>
        <v/>
      </c>
      <c r="AC164" s="96" t="str">
        <f t="shared" si="52"/>
        <v/>
      </c>
      <c r="AD164" s="79"/>
      <c r="AE164" s="3"/>
      <c r="AF164" s="3"/>
      <c r="AG164" s="3"/>
      <c r="AH164" s="31" t="e">
        <f t="shared" si="53"/>
        <v>#DIV/0!</v>
      </c>
      <c r="AI164" s="31" t="e">
        <f t="shared" si="54"/>
        <v>#DIV/0!</v>
      </c>
    </row>
    <row r="165" spans="2:35">
      <c r="B165" s="139"/>
      <c r="C165" s="322">
        <v>144</v>
      </c>
      <c r="D165" s="227"/>
      <c r="E165" s="352"/>
      <c r="F165" s="352"/>
      <c r="G165" s="466"/>
      <c r="H165" s="227"/>
      <c r="I165" s="227"/>
      <c r="J165" s="227"/>
      <c r="K165" s="227"/>
      <c r="L165" s="227"/>
      <c r="M165" s="227"/>
      <c r="N165" s="227"/>
      <c r="O165" s="227"/>
      <c r="P165" s="385"/>
      <c r="Q165" s="407"/>
      <c r="R165" s="407"/>
      <c r="S165" s="385"/>
      <c r="T165" s="356"/>
      <c r="U165" s="48" t="str">
        <f t="shared" si="46"/>
        <v/>
      </c>
      <c r="V165" s="168" t="str">
        <f t="shared" si="47"/>
        <v/>
      </c>
      <c r="W165" s="168">
        <f t="shared" si="48"/>
        <v>0</v>
      </c>
      <c r="X165" s="356"/>
      <c r="Y165" s="168" t="str">
        <f t="shared" si="55"/>
        <v/>
      </c>
      <c r="Z165" s="96" t="str">
        <f t="shared" si="49"/>
        <v/>
      </c>
      <c r="AA165" s="96" t="str">
        <f t="shared" si="50"/>
        <v/>
      </c>
      <c r="AB165" s="96" t="str">
        <f t="shared" si="51"/>
        <v/>
      </c>
      <c r="AC165" s="96" t="str">
        <f t="shared" si="52"/>
        <v/>
      </c>
      <c r="AD165" s="79"/>
      <c r="AE165" s="3"/>
      <c r="AF165" s="3"/>
      <c r="AG165" s="3"/>
      <c r="AH165" s="31" t="e">
        <f t="shared" si="53"/>
        <v>#DIV/0!</v>
      </c>
      <c r="AI165" s="31" t="e">
        <f t="shared" si="54"/>
        <v>#DIV/0!</v>
      </c>
    </row>
    <row r="166" spans="2:35">
      <c r="B166" s="139"/>
      <c r="C166" s="322">
        <v>145</v>
      </c>
      <c r="D166" s="227"/>
      <c r="E166" s="352"/>
      <c r="F166" s="352"/>
      <c r="G166" s="466"/>
      <c r="H166" s="227"/>
      <c r="I166" s="227"/>
      <c r="J166" s="227"/>
      <c r="K166" s="227"/>
      <c r="L166" s="227"/>
      <c r="M166" s="227"/>
      <c r="N166" s="227"/>
      <c r="O166" s="227"/>
      <c r="P166" s="385"/>
      <c r="Q166" s="407"/>
      <c r="R166" s="407"/>
      <c r="S166" s="385"/>
      <c r="T166" s="356"/>
      <c r="U166" s="48" t="str">
        <f t="shared" si="46"/>
        <v/>
      </c>
      <c r="V166" s="168" t="str">
        <f t="shared" si="47"/>
        <v/>
      </c>
      <c r="W166" s="168">
        <f t="shared" si="48"/>
        <v>0</v>
      </c>
      <c r="X166" s="356"/>
      <c r="Y166" s="168" t="str">
        <f t="shared" si="55"/>
        <v/>
      </c>
      <c r="Z166" s="96" t="str">
        <f t="shared" si="49"/>
        <v/>
      </c>
      <c r="AA166" s="96" t="str">
        <f t="shared" si="50"/>
        <v/>
      </c>
      <c r="AB166" s="96" t="str">
        <f t="shared" si="51"/>
        <v/>
      </c>
      <c r="AC166" s="96" t="str">
        <f t="shared" si="52"/>
        <v/>
      </c>
      <c r="AD166" s="79"/>
      <c r="AE166" s="3"/>
      <c r="AF166" s="3"/>
      <c r="AG166" s="3"/>
      <c r="AH166" s="31" t="e">
        <f t="shared" si="53"/>
        <v>#DIV/0!</v>
      </c>
      <c r="AI166" s="31" t="e">
        <f t="shared" si="54"/>
        <v>#DIV/0!</v>
      </c>
    </row>
    <row r="167" spans="2:35">
      <c r="B167" s="139"/>
      <c r="C167" s="322">
        <v>146</v>
      </c>
      <c r="D167" s="227"/>
      <c r="E167" s="352"/>
      <c r="F167" s="352"/>
      <c r="G167" s="466"/>
      <c r="H167" s="227"/>
      <c r="I167" s="227"/>
      <c r="J167" s="227"/>
      <c r="K167" s="227"/>
      <c r="L167" s="227"/>
      <c r="M167" s="227"/>
      <c r="N167" s="227"/>
      <c r="O167" s="227"/>
      <c r="P167" s="385"/>
      <c r="Q167" s="407"/>
      <c r="R167" s="407"/>
      <c r="S167" s="385"/>
      <c r="T167" s="356"/>
      <c r="U167" s="48" t="str">
        <f t="shared" si="46"/>
        <v/>
      </c>
      <c r="V167" s="168" t="str">
        <f t="shared" si="47"/>
        <v/>
      </c>
      <c r="W167" s="168">
        <f t="shared" si="48"/>
        <v>0</v>
      </c>
      <c r="X167" s="356"/>
      <c r="Y167" s="168" t="str">
        <f t="shared" si="55"/>
        <v/>
      </c>
      <c r="Z167" s="96" t="str">
        <f t="shared" si="49"/>
        <v/>
      </c>
      <c r="AA167" s="96" t="str">
        <f t="shared" si="50"/>
        <v/>
      </c>
      <c r="AB167" s="96" t="str">
        <f t="shared" si="51"/>
        <v/>
      </c>
      <c r="AC167" s="96" t="str">
        <f t="shared" si="52"/>
        <v/>
      </c>
      <c r="AD167" s="79"/>
      <c r="AE167" s="3"/>
      <c r="AF167" s="3"/>
      <c r="AG167" s="3"/>
      <c r="AH167" s="31" t="e">
        <f t="shared" si="53"/>
        <v>#DIV/0!</v>
      </c>
      <c r="AI167" s="31" t="e">
        <f t="shared" si="54"/>
        <v>#DIV/0!</v>
      </c>
    </row>
    <row r="168" spans="2:35">
      <c r="B168" s="139"/>
      <c r="C168" s="322">
        <v>147</v>
      </c>
      <c r="D168" s="227"/>
      <c r="E168" s="352"/>
      <c r="F168" s="352"/>
      <c r="G168" s="466"/>
      <c r="H168" s="227"/>
      <c r="I168" s="227"/>
      <c r="J168" s="227"/>
      <c r="K168" s="227"/>
      <c r="L168" s="227"/>
      <c r="M168" s="227"/>
      <c r="N168" s="227"/>
      <c r="O168" s="227"/>
      <c r="P168" s="385"/>
      <c r="Q168" s="407"/>
      <c r="R168" s="407"/>
      <c r="S168" s="385"/>
      <c r="T168" s="356"/>
      <c r="U168" s="48" t="str">
        <f t="shared" si="46"/>
        <v/>
      </c>
      <c r="V168" s="168" t="str">
        <f t="shared" si="47"/>
        <v/>
      </c>
      <c r="W168" s="168">
        <f t="shared" si="48"/>
        <v>0</v>
      </c>
      <c r="X168" s="356"/>
      <c r="Y168" s="168" t="str">
        <f t="shared" si="55"/>
        <v/>
      </c>
      <c r="Z168" s="96" t="str">
        <f t="shared" si="49"/>
        <v/>
      </c>
      <c r="AA168" s="96" t="str">
        <f t="shared" si="50"/>
        <v/>
      </c>
      <c r="AB168" s="96" t="str">
        <f t="shared" si="51"/>
        <v/>
      </c>
      <c r="AC168" s="96" t="str">
        <f t="shared" si="52"/>
        <v/>
      </c>
      <c r="AD168" s="79"/>
      <c r="AE168" s="3"/>
      <c r="AF168" s="3"/>
      <c r="AG168" s="3"/>
      <c r="AH168" s="31" t="e">
        <f t="shared" si="53"/>
        <v>#DIV/0!</v>
      </c>
      <c r="AI168" s="31" t="e">
        <f t="shared" si="54"/>
        <v>#DIV/0!</v>
      </c>
    </row>
    <row r="169" spans="2:35">
      <c r="B169" s="139"/>
      <c r="C169" s="322">
        <v>148</v>
      </c>
      <c r="D169" s="227"/>
      <c r="E169" s="352"/>
      <c r="F169" s="352"/>
      <c r="G169" s="466"/>
      <c r="H169" s="227"/>
      <c r="I169" s="227"/>
      <c r="J169" s="227"/>
      <c r="K169" s="227"/>
      <c r="L169" s="227"/>
      <c r="M169" s="227"/>
      <c r="N169" s="227"/>
      <c r="O169" s="227"/>
      <c r="P169" s="385"/>
      <c r="Q169" s="407"/>
      <c r="R169" s="407"/>
      <c r="S169" s="385"/>
      <c r="T169" s="356"/>
      <c r="U169" s="48" t="str">
        <f t="shared" si="46"/>
        <v/>
      </c>
      <c r="V169" s="168" t="str">
        <f t="shared" si="47"/>
        <v/>
      </c>
      <c r="W169" s="168">
        <f t="shared" si="48"/>
        <v>0</v>
      </c>
      <c r="X169" s="356"/>
      <c r="Y169" s="168" t="str">
        <f t="shared" si="55"/>
        <v/>
      </c>
      <c r="Z169" s="96" t="str">
        <f t="shared" si="49"/>
        <v/>
      </c>
      <c r="AA169" s="96" t="str">
        <f t="shared" si="50"/>
        <v/>
      </c>
      <c r="AB169" s="96" t="str">
        <f t="shared" si="51"/>
        <v/>
      </c>
      <c r="AC169" s="96" t="str">
        <f t="shared" si="52"/>
        <v/>
      </c>
      <c r="AD169" s="79"/>
      <c r="AE169" s="3"/>
      <c r="AF169" s="3"/>
      <c r="AG169" s="3"/>
      <c r="AH169" s="31" t="e">
        <f t="shared" si="53"/>
        <v>#DIV/0!</v>
      </c>
      <c r="AI169" s="31" t="e">
        <f t="shared" si="54"/>
        <v>#DIV/0!</v>
      </c>
    </row>
    <row r="170" spans="2:35">
      <c r="B170" s="139"/>
      <c r="C170" s="322">
        <v>149</v>
      </c>
      <c r="D170" s="227"/>
      <c r="E170" s="352"/>
      <c r="F170" s="352"/>
      <c r="G170" s="466"/>
      <c r="H170" s="227"/>
      <c r="I170" s="227"/>
      <c r="J170" s="227"/>
      <c r="K170" s="227"/>
      <c r="L170" s="227"/>
      <c r="M170" s="227"/>
      <c r="N170" s="227"/>
      <c r="O170" s="227"/>
      <c r="P170" s="385"/>
      <c r="Q170" s="407"/>
      <c r="R170" s="407"/>
      <c r="S170" s="385"/>
      <c r="T170" s="356"/>
      <c r="U170" s="48" t="str">
        <f t="shared" si="46"/>
        <v/>
      </c>
      <c r="V170" s="168" t="str">
        <f t="shared" si="47"/>
        <v/>
      </c>
      <c r="W170" s="168">
        <f t="shared" si="48"/>
        <v>0</v>
      </c>
      <c r="X170" s="356"/>
      <c r="Y170" s="168" t="str">
        <f t="shared" si="55"/>
        <v/>
      </c>
      <c r="Z170" s="96" t="str">
        <f t="shared" si="49"/>
        <v/>
      </c>
      <c r="AA170" s="96" t="str">
        <f t="shared" si="50"/>
        <v/>
      </c>
      <c r="AB170" s="96" t="str">
        <f t="shared" si="51"/>
        <v/>
      </c>
      <c r="AC170" s="96" t="str">
        <f t="shared" si="52"/>
        <v/>
      </c>
      <c r="AD170" s="79"/>
      <c r="AE170" s="3"/>
      <c r="AF170" s="3"/>
      <c r="AG170" s="3"/>
      <c r="AH170" s="31" t="e">
        <f t="shared" si="53"/>
        <v>#DIV/0!</v>
      </c>
      <c r="AI170" s="31" t="e">
        <f t="shared" si="54"/>
        <v>#DIV/0!</v>
      </c>
    </row>
    <row r="171" spans="2:35">
      <c r="B171" s="139"/>
      <c r="C171" s="322">
        <v>150</v>
      </c>
      <c r="D171" s="227"/>
      <c r="E171" s="352"/>
      <c r="F171" s="352"/>
      <c r="G171" s="466"/>
      <c r="H171" s="227"/>
      <c r="I171" s="227"/>
      <c r="J171" s="227"/>
      <c r="K171" s="227"/>
      <c r="L171" s="227"/>
      <c r="M171" s="227"/>
      <c r="N171" s="227"/>
      <c r="O171" s="227"/>
      <c r="P171" s="385"/>
      <c r="Q171" s="407"/>
      <c r="R171" s="407"/>
      <c r="S171" s="385"/>
      <c r="T171" s="356"/>
      <c r="U171" s="48" t="str">
        <f t="shared" si="46"/>
        <v/>
      </c>
      <c r="V171" s="168" t="str">
        <f t="shared" si="47"/>
        <v/>
      </c>
      <c r="W171" s="168">
        <f t="shared" si="48"/>
        <v>0</v>
      </c>
      <c r="X171" s="356"/>
      <c r="Y171" s="168" t="str">
        <f t="shared" si="55"/>
        <v/>
      </c>
      <c r="Z171" s="96" t="str">
        <f t="shared" si="49"/>
        <v/>
      </c>
      <c r="AA171" s="96" t="str">
        <f t="shared" si="50"/>
        <v/>
      </c>
      <c r="AB171" s="96" t="str">
        <f t="shared" si="51"/>
        <v/>
      </c>
      <c r="AC171" s="96" t="str">
        <f t="shared" si="52"/>
        <v/>
      </c>
      <c r="AD171" s="79"/>
      <c r="AE171" s="3"/>
      <c r="AF171" s="3"/>
      <c r="AG171" s="3"/>
      <c r="AH171" s="31" t="e">
        <f t="shared" si="53"/>
        <v>#DIV/0!</v>
      </c>
      <c r="AI171" s="31" t="e">
        <f t="shared" si="54"/>
        <v>#DIV/0!</v>
      </c>
    </row>
    <row r="172" spans="2:35">
      <c r="B172" s="299"/>
      <c r="C172" s="332"/>
      <c r="D172" s="332"/>
      <c r="E172" s="332"/>
      <c r="F172" s="332"/>
      <c r="G172" s="332"/>
      <c r="H172" s="332"/>
      <c r="I172" s="332"/>
      <c r="J172" s="332"/>
      <c r="K172" s="332"/>
      <c r="L172" s="332"/>
      <c r="M172" s="332"/>
      <c r="N172" s="332"/>
      <c r="O172" s="332"/>
      <c r="P172" s="332"/>
      <c r="Q172" s="332"/>
      <c r="R172" s="332"/>
      <c r="S172" s="332"/>
      <c r="T172" s="332"/>
      <c r="U172" s="332"/>
      <c r="V172" s="332"/>
      <c r="W172" s="332"/>
      <c r="X172" s="332"/>
      <c r="Y172" s="332"/>
      <c r="Z172" s="332"/>
      <c r="AA172" s="332"/>
      <c r="AB172" s="332"/>
      <c r="AC172" s="332"/>
      <c r="AD172" s="334"/>
    </row>
    <row r="173" spans="2:35">
      <c r="AD173" s="303" t="s">
        <v>229</v>
      </c>
    </row>
  </sheetData>
  <sheetProtection algorithmName="SHA-512" hashValue="CF+q/NNoU/dfCCG7RRV933CAws5cTOCH1U0v51HvXCodQqmoe689vapqzuyGwz2XHmIG+qwKfBkQK+RzAFJK4w==" saltValue="CWN4lgWoPs6RCk8294aihA==" spinCount="100000" sheet="1" selectLockedCells="1"/>
  <mergeCells count="30">
    <mergeCell ref="C8:C13"/>
    <mergeCell ref="D8:T8"/>
    <mergeCell ref="D9:D13"/>
    <mergeCell ref="E9:E13"/>
    <mergeCell ref="F9:F13"/>
    <mergeCell ref="G9:G13"/>
    <mergeCell ref="H9:T9"/>
    <mergeCell ref="H10:O10"/>
    <mergeCell ref="P10:P13"/>
    <mergeCell ref="H11:H13"/>
    <mergeCell ref="I11:I13"/>
    <mergeCell ref="J11:J13"/>
    <mergeCell ref="K11:K13"/>
    <mergeCell ref="L11:M11"/>
    <mergeCell ref="Z9:AC12"/>
    <mergeCell ref="U8:AC8"/>
    <mergeCell ref="L12:L13"/>
    <mergeCell ref="M12:M13"/>
    <mergeCell ref="N12:N13"/>
    <mergeCell ref="O12:O13"/>
    <mergeCell ref="Q10:Q13"/>
    <mergeCell ref="R10:R13"/>
    <mergeCell ref="S10:S13"/>
    <mergeCell ref="T10:T13"/>
    <mergeCell ref="N11:O11"/>
    <mergeCell ref="U9:U13"/>
    <mergeCell ref="V9:V13"/>
    <mergeCell ref="W9:W13"/>
    <mergeCell ref="X9:X13"/>
    <mergeCell ref="Y9:Y13"/>
  </mergeCells>
  <phoneticPr fontId="3"/>
  <conditionalFormatting sqref="H14:H171">
    <cfRule type="expression" dxfId="25" priority="9">
      <formula>AND(H14="○",COUNTIF(H14:O14,"○")&gt;1)</formula>
    </cfRule>
  </conditionalFormatting>
  <conditionalFormatting sqref="H14:K43">
    <cfRule type="expression" dxfId="24" priority="42">
      <formula>AND(H14="○",COUNTIF(H14:O14,"○")&gt;1)</formula>
    </cfRule>
  </conditionalFormatting>
  <conditionalFormatting sqref="H46:K75">
    <cfRule type="expression" dxfId="23" priority="28">
      <formula>AND(H46="○",COUNTIF(H46:O46,"○")&gt;1)</formula>
    </cfRule>
  </conditionalFormatting>
  <conditionalFormatting sqref="H78:K107">
    <cfRule type="expression" dxfId="22" priority="19">
      <formula>AND(H78="○",COUNTIF(H78:O78,"○")&gt;1)</formula>
    </cfRule>
  </conditionalFormatting>
  <conditionalFormatting sqref="H110:K139">
    <cfRule type="expression" dxfId="21" priority="10">
      <formula>AND(H110="○",COUNTIF(H110:O110,"○")&gt;1)</formula>
    </cfRule>
  </conditionalFormatting>
  <conditionalFormatting sqref="H142:K171">
    <cfRule type="expression" dxfId="20" priority="1">
      <formula>AND(H142="○",COUNTIF(H142:O142,"○")&gt;1)</formula>
    </cfRule>
  </conditionalFormatting>
  <conditionalFormatting sqref="I14:I171">
    <cfRule type="expression" dxfId="19" priority="8">
      <formula>AND(I14="○",COUNTIF(H14:O14,"○")&gt;1)</formula>
    </cfRule>
  </conditionalFormatting>
  <conditionalFormatting sqref="J14:J171">
    <cfRule type="expression" dxfId="18" priority="7">
      <formula>AND(J14="○",COUNTIF(H14:O14,"○")&gt;1)</formula>
    </cfRule>
  </conditionalFormatting>
  <conditionalFormatting sqref="K14:K171">
    <cfRule type="expression" dxfId="17" priority="6">
      <formula>AND(K14="○",COUNTIF(H14:O14,"○")&gt;1)</formula>
    </cfRule>
  </conditionalFormatting>
  <conditionalFormatting sqref="L14:L171">
    <cfRule type="expression" dxfId="16" priority="5">
      <formula>AND(L14="○",COUNTIF(H14:O14,"○")&gt;1)</formula>
    </cfRule>
  </conditionalFormatting>
  <conditionalFormatting sqref="M14:M171">
    <cfRule type="expression" dxfId="15" priority="4">
      <formula>AND(M14="○",COUNTIF(H14:O14,"○")&gt;1)</formula>
    </cfRule>
  </conditionalFormatting>
  <conditionalFormatting sqref="N14">
    <cfRule type="expression" dxfId="14" priority="37">
      <formula>AND(N14="○",COUNTIF(G14:N14,"○")&gt;1)</formula>
    </cfRule>
  </conditionalFormatting>
  <conditionalFormatting sqref="N14:N171">
    <cfRule type="expression" dxfId="13" priority="3">
      <formula>AND(N14="○",COUNTIF(H14:O14,"○")&gt;1)</formula>
    </cfRule>
  </conditionalFormatting>
  <conditionalFormatting sqref="O14:O171">
    <cfRule type="expression" dxfId="12" priority="2">
      <formula>AND(O14="○",COUNTIF(H14:O14,"○")&gt;1)</formula>
    </cfRule>
  </conditionalFormatting>
  <dataValidations count="3">
    <dataValidation type="list" allowBlank="1" showInputMessage="1" showErrorMessage="1" sqref="G78:G107 G142:G171 G46:G75 G14:G43 G110:G139" xr:uid="{6020205C-06A7-46D7-B728-52087667DB3D}">
      <formula1>$CH$8:$DD$8</formula1>
    </dataValidation>
    <dataValidation type="list" allowBlank="1" showInputMessage="1" showErrorMessage="1" sqref="H110:O139 H142:O171 H78:O107 H46:O75 H14:O43" xr:uid="{FEE7414F-638A-4504-A0B4-86CD1124BD8C}">
      <formula1>$AK$9:$AL$9</formula1>
    </dataValidation>
    <dataValidation type="list" allowBlank="1" showInputMessage="1" showErrorMessage="1" sqref="D46:D75 D142:D171 D78:D107 D14:D43 D110:D139" xr:uid="{47D0AEC9-6DE2-45F8-9379-F0F589FD84B7}">
      <formula1>$AK$2:$AR$2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4" orientation="landscape" blackAndWhite="1" r:id="rId1"/>
  <headerFooter alignWithMargins="0"/>
  <rowBreaks count="5" manualBreakCount="5">
    <brk id="45" max="16383" man="1"/>
    <brk id="77" max="16383" man="1"/>
    <brk id="109" max="16383" man="1"/>
    <brk id="141" max="29" man="1"/>
    <brk id="49136" max="29" man="1"/>
  </row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9ED6D-8BC7-4A77-8D32-80025DA23226}">
  <dimension ref="A1:IS43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15.5" zeroHeight="1"/>
  <cols>
    <col min="1" max="1" width="1.9140625" style="339" customWidth="1"/>
    <col min="2" max="2" width="1.9140625" style="2" customWidth="1"/>
    <col min="3" max="3" width="3.33203125" style="2" customWidth="1"/>
    <col min="4" max="5" width="5.08203125" style="2" customWidth="1"/>
    <col min="6" max="6" width="7.33203125" style="2" customWidth="1"/>
    <col min="7" max="7" width="12.08203125" style="2" customWidth="1"/>
    <col min="8" max="9" width="6.9140625" style="2" customWidth="1"/>
    <col min="10" max="10" width="8.6640625" style="2" customWidth="1"/>
    <col min="11" max="11" width="5.08203125" style="2" customWidth="1"/>
    <col min="12" max="12" width="6.4140625" style="2" customWidth="1"/>
    <col min="13" max="19" width="6.9140625" style="2" customWidth="1"/>
    <col min="20" max="20" width="1.9140625" style="2" customWidth="1"/>
    <col min="21" max="21" width="1.9140625" style="2" hidden="1" customWidth="1"/>
    <col min="22" max="23" width="7.83203125" style="2" hidden="1" customWidth="1"/>
    <col min="24" max="31" width="7.83203125" style="3" hidden="1" customWidth="1"/>
    <col min="32" max="32" width="7.83203125" style="2" hidden="1" customWidth="1"/>
    <col min="33" max="253" width="8.08203125" style="2" hidden="1" customWidth="1"/>
    <col min="254" max="16384" width="33.4140625" style="2" hidden="1"/>
  </cols>
  <sheetData>
    <row r="1" spans="1:50" ht="15" customHeight="1" thickBot="1">
      <c r="X1" s="3" t="s">
        <v>410</v>
      </c>
      <c r="AM1" s="3" t="s">
        <v>221</v>
      </c>
      <c r="AN1" s="3"/>
      <c r="AP1" s="3" t="s">
        <v>285</v>
      </c>
    </row>
    <row r="2" spans="1:50" ht="15" customHeight="1" thickBot="1">
      <c r="D2" s="310"/>
      <c r="E2" s="5" t="s">
        <v>0</v>
      </c>
      <c r="F2" s="5"/>
      <c r="X2" s="37" t="s">
        <v>8</v>
      </c>
      <c r="Y2" s="37" t="s">
        <v>9</v>
      </c>
      <c r="Z2" s="37" t="s">
        <v>10</v>
      </c>
      <c r="AA2" s="37" t="s">
        <v>11</v>
      </c>
      <c r="AB2" s="37" t="s">
        <v>12</v>
      </c>
      <c r="AC2" s="37" t="s">
        <v>13</v>
      </c>
      <c r="AD2" s="457" t="s">
        <v>14</v>
      </c>
      <c r="AE2" s="37" t="s">
        <v>15</v>
      </c>
      <c r="AF2" s="37"/>
      <c r="AG2" s="146"/>
      <c r="AH2" s="146"/>
      <c r="AI2" s="146"/>
      <c r="AJ2" s="146"/>
      <c r="AK2" s="146"/>
      <c r="AM2" s="59"/>
      <c r="AN2" s="31" t="s">
        <v>198</v>
      </c>
      <c r="AP2" s="59"/>
      <c r="AQ2" s="37" t="s">
        <v>8</v>
      </c>
      <c r="AR2" s="37" t="s">
        <v>9</v>
      </c>
      <c r="AS2" s="37" t="s">
        <v>10</v>
      </c>
      <c r="AT2" s="37" t="s">
        <v>11</v>
      </c>
      <c r="AU2" s="37" t="s">
        <v>12</v>
      </c>
      <c r="AV2" s="37" t="s">
        <v>13</v>
      </c>
      <c r="AW2" s="37" t="s">
        <v>14</v>
      </c>
      <c r="AX2" s="37" t="s">
        <v>15</v>
      </c>
    </row>
    <row r="3" spans="1:50" ht="15" customHeight="1" thickBot="1">
      <c r="D3" s="313"/>
      <c r="E3" s="5" t="s">
        <v>1</v>
      </c>
      <c r="F3" s="5"/>
      <c r="AM3" s="31" t="s">
        <v>100</v>
      </c>
      <c r="AN3" s="31">
        <f>メイン_入力!$AB$99</f>
        <v>0.38600000000000001</v>
      </c>
      <c r="AP3" s="31" t="s">
        <v>100</v>
      </c>
      <c r="AQ3" s="31">
        <f>SUMIF($D$12:$D$41,AQ2,$P$12:$P$41)</f>
        <v>0</v>
      </c>
      <c r="AR3" s="31">
        <f t="shared" ref="AR3:AX3" si="0">SUMIF($D$12:$D$41,AR2,$P$12:$P$41)</f>
        <v>0</v>
      </c>
      <c r="AS3" s="31">
        <f t="shared" si="0"/>
        <v>0</v>
      </c>
      <c r="AT3" s="31">
        <f t="shared" si="0"/>
        <v>0</v>
      </c>
      <c r="AU3" s="31">
        <f t="shared" si="0"/>
        <v>0</v>
      </c>
      <c r="AV3" s="31">
        <f t="shared" si="0"/>
        <v>0</v>
      </c>
      <c r="AW3" s="31">
        <f t="shared" si="0"/>
        <v>0</v>
      </c>
      <c r="AX3" s="31">
        <f t="shared" si="0"/>
        <v>0</v>
      </c>
    </row>
    <row r="4" spans="1:50" ht="15" customHeight="1">
      <c r="AM4" s="31" t="s">
        <v>98</v>
      </c>
      <c r="AN4" s="31">
        <f>メイン_入力!$AB$100</f>
        <v>0.495</v>
      </c>
      <c r="AP4" s="31" t="s">
        <v>98</v>
      </c>
      <c r="AQ4" s="31">
        <f>SUMIF($D$12:$D$41,AQ2,$Q$12:$Q$41)</f>
        <v>0</v>
      </c>
      <c r="AR4" s="31">
        <f t="shared" ref="AR4:AX4" si="1">SUMIF($D$12:$D$41,AR2,$Q$12:$Q$41)</f>
        <v>0</v>
      </c>
      <c r="AS4" s="31">
        <f t="shared" si="1"/>
        <v>0</v>
      </c>
      <c r="AT4" s="31">
        <f t="shared" si="1"/>
        <v>0</v>
      </c>
      <c r="AU4" s="31">
        <f t="shared" si="1"/>
        <v>0</v>
      </c>
      <c r="AV4" s="31">
        <f t="shared" si="1"/>
        <v>0</v>
      </c>
      <c r="AW4" s="31">
        <f t="shared" si="1"/>
        <v>0</v>
      </c>
      <c r="AX4" s="31">
        <f t="shared" si="1"/>
        <v>0</v>
      </c>
    </row>
    <row r="5" spans="1:50" ht="15" customHeight="1">
      <c r="A5" s="9" t="s">
        <v>835</v>
      </c>
      <c r="C5" s="71"/>
      <c r="D5" s="38"/>
      <c r="E5" s="5"/>
      <c r="F5" s="5"/>
      <c r="O5" s="3"/>
      <c r="P5" s="3"/>
      <c r="Q5" s="3"/>
      <c r="R5" s="3"/>
      <c r="S5" s="3"/>
      <c r="T5" s="10"/>
      <c r="U5" s="3"/>
      <c r="V5" s="3"/>
      <c r="W5" s="3"/>
      <c r="X5" s="37" t="s">
        <v>295</v>
      </c>
      <c r="Y5" s="37" t="s">
        <v>296</v>
      </c>
      <c r="AA5" s="37" t="s">
        <v>238</v>
      </c>
      <c r="AB5" s="37"/>
      <c r="AC5" s="2"/>
      <c r="AD5" s="2"/>
      <c r="AE5" s="2"/>
      <c r="AM5" s="31" t="s">
        <v>99</v>
      </c>
      <c r="AN5" s="31">
        <f>メイン_入力!$AB$101</f>
        <v>0.495</v>
      </c>
      <c r="AP5" s="31" t="s">
        <v>99</v>
      </c>
      <c r="AQ5" s="31">
        <f>SUMIF($D$12:$D$41,AQ2,$R$12:$R$41)</f>
        <v>0</v>
      </c>
      <c r="AR5" s="31">
        <f t="shared" ref="AR5:AX5" si="2">SUMIF($D$12:$D$41,AR2,$R$12:$R$41)</f>
        <v>0</v>
      </c>
      <c r="AS5" s="31">
        <f t="shared" si="2"/>
        <v>0</v>
      </c>
      <c r="AT5" s="31">
        <f t="shared" si="2"/>
        <v>0</v>
      </c>
      <c r="AU5" s="31">
        <f t="shared" si="2"/>
        <v>0</v>
      </c>
      <c r="AV5" s="31">
        <f t="shared" si="2"/>
        <v>0</v>
      </c>
      <c r="AW5" s="31">
        <f t="shared" si="2"/>
        <v>0</v>
      </c>
      <c r="AX5" s="31">
        <f t="shared" si="2"/>
        <v>0</v>
      </c>
    </row>
    <row r="6" spans="1:50" ht="15" customHeight="1">
      <c r="B6" s="316"/>
      <c r="C6" s="340" t="s">
        <v>571</v>
      </c>
      <c r="D6" s="317" t="s">
        <v>572</v>
      </c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78"/>
      <c r="P6" s="78"/>
      <c r="Q6" s="78"/>
      <c r="R6" s="78"/>
      <c r="S6" s="78"/>
      <c r="T6" s="341"/>
      <c r="U6" s="3"/>
      <c r="V6" s="3"/>
      <c r="W6" s="3"/>
      <c r="AM6" s="31" t="s">
        <v>848</v>
      </c>
      <c r="AN6" s="31">
        <f>メイン_入力!$AB$102</f>
        <v>0.495</v>
      </c>
      <c r="AP6" s="31" t="s">
        <v>848</v>
      </c>
      <c r="AQ6" s="31">
        <f>SUMIF($D$12:$D$41,AQ2,$S$12:$S$41)</f>
        <v>0</v>
      </c>
      <c r="AR6" s="31">
        <f t="shared" ref="AR6:AX6" si="3">SUMIF($D$12:$D$41,AR2,$S$12:$S$41)</f>
        <v>0</v>
      </c>
      <c r="AS6" s="31">
        <f t="shared" si="3"/>
        <v>0</v>
      </c>
      <c r="AT6" s="31">
        <f t="shared" si="3"/>
        <v>0</v>
      </c>
      <c r="AU6" s="31">
        <f t="shared" si="3"/>
        <v>0</v>
      </c>
      <c r="AV6" s="31">
        <f t="shared" si="3"/>
        <v>0</v>
      </c>
      <c r="AW6" s="31">
        <f t="shared" si="3"/>
        <v>0</v>
      </c>
      <c r="AX6" s="31">
        <f t="shared" si="3"/>
        <v>0</v>
      </c>
    </row>
    <row r="7" spans="1:50" ht="15" customHeight="1">
      <c r="B7" s="139"/>
      <c r="O7" s="3"/>
      <c r="P7" s="3"/>
      <c r="Q7" s="3"/>
      <c r="R7" s="3"/>
      <c r="S7" s="3"/>
      <c r="T7" s="79"/>
      <c r="U7" s="3"/>
      <c r="V7" s="3"/>
      <c r="W7" s="3"/>
    </row>
    <row r="8" spans="1:50" ht="15" customHeight="1">
      <c r="B8" s="139"/>
      <c r="C8" s="604" t="s">
        <v>94</v>
      </c>
      <c r="D8" s="616" t="s">
        <v>306</v>
      </c>
      <c r="E8" s="624"/>
      <c r="F8" s="624"/>
      <c r="G8" s="624"/>
      <c r="H8" s="624"/>
      <c r="I8" s="624"/>
      <c r="J8" s="624"/>
      <c r="K8" s="624"/>
      <c r="L8" s="710" t="s">
        <v>357</v>
      </c>
      <c r="M8" s="710"/>
      <c r="N8" s="710"/>
      <c r="O8" s="710"/>
      <c r="P8" s="710"/>
      <c r="Q8" s="710"/>
      <c r="R8" s="710"/>
      <c r="S8" s="710"/>
      <c r="T8" s="79"/>
      <c r="U8" s="3"/>
      <c r="V8" s="3"/>
      <c r="W8" s="3"/>
      <c r="X8" s="462"/>
    </row>
    <row r="9" spans="1:50" ht="15" customHeight="1">
      <c r="B9" s="139"/>
      <c r="C9" s="605"/>
      <c r="D9" s="563" t="s">
        <v>313</v>
      </c>
      <c r="E9" s="563" t="s">
        <v>314</v>
      </c>
      <c r="F9" s="563" t="s">
        <v>546</v>
      </c>
      <c r="G9" s="666" t="s">
        <v>573</v>
      </c>
      <c r="H9" s="663" t="s">
        <v>321</v>
      </c>
      <c r="I9" s="663"/>
      <c r="J9" s="663"/>
      <c r="K9" s="663"/>
      <c r="L9" s="563" t="s">
        <v>322</v>
      </c>
      <c r="M9" s="563" t="s">
        <v>574</v>
      </c>
      <c r="N9" s="563" t="s">
        <v>366</v>
      </c>
      <c r="O9" s="563" t="s">
        <v>368</v>
      </c>
      <c r="P9" s="663" t="s">
        <v>327</v>
      </c>
      <c r="Q9" s="663"/>
      <c r="R9" s="663"/>
      <c r="S9" s="663"/>
      <c r="T9" s="79"/>
      <c r="U9" s="3"/>
      <c r="V9" s="3"/>
      <c r="W9" s="3"/>
      <c r="X9" s="464"/>
      <c r="Z9" s="168">
        <f>24*365</f>
        <v>8760</v>
      </c>
      <c r="AB9" s="146"/>
    </row>
    <row r="10" spans="1:50" ht="48.75" customHeight="1">
      <c r="B10" s="139"/>
      <c r="C10" s="605"/>
      <c r="D10" s="563"/>
      <c r="E10" s="563"/>
      <c r="F10" s="563"/>
      <c r="G10" s="666"/>
      <c r="H10" s="562" t="s">
        <v>575</v>
      </c>
      <c r="I10" s="562" t="s">
        <v>576</v>
      </c>
      <c r="J10" s="568" t="s">
        <v>577</v>
      </c>
      <c r="K10" s="568" t="s">
        <v>320</v>
      </c>
      <c r="L10" s="563"/>
      <c r="M10" s="563"/>
      <c r="N10" s="563"/>
      <c r="O10" s="563"/>
      <c r="P10" s="663"/>
      <c r="Q10" s="663"/>
      <c r="R10" s="663"/>
      <c r="S10" s="663"/>
      <c r="T10" s="79"/>
      <c r="U10" s="3"/>
      <c r="V10" s="3"/>
      <c r="W10" s="3"/>
      <c r="X10" s="469"/>
      <c r="Z10" s="168"/>
      <c r="AB10" s="146"/>
    </row>
    <row r="11" spans="1:50" ht="28.25" customHeight="1">
      <c r="B11" s="139"/>
      <c r="C11" s="605"/>
      <c r="D11" s="563"/>
      <c r="E11" s="563"/>
      <c r="F11" s="563"/>
      <c r="G11" s="666"/>
      <c r="H11" s="642"/>
      <c r="I11" s="642"/>
      <c r="J11" s="569"/>
      <c r="K11" s="569"/>
      <c r="L11" s="642"/>
      <c r="M11" s="642"/>
      <c r="N11" s="642"/>
      <c r="O11" s="642"/>
      <c r="P11" s="365" t="s">
        <v>395</v>
      </c>
      <c r="Q11" s="365" t="s">
        <v>396</v>
      </c>
      <c r="R11" s="365" t="s">
        <v>397</v>
      </c>
      <c r="S11" s="365" t="s">
        <v>850</v>
      </c>
      <c r="T11" s="79"/>
      <c r="U11" s="3"/>
      <c r="V11" s="3"/>
      <c r="W11" s="3"/>
      <c r="X11" s="56" t="s">
        <v>578</v>
      </c>
      <c r="Y11" s="56" t="s">
        <v>579</v>
      </c>
      <c r="Z11" s="56" t="s">
        <v>580</v>
      </c>
      <c r="AA11" s="56" t="s">
        <v>581</v>
      </c>
      <c r="AB11" s="56" t="s">
        <v>582</v>
      </c>
      <c r="AC11" s="56" t="s">
        <v>583</v>
      </c>
      <c r="AD11" s="56" t="s">
        <v>584</v>
      </c>
      <c r="AE11" s="56" t="s">
        <v>585</v>
      </c>
      <c r="AF11" s="146"/>
      <c r="AG11" s="56" t="s">
        <v>586</v>
      </c>
      <c r="AH11" s="56" t="s">
        <v>587</v>
      </c>
      <c r="AJ11" s="56" t="s">
        <v>576</v>
      </c>
      <c r="AK11" s="56" t="s">
        <v>587</v>
      </c>
    </row>
    <row r="12" spans="1:50" ht="15" customHeight="1">
      <c r="B12" s="139"/>
      <c r="C12" s="322">
        <v>1</v>
      </c>
      <c r="D12" s="227"/>
      <c r="E12" s="352"/>
      <c r="F12" s="352"/>
      <c r="G12" s="329"/>
      <c r="H12" s="227"/>
      <c r="I12" s="227"/>
      <c r="J12" s="355"/>
      <c r="K12" s="356"/>
      <c r="L12" s="60" t="str">
        <f>IF(K12="","",IF(OR(COUNTIF(H12:I12,"○")=0,AND(H12="○",NOT(I12=""))),0,INDEX($X$12:$AE$14,IF(I12="○",IF(H12="●",3,2),1),MATCH(G12,$X$11:$AE$11,0))))</f>
        <v/>
      </c>
      <c r="M12" s="168" t="str">
        <f>IF(K12="","",$Z$9)</f>
        <v/>
      </c>
      <c r="N12" s="168" t="str">
        <f t="shared" ref="N12:N41" si="4">IF(K12="","",J12*K12*M12/1000)</f>
        <v/>
      </c>
      <c r="O12" s="371" t="str">
        <f>IF(OR(L12=""),"",N12*L12/(1-L12))</f>
        <v/>
      </c>
      <c r="P12" s="98" t="str">
        <f>IF(ISERROR(O12),"",IF(O12="","",O12*$AN$3/1000))</f>
        <v/>
      </c>
      <c r="Q12" s="96" t="str">
        <f>IF(ISERROR(O12),"",IF(O12="","",O12*$AN$4/1000))</f>
        <v/>
      </c>
      <c r="R12" s="96" t="str">
        <f>IF(ISERROR(O12),"",IF(O12="","",O12*$AN$5/1000))</f>
        <v/>
      </c>
      <c r="S12" s="96" t="str">
        <f>IF(ISERROR(O12),"",IF(O12="","",O12*$AN$6/1000))</f>
        <v/>
      </c>
      <c r="T12" s="79"/>
      <c r="U12" s="3"/>
      <c r="V12" s="3"/>
      <c r="W12" s="470" t="s">
        <v>575</v>
      </c>
      <c r="X12" s="31">
        <v>0.8</v>
      </c>
      <c r="Y12" s="31">
        <v>0.6</v>
      </c>
      <c r="Z12" s="31">
        <v>0.8</v>
      </c>
      <c r="AA12" s="31">
        <v>0.7</v>
      </c>
      <c r="AB12" s="31">
        <v>0.7</v>
      </c>
      <c r="AC12" s="31">
        <v>0.6</v>
      </c>
      <c r="AD12" s="31">
        <v>0.6</v>
      </c>
      <c r="AE12" s="31">
        <v>0.5</v>
      </c>
    </row>
    <row r="13" spans="1:50" ht="15" customHeight="1">
      <c r="B13" s="139"/>
      <c r="C13" s="322">
        <v>2</v>
      </c>
      <c r="D13" s="227"/>
      <c r="E13" s="352"/>
      <c r="F13" s="352"/>
      <c r="G13" s="329"/>
      <c r="H13" s="227"/>
      <c r="I13" s="227"/>
      <c r="J13" s="355"/>
      <c r="K13" s="356"/>
      <c r="L13" s="60" t="str">
        <f t="shared" ref="L13:L41" si="5">IF(K13="","",IF(OR(COUNTIF(H13:I13,"○")=0,AND(H13="○",NOT(I13=""))),0,INDEX($X$12:$AE$14,IF(I13="○",IF(H13="●",3,2),1),MATCH(G13,$X$11:$AE$11,0))))</f>
        <v/>
      </c>
      <c r="M13" s="168" t="str">
        <f t="shared" ref="M13:M41" si="6">IF(K13="","",$Z$9)</f>
        <v/>
      </c>
      <c r="N13" s="168" t="str">
        <f t="shared" si="4"/>
        <v/>
      </c>
      <c r="O13" s="371" t="str">
        <f t="shared" ref="O13:O41" si="7">IF(OR(L13=""),"",N13*L13/(1-L13))</f>
        <v/>
      </c>
      <c r="P13" s="98" t="str">
        <f t="shared" ref="P13:P41" si="8">IF(ISERROR(O13),"",IF(O13="","",O13*$AN$3/1000))</f>
        <v/>
      </c>
      <c r="Q13" s="96" t="str">
        <f t="shared" ref="Q13:Q41" si="9">IF(ISERROR(O13),"",IF(O13="","",O13*$AN$4/1000))</f>
        <v/>
      </c>
      <c r="R13" s="96" t="str">
        <f t="shared" ref="R13:R41" si="10">IF(ISERROR(O13),"",IF(O13="","",O13*$AN$5/1000))</f>
        <v/>
      </c>
      <c r="S13" s="96" t="str">
        <f>IF(ISERROR(O13),"",IF(O13="","",O13*$AN$6/1000))</f>
        <v/>
      </c>
      <c r="T13" s="79"/>
      <c r="U13" s="3"/>
      <c r="V13" s="3"/>
      <c r="W13" s="470" t="s">
        <v>588</v>
      </c>
      <c r="X13" s="31">
        <v>0.8</v>
      </c>
      <c r="Y13" s="31">
        <v>0.6</v>
      </c>
      <c r="Z13" s="31">
        <v>0.9</v>
      </c>
      <c r="AA13" s="31">
        <v>0.8</v>
      </c>
      <c r="AB13" s="31">
        <v>0.8</v>
      </c>
      <c r="AC13" s="31">
        <v>0.8</v>
      </c>
      <c r="AD13" s="31">
        <v>0.8</v>
      </c>
      <c r="AE13" s="31">
        <v>0.8</v>
      </c>
    </row>
    <row r="14" spans="1:50" ht="15" customHeight="1">
      <c r="B14" s="139"/>
      <c r="C14" s="322">
        <v>3</v>
      </c>
      <c r="D14" s="227"/>
      <c r="E14" s="352"/>
      <c r="F14" s="352"/>
      <c r="G14" s="329"/>
      <c r="H14" s="227"/>
      <c r="I14" s="227"/>
      <c r="J14" s="355"/>
      <c r="K14" s="356"/>
      <c r="L14" s="60" t="str">
        <f t="shared" si="5"/>
        <v/>
      </c>
      <c r="M14" s="168" t="str">
        <f t="shared" si="6"/>
        <v/>
      </c>
      <c r="N14" s="168" t="str">
        <f t="shared" si="4"/>
        <v/>
      </c>
      <c r="O14" s="371" t="str">
        <f t="shared" si="7"/>
        <v/>
      </c>
      <c r="P14" s="98" t="str">
        <f t="shared" si="8"/>
        <v/>
      </c>
      <c r="Q14" s="96" t="str">
        <f t="shared" si="9"/>
        <v/>
      </c>
      <c r="R14" s="96" t="str">
        <f t="shared" si="10"/>
        <v/>
      </c>
      <c r="S14" s="96" t="str">
        <f>IF(ISERROR(O14),"",IF(O14="","",O14*$AN$6/1000))</f>
        <v/>
      </c>
      <c r="T14" s="79"/>
      <c r="U14" s="3"/>
      <c r="V14" s="3"/>
      <c r="W14" s="470" t="s">
        <v>589</v>
      </c>
      <c r="X14" s="31">
        <v>0.2</v>
      </c>
      <c r="Y14" s="31">
        <v>0.2</v>
      </c>
      <c r="Z14" s="31">
        <v>0.3</v>
      </c>
      <c r="AA14" s="31">
        <v>0.3</v>
      </c>
      <c r="AB14" s="31">
        <v>0.4</v>
      </c>
      <c r="AC14" s="31">
        <v>0.4</v>
      </c>
      <c r="AD14" s="31">
        <v>0.5</v>
      </c>
      <c r="AE14" s="31">
        <v>0.5</v>
      </c>
    </row>
    <row r="15" spans="1:50" ht="15" customHeight="1">
      <c r="B15" s="139"/>
      <c r="C15" s="322">
        <v>4</v>
      </c>
      <c r="D15" s="227"/>
      <c r="E15" s="352"/>
      <c r="F15" s="352"/>
      <c r="G15" s="329"/>
      <c r="H15" s="227"/>
      <c r="I15" s="227"/>
      <c r="J15" s="355"/>
      <c r="K15" s="356"/>
      <c r="L15" s="60" t="str">
        <f t="shared" si="5"/>
        <v/>
      </c>
      <c r="M15" s="168" t="str">
        <f t="shared" si="6"/>
        <v/>
      </c>
      <c r="N15" s="168" t="str">
        <f t="shared" si="4"/>
        <v/>
      </c>
      <c r="O15" s="371" t="str">
        <f t="shared" si="7"/>
        <v/>
      </c>
      <c r="P15" s="98" t="str">
        <f t="shared" si="8"/>
        <v/>
      </c>
      <c r="Q15" s="96" t="str">
        <f t="shared" si="9"/>
        <v/>
      </c>
      <c r="R15" s="96" t="str">
        <f t="shared" si="10"/>
        <v/>
      </c>
      <c r="S15" s="96" t="str">
        <f t="shared" ref="S15:S40" si="11">IF(ISERROR(O15),"",IF(O15="","",O15*$AN$6/1000))</f>
        <v/>
      </c>
      <c r="T15" s="79"/>
      <c r="U15" s="3"/>
      <c r="V15" s="3"/>
      <c r="W15" s="3"/>
      <c r="X15" s="146"/>
      <c r="Y15" s="146"/>
      <c r="Z15" s="146"/>
      <c r="AA15" s="146"/>
      <c r="AB15" s="146"/>
      <c r="AC15" s="146"/>
      <c r="AD15" s="146"/>
      <c r="AE15" s="146"/>
    </row>
    <row r="16" spans="1:50" ht="15" customHeight="1">
      <c r="B16" s="139"/>
      <c r="C16" s="322">
        <v>5</v>
      </c>
      <c r="D16" s="227"/>
      <c r="E16" s="352"/>
      <c r="F16" s="352"/>
      <c r="G16" s="329"/>
      <c r="H16" s="227"/>
      <c r="I16" s="227"/>
      <c r="J16" s="355"/>
      <c r="K16" s="356"/>
      <c r="L16" s="60" t="str">
        <f t="shared" si="5"/>
        <v/>
      </c>
      <c r="M16" s="168" t="str">
        <f t="shared" si="6"/>
        <v/>
      </c>
      <c r="N16" s="168" t="str">
        <f t="shared" si="4"/>
        <v/>
      </c>
      <c r="O16" s="371" t="str">
        <f t="shared" si="7"/>
        <v/>
      </c>
      <c r="P16" s="98" t="str">
        <f t="shared" si="8"/>
        <v/>
      </c>
      <c r="Q16" s="96" t="str">
        <f t="shared" si="9"/>
        <v/>
      </c>
      <c r="R16" s="96" t="str">
        <f t="shared" si="10"/>
        <v/>
      </c>
      <c r="S16" s="96" t="str">
        <f t="shared" si="11"/>
        <v/>
      </c>
      <c r="T16" s="79"/>
      <c r="U16" s="3"/>
      <c r="V16" s="3"/>
      <c r="W16" s="3"/>
      <c r="X16" s="146"/>
      <c r="Y16" s="146"/>
      <c r="Z16" s="146"/>
      <c r="AA16" s="146"/>
      <c r="AB16" s="146"/>
    </row>
    <row r="17" spans="2:28" ht="15" customHeight="1">
      <c r="B17" s="139"/>
      <c r="C17" s="322">
        <v>6</v>
      </c>
      <c r="D17" s="227"/>
      <c r="E17" s="352"/>
      <c r="F17" s="352"/>
      <c r="G17" s="329"/>
      <c r="H17" s="227"/>
      <c r="I17" s="227"/>
      <c r="J17" s="355"/>
      <c r="K17" s="356"/>
      <c r="L17" s="60" t="str">
        <f t="shared" si="5"/>
        <v/>
      </c>
      <c r="M17" s="168" t="str">
        <f t="shared" si="6"/>
        <v/>
      </c>
      <c r="N17" s="168" t="str">
        <f t="shared" si="4"/>
        <v/>
      </c>
      <c r="O17" s="371" t="str">
        <f t="shared" si="7"/>
        <v/>
      </c>
      <c r="P17" s="98" t="str">
        <f t="shared" si="8"/>
        <v/>
      </c>
      <c r="Q17" s="96" t="str">
        <f t="shared" si="9"/>
        <v/>
      </c>
      <c r="R17" s="96" t="str">
        <f t="shared" si="10"/>
        <v/>
      </c>
      <c r="S17" s="96" t="str">
        <f t="shared" si="11"/>
        <v/>
      </c>
      <c r="T17" s="79"/>
      <c r="U17" s="3"/>
      <c r="V17" s="3"/>
      <c r="W17" s="3"/>
      <c r="X17" s="146"/>
      <c r="Y17" s="146"/>
      <c r="Z17" s="146"/>
      <c r="AA17" s="146"/>
      <c r="AB17" s="146"/>
    </row>
    <row r="18" spans="2:28" ht="15" customHeight="1">
      <c r="B18" s="139"/>
      <c r="C18" s="322">
        <v>7</v>
      </c>
      <c r="D18" s="227"/>
      <c r="E18" s="352"/>
      <c r="F18" s="352"/>
      <c r="G18" s="329"/>
      <c r="H18" s="227"/>
      <c r="I18" s="227"/>
      <c r="J18" s="355"/>
      <c r="K18" s="356"/>
      <c r="L18" s="60" t="str">
        <f t="shared" si="5"/>
        <v/>
      </c>
      <c r="M18" s="168" t="str">
        <f t="shared" si="6"/>
        <v/>
      </c>
      <c r="N18" s="168" t="str">
        <f t="shared" si="4"/>
        <v/>
      </c>
      <c r="O18" s="371" t="str">
        <f t="shared" si="7"/>
        <v/>
      </c>
      <c r="P18" s="98" t="str">
        <f t="shared" si="8"/>
        <v/>
      </c>
      <c r="Q18" s="96" t="str">
        <f t="shared" si="9"/>
        <v/>
      </c>
      <c r="R18" s="96" t="str">
        <f t="shared" si="10"/>
        <v/>
      </c>
      <c r="S18" s="96" t="str">
        <f t="shared" si="11"/>
        <v/>
      </c>
      <c r="T18" s="79"/>
      <c r="U18" s="3"/>
      <c r="V18" s="3"/>
      <c r="W18" s="3"/>
      <c r="X18" s="146"/>
      <c r="Y18" s="146"/>
      <c r="Z18" s="146"/>
      <c r="AA18" s="146"/>
      <c r="AB18" s="146"/>
    </row>
    <row r="19" spans="2:28" ht="15" customHeight="1">
      <c r="B19" s="139"/>
      <c r="C19" s="322">
        <v>8</v>
      </c>
      <c r="D19" s="227"/>
      <c r="E19" s="352"/>
      <c r="F19" s="352"/>
      <c r="G19" s="329"/>
      <c r="H19" s="227"/>
      <c r="I19" s="227"/>
      <c r="J19" s="355"/>
      <c r="K19" s="356"/>
      <c r="L19" s="60" t="str">
        <f t="shared" si="5"/>
        <v/>
      </c>
      <c r="M19" s="168" t="str">
        <f t="shared" si="6"/>
        <v/>
      </c>
      <c r="N19" s="168" t="str">
        <f t="shared" si="4"/>
        <v/>
      </c>
      <c r="O19" s="371" t="str">
        <f t="shared" si="7"/>
        <v/>
      </c>
      <c r="P19" s="98" t="str">
        <f t="shared" si="8"/>
        <v/>
      </c>
      <c r="Q19" s="96" t="str">
        <f t="shared" si="9"/>
        <v/>
      </c>
      <c r="R19" s="96" t="str">
        <f t="shared" si="10"/>
        <v/>
      </c>
      <c r="S19" s="96" t="str">
        <f t="shared" si="11"/>
        <v/>
      </c>
      <c r="T19" s="79"/>
      <c r="U19" s="3"/>
      <c r="V19" s="3"/>
      <c r="W19" s="3"/>
      <c r="X19" s="146"/>
      <c r="Y19" s="146"/>
      <c r="Z19" s="146"/>
      <c r="AA19" s="146"/>
      <c r="AB19" s="146"/>
    </row>
    <row r="20" spans="2:28" ht="15" customHeight="1">
      <c r="B20" s="139"/>
      <c r="C20" s="322">
        <v>9</v>
      </c>
      <c r="D20" s="227"/>
      <c r="E20" s="352"/>
      <c r="F20" s="352"/>
      <c r="G20" s="329"/>
      <c r="H20" s="227"/>
      <c r="I20" s="227"/>
      <c r="J20" s="355"/>
      <c r="K20" s="356"/>
      <c r="L20" s="60" t="str">
        <f t="shared" si="5"/>
        <v/>
      </c>
      <c r="M20" s="168" t="str">
        <f t="shared" si="6"/>
        <v/>
      </c>
      <c r="N20" s="168" t="str">
        <f t="shared" si="4"/>
        <v/>
      </c>
      <c r="O20" s="371" t="str">
        <f t="shared" si="7"/>
        <v/>
      </c>
      <c r="P20" s="98" t="str">
        <f t="shared" si="8"/>
        <v/>
      </c>
      <c r="Q20" s="96" t="str">
        <f t="shared" si="9"/>
        <v/>
      </c>
      <c r="R20" s="96" t="str">
        <f t="shared" si="10"/>
        <v/>
      </c>
      <c r="S20" s="96" t="str">
        <f t="shared" si="11"/>
        <v/>
      </c>
      <c r="T20" s="79"/>
      <c r="U20" s="3"/>
      <c r="V20" s="3"/>
      <c r="W20" s="3"/>
      <c r="X20" s="146"/>
      <c r="Y20" s="146"/>
      <c r="Z20" s="146"/>
      <c r="AA20" s="146"/>
      <c r="AB20" s="146"/>
    </row>
    <row r="21" spans="2:28" ht="15" customHeight="1">
      <c r="B21" s="139"/>
      <c r="C21" s="322">
        <v>10</v>
      </c>
      <c r="D21" s="227"/>
      <c r="E21" s="352"/>
      <c r="F21" s="352"/>
      <c r="G21" s="329"/>
      <c r="H21" s="227"/>
      <c r="I21" s="227"/>
      <c r="J21" s="355"/>
      <c r="K21" s="356"/>
      <c r="L21" s="60" t="str">
        <f t="shared" si="5"/>
        <v/>
      </c>
      <c r="M21" s="168" t="str">
        <f t="shared" si="6"/>
        <v/>
      </c>
      <c r="N21" s="168" t="str">
        <f t="shared" si="4"/>
        <v/>
      </c>
      <c r="O21" s="371" t="str">
        <f t="shared" si="7"/>
        <v/>
      </c>
      <c r="P21" s="98" t="str">
        <f t="shared" si="8"/>
        <v/>
      </c>
      <c r="Q21" s="96" t="str">
        <f t="shared" si="9"/>
        <v/>
      </c>
      <c r="R21" s="96" t="str">
        <f t="shared" si="10"/>
        <v/>
      </c>
      <c r="S21" s="96" t="str">
        <f t="shared" si="11"/>
        <v/>
      </c>
      <c r="T21" s="79"/>
      <c r="U21" s="3"/>
      <c r="V21" s="3"/>
      <c r="W21" s="3"/>
      <c r="X21" s="146"/>
      <c r="Y21" s="146"/>
      <c r="Z21" s="146"/>
      <c r="AA21" s="146"/>
      <c r="AB21" s="146"/>
    </row>
    <row r="22" spans="2:28" ht="15" customHeight="1">
      <c r="B22" s="139"/>
      <c r="C22" s="322">
        <v>11</v>
      </c>
      <c r="D22" s="227"/>
      <c r="E22" s="352"/>
      <c r="F22" s="352"/>
      <c r="G22" s="329"/>
      <c r="H22" s="227"/>
      <c r="I22" s="227"/>
      <c r="J22" s="355"/>
      <c r="K22" s="356"/>
      <c r="L22" s="60" t="str">
        <f t="shared" si="5"/>
        <v/>
      </c>
      <c r="M22" s="168" t="str">
        <f t="shared" si="6"/>
        <v/>
      </c>
      <c r="N22" s="168" t="str">
        <f t="shared" si="4"/>
        <v/>
      </c>
      <c r="O22" s="371" t="str">
        <f t="shared" si="7"/>
        <v/>
      </c>
      <c r="P22" s="98" t="str">
        <f t="shared" si="8"/>
        <v/>
      </c>
      <c r="Q22" s="96" t="str">
        <f t="shared" si="9"/>
        <v/>
      </c>
      <c r="R22" s="96" t="str">
        <f t="shared" si="10"/>
        <v/>
      </c>
      <c r="S22" s="96" t="str">
        <f t="shared" si="11"/>
        <v/>
      </c>
      <c r="T22" s="79"/>
      <c r="U22" s="3"/>
      <c r="V22" s="3"/>
      <c r="W22" s="3"/>
      <c r="X22" s="146"/>
      <c r="Y22" s="146"/>
      <c r="Z22" s="146"/>
      <c r="AA22" s="146"/>
      <c r="AB22" s="146"/>
    </row>
    <row r="23" spans="2:28" ht="15" customHeight="1">
      <c r="B23" s="139"/>
      <c r="C23" s="322">
        <v>12</v>
      </c>
      <c r="D23" s="227"/>
      <c r="E23" s="352"/>
      <c r="F23" s="352"/>
      <c r="G23" s="329"/>
      <c r="H23" s="227"/>
      <c r="I23" s="227"/>
      <c r="J23" s="355"/>
      <c r="K23" s="356"/>
      <c r="L23" s="60" t="str">
        <f t="shared" si="5"/>
        <v/>
      </c>
      <c r="M23" s="168" t="str">
        <f t="shared" si="6"/>
        <v/>
      </c>
      <c r="N23" s="168" t="str">
        <f t="shared" si="4"/>
        <v/>
      </c>
      <c r="O23" s="371" t="str">
        <f t="shared" si="7"/>
        <v/>
      </c>
      <c r="P23" s="98" t="str">
        <f t="shared" si="8"/>
        <v/>
      </c>
      <c r="Q23" s="96" t="str">
        <f t="shared" si="9"/>
        <v/>
      </c>
      <c r="R23" s="96" t="str">
        <f t="shared" si="10"/>
        <v/>
      </c>
      <c r="S23" s="96" t="str">
        <f t="shared" si="11"/>
        <v/>
      </c>
      <c r="T23" s="79"/>
      <c r="U23" s="3"/>
      <c r="V23" s="3"/>
      <c r="W23" s="3"/>
      <c r="X23" s="146"/>
      <c r="Y23" s="146"/>
      <c r="Z23" s="146"/>
      <c r="AA23" s="146"/>
      <c r="AB23" s="146"/>
    </row>
    <row r="24" spans="2:28" ht="15" customHeight="1">
      <c r="B24" s="139"/>
      <c r="C24" s="322">
        <v>13</v>
      </c>
      <c r="D24" s="227"/>
      <c r="E24" s="352"/>
      <c r="F24" s="352"/>
      <c r="G24" s="329"/>
      <c r="H24" s="227"/>
      <c r="I24" s="227"/>
      <c r="J24" s="355"/>
      <c r="K24" s="356"/>
      <c r="L24" s="60" t="str">
        <f t="shared" si="5"/>
        <v/>
      </c>
      <c r="M24" s="168" t="str">
        <f t="shared" si="6"/>
        <v/>
      </c>
      <c r="N24" s="168" t="str">
        <f t="shared" si="4"/>
        <v/>
      </c>
      <c r="O24" s="371" t="str">
        <f t="shared" si="7"/>
        <v/>
      </c>
      <c r="P24" s="98" t="str">
        <f t="shared" si="8"/>
        <v/>
      </c>
      <c r="Q24" s="96" t="str">
        <f t="shared" si="9"/>
        <v/>
      </c>
      <c r="R24" s="96" t="str">
        <f t="shared" si="10"/>
        <v/>
      </c>
      <c r="S24" s="96" t="str">
        <f t="shared" si="11"/>
        <v/>
      </c>
      <c r="T24" s="79"/>
      <c r="U24" s="3"/>
      <c r="V24" s="3"/>
      <c r="W24" s="3"/>
      <c r="X24" s="146"/>
      <c r="Y24" s="146"/>
      <c r="Z24" s="146"/>
      <c r="AA24" s="146"/>
      <c r="AB24" s="146"/>
    </row>
    <row r="25" spans="2:28" ht="15" customHeight="1">
      <c r="B25" s="139"/>
      <c r="C25" s="322">
        <v>14</v>
      </c>
      <c r="D25" s="227"/>
      <c r="E25" s="352"/>
      <c r="F25" s="352"/>
      <c r="G25" s="329"/>
      <c r="H25" s="227"/>
      <c r="I25" s="227"/>
      <c r="J25" s="355"/>
      <c r="K25" s="356"/>
      <c r="L25" s="60" t="str">
        <f t="shared" si="5"/>
        <v/>
      </c>
      <c r="M25" s="168" t="str">
        <f t="shared" si="6"/>
        <v/>
      </c>
      <c r="N25" s="168" t="str">
        <f t="shared" si="4"/>
        <v/>
      </c>
      <c r="O25" s="371" t="str">
        <f t="shared" si="7"/>
        <v/>
      </c>
      <c r="P25" s="98" t="str">
        <f t="shared" si="8"/>
        <v/>
      </c>
      <c r="Q25" s="96" t="str">
        <f t="shared" si="9"/>
        <v/>
      </c>
      <c r="R25" s="96" t="str">
        <f t="shared" si="10"/>
        <v/>
      </c>
      <c r="S25" s="96" t="str">
        <f t="shared" si="11"/>
        <v/>
      </c>
      <c r="T25" s="79"/>
      <c r="U25" s="3"/>
      <c r="V25" s="3"/>
      <c r="W25" s="3"/>
      <c r="X25" s="146"/>
      <c r="Y25" s="146"/>
      <c r="Z25" s="146"/>
      <c r="AA25" s="146"/>
      <c r="AB25" s="146"/>
    </row>
    <row r="26" spans="2:28" ht="15" customHeight="1">
      <c r="B26" s="139"/>
      <c r="C26" s="322">
        <v>15</v>
      </c>
      <c r="D26" s="227"/>
      <c r="E26" s="352"/>
      <c r="F26" s="352"/>
      <c r="G26" s="329"/>
      <c r="H26" s="227"/>
      <c r="I26" s="227"/>
      <c r="J26" s="355"/>
      <c r="K26" s="356"/>
      <c r="L26" s="60" t="str">
        <f t="shared" si="5"/>
        <v/>
      </c>
      <c r="M26" s="168" t="str">
        <f t="shared" si="6"/>
        <v/>
      </c>
      <c r="N26" s="168" t="str">
        <f t="shared" si="4"/>
        <v/>
      </c>
      <c r="O26" s="371" t="str">
        <f t="shared" si="7"/>
        <v/>
      </c>
      <c r="P26" s="98" t="str">
        <f t="shared" si="8"/>
        <v/>
      </c>
      <c r="Q26" s="96" t="str">
        <f t="shared" si="9"/>
        <v/>
      </c>
      <c r="R26" s="96" t="str">
        <f t="shared" si="10"/>
        <v/>
      </c>
      <c r="S26" s="96" t="str">
        <f t="shared" si="11"/>
        <v/>
      </c>
      <c r="T26" s="79"/>
      <c r="U26" s="3"/>
      <c r="V26" s="3"/>
      <c r="W26" s="3"/>
      <c r="X26" s="146"/>
      <c r="Y26" s="146"/>
      <c r="Z26" s="146"/>
      <c r="AA26" s="146"/>
      <c r="AB26" s="146"/>
    </row>
    <row r="27" spans="2:28" ht="15" customHeight="1">
      <c r="B27" s="139"/>
      <c r="C27" s="322">
        <v>16</v>
      </c>
      <c r="D27" s="227"/>
      <c r="E27" s="352"/>
      <c r="F27" s="352"/>
      <c r="G27" s="329"/>
      <c r="H27" s="227"/>
      <c r="I27" s="227"/>
      <c r="J27" s="355"/>
      <c r="K27" s="356"/>
      <c r="L27" s="60" t="str">
        <f t="shared" si="5"/>
        <v/>
      </c>
      <c r="M27" s="168" t="str">
        <f t="shared" si="6"/>
        <v/>
      </c>
      <c r="N27" s="168" t="str">
        <f t="shared" si="4"/>
        <v/>
      </c>
      <c r="O27" s="371" t="str">
        <f t="shared" si="7"/>
        <v/>
      </c>
      <c r="P27" s="98" t="str">
        <f t="shared" si="8"/>
        <v/>
      </c>
      <c r="Q27" s="96" t="str">
        <f t="shared" si="9"/>
        <v/>
      </c>
      <c r="R27" s="96" t="str">
        <f t="shared" si="10"/>
        <v/>
      </c>
      <c r="S27" s="96" t="str">
        <f t="shared" si="11"/>
        <v/>
      </c>
      <c r="T27" s="79"/>
      <c r="U27" s="3"/>
      <c r="V27" s="3"/>
      <c r="W27" s="3"/>
      <c r="X27" s="146"/>
      <c r="Y27" s="146"/>
      <c r="Z27" s="146"/>
      <c r="AA27" s="146"/>
      <c r="AB27" s="146"/>
    </row>
    <row r="28" spans="2:28" ht="15" customHeight="1">
      <c r="B28" s="139"/>
      <c r="C28" s="322">
        <v>17</v>
      </c>
      <c r="D28" s="227"/>
      <c r="E28" s="352"/>
      <c r="F28" s="352"/>
      <c r="G28" s="329"/>
      <c r="H28" s="227"/>
      <c r="I28" s="227"/>
      <c r="J28" s="355"/>
      <c r="K28" s="356"/>
      <c r="L28" s="60" t="str">
        <f t="shared" si="5"/>
        <v/>
      </c>
      <c r="M28" s="168" t="str">
        <f t="shared" si="6"/>
        <v/>
      </c>
      <c r="N28" s="168" t="str">
        <f t="shared" si="4"/>
        <v/>
      </c>
      <c r="O28" s="371" t="str">
        <f t="shared" si="7"/>
        <v/>
      </c>
      <c r="P28" s="98" t="str">
        <f t="shared" si="8"/>
        <v/>
      </c>
      <c r="Q28" s="96" t="str">
        <f t="shared" si="9"/>
        <v/>
      </c>
      <c r="R28" s="96" t="str">
        <f t="shared" si="10"/>
        <v/>
      </c>
      <c r="S28" s="96" t="str">
        <f t="shared" si="11"/>
        <v/>
      </c>
      <c r="T28" s="79"/>
      <c r="U28" s="3"/>
      <c r="V28" s="3"/>
      <c r="W28" s="3"/>
      <c r="X28" s="146"/>
      <c r="Y28" s="146"/>
      <c r="Z28" s="146"/>
      <c r="AA28" s="146"/>
      <c r="AB28" s="146"/>
    </row>
    <row r="29" spans="2:28" ht="15" customHeight="1">
      <c r="B29" s="139"/>
      <c r="C29" s="322">
        <v>18</v>
      </c>
      <c r="D29" s="227"/>
      <c r="E29" s="352"/>
      <c r="F29" s="352"/>
      <c r="G29" s="329"/>
      <c r="H29" s="227"/>
      <c r="I29" s="227"/>
      <c r="J29" s="355"/>
      <c r="K29" s="356"/>
      <c r="L29" s="60" t="str">
        <f t="shared" si="5"/>
        <v/>
      </c>
      <c r="M29" s="168" t="str">
        <f t="shared" si="6"/>
        <v/>
      </c>
      <c r="N29" s="168" t="str">
        <f t="shared" si="4"/>
        <v/>
      </c>
      <c r="O29" s="371" t="str">
        <f t="shared" si="7"/>
        <v/>
      </c>
      <c r="P29" s="98" t="str">
        <f t="shared" si="8"/>
        <v/>
      </c>
      <c r="Q29" s="96" t="str">
        <f t="shared" si="9"/>
        <v/>
      </c>
      <c r="R29" s="96" t="str">
        <f t="shared" si="10"/>
        <v/>
      </c>
      <c r="S29" s="96" t="str">
        <f t="shared" si="11"/>
        <v/>
      </c>
      <c r="T29" s="79"/>
      <c r="U29" s="3"/>
      <c r="V29" s="3"/>
      <c r="W29" s="3"/>
      <c r="X29" s="146"/>
      <c r="Y29" s="146"/>
      <c r="Z29" s="146"/>
      <c r="AA29" s="146"/>
      <c r="AB29" s="146"/>
    </row>
    <row r="30" spans="2:28" ht="15" customHeight="1">
      <c r="B30" s="139"/>
      <c r="C30" s="322">
        <v>19</v>
      </c>
      <c r="D30" s="227"/>
      <c r="E30" s="352"/>
      <c r="F30" s="352"/>
      <c r="G30" s="329"/>
      <c r="H30" s="227"/>
      <c r="I30" s="227"/>
      <c r="J30" s="355"/>
      <c r="K30" s="356"/>
      <c r="L30" s="60" t="str">
        <f t="shared" si="5"/>
        <v/>
      </c>
      <c r="M30" s="168" t="str">
        <f t="shared" si="6"/>
        <v/>
      </c>
      <c r="N30" s="168" t="str">
        <f t="shared" si="4"/>
        <v/>
      </c>
      <c r="O30" s="371" t="str">
        <f t="shared" si="7"/>
        <v/>
      </c>
      <c r="P30" s="98" t="str">
        <f t="shared" si="8"/>
        <v/>
      </c>
      <c r="Q30" s="96" t="str">
        <f t="shared" si="9"/>
        <v/>
      </c>
      <c r="R30" s="96" t="str">
        <f t="shared" si="10"/>
        <v/>
      </c>
      <c r="S30" s="96" t="str">
        <f t="shared" si="11"/>
        <v/>
      </c>
      <c r="T30" s="79"/>
      <c r="U30" s="3"/>
      <c r="V30" s="3"/>
      <c r="W30" s="3"/>
      <c r="X30" s="146"/>
      <c r="Y30" s="146"/>
      <c r="Z30" s="146"/>
      <c r="AA30" s="146"/>
      <c r="AB30" s="146"/>
    </row>
    <row r="31" spans="2:28" ht="15" customHeight="1">
      <c r="B31" s="139"/>
      <c r="C31" s="322">
        <v>20</v>
      </c>
      <c r="D31" s="227"/>
      <c r="E31" s="352"/>
      <c r="F31" s="352"/>
      <c r="G31" s="329"/>
      <c r="H31" s="227"/>
      <c r="I31" s="227"/>
      <c r="J31" s="355"/>
      <c r="K31" s="356"/>
      <c r="L31" s="60" t="str">
        <f t="shared" si="5"/>
        <v/>
      </c>
      <c r="M31" s="168" t="str">
        <f t="shared" si="6"/>
        <v/>
      </c>
      <c r="N31" s="168" t="str">
        <f t="shared" si="4"/>
        <v/>
      </c>
      <c r="O31" s="371" t="str">
        <f t="shared" si="7"/>
        <v/>
      </c>
      <c r="P31" s="98" t="str">
        <f t="shared" si="8"/>
        <v/>
      </c>
      <c r="Q31" s="96" t="str">
        <f t="shared" si="9"/>
        <v/>
      </c>
      <c r="R31" s="96" t="str">
        <f t="shared" si="10"/>
        <v/>
      </c>
      <c r="S31" s="96" t="str">
        <f t="shared" si="11"/>
        <v/>
      </c>
      <c r="T31" s="79"/>
      <c r="U31" s="3"/>
      <c r="V31" s="3"/>
      <c r="W31" s="3"/>
      <c r="X31" s="146"/>
      <c r="Y31" s="146"/>
      <c r="Z31" s="146"/>
      <c r="AA31" s="146"/>
      <c r="AB31" s="146"/>
    </row>
    <row r="32" spans="2:28" ht="15" customHeight="1">
      <c r="B32" s="139"/>
      <c r="C32" s="322">
        <v>21</v>
      </c>
      <c r="D32" s="227"/>
      <c r="E32" s="352"/>
      <c r="F32" s="352"/>
      <c r="G32" s="329"/>
      <c r="H32" s="227"/>
      <c r="I32" s="227"/>
      <c r="J32" s="355"/>
      <c r="K32" s="356"/>
      <c r="L32" s="60" t="str">
        <f t="shared" si="5"/>
        <v/>
      </c>
      <c r="M32" s="168" t="str">
        <f t="shared" si="6"/>
        <v/>
      </c>
      <c r="N32" s="168" t="str">
        <f t="shared" si="4"/>
        <v/>
      </c>
      <c r="O32" s="371" t="str">
        <f t="shared" si="7"/>
        <v/>
      </c>
      <c r="P32" s="98" t="str">
        <f t="shared" si="8"/>
        <v/>
      </c>
      <c r="Q32" s="96" t="str">
        <f t="shared" si="9"/>
        <v/>
      </c>
      <c r="R32" s="96" t="str">
        <f t="shared" si="10"/>
        <v/>
      </c>
      <c r="S32" s="96" t="str">
        <f t="shared" si="11"/>
        <v/>
      </c>
      <c r="T32" s="79"/>
      <c r="U32" s="3"/>
      <c r="V32" s="3"/>
      <c r="W32" s="3"/>
      <c r="X32" s="146"/>
      <c r="Y32" s="146"/>
      <c r="Z32" s="146"/>
      <c r="AA32" s="146"/>
      <c r="AB32" s="146"/>
    </row>
    <row r="33" spans="2:28" ht="15" customHeight="1">
      <c r="B33" s="139"/>
      <c r="C33" s="322">
        <v>22</v>
      </c>
      <c r="D33" s="227"/>
      <c r="E33" s="352"/>
      <c r="F33" s="352"/>
      <c r="G33" s="329"/>
      <c r="H33" s="227"/>
      <c r="I33" s="227"/>
      <c r="J33" s="355"/>
      <c r="K33" s="356"/>
      <c r="L33" s="60" t="str">
        <f t="shared" si="5"/>
        <v/>
      </c>
      <c r="M33" s="168" t="str">
        <f t="shared" si="6"/>
        <v/>
      </c>
      <c r="N33" s="168" t="str">
        <f t="shared" si="4"/>
        <v/>
      </c>
      <c r="O33" s="371" t="str">
        <f t="shared" si="7"/>
        <v/>
      </c>
      <c r="P33" s="98" t="str">
        <f t="shared" si="8"/>
        <v/>
      </c>
      <c r="Q33" s="96" t="str">
        <f t="shared" si="9"/>
        <v/>
      </c>
      <c r="R33" s="96" t="str">
        <f t="shared" si="10"/>
        <v/>
      </c>
      <c r="S33" s="96" t="str">
        <f t="shared" si="11"/>
        <v/>
      </c>
      <c r="T33" s="79"/>
      <c r="U33" s="3"/>
      <c r="V33" s="3"/>
      <c r="W33" s="3"/>
      <c r="X33" s="146"/>
      <c r="Y33" s="146"/>
      <c r="Z33" s="146"/>
      <c r="AA33" s="146"/>
      <c r="AB33" s="146"/>
    </row>
    <row r="34" spans="2:28" ht="15" customHeight="1">
      <c r="B34" s="139"/>
      <c r="C34" s="322">
        <v>23</v>
      </c>
      <c r="D34" s="227"/>
      <c r="E34" s="352"/>
      <c r="F34" s="352"/>
      <c r="G34" s="329"/>
      <c r="H34" s="227"/>
      <c r="I34" s="227"/>
      <c r="J34" s="355"/>
      <c r="K34" s="356"/>
      <c r="L34" s="60" t="str">
        <f t="shared" si="5"/>
        <v/>
      </c>
      <c r="M34" s="168" t="str">
        <f t="shared" si="6"/>
        <v/>
      </c>
      <c r="N34" s="168" t="str">
        <f t="shared" si="4"/>
        <v/>
      </c>
      <c r="O34" s="371" t="str">
        <f t="shared" si="7"/>
        <v/>
      </c>
      <c r="P34" s="98" t="str">
        <f t="shared" si="8"/>
        <v/>
      </c>
      <c r="Q34" s="96" t="str">
        <f t="shared" si="9"/>
        <v/>
      </c>
      <c r="R34" s="96" t="str">
        <f t="shared" si="10"/>
        <v/>
      </c>
      <c r="S34" s="96" t="str">
        <f t="shared" si="11"/>
        <v/>
      </c>
      <c r="T34" s="79"/>
      <c r="U34" s="3"/>
      <c r="V34" s="3"/>
      <c r="W34" s="3"/>
      <c r="X34" s="146"/>
      <c r="Y34" s="146"/>
      <c r="Z34" s="146"/>
      <c r="AA34" s="146"/>
      <c r="AB34" s="146"/>
    </row>
    <row r="35" spans="2:28" ht="15" customHeight="1">
      <c r="B35" s="139"/>
      <c r="C35" s="322">
        <v>24</v>
      </c>
      <c r="D35" s="227"/>
      <c r="E35" s="352"/>
      <c r="F35" s="352"/>
      <c r="G35" s="329"/>
      <c r="H35" s="227"/>
      <c r="I35" s="227"/>
      <c r="J35" s="355"/>
      <c r="K35" s="356"/>
      <c r="L35" s="60" t="str">
        <f t="shared" si="5"/>
        <v/>
      </c>
      <c r="M35" s="168" t="str">
        <f t="shared" si="6"/>
        <v/>
      </c>
      <c r="N35" s="168" t="str">
        <f t="shared" si="4"/>
        <v/>
      </c>
      <c r="O35" s="371" t="str">
        <f t="shared" si="7"/>
        <v/>
      </c>
      <c r="P35" s="98" t="str">
        <f t="shared" si="8"/>
        <v/>
      </c>
      <c r="Q35" s="96" t="str">
        <f t="shared" si="9"/>
        <v/>
      </c>
      <c r="R35" s="96" t="str">
        <f t="shared" si="10"/>
        <v/>
      </c>
      <c r="S35" s="96" t="str">
        <f t="shared" si="11"/>
        <v/>
      </c>
      <c r="T35" s="79"/>
      <c r="U35" s="3"/>
      <c r="V35" s="3"/>
      <c r="W35" s="3"/>
      <c r="X35" s="146"/>
      <c r="Y35" s="146"/>
      <c r="Z35" s="146"/>
      <c r="AA35" s="146"/>
      <c r="AB35" s="146"/>
    </row>
    <row r="36" spans="2:28" ht="15" customHeight="1">
      <c r="B36" s="139"/>
      <c r="C36" s="322">
        <v>25</v>
      </c>
      <c r="D36" s="227"/>
      <c r="E36" s="352"/>
      <c r="F36" s="352"/>
      <c r="G36" s="329"/>
      <c r="H36" s="227"/>
      <c r="I36" s="227"/>
      <c r="J36" s="355"/>
      <c r="K36" s="356"/>
      <c r="L36" s="60" t="str">
        <f t="shared" si="5"/>
        <v/>
      </c>
      <c r="M36" s="168" t="str">
        <f t="shared" si="6"/>
        <v/>
      </c>
      <c r="N36" s="168" t="str">
        <f t="shared" si="4"/>
        <v/>
      </c>
      <c r="O36" s="371" t="str">
        <f t="shared" si="7"/>
        <v/>
      </c>
      <c r="P36" s="98" t="str">
        <f t="shared" si="8"/>
        <v/>
      </c>
      <c r="Q36" s="96" t="str">
        <f t="shared" si="9"/>
        <v/>
      </c>
      <c r="R36" s="96" t="str">
        <f t="shared" si="10"/>
        <v/>
      </c>
      <c r="S36" s="96" t="str">
        <f t="shared" si="11"/>
        <v/>
      </c>
      <c r="T36" s="79"/>
      <c r="U36" s="3"/>
      <c r="V36" s="3"/>
      <c r="W36" s="3"/>
      <c r="X36" s="146"/>
      <c r="Y36" s="146"/>
      <c r="Z36" s="146"/>
      <c r="AA36" s="146"/>
      <c r="AB36" s="146"/>
    </row>
    <row r="37" spans="2:28" ht="15" customHeight="1">
      <c r="B37" s="139"/>
      <c r="C37" s="322">
        <v>26</v>
      </c>
      <c r="D37" s="227"/>
      <c r="E37" s="352"/>
      <c r="F37" s="352"/>
      <c r="G37" s="329"/>
      <c r="H37" s="227"/>
      <c r="I37" s="227"/>
      <c r="J37" s="355"/>
      <c r="K37" s="356"/>
      <c r="L37" s="60" t="str">
        <f t="shared" si="5"/>
        <v/>
      </c>
      <c r="M37" s="168" t="str">
        <f t="shared" si="6"/>
        <v/>
      </c>
      <c r="N37" s="168" t="str">
        <f t="shared" si="4"/>
        <v/>
      </c>
      <c r="O37" s="371" t="str">
        <f t="shared" si="7"/>
        <v/>
      </c>
      <c r="P37" s="98" t="str">
        <f t="shared" si="8"/>
        <v/>
      </c>
      <c r="Q37" s="96" t="str">
        <f t="shared" si="9"/>
        <v/>
      </c>
      <c r="R37" s="96" t="str">
        <f t="shared" si="10"/>
        <v/>
      </c>
      <c r="S37" s="96" t="str">
        <f t="shared" si="11"/>
        <v/>
      </c>
      <c r="T37" s="79"/>
      <c r="U37" s="3"/>
      <c r="V37" s="3"/>
      <c r="W37" s="3"/>
      <c r="X37" s="146"/>
      <c r="Y37" s="146"/>
      <c r="Z37" s="146"/>
      <c r="AA37" s="146"/>
      <c r="AB37" s="146"/>
    </row>
    <row r="38" spans="2:28" ht="15" customHeight="1">
      <c r="B38" s="139"/>
      <c r="C38" s="322">
        <v>27</v>
      </c>
      <c r="D38" s="227"/>
      <c r="E38" s="352"/>
      <c r="F38" s="352"/>
      <c r="G38" s="329"/>
      <c r="H38" s="227"/>
      <c r="I38" s="227"/>
      <c r="J38" s="355"/>
      <c r="K38" s="356"/>
      <c r="L38" s="60" t="str">
        <f t="shared" si="5"/>
        <v/>
      </c>
      <c r="M38" s="168" t="str">
        <f t="shared" si="6"/>
        <v/>
      </c>
      <c r="N38" s="168" t="str">
        <f t="shared" si="4"/>
        <v/>
      </c>
      <c r="O38" s="371" t="str">
        <f t="shared" si="7"/>
        <v/>
      </c>
      <c r="P38" s="98" t="str">
        <f t="shared" si="8"/>
        <v/>
      </c>
      <c r="Q38" s="96" t="str">
        <f t="shared" si="9"/>
        <v/>
      </c>
      <c r="R38" s="96" t="str">
        <f t="shared" si="10"/>
        <v/>
      </c>
      <c r="S38" s="96" t="str">
        <f t="shared" si="11"/>
        <v/>
      </c>
      <c r="T38" s="79"/>
      <c r="U38" s="3"/>
      <c r="V38" s="3"/>
      <c r="W38" s="3"/>
      <c r="X38" s="146"/>
      <c r="Y38" s="146"/>
      <c r="Z38" s="146"/>
      <c r="AA38" s="146"/>
      <c r="AB38" s="146"/>
    </row>
    <row r="39" spans="2:28" ht="15" customHeight="1">
      <c r="B39" s="139"/>
      <c r="C39" s="322">
        <v>28</v>
      </c>
      <c r="D39" s="227"/>
      <c r="E39" s="352"/>
      <c r="F39" s="352"/>
      <c r="G39" s="329"/>
      <c r="H39" s="227"/>
      <c r="I39" s="227"/>
      <c r="J39" s="355"/>
      <c r="K39" s="356"/>
      <c r="L39" s="60" t="str">
        <f t="shared" si="5"/>
        <v/>
      </c>
      <c r="M39" s="168" t="str">
        <f t="shared" si="6"/>
        <v/>
      </c>
      <c r="N39" s="168" t="str">
        <f t="shared" si="4"/>
        <v/>
      </c>
      <c r="O39" s="371" t="str">
        <f t="shared" si="7"/>
        <v/>
      </c>
      <c r="P39" s="98" t="str">
        <f t="shared" si="8"/>
        <v/>
      </c>
      <c r="Q39" s="96" t="str">
        <f t="shared" si="9"/>
        <v/>
      </c>
      <c r="R39" s="96" t="str">
        <f t="shared" si="10"/>
        <v/>
      </c>
      <c r="S39" s="96" t="str">
        <f t="shared" si="11"/>
        <v/>
      </c>
      <c r="T39" s="79"/>
      <c r="U39" s="3"/>
      <c r="V39" s="3"/>
      <c r="W39" s="3"/>
      <c r="X39" s="146"/>
      <c r="Y39" s="146"/>
      <c r="Z39" s="146"/>
      <c r="AA39" s="146"/>
      <c r="AB39" s="146"/>
    </row>
    <row r="40" spans="2:28" ht="15" customHeight="1">
      <c r="B40" s="139"/>
      <c r="C40" s="322">
        <v>29</v>
      </c>
      <c r="D40" s="227"/>
      <c r="E40" s="352"/>
      <c r="F40" s="352"/>
      <c r="G40" s="329"/>
      <c r="H40" s="227"/>
      <c r="I40" s="227"/>
      <c r="J40" s="355"/>
      <c r="K40" s="356"/>
      <c r="L40" s="60" t="str">
        <f t="shared" si="5"/>
        <v/>
      </c>
      <c r="M40" s="168" t="str">
        <f t="shared" si="6"/>
        <v/>
      </c>
      <c r="N40" s="168" t="str">
        <f t="shared" si="4"/>
        <v/>
      </c>
      <c r="O40" s="371" t="str">
        <f t="shared" si="7"/>
        <v/>
      </c>
      <c r="P40" s="98" t="str">
        <f t="shared" si="8"/>
        <v/>
      </c>
      <c r="Q40" s="96" t="str">
        <f t="shared" si="9"/>
        <v/>
      </c>
      <c r="R40" s="96" t="str">
        <f t="shared" si="10"/>
        <v/>
      </c>
      <c r="S40" s="96" t="str">
        <f t="shared" si="11"/>
        <v/>
      </c>
      <c r="T40" s="79"/>
      <c r="U40" s="3"/>
      <c r="V40" s="3"/>
      <c r="W40" s="3"/>
      <c r="X40" s="146"/>
      <c r="Y40" s="146"/>
      <c r="Z40" s="146"/>
      <c r="AA40" s="146"/>
      <c r="AB40" s="146"/>
    </row>
    <row r="41" spans="2:28" ht="15" customHeight="1">
      <c r="B41" s="139"/>
      <c r="C41" s="322">
        <v>30</v>
      </c>
      <c r="D41" s="227"/>
      <c r="E41" s="352"/>
      <c r="F41" s="352"/>
      <c r="G41" s="329"/>
      <c r="H41" s="227"/>
      <c r="I41" s="227"/>
      <c r="J41" s="355"/>
      <c r="K41" s="356"/>
      <c r="L41" s="60" t="str">
        <f t="shared" si="5"/>
        <v/>
      </c>
      <c r="M41" s="168" t="str">
        <f t="shared" si="6"/>
        <v/>
      </c>
      <c r="N41" s="168" t="str">
        <f t="shared" si="4"/>
        <v/>
      </c>
      <c r="O41" s="371" t="str">
        <f t="shared" si="7"/>
        <v/>
      </c>
      <c r="P41" s="98" t="str">
        <f t="shared" si="8"/>
        <v/>
      </c>
      <c r="Q41" s="96" t="str">
        <f t="shared" si="9"/>
        <v/>
      </c>
      <c r="R41" s="96" t="str">
        <f t="shared" si="10"/>
        <v/>
      </c>
      <c r="S41" s="96" t="str">
        <f>IF(ISERROR(O41),"",IF(O41="","",O41*$AN$6/1000))</f>
        <v/>
      </c>
      <c r="T41" s="79"/>
      <c r="U41" s="3"/>
      <c r="V41" s="3"/>
      <c r="W41" s="3"/>
      <c r="X41" s="146"/>
      <c r="Y41" s="146"/>
      <c r="Z41" s="146"/>
      <c r="AA41" s="146"/>
      <c r="AB41" s="146"/>
    </row>
    <row r="42" spans="2:28" ht="15" customHeight="1">
      <c r="B42" s="299"/>
      <c r="C42" s="332"/>
      <c r="D42" s="332"/>
      <c r="E42" s="332"/>
      <c r="F42" s="332"/>
      <c r="G42" s="332"/>
      <c r="H42" s="332"/>
      <c r="I42" s="332"/>
      <c r="J42" s="332"/>
      <c r="K42" s="332"/>
      <c r="L42" s="332"/>
      <c r="M42" s="332"/>
      <c r="N42" s="332"/>
      <c r="O42" s="332"/>
      <c r="P42" s="332"/>
      <c r="Q42" s="332"/>
      <c r="R42" s="332"/>
      <c r="S42" s="332"/>
      <c r="T42" s="334"/>
    </row>
    <row r="43" spans="2:28">
      <c r="T43" s="303" t="s">
        <v>229</v>
      </c>
    </row>
  </sheetData>
  <sheetProtection algorithmName="SHA-512" hashValue="/WZHvUHtEZfmwBfLH1KEtOY3lI+GuXIf+BYL7FZKPZSNwXWQaCkx6xfskjOcmMHMD0ZTVfMgN2JF6B4lRo47HA==" saltValue="pc/g730eHqMfZS1smnVNpg==" spinCount="100000" sheet="1" selectLockedCells="1"/>
  <mergeCells count="17">
    <mergeCell ref="P9:S10"/>
    <mergeCell ref="L8:S8"/>
    <mergeCell ref="K10:K11"/>
    <mergeCell ref="L9:L11"/>
    <mergeCell ref="M9:M11"/>
    <mergeCell ref="N9:N11"/>
    <mergeCell ref="O9:O11"/>
    <mergeCell ref="C8:C11"/>
    <mergeCell ref="D8:K8"/>
    <mergeCell ref="D9:D11"/>
    <mergeCell ref="E9:E11"/>
    <mergeCell ref="F9:F11"/>
    <mergeCell ref="G9:G11"/>
    <mergeCell ref="H9:K9"/>
    <mergeCell ref="H10:H11"/>
    <mergeCell ref="I10:I11"/>
    <mergeCell ref="J10:J11"/>
  </mergeCells>
  <phoneticPr fontId="3"/>
  <conditionalFormatting sqref="H12:H41">
    <cfRule type="expression" dxfId="11" priority="2">
      <formula>COUNTIF(H12:I12,"○")&gt;1</formula>
    </cfRule>
  </conditionalFormatting>
  <conditionalFormatting sqref="I12:I41">
    <cfRule type="expression" dxfId="10" priority="1">
      <formula>COUNTIF(H12:I12,"○")&gt;1</formula>
    </cfRule>
  </conditionalFormatting>
  <dataValidations count="3">
    <dataValidation type="list" allowBlank="1" showInputMessage="1" showErrorMessage="1" sqref="D12:D41" xr:uid="{D62336B2-D8CD-46B7-AEEC-9587FE7CB65D}">
      <formula1>$X$2:$AE$2</formula1>
    </dataValidation>
    <dataValidation type="list" allowBlank="1" showInputMessage="1" showErrorMessage="1" sqref="G12:G41" xr:uid="{F52F0B4D-4BF0-45E7-8F1D-8EDE330DE8A8}">
      <formula1>$X$11:$AF$11</formula1>
    </dataValidation>
    <dataValidation type="list" allowBlank="1" showInputMessage="1" showErrorMessage="1" sqref="H12:I41" xr:uid="{B200BED1-3BB5-47DC-BC58-332503CDDE64}">
      <formula1>$AA$5:$AB$5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8" orientation="landscape" blackAndWhite="1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2EC3E-F647-4069-8440-FFB51E87778D}">
  <dimension ref="A1:IZ43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0" customHeight="1" zeroHeight="1"/>
  <cols>
    <col min="1" max="1" width="1.9140625" style="339" customWidth="1"/>
    <col min="2" max="2" width="1.9140625" style="2" customWidth="1"/>
    <col min="3" max="3" width="3.33203125" style="2" customWidth="1"/>
    <col min="4" max="5" width="5.08203125" style="2" customWidth="1"/>
    <col min="6" max="6" width="8.6640625" style="2" customWidth="1"/>
    <col min="7" max="8" width="6.9140625" style="2" customWidth="1"/>
    <col min="9" max="9" width="6" style="2" customWidth="1"/>
    <col min="10" max="10" width="5.08203125" style="2" customWidth="1"/>
    <col min="11" max="13" width="6.9140625" style="2" customWidth="1"/>
    <col min="14" max="14" width="6.4140625" style="2" customWidth="1"/>
    <col min="15" max="20" width="6.9140625" style="2" customWidth="1"/>
    <col min="21" max="21" width="1.9140625" style="2" customWidth="1"/>
    <col min="22" max="22" width="1.9140625" style="2" hidden="1" customWidth="1"/>
    <col min="23" max="24" width="8.08203125" style="2" hidden="1" customWidth="1"/>
    <col min="25" max="32" width="7.83203125" style="3" hidden="1" customWidth="1"/>
    <col min="33" max="33" width="12.83203125" style="2" hidden="1" customWidth="1"/>
    <col min="34" max="36" width="8.08203125" style="2" hidden="1" customWidth="1"/>
    <col min="37" max="37" width="10.9140625" style="2" hidden="1" customWidth="1"/>
    <col min="38" max="260" width="8.08203125" style="2" hidden="1" customWidth="1"/>
    <col min="261" max="16384" width="8.1640625" style="2" hidden="1"/>
  </cols>
  <sheetData>
    <row r="1" spans="1:56" ht="15" customHeight="1" thickBot="1">
      <c r="Y1" s="3" t="s">
        <v>410</v>
      </c>
      <c r="AO1" s="2">
        <v>1</v>
      </c>
      <c r="AP1" s="2">
        <v>2</v>
      </c>
      <c r="AQ1" s="2">
        <v>3</v>
      </c>
      <c r="AS1" s="3" t="s">
        <v>221</v>
      </c>
      <c r="AT1" s="3"/>
      <c r="AU1" s="3"/>
      <c r="AV1" s="3" t="s">
        <v>285</v>
      </c>
    </row>
    <row r="2" spans="1:56" ht="15" customHeight="1" thickBot="1">
      <c r="D2" s="310"/>
      <c r="E2" s="5" t="s">
        <v>0</v>
      </c>
      <c r="Y2" s="37" t="s">
        <v>8</v>
      </c>
      <c r="Z2" s="37" t="s">
        <v>9</v>
      </c>
      <c r="AA2" s="37" t="s">
        <v>10</v>
      </c>
      <c r="AB2" s="37" t="s">
        <v>11</v>
      </c>
      <c r="AC2" s="37" t="s">
        <v>12</v>
      </c>
      <c r="AD2" s="37" t="s">
        <v>13</v>
      </c>
      <c r="AE2" s="37" t="s">
        <v>14</v>
      </c>
      <c r="AF2" s="37" t="s">
        <v>15</v>
      </c>
      <c r="AG2" s="37"/>
      <c r="AH2" s="146"/>
      <c r="AI2" s="146"/>
      <c r="AJ2" s="146"/>
      <c r="AK2" s="146"/>
      <c r="AL2" s="146"/>
      <c r="AM2" s="3"/>
      <c r="AN2" s="3">
        <v>111</v>
      </c>
      <c r="AO2" s="31">
        <v>5.0000000000000001E-3</v>
      </c>
      <c r="AP2" s="31">
        <v>5.0000000000000001E-3</v>
      </c>
      <c r="AQ2" s="31">
        <v>4.0000000000000001E-3</v>
      </c>
      <c r="AS2" s="59"/>
      <c r="AT2" s="31" t="s">
        <v>198</v>
      </c>
      <c r="AU2" s="471"/>
      <c r="AV2" s="31"/>
      <c r="AW2" s="37" t="s">
        <v>8</v>
      </c>
      <c r="AX2" s="37" t="s">
        <v>9</v>
      </c>
      <c r="AY2" s="37" t="s">
        <v>10</v>
      </c>
      <c r="AZ2" s="37" t="s">
        <v>11</v>
      </c>
      <c r="BA2" s="37" t="s">
        <v>12</v>
      </c>
      <c r="BB2" s="37" t="s">
        <v>13</v>
      </c>
      <c r="BC2" s="37" t="s">
        <v>14</v>
      </c>
      <c r="BD2" s="37" t="s">
        <v>15</v>
      </c>
    </row>
    <row r="3" spans="1:56" ht="15" customHeight="1" thickBot="1">
      <c r="D3" s="313"/>
      <c r="E3" s="5" t="s">
        <v>1</v>
      </c>
      <c r="X3" s="472">
        <v>5</v>
      </c>
      <c r="AG3" s="3"/>
      <c r="AH3" s="3"/>
      <c r="AI3" s="3"/>
      <c r="AJ3" s="3"/>
      <c r="AK3" s="3"/>
      <c r="AL3" s="3"/>
      <c r="AN3" s="2">
        <v>112</v>
      </c>
      <c r="AO3" s="31">
        <v>6.0000000000000001E-3</v>
      </c>
      <c r="AP3" s="31">
        <v>5.0000000000000001E-3</v>
      </c>
      <c r="AQ3" s="31">
        <v>4.0000000000000001E-3</v>
      </c>
      <c r="AS3" s="31" t="s">
        <v>100</v>
      </c>
      <c r="AT3" s="31">
        <f>メイン_入力!$AB$99</f>
        <v>0.38600000000000001</v>
      </c>
      <c r="AU3" s="471"/>
      <c r="AV3" s="31" t="s">
        <v>100</v>
      </c>
      <c r="AW3" s="31">
        <f t="shared" ref="AW3:BD3" si="0">SUMIF($D$12:$D$41,AW2,$Q$12:$Q$41)</f>
        <v>0</v>
      </c>
      <c r="AX3" s="31">
        <f t="shared" si="0"/>
        <v>0</v>
      </c>
      <c r="AY3" s="31">
        <f t="shared" si="0"/>
        <v>0</v>
      </c>
      <c r="AZ3" s="31">
        <f t="shared" si="0"/>
        <v>0</v>
      </c>
      <c r="BA3" s="31">
        <f t="shared" si="0"/>
        <v>0</v>
      </c>
      <c r="BB3" s="31">
        <f t="shared" si="0"/>
        <v>0</v>
      </c>
      <c r="BC3" s="31">
        <f t="shared" si="0"/>
        <v>0</v>
      </c>
      <c r="BD3" s="31">
        <f t="shared" si="0"/>
        <v>0</v>
      </c>
    </row>
    <row r="4" spans="1:56" ht="15" customHeight="1">
      <c r="AG4" s="3"/>
      <c r="AH4" s="3"/>
      <c r="AI4" s="3"/>
      <c r="AJ4" s="3"/>
      <c r="AK4" s="3"/>
      <c r="AL4" s="3"/>
      <c r="AN4" s="2">
        <v>121</v>
      </c>
      <c r="AO4" s="31">
        <v>4.0000000000000001E-3</v>
      </c>
      <c r="AP4" s="31">
        <v>4.0000000000000001E-3</v>
      </c>
      <c r="AQ4" s="31">
        <v>3.0000000000000001E-3</v>
      </c>
      <c r="AS4" s="31" t="s">
        <v>98</v>
      </c>
      <c r="AT4" s="31">
        <f>メイン_入力!$AB$100</f>
        <v>0.495</v>
      </c>
      <c r="AU4" s="471"/>
      <c r="AV4" s="31" t="s">
        <v>98</v>
      </c>
      <c r="AW4" s="31">
        <f t="shared" ref="AW4:BD4" si="1">SUMIF($D$12:$D$41,AW2,$R$12:$R$41)</f>
        <v>0</v>
      </c>
      <c r="AX4" s="31">
        <f t="shared" si="1"/>
        <v>0</v>
      </c>
      <c r="AY4" s="31">
        <f t="shared" si="1"/>
        <v>0</v>
      </c>
      <c r="AZ4" s="31">
        <f t="shared" si="1"/>
        <v>0</v>
      </c>
      <c r="BA4" s="31">
        <f t="shared" si="1"/>
        <v>0</v>
      </c>
      <c r="BB4" s="31">
        <f t="shared" si="1"/>
        <v>0</v>
      </c>
      <c r="BC4" s="31">
        <f t="shared" si="1"/>
        <v>0</v>
      </c>
      <c r="BD4" s="31">
        <f t="shared" si="1"/>
        <v>0</v>
      </c>
    </row>
    <row r="5" spans="1:56" ht="15" customHeight="1">
      <c r="A5" s="9" t="s">
        <v>836</v>
      </c>
      <c r="C5" s="71"/>
      <c r="D5" s="38"/>
      <c r="E5" s="5"/>
      <c r="P5" s="3"/>
      <c r="Q5" s="3"/>
      <c r="R5" s="3"/>
      <c r="S5" s="3"/>
      <c r="T5" s="3"/>
      <c r="U5" s="10"/>
      <c r="V5" s="3"/>
      <c r="Y5" s="37" t="s">
        <v>295</v>
      </c>
      <c r="Z5" s="37" t="s">
        <v>296</v>
      </c>
      <c r="AB5" s="37" t="s">
        <v>238</v>
      </c>
      <c r="AC5" s="37"/>
      <c r="AD5" s="2"/>
      <c r="AE5" s="59">
        <v>11</v>
      </c>
      <c r="AF5" s="31">
        <v>6.0000000000000001E-3</v>
      </c>
      <c r="AG5" s="31">
        <v>5.0000000000000001E-3</v>
      </c>
      <c r="AH5" s="59">
        <v>4.0000000000000001E-3</v>
      </c>
      <c r="AI5" s="312"/>
      <c r="AJ5" s="31">
        <v>1</v>
      </c>
      <c r="AK5" s="31">
        <v>2</v>
      </c>
      <c r="AL5" s="31">
        <v>3</v>
      </c>
      <c r="AM5" s="14"/>
      <c r="AN5" s="3">
        <v>122</v>
      </c>
      <c r="AO5" s="31">
        <v>5.0000000000000001E-3</v>
      </c>
      <c r="AP5" s="31">
        <v>4.0000000000000001E-3</v>
      </c>
      <c r="AQ5" s="31">
        <v>3.0000000000000001E-3</v>
      </c>
      <c r="AS5" s="31" t="s">
        <v>99</v>
      </c>
      <c r="AT5" s="31">
        <f>メイン_入力!$AB$101</f>
        <v>0.495</v>
      </c>
      <c r="AU5" s="471"/>
      <c r="AV5" s="31" t="s">
        <v>99</v>
      </c>
      <c r="AW5" s="31">
        <f t="shared" ref="AW5:BD5" si="2">SUMIF($D$12:$D$41,AW2,$S$12:$S$41)</f>
        <v>0</v>
      </c>
      <c r="AX5" s="31">
        <f t="shared" si="2"/>
        <v>0</v>
      </c>
      <c r="AY5" s="31">
        <f t="shared" si="2"/>
        <v>0</v>
      </c>
      <c r="AZ5" s="31">
        <f t="shared" si="2"/>
        <v>0</v>
      </c>
      <c r="BA5" s="31">
        <f t="shared" si="2"/>
        <v>0</v>
      </c>
      <c r="BB5" s="31">
        <f t="shared" si="2"/>
        <v>0</v>
      </c>
      <c r="BC5" s="31">
        <f t="shared" si="2"/>
        <v>0</v>
      </c>
      <c r="BD5" s="31">
        <f t="shared" si="2"/>
        <v>0</v>
      </c>
    </row>
    <row r="6" spans="1:56" ht="15" customHeight="1">
      <c r="B6" s="316"/>
      <c r="C6" s="340" t="s">
        <v>590</v>
      </c>
      <c r="D6" s="317" t="s">
        <v>591</v>
      </c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78"/>
      <c r="Q6" s="78"/>
      <c r="R6" s="78"/>
      <c r="S6" s="78"/>
      <c r="T6" s="78"/>
      <c r="U6" s="341"/>
      <c r="V6" s="3"/>
      <c r="Y6" s="3">
        <v>1</v>
      </c>
      <c r="Z6" s="3">
        <v>2</v>
      </c>
      <c r="AB6" s="3">
        <v>1</v>
      </c>
      <c r="AC6" s="3">
        <v>2</v>
      </c>
      <c r="AE6" s="59">
        <v>12</v>
      </c>
      <c r="AF6" s="31">
        <v>5.0000000000000001E-3</v>
      </c>
      <c r="AG6" s="31">
        <v>4.0000000000000001E-3</v>
      </c>
      <c r="AH6" s="59">
        <v>3.0000000000000001E-3</v>
      </c>
      <c r="AI6" s="31">
        <v>11</v>
      </c>
      <c r="AJ6" s="31">
        <v>6.0000000000000001E-3</v>
      </c>
      <c r="AK6" s="31">
        <v>5.0000000000000001E-3</v>
      </c>
      <c r="AL6" s="31">
        <v>4.0000000000000001E-3</v>
      </c>
      <c r="AM6" s="14"/>
      <c r="AN6" s="3">
        <v>211</v>
      </c>
      <c r="AO6" s="31">
        <v>5.0000000000000001E-3</v>
      </c>
      <c r="AP6" s="31">
        <v>5.0000000000000001E-3</v>
      </c>
      <c r="AQ6" s="31">
        <v>4.0000000000000001E-3</v>
      </c>
      <c r="AS6" s="31" t="s">
        <v>848</v>
      </c>
      <c r="AT6" s="31">
        <f>メイン_入力!$AB$102</f>
        <v>0.495</v>
      </c>
      <c r="AV6" s="31" t="s">
        <v>848</v>
      </c>
      <c r="AW6" s="31">
        <f>SUMIF($D$12:$D$41,AW2,$T$12:$T$41)</f>
        <v>0</v>
      </c>
      <c r="AX6" s="31">
        <f>SUMIF($D$12:$D$41,AX2,$T$12:$T$41)</f>
        <v>0</v>
      </c>
      <c r="AY6" s="31">
        <f t="shared" ref="AY6:BC6" si="3">SUMIF($D$12:$D$41,AY2,$T$12:$T$41)</f>
        <v>0</v>
      </c>
      <c r="AZ6" s="31">
        <f t="shared" si="3"/>
        <v>0</v>
      </c>
      <c r="BA6" s="31">
        <f t="shared" si="3"/>
        <v>0</v>
      </c>
      <c r="BB6" s="31">
        <f t="shared" si="3"/>
        <v>0</v>
      </c>
      <c r="BC6" s="31">
        <f t="shared" si="3"/>
        <v>0</v>
      </c>
      <c r="BD6" s="31">
        <f>SUMIF($D$12:$D$41,BD2,$T$12:$T$41)</f>
        <v>0</v>
      </c>
    </row>
    <row r="7" spans="1:56" ht="15" customHeight="1">
      <c r="B7" s="139"/>
      <c r="P7" s="3"/>
      <c r="Q7" s="3"/>
      <c r="R7" s="3"/>
      <c r="S7" s="3"/>
      <c r="T7" s="3"/>
      <c r="U7" s="79"/>
      <c r="V7" s="3"/>
      <c r="Y7" s="3" t="s">
        <v>592</v>
      </c>
      <c r="Z7" s="3" t="s">
        <v>593</v>
      </c>
      <c r="AB7" s="3" t="s">
        <v>594</v>
      </c>
      <c r="AC7" s="3" t="s">
        <v>595</v>
      </c>
      <c r="AE7" s="59">
        <v>21</v>
      </c>
      <c r="AF7" s="31">
        <v>6.0000000000000001E-3</v>
      </c>
      <c r="AG7" s="31">
        <v>5.0000000000000001E-3</v>
      </c>
      <c r="AH7" s="59">
        <v>4.0000000000000001E-3</v>
      </c>
      <c r="AI7" s="31">
        <v>12</v>
      </c>
      <c r="AJ7" s="31">
        <v>5.0000000000000001E-3</v>
      </c>
      <c r="AK7" s="31">
        <v>4.0000000000000001E-3</v>
      </c>
      <c r="AL7" s="31">
        <v>3.0000000000000001E-3</v>
      </c>
      <c r="AM7" s="14"/>
      <c r="AN7" s="3">
        <v>212</v>
      </c>
      <c r="AO7" s="31">
        <v>6.0000000000000001E-3</v>
      </c>
      <c r="AP7" s="31">
        <v>5.0000000000000001E-3</v>
      </c>
      <c r="AQ7" s="31">
        <v>4.0000000000000001E-3</v>
      </c>
    </row>
    <row r="8" spans="1:56" ht="15" customHeight="1">
      <c r="B8" s="139"/>
      <c r="C8" s="604" t="s">
        <v>94</v>
      </c>
      <c r="D8" s="616" t="s">
        <v>306</v>
      </c>
      <c r="E8" s="624"/>
      <c r="F8" s="624"/>
      <c r="G8" s="624"/>
      <c r="H8" s="624"/>
      <c r="I8" s="624"/>
      <c r="J8" s="624"/>
      <c r="K8" s="624"/>
      <c r="L8" s="624"/>
      <c r="M8" s="624"/>
      <c r="N8" s="710" t="s">
        <v>357</v>
      </c>
      <c r="O8" s="710"/>
      <c r="P8" s="710"/>
      <c r="Q8" s="710"/>
      <c r="R8" s="710"/>
      <c r="S8" s="710"/>
      <c r="T8" s="710"/>
      <c r="U8" s="79"/>
      <c r="V8" s="3"/>
      <c r="Y8" s="462"/>
      <c r="AE8" s="59">
        <v>22</v>
      </c>
      <c r="AF8" s="31">
        <v>6.0000000000000001E-3</v>
      </c>
      <c r="AG8" s="31">
        <v>5.0000000000000001E-3</v>
      </c>
      <c r="AH8" s="59">
        <v>4.0000000000000001E-3</v>
      </c>
      <c r="AI8" s="31">
        <v>21</v>
      </c>
      <c r="AJ8" s="31">
        <v>6.0000000000000001E-3</v>
      </c>
      <c r="AK8" s="31">
        <v>5.0000000000000001E-3</v>
      </c>
      <c r="AL8" s="31">
        <v>4.0000000000000001E-3</v>
      </c>
      <c r="AN8" s="3">
        <v>221</v>
      </c>
      <c r="AO8" s="31">
        <v>5.0000000000000001E-3</v>
      </c>
      <c r="AP8" s="31">
        <v>4.0000000000000001E-3</v>
      </c>
      <c r="AQ8" s="31">
        <v>4.0000000000000001E-3</v>
      </c>
    </row>
    <row r="9" spans="1:56" ht="15" customHeight="1">
      <c r="B9" s="139"/>
      <c r="C9" s="605"/>
      <c r="D9" s="563" t="s">
        <v>313</v>
      </c>
      <c r="E9" s="563" t="s">
        <v>314</v>
      </c>
      <c r="F9" s="666" t="s">
        <v>596</v>
      </c>
      <c r="G9" s="562" t="s">
        <v>597</v>
      </c>
      <c r="H9" s="562" t="s">
        <v>359</v>
      </c>
      <c r="I9" s="563" t="s">
        <v>598</v>
      </c>
      <c r="J9" s="563" t="s">
        <v>320</v>
      </c>
      <c r="K9" s="660" t="s">
        <v>383</v>
      </c>
      <c r="L9" s="686"/>
      <c r="M9" s="686"/>
      <c r="N9" s="563" t="s">
        <v>322</v>
      </c>
      <c r="O9" s="563" t="s">
        <v>599</v>
      </c>
      <c r="P9" s="563" t="s">
        <v>368</v>
      </c>
      <c r="Q9" s="663" t="s">
        <v>327</v>
      </c>
      <c r="R9" s="663"/>
      <c r="S9" s="663"/>
      <c r="T9" s="663"/>
      <c r="U9" s="79"/>
      <c r="V9" s="3"/>
      <c r="Y9" s="464"/>
      <c r="AA9" s="168">
        <f>24*365</f>
        <v>8760</v>
      </c>
      <c r="AC9" s="31">
        <v>0.05</v>
      </c>
      <c r="AI9" s="31">
        <v>22</v>
      </c>
      <c r="AJ9" s="31">
        <v>6.0000000000000001E-3</v>
      </c>
      <c r="AK9" s="31">
        <v>5.0000000000000001E-3</v>
      </c>
      <c r="AL9" s="31">
        <v>4.0000000000000001E-3</v>
      </c>
      <c r="AN9" s="3">
        <v>222</v>
      </c>
      <c r="AO9" s="31">
        <v>6.0000000000000001E-3</v>
      </c>
      <c r="AP9" s="31">
        <v>5.0000000000000001E-3</v>
      </c>
      <c r="AQ9" s="31">
        <v>4.0000000000000001E-3</v>
      </c>
    </row>
    <row r="10" spans="1:56" ht="36.75" customHeight="1">
      <c r="B10" s="139"/>
      <c r="C10" s="605"/>
      <c r="D10" s="563"/>
      <c r="E10" s="563"/>
      <c r="F10" s="666"/>
      <c r="G10" s="563"/>
      <c r="H10" s="563"/>
      <c r="I10" s="563"/>
      <c r="J10" s="563"/>
      <c r="K10" s="668" t="s">
        <v>600</v>
      </c>
      <c r="L10" s="668" t="s">
        <v>601</v>
      </c>
      <c r="M10" s="668" t="s">
        <v>602</v>
      </c>
      <c r="N10" s="563"/>
      <c r="O10" s="563"/>
      <c r="P10" s="563"/>
      <c r="Q10" s="663"/>
      <c r="R10" s="663"/>
      <c r="S10" s="663"/>
      <c r="T10" s="663"/>
      <c r="U10" s="79"/>
      <c r="V10" s="3"/>
      <c r="Y10" s="469"/>
      <c r="AA10" s="168"/>
      <c r="AC10" s="31"/>
    </row>
    <row r="11" spans="1:56" ht="28.25" customHeight="1">
      <c r="B11" s="139"/>
      <c r="C11" s="605"/>
      <c r="D11" s="563"/>
      <c r="E11" s="563"/>
      <c r="F11" s="666"/>
      <c r="G11" s="642"/>
      <c r="H11" s="642"/>
      <c r="I11" s="563"/>
      <c r="J11" s="563"/>
      <c r="K11" s="668"/>
      <c r="L11" s="668"/>
      <c r="M11" s="668"/>
      <c r="N11" s="642"/>
      <c r="O11" s="642"/>
      <c r="P11" s="642"/>
      <c r="Q11" s="365" t="s">
        <v>395</v>
      </c>
      <c r="R11" s="365" t="s">
        <v>396</v>
      </c>
      <c r="S11" s="365" t="s">
        <v>397</v>
      </c>
      <c r="T11" s="365" t="s">
        <v>850</v>
      </c>
      <c r="U11" s="79"/>
      <c r="V11" s="3"/>
      <c r="W11" s="473"/>
      <c r="X11" s="473"/>
      <c r="Y11" s="56" t="s">
        <v>603</v>
      </c>
      <c r="Z11" s="56" t="s">
        <v>604</v>
      </c>
      <c r="AA11" s="56" t="s">
        <v>605</v>
      </c>
      <c r="AB11" s="56" t="s">
        <v>606</v>
      </c>
      <c r="AC11" s="56" t="s">
        <v>607</v>
      </c>
      <c r="AD11" s="56" t="s">
        <v>608</v>
      </c>
      <c r="AE11" s="56" t="s">
        <v>609</v>
      </c>
      <c r="AF11" s="56" t="s">
        <v>610</v>
      </c>
    </row>
    <row r="12" spans="1:56" ht="15" customHeight="1">
      <c r="B12" s="139"/>
      <c r="C12" s="322">
        <v>1</v>
      </c>
      <c r="D12" s="227"/>
      <c r="E12" s="352"/>
      <c r="F12" s="474"/>
      <c r="G12" s="475"/>
      <c r="H12" s="475"/>
      <c r="I12" s="407"/>
      <c r="J12" s="356"/>
      <c r="K12" s="227"/>
      <c r="L12" s="227"/>
      <c r="M12" s="227"/>
      <c r="N12" s="60" t="str">
        <f>IF(J12="","",INDEX($AO$2:$AQ$9,MATCH(IF(G12="",0,IF(G12="単相",1,2))*100+IF(H12="",0,IF(H12="油入",1,2)*10+IF(E12&gt;2014,2,1)),$AN$2:$AN$9,0),MATCH(IF(AND(K12="",L12="",M12=""),0,IF(K12="○",1,IF(L12="○",2,3))),$AO$1:$AQ$1,0)))</f>
        <v/>
      </c>
      <c r="O12" s="168" t="str">
        <f>IF(J12="","",$AA$9)</f>
        <v/>
      </c>
      <c r="P12" s="168" t="str">
        <f t="shared" ref="P12:P41" si="4">IF(N12="","",I12*J12*N12*O12)</f>
        <v/>
      </c>
      <c r="Q12" s="96" t="str">
        <f>IF(ISERROR(P12),"",IF(P12="","",P12*$AT$3/1000))</f>
        <v/>
      </c>
      <c r="R12" s="96" t="str">
        <f>IF(ISERROR(P12),"",IF(P12="","",P12*$AT$4/1000))</f>
        <v/>
      </c>
      <c r="S12" s="96" t="str">
        <f>IF(ISERROR(P12),"",IF(P12="","",P12*$AT$5/1000))</f>
        <v/>
      </c>
      <c r="T12" s="96" t="str">
        <f>IF(ISERROR(P12),"",IF(P12="","",P12*$AT$6/1000))</f>
        <v/>
      </c>
      <c r="U12" s="79"/>
      <c r="V12" s="3"/>
      <c r="W12" s="3"/>
      <c r="X12" s="3"/>
      <c r="Y12" s="31">
        <v>5.0000000000000001E-3</v>
      </c>
      <c r="Z12" s="31">
        <v>5.0000000000000001E-3</v>
      </c>
      <c r="AA12" s="31">
        <v>4.0000000000000001E-3</v>
      </c>
      <c r="AB12" s="31">
        <v>5.0000000000000001E-3</v>
      </c>
      <c r="AC12" s="31">
        <v>4.0000000000000001E-3</v>
      </c>
      <c r="AD12" s="31">
        <v>4.0000000000000001E-3</v>
      </c>
      <c r="AE12" s="31">
        <v>3.0000000000000001E-3</v>
      </c>
      <c r="AF12" s="31">
        <v>4.0000000000000001E-3</v>
      </c>
      <c r="AH12" s="2">
        <f>IF(H12="",0,IF(H12="油入",1,2))</f>
        <v>0</v>
      </c>
      <c r="AI12" s="2">
        <f>IF(G12="",0,IF(G12="単相",1,2))*10+IF(H12="",0,IF(H12="油入",1,2))</f>
        <v>0</v>
      </c>
      <c r="AJ12" s="2">
        <f>IF(AND(K12="",L12="",M12=""),0,IF(K12="○",1,IF(L12="○",2,3)))</f>
        <v>0</v>
      </c>
    </row>
    <row r="13" spans="1:56" ht="15" customHeight="1">
      <c r="B13" s="139"/>
      <c r="C13" s="322">
        <v>2</v>
      </c>
      <c r="D13" s="227"/>
      <c r="E13" s="352"/>
      <c r="F13" s="474"/>
      <c r="G13" s="475"/>
      <c r="H13" s="475"/>
      <c r="I13" s="407"/>
      <c r="J13" s="356"/>
      <c r="K13" s="227"/>
      <c r="L13" s="227"/>
      <c r="M13" s="227"/>
      <c r="N13" s="60" t="str">
        <f t="shared" ref="N13:N41" si="5">IF(J13="","",INDEX($AO$2:$AQ$9,MATCH(IF(G13="",0,IF(G13="単相",1,2))*100+IF(H13="",0,IF(H13="油入",1,2)*10+IF(E13&gt;2014,2,1)),$AN$2:$AN$9,0),MATCH(IF(AND(K13="",L13="",M13=""),0,IF(K13="○",1,IF(L13="○",2,3))),$AO$1:$AQ$1,0)))</f>
        <v/>
      </c>
      <c r="O13" s="168" t="str">
        <f t="shared" ref="O13:O41" si="6">IF(J13="","",$AA$9)</f>
        <v/>
      </c>
      <c r="P13" s="168" t="str">
        <f t="shared" si="4"/>
        <v/>
      </c>
      <c r="Q13" s="96" t="str">
        <f>IF(ISERROR(P13),"",IF(P13="","",P13*$AT$3/1000))</f>
        <v/>
      </c>
      <c r="R13" s="96" t="str">
        <f>IF(ISERROR(P13),"",IF(P13="","",P13*$AT$4/1000))</f>
        <v/>
      </c>
      <c r="S13" s="96" t="str">
        <f>IF(ISERROR(P13),"",IF(P13="","",P13*$AT$5/1000))</f>
        <v/>
      </c>
      <c r="T13" s="96" t="str">
        <f>IF(ISERROR(P13),"",IF(P13="","",P13*$AT$6/1000))</f>
        <v/>
      </c>
      <c r="U13" s="79"/>
      <c r="V13" s="3"/>
      <c r="W13" s="3"/>
      <c r="X13" s="3"/>
    </row>
    <row r="14" spans="1:56" ht="15" customHeight="1">
      <c r="B14" s="139"/>
      <c r="C14" s="322">
        <v>3</v>
      </c>
      <c r="D14" s="227"/>
      <c r="E14" s="352"/>
      <c r="F14" s="474"/>
      <c r="G14" s="475"/>
      <c r="H14" s="475"/>
      <c r="I14" s="407"/>
      <c r="J14" s="356"/>
      <c r="K14" s="227"/>
      <c r="L14" s="227"/>
      <c r="M14" s="227"/>
      <c r="N14" s="60" t="str">
        <f t="shared" si="5"/>
        <v/>
      </c>
      <c r="O14" s="168" t="str">
        <f t="shared" si="6"/>
        <v/>
      </c>
      <c r="P14" s="168" t="str">
        <f t="shared" si="4"/>
        <v/>
      </c>
      <c r="Q14" s="96" t="str">
        <f>IF(ISERROR(P14),"",IF(P14="","",P14*$AT$3/1000))</f>
        <v/>
      </c>
      <c r="R14" s="96" t="str">
        <f t="shared" ref="R14:R39" si="7">IF(ISERROR(P14),"",IF(P14="","",P14*$AT$4/1000))</f>
        <v/>
      </c>
      <c r="S14" s="96" t="str">
        <f t="shared" ref="S14:S41" si="8">IF(ISERROR(P14),"",IF(P14="","",P14*$AT$5/1000))</f>
        <v/>
      </c>
      <c r="T14" s="96" t="str">
        <f>IF(ISERROR(P14),"",IF(P14="","",P14*$AT$6/1000))</f>
        <v/>
      </c>
      <c r="U14" s="79"/>
      <c r="V14" s="3"/>
      <c r="W14" s="3"/>
      <c r="X14" s="3"/>
    </row>
    <row r="15" spans="1:56" ht="15" customHeight="1">
      <c r="B15" s="139"/>
      <c r="C15" s="322">
        <v>4</v>
      </c>
      <c r="D15" s="227"/>
      <c r="E15" s="352"/>
      <c r="F15" s="474"/>
      <c r="G15" s="475"/>
      <c r="H15" s="475"/>
      <c r="I15" s="407"/>
      <c r="J15" s="356"/>
      <c r="K15" s="227"/>
      <c r="L15" s="227"/>
      <c r="M15" s="227"/>
      <c r="N15" s="60" t="str">
        <f t="shared" si="5"/>
        <v/>
      </c>
      <c r="O15" s="168" t="str">
        <f t="shared" si="6"/>
        <v/>
      </c>
      <c r="P15" s="168" t="str">
        <f t="shared" si="4"/>
        <v/>
      </c>
      <c r="Q15" s="96" t="str">
        <f>IF(ISERROR(P15),"",IF(P15="","",P15*$AT$3/1000))</f>
        <v/>
      </c>
      <c r="R15" s="96" t="str">
        <f t="shared" si="7"/>
        <v/>
      </c>
      <c r="S15" s="96" t="str">
        <f>IF(ISERROR(P15),"",IF(P15="","",P15*$AT$5/1000))</f>
        <v/>
      </c>
      <c r="T15" s="96" t="str">
        <f t="shared" ref="T15:T40" si="9">IF(ISERROR(P15),"",IF(P15="","",P15*$AT$6/1000))</f>
        <v/>
      </c>
      <c r="U15" s="79"/>
      <c r="V15" s="3"/>
      <c r="W15" s="3"/>
      <c r="X15" s="3"/>
    </row>
    <row r="16" spans="1:56" ht="15" customHeight="1">
      <c r="B16" s="139"/>
      <c r="C16" s="322">
        <v>5</v>
      </c>
      <c r="D16" s="227"/>
      <c r="E16" s="352"/>
      <c r="F16" s="474"/>
      <c r="G16" s="475"/>
      <c r="H16" s="475"/>
      <c r="I16" s="407"/>
      <c r="J16" s="356"/>
      <c r="K16" s="227"/>
      <c r="L16" s="227"/>
      <c r="M16" s="227"/>
      <c r="N16" s="60" t="str">
        <f>IF(J16="","",INDEX($AO$2:$AQ$9,MATCH(IF(G16="",0,IF(G16="単相",1,2))*100+IF(H16="",0,IF(H16="油入",1,2)*10+IF(E16&gt;2014,2,1)),$AN$2:$AN$9,0),MATCH(IF(AND(K16="",L16="",M16=""),0,IF(K16="○",1,IF(L16="○",2,3))),$AO$1:$AQ$1,0)))</f>
        <v/>
      </c>
      <c r="O16" s="168" t="str">
        <f t="shared" si="6"/>
        <v/>
      </c>
      <c r="P16" s="168" t="str">
        <f t="shared" si="4"/>
        <v/>
      </c>
      <c r="Q16" s="96" t="str">
        <f t="shared" ref="Q16:Q41" si="10">IF(ISERROR(P16),"",IF(P16="","",P16*$AT$3/1000))</f>
        <v/>
      </c>
      <c r="R16" s="96" t="str">
        <f t="shared" si="7"/>
        <v/>
      </c>
      <c r="S16" s="96" t="str">
        <f t="shared" si="8"/>
        <v/>
      </c>
      <c r="T16" s="96" t="str">
        <f t="shared" si="9"/>
        <v/>
      </c>
      <c r="U16" s="79"/>
      <c r="V16" s="3"/>
      <c r="W16" s="3"/>
      <c r="X16" s="3"/>
    </row>
    <row r="17" spans="1:51" ht="15" customHeight="1">
      <c r="B17" s="139"/>
      <c r="C17" s="322">
        <v>6</v>
      </c>
      <c r="D17" s="227"/>
      <c r="E17" s="352"/>
      <c r="F17" s="474"/>
      <c r="G17" s="475"/>
      <c r="H17" s="475"/>
      <c r="I17" s="407"/>
      <c r="J17" s="356"/>
      <c r="K17" s="227"/>
      <c r="L17" s="227"/>
      <c r="M17" s="227"/>
      <c r="N17" s="60" t="str">
        <f t="shared" si="5"/>
        <v/>
      </c>
      <c r="O17" s="168" t="str">
        <f t="shared" si="6"/>
        <v/>
      </c>
      <c r="P17" s="168" t="str">
        <f t="shared" si="4"/>
        <v/>
      </c>
      <c r="Q17" s="96" t="str">
        <f t="shared" si="10"/>
        <v/>
      </c>
      <c r="R17" s="96" t="str">
        <f t="shared" si="7"/>
        <v/>
      </c>
      <c r="S17" s="96" t="str">
        <f>IF(ISERROR(P17),"",IF(P17="","",P17*$AT$5/1000))</f>
        <v/>
      </c>
      <c r="T17" s="96" t="str">
        <f t="shared" si="9"/>
        <v/>
      </c>
      <c r="U17" s="79"/>
      <c r="V17" s="3"/>
      <c r="W17" s="3"/>
      <c r="X17" s="3"/>
    </row>
    <row r="18" spans="1:51" s="3" customFormat="1" ht="15" customHeight="1">
      <c r="A18" s="339"/>
      <c r="B18" s="139"/>
      <c r="C18" s="322">
        <v>7</v>
      </c>
      <c r="D18" s="227"/>
      <c r="E18" s="352"/>
      <c r="F18" s="474"/>
      <c r="G18" s="475"/>
      <c r="H18" s="475"/>
      <c r="I18" s="407"/>
      <c r="J18" s="356"/>
      <c r="K18" s="227"/>
      <c r="L18" s="227"/>
      <c r="M18" s="227"/>
      <c r="N18" s="60" t="str">
        <f t="shared" si="5"/>
        <v/>
      </c>
      <c r="O18" s="168" t="str">
        <f t="shared" si="6"/>
        <v/>
      </c>
      <c r="P18" s="168" t="str">
        <f t="shared" si="4"/>
        <v/>
      </c>
      <c r="Q18" s="96" t="str">
        <f t="shared" si="10"/>
        <v/>
      </c>
      <c r="R18" s="96" t="str">
        <f t="shared" si="7"/>
        <v/>
      </c>
      <c r="S18" s="96" t="str">
        <f>IF(ISERROR(P18),"",IF(P18="","",P18*$AT$5/1000))</f>
        <v/>
      </c>
      <c r="T18" s="96" t="str">
        <f t="shared" si="9"/>
        <v/>
      </c>
      <c r="U18" s="79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</row>
    <row r="19" spans="1:51" s="3" customFormat="1" ht="15" customHeight="1">
      <c r="A19" s="339"/>
      <c r="B19" s="139"/>
      <c r="C19" s="322">
        <v>8</v>
      </c>
      <c r="D19" s="227"/>
      <c r="E19" s="352"/>
      <c r="F19" s="474"/>
      <c r="G19" s="475"/>
      <c r="H19" s="475"/>
      <c r="I19" s="407"/>
      <c r="J19" s="356"/>
      <c r="K19" s="227"/>
      <c r="L19" s="227"/>
      <c r="M19" s="227"/>
      <c r="N19" s="60" t="str">
        <f t="shared" si="5"/>
        <v/>
      </c>
      <c r="O19" s="168" t="str">
        <f t="shared" si="6"/>
        <v/>
      </c>
      <c r="P19" s="168" t="str">
        <f t="shared" si="4"/>
        <v/>
      </c>
      <c r="Q19" s="96" t="str">
        <f t="shared" si="10"/>
        <v/>
      </c>
      <c r="R19" s="96" t="str">
        <f t="shared" si="7"/>
        <v/>
      </c>
      <c r="S19" s="96" t="str">
        <f t="shared" si="8"/>
        <v/>
      </c>
      <c r="T19" s="96" t="str">
        <f t="shared" si="9"/>
        <v/>
      </c>
      <c r="U19" s="79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</row>
    <row r="20" spans="1:51" s="3" customFormat="1" ht="15" customHeight="1">
      <c r="A20" s="339"/>
      <c r="B20" s="139"/>
      <c r="C20" s="322">
        <v>9</v>
      </c>
      <c r="D20" s="227"/>
      <c r="E20" s="352"/>
      <c r="F20" s="474"/>
      <c r="G20" s="475"/>
      <c r="H20" s="475"/>
      <c r="I20" s="407"/>
      <c r="J20" s="356"/>
      <c r="K20" s="227"/>
      <c r="L20" s="227"/>
      <c r="M20" s="227"/>
      <c r="N20" s="60" t="str">
        <f t="shared" si="5"/>
        <v/>
      </c>
      <c r="O20" s="168" t="str">
        <f t="shared" si="6"/>
        <v/>
      </c>
      <c r="P20" s="168" t="str">
        <f t="shared" si="4"/>
        <v/>
      </c>
      <c r="Q20" s="96" t="str">
        <f t="shared" si="10"/>
        <v/>
      </c>
      <c r="R20" s="96" t="str">
        <f t="shared" si="7"/>
        <v/>
      </c>
      <c r="S20" s="96" t="str">
        <f t="shared" si="8"/>
        <v/>
      </c>
      <c r="T20" s="96" t="str">
        <f t="shared" si="9"/>
        <v/>
      </c>
      <c r="U20" s="79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</row>
    <row r="21" spans="1:51" s="3" customFormat="1" ht="15" customHeight="1">
      <c r="A21" s="339"/>
      <c r="B21" s="139"/>
      <c r="C21" s="322">
        <v>10</v>
      </c>
      <c r="D21" s="227"/>
      <c r="E21" s="352"/>
      <c r="F21" s="474"/>
      <c r="G21" s="475"/>
      <c r="H21" s="475"/>
      <c r="I21" s="407"/>
      <c r="J21" s="356"/>
      <c r="K21" s="227"/>
      <c r="L21" s="227"/>
      <c r="M21" s="227"/>
      <c r="N21" s="60" t="str">
        <f t="shared" si="5"/>
        <v/>
      </c>
      <c r="O21" s="168" t="str">
        <f t="shared" si="6"/>
        <v/>
      </c>
      <c r="P21" s="168" t="str">
        <f t="shared" si="4"/>
        <v/>
      </c>
      <c r="Q21" s="96" t="str">
        <f t="shared" si="10"/>
        <v/>
      </c>
      <c r="R21" s="96" t="str">
        <f t="shared" si="7"/>
        <v/>
      </c>
      <c r="S21" s="96" t="str">
        <f t="shared" si="8"/>
        <v/>
      </c>
      <c r="T21" s="96" t="str">
        <f t="shared" si="9"/>
        <v/>
      </c>
      <c r="U21" s="79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</row>
    <row r="22" spans="1:51" s="3" customFormat="1" ht="15" customHeight="1">
      <c r="A22" s="339"/>
      <c r="B22" s="139"/>
      <c r="C22" s="322">
        <v>11</v>
      </c>
      <c r="D22" s="227"/>
      <c r="E22" s="352"/>
      <c r="F22" s="474"/>
      <c r="G22" s="475"/>
      <c r="H22" s="475"/>
      <c r="I22" s="407"/>
      <c r="J22" s="356"/>
      <c r="K22" s="227"/>
      <c r="L22" s="227"/>
      <c r="M22" s="227"/>
      <c r="N22" s="60" t="str">
        <f t="shared" si="5"/>
        <v/>
      </c>
      <c r="O22" s="168" t="str">
        <f t="shared" si="6"/>
        <v/>
      </c>
      <c r="P22" s="168" t="str">
        <f t="shared" si="4"/>
        <v/>
      </c>
      <c r="Q22" s="96" t="str">
        <f t="shared" si="10"/>
        <v/>
      </c>
      <c r="R22" s="96" t="str">
        <f t="shared" si="7"/>
        <v/>
      </c>
      <c r="S22" s="96" t="str">
        <f t="shared" si="8"/>
        <v/>
      </c>
      <c r="T22" s="96" t="str">
        <f t="shared" si="9"/>
        <v/>
      </c>
      <c r="U22" s="79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</row>
    <row r="23" spans="1:51" s="3" customFormat="1" ht="15" customHeight="1">
      <c r="A23" s="339"/>
      <c r="B23" s="139"/>
      <c r="C23" s="322">
        <v>12</v>
      </c>
      <c r="D23" s="227"/>
      <c r="E23" s="352"/>
      <c r="F23" s="474"/>
      <c r="G23" s="475"/>
      <c r="H23" s="475"/>
      <c r="I23" s="407"/>
      <c r="J23" s="356"/>
      <c r="K23" s="227"/>
      <c r="L23" s="227"/>
      <c r="M23" s="227"/>
      <c r="N23" s="60" t="str">
        <f t="shared" si="5"/>
        <v/>
      </c>
      <c r="O23" s="168" t="str">
        <f t="shared" si="6"/>
        <v/>
      </c>
      <c r="P23" s="168" t="str">
        <f t="shared" si="4"/>
        <v/>
      </c>
      <c r="Q23" s="96" t="str">
        <f t="shared" si="10"/>
        <v/>
      </c>
      <c r="R23" s="96" t="str">
        <f t="shared" si="7"/>
        <v/>
      </c>
      <c r="S23" s="96" t="str">
        <f t="shared" si="8"/>
        <v/>
      </c>
      <c r="T23" s="96" t="str">
        <f t="shared" si="9"/>
        <v/>
      </c>
      <c r="U23" s="79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</row>
    <row r="24" spans="1:51" s="3" customFormat="1" ht="15" customHeight="1">
      <c r="A24" s="339"/>
      <c r="B24" s="139"/>
      <c r="C24" s="322">
        <v>13</v>
      </c>
      <c r="D24" s="227"/>
      <c r="E24" s="352"/>
      <c r="F24" s="474"/>
      <c r="G24" s="475"/>
      <c r="H24" s="475"/>
      <c r="I24" s="407"/>
      <c r="J24" s="356"/>
      <c r="K24" s="227"/>
      <c r="L24" s="227"/>
      <c r="M24" s="227"/>
      <c r="N24" s="60" t="str">
        <f t="shared" si="5"/>
        <v/>
      </c>
      <c r="O24" s="168" t="str">
        <f t="shared" si="6"/>
        <v/>
      </c>
      <c r="P24" s="168" t="str">
        <f t="shared" si="4"/>
        <v/>
      </c>
      <c r="Q24" s="96" t="str">
        <f t="shared" si="10"/>
        <v/>
      </c>
      <c r="R24" s="96" t="str">
        <f t="shared" si="7"/>
        <v/>
      </c>
      <c r="S24" s="96" t="str">
        <f t="shared" si="8"/>
        <v/>
      </c>
      <c r="T24" s="96" t="str">
        <f t="shared" si="9"/>
        <v/>
      </c>
      <c r="U24" s="79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</row>
    <row r="25" spans="1:51" s="3" customFormat="1" ht="15" customHeight="1">
      <c r="A25" s="339"/>
      <c r="B25" s="139"/>
      <c r="C25" s="322">
        <v>14</v>
      </c>
      <c r="D25" s="227"/>
      <c r="E25" s="352"/>
      <c r="F25" s="474"/>
      <c r="G25" s="475"/>
      <c r="H25" s="475"/>
      <c r="I25" s="407"/>
      <c r="J25" s="356"/>
      <c r="K25" s="227"/>
      <c r="L25" s="227"/>
      <c r="M25" s="227"/>
      <c r="N25" s="60" t="str">
        <f t="shared" si="5"/>
        <v/>
      </c>
      <c r="O25" s="168" t="str">
        <f t="shared" si="6"/>
        <v/>
      </c>
      <c r="P25" s="168" t="str">
        <f t="shared" si="4"/>
        <v/>
      </c>
      <c r="Q25" s="96" t="str">
        <f t="shared" si="10"/>
        <v/>
      </c>
      <c r="R25" s="96" t="str">
        <f t="shared" si="7"/>
        <v/>
      </c>
      <c r="S25" s="96" t="str">
        <f t="shared" si="8"/>
        <v/>
      </c>
      <c r="T25" s="96" t="str">
        <f t="shared" si="9"/>
        <v/>
      </c>
      <c r="U25" s="79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</row>
    <row r="26" spans="1:51" s="3" customFormat="1" ht="15" customHeight="1">
      <c r="A26" s="339"/>
      <c r="B26" s="139"/>
      <c r="C26" s="322">
        <v>15</v>
      </c>
      <c r="D26" s="227"/>
      <c r="E26" s="352"/>
      <c r="F26" s="474"/>
      <c r="G26" s="475"/>
      <c r="H26" s="475"/>
      <c r="I26" s="407"/>
      <c r="J26" s="356"/>
      <c r="K26" s="227"/>
      <c r="L26" s="227"/>
      <c r="M26" s="227"/>
      <c r="N26" s="60" t="str">
        <f t="shared" si="5"/>
        <v/>
      </c>
      <c r="O26" s="168" t="str">
        <f t="shared" si="6"/>
        <v/>
      </c>
      <c r="P26" s="168" t="str">
        <f t="shared" si="4"/>
        <v/>
      </c>
      <c r="Q26" s="96" t="str">
        <f t="shared" si="10"/>
        <v/>
      </c>
      <c r="R26" s="96" t="str">
        <f t="shared" si="7"/>
        <v/>
      </c>
      <c r="S26" s="96" t="str">
        <f t="shared" si="8"/>
        <v/>
      </c>
      <c r="T26" s="96" t="str">
        <f t="shared" si="9"/>
        <v/>
      </c>
      <c r="U26" s="79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</row>
    <row r="27" spans="1:51" s="3" customFormat="1" ht="15" customHeight="1">
      <c r="A27" s="339"/>
      <c r="B27" s="139"/>
      <c r="C27" s="322">
        <v>16</v>
      </c>
      <c r="D27" s="227"/>
      <c r="E27" s="352"/>
      <c r="F27" s="474"/>
      <c r="G27" s="475"/>
      <c r="H27" s="475"/>
      <c r="I27" s="407"/>
      <c r="J27" s="356"/>
      <c r="K27" s="227"/>
      <c r="L27" s="227"/>
      <c r="M27" s="227"/>
      <c r="N27" s="60" t="str">
        <f t="shared" si="5"/>
        <v/>
      </c>
      <c r="O27" s="168" t="str">
        <f t="shared" si="6"/>
        <v/>
      </c>
      <c r="P27" s="168" t="str">
        <f t="shared" si="4"/>
        <v/>
      </c>
      <c r="Q27" s="96" t="str">
        <f t="shared" si="10"/>
        <v/>
      </c>
      <c r="R27" s="96" t="str">
        <f t="shared" si="7"/>
        <v/>
      </c>
      <c r="S27" s="96" t="str">
        <f t="shared" si="8"/>
        <v/>
      </c>
      <c r="T27" s="96" t="str">
        <f t="shared" si="9"/>
        <v/>
      </c>
      <c r="U27" s="79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</row>
    <row r="28" spans="1:51" s="3" customFormat="1" ht="15" customHeight="1">
      <c r="A28" s="339"/>
      <c r="B28" s="139"/>
      <c r="C28" s="322">
        <v>17</v>
      </c>
      <c r="D28" s="227"/>
      <c r="E28" s="352"/>
      <c r="F28" s="474"/>
      <c r="G28" s="475"/>
      <c r="H28" s="475"/>
      <c r="I28" s="407"/>
      <c r="J28" s="356"/>
      <c r="K28" s="227"/>
      <c r="L28" s="227"/>
      <c r="M28" s="227"/>
      <c r="N28" s="60" t="str">
        <f t="shared" si="5"/>
        <v/>
      </c>
      <c r="O28" s="168" t="str">
        <f t="shared" si="6"/>
        <v/>
      </c>
      <c r="P28" s="168" t="str">
        <f t="shared" si="4"/>
        <v/>
      </c>
      <c r="Q28" s="96" t="str">
        <f t="shared" si="10"/>
        <v/>
      </c>
      <c r="R28" s="96" t="str">
        <f t="shared" si="7"/>
        <v/>
      </c>
      <c r="S28" s="96" t="str">
        <f t="shared" si="8"/>
        <v/>
      </c>
      <c r="T28" s="96" t="str">
        <f t="shared" si="9"/>
        <v/>
      </c>
      <c r="U28" s="79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</row>
    <row r="29" spans="1:51" s="3" customFormat="1" ht="15" customHeight="1">
      <c r="A29" s="339"/>
      <c r="B29" s="139"/>
      <c r="C29" s="322">
        <v>18</v>
      </c>
      <c r="D29" s="227"/>
      <c r="E29" s="352"/>
      <c r="F29" s="474"/>
      <c r="G29" s="475"/>
      <c r="H29" s="475"/>
      <c r="I29" s="407"/>
      <c r="J29" s="356"/>
      <c r="K29" s="227"/>
      <c r="L29" s="227"/>
      <c r="M29" s="227"/>
      <c r="N29" s="60" t="str">
        <f t="shared" si="5"/>
        <v/>
      </c>
      <c r="O29" s="168" t="str">
        <f t="shared" si="6"/>
        <v/>
      </c>
      <c r="P29" s="168" t="str">
        <f t="shared" si="4"/>
        <v/>
      </c>
      <c r="Q29" s="96" t="str">
        <f t="shared" si="10"/>
        <v/>
      </c>
      <c r="R29" s="96" t="str">
        <f t="shared" si="7"/>
        <v/>
      </c>
      <c r="S29" s="96" t="str">
        <f t="shared" si="8"/>
        <v/>
      </c>
      <c r="T29" s="96" t="str">
        <f t="shared" si="9"/>
        <v/>
      </c>
      <c r="U29" s="79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</row>
    <row r="30" spans="1:51" s="3" customFormat="1" ht="15" customHeight="1">
      <c r="A30" s="339"/>
      <c r="B30" s="139"/>
      <c r="C30" s="322">
        <v>19</v>
      </c>
      <c r="D30" s="227"/>
      <c r="E30" s="352"/>
      <c r="F30" s="474"/>
      <c r="G30" s="475"/>
      <c r="H30" s="475"/>
      <c r="I30" s="407"/>
      <c r="J30" s="356"/>
      <c r="K30" s="227"/>
      <c r="L30" s="227"/>
      <c r="M30" s="227"/>
      <c r="N30" s="60" t="str">
        <f t="shared" si="5"/>
        <v/>
      </c>
      <c r="O30" s="168" t="str">
        <f t="shared" si="6"/>
        <v/>
      </c>
      <c r="P30" s="168" t="str">
        <f t="shared" si="4"/>
        <v/>
      </c>
      <c r="Q30" s="96" t="str">
        <f>IF(ISERROR(P30),"",IF(P30="","",P30*$AT$3/1000))</f>
        <v/>
      </c>
      <c r="R30" s="96" t="str">
        <f t="shared" si="7"/>
        <v/>
      </c>
      <c r="S30" s="96" t="str">
        <f t="shared" si="8"/>
        <v/>
      </c>
      <c r="T30" s="96" t="str">
        <f t="shared" si="9"/>
        <v/>
      </c>
      <c r="U30" s="79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</row>
    <row r="31" spans="1:51" s="3" customFormat="1" ht="15" customHeight="1">
      <c r="A31" s="339"/>
      <c r="B31" s="139"/>
      <c r="C31" s="322">
        <v>20</v>
      </c>
      <c r="D31" s="227"/>
      <c r="E31" s="352"/>
      <c r="F31" s="474"/>
      <c r="G31" s="475"/>
      <c r="H31" s="475"/>
      <c r="I31" s="407"/>
      <c r="J31" s="356"/>
      <c r="K31" s="227"/>
      <c r="L31" s="227"/>
      <c r="M31" s="227"/>
      <c r="N31" s="60" t="str">
        <f t="shared" si="5"/>
        <v/>
      </c>
      <c r="O31" s="168" t="str">
        <f t="shared" si="6"/>
        <v/>
      </c>
      <c r="P31" s="168" t="str">
        <f t="shared" si="4"/>
        <v/>
      </c>
      <c r="Q31" s="96" t="str">
        <f>IF(ISERROR(P31),"",IF(P31="","",P31*$AT$3/1000))</f>
        <v/>
      </c>
      <c r="R31" s="96" t="str">
        <f t="shared" si="7"/>
        <v/>
      </c>
      <c r="S31" s="96" t="str">
        <f t="shared" si="8"/>
        <v/>
      </c>
      <c r="T31" s="96" t="str">
        <f t="shared" si="9"/>
        <v/>
      </c>
      <c r="U31" s="79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</row>
    <row r="32" spans="1:51" s="3" customFormat="1" ht="15" customHeight="1">
      <c r="A32" s="339"/>
      <c r="B32" s="139"/>
      <c r="C32" s="322">
        <v>21</v>
      </c>
      <c r="D32" s="227"/>
      <c r="E32" s="352"/>
      <c r="F32" s="474"/>
      <c r="G32" s="475"/>
      <c r="H32" s="475"/>
      <c r="I32" s="407"/>
      <c r="J32" s="356"/>
      <c r="K32" s="227"/>
      <c r="L32" s="227"/>
      <c r="M32" s="227"/>
      <c r="N32" s="60" t="str">
        <f t="shared" si="5"/>
        <v/>
      </c>
      <c r="O32" s="168" t="str">
        <f t="shared" si="6"/>
        <v/>
      </c>
      <c r="P32" s="168" t="str">
        <f t="shared" si="4"/>
        <v/>
      </c>
      <c r="Q32" s="96" t="str">
        <f>IF(ISERROR(P32),"",IF(P32="","",P32*$AT$3/1000))</f>
        <v/>
      </c>
      <c r="R32" s="96" t="str">
        <f t="shared" si="7"/>
        <v/>
      </c>
      <c r="S32" s="96" t="str">
        <f t="shared" si="8"/>
        <v/>
      </c>
      <c r="T32" s="96" t="str">
        <f t="shared" si="9"/>
        <v/>
      </c>
      <c r="U32" s="79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</row>
    <row r="33" spans="1:51" s="3" customFormat="1" ht="15" customHeight="1">
      <c r="A33" s="339"/>
      <c r="B33" s="139"/>
      <c r="C33" s="322">
        <v>22</v>
      </c>
      <c r="D33" s="227"/>
      <c r="E33" s="352"/>
      <c r="F33" s="474"/>
      <c r="G33" s="475"/>
      <c r="H33" s="475"/>
      <c r="I33" s="407"/>
      <c r="J33" s="356"/>
      <c r="K33" s="227"/>
      <c r="L33" s="227"/>
      <c r="M33" s="227"/>
      <c r="N33" s="60" t="str">
        <f t="shared" si="5"/>
        <v/>
      </c>
      <c r="O33" s="168" t="str">
        <f t="shared" si="6"/>
        <v/>
      </c>
      <c r="P33" s="168" t="str">
        <f t="shared" si="4"/>
        <v/>
      </c>
      <c r="Q33" s="96" t="str">
        <f t="shared" si="10"/>
        <v/>
      </c>
      <c r="R33" s="96" t="str">
        <f t="shared" si="7"/>
        <v/>
      </c>
      <c r="S33" s="96" t="str">
        <f t="shared" si="8"/>
        <v/>
      </c>
      <c r="T33" s="96" t="str">
        <f t="shared" si="9"/>
        <v/>
      </c>
      <c r="U33" s="79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</row>
    <row r="34" spans="1:51" s="3" customFormat="1" ht="15" customHeight="1">
      <c r="A34" s="339"/>
      <c r="B34" s="139"/>
      <c r="C34" s="322">
        <v>23</v>
      </c>
      <c r="D34" s="227"/>
      <c r="E34" s="352"/>
      <c r="F34" s="474"/>
      <c r="G34" s="475"/>
      <c r="H34" s="475"/>
      <c r="I34" s="407"/>
      <c r="J34" s="356"/>
      <c r="K34" s="227"/>
      <c r="L34" s="227"/>
      <c r="M34" s="227"/>
      <c r="N34" s="60" t="str">
        <f t="shared" si="5"/>
        <v/>
      </c>
      <c r="O34" s="168" t="str">
        <f t="shared" si="6"/>
        <v/>
      </c>
      <c r="P34" s="168" t="str">
        <f t="shared" si="4"/>
        <v/>
      </c>
      <c r="Q34" s="96" t="str">
        <f t="shared" si="10"/>
        <v/>
      </c>
      <c r="R34" s="96" t="str">
        <f t="shared" si="7"/>
        <v/>
      </c>
      <c r="S34" s="96" t="str">
        <f t="shared" si="8"/>
        <v/>
      </c>
      <c r="T34" s="96" t="str">
        <f t="shared" si="9"/>
        <v/>
      </c>
      <c r="U34" s="79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</row>
    <row r="35" spans="1:51" s="3" customFormat="1" ht="15" customHeight="1">
      <c r="A35" s="339"/>
      <c r="B35" s="139"/>
      <c r="C35" s="322">
        <v>24</v>
      </c>
      <c r="D35" s="227"/>
      <c r="E35" s="352"/>
      <c r="F35" s="474"/>
      <c r="G35" s="475"/>
      <c r="H35" s="475"/>
      <c r="I35" s="407"/>
      <c r="J35" s="356"/>
      <c r="K35" s="227"/>
      <c r="L35" s="227"/>
      <c r="M35" s="227"/>
      <c r="N35" s="60" t="str">
        <f t="shared" si="5"/>
        <v/>
      </c>
      <c r="O35" s="168" t="str">
        <f t="shared" si="6"/>
        <v/>
      </c>
      <c r="P35" s="168" t="str">
        <f t="shared" si="4"/>
        <v/>
      </c>
      <c r="Q35" s="96" t="str">
        <f t="shared" si="10"/>
        <v/>
      </c>
      <c r="R35" s="96" t="str">
        <f t="shared" si="7"/>
        <v/>
      </c>
      <c r="S35" s="96" t="str">
        <f t="shared" si="8"/>
        <v/>
      </c>
      <c r="T35" s="96" t="str">
        <f t="shared" si="9"/>
        <v/>
      </c>
      <c r="U35" s="79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</row>
    <row r="36" spans="1:51" s="3" customFormat="1" ht="15" customHeight="1">
      <c r="A36" s="339"/>
      <c r="B36" s="139"/>
      <c r="C36" s="322">
        <v>25</v>
      </c>
      <c r="D36" s="227"/>
      <c r="E36" s="352"/>
      <c r="F36" s="474"/>
      <c r="G36" s="475"/>
      <c r="H36" s="475"/>
      <c r="I36" s="407"/>
      <c r="J36" s="356"/>
      <c r="K36" s="227"/>
      <c r="L36" s="227"/>
      <c r="M36" s="227"/>
      <c r="N36" s="60" t="str">
        <f t="shared" si="5"/>
        <v/>
      </c>
      <c r="O36" s="168" t="str">
        <f t="shared" si="6"/>
        <v/>
      </c>
      <c r="P36" s="168" t="str">
        <f t="shared" si="4"/>
        <v/>
      </c>
      <c r="Q36" s="96" t="str">
        <f t="shared" si="10"/>
        <v/>
      </c>
      <c r="R36" s="96" t="str">
        <f t="shared" si="7"/>
        <v/>
      </c>
      <c r="S36" s="96" t="str">
        <f t="shared" si="8"/>
        <v/>
      </c>
      <c r="T36" s="96" t="str">
        <f t="shared" si="9"/>
        <v/>
      </c>
      <c r="U36" s="79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</row>
    <row r="37" spans="1:51" s="3" customFormat="1" ht="15" customHeight="1">
      <c r="A37" s="339"/>
      <c r="B37" s="139"/>
      <c r="C37" s="322">
        <v>26</v>
      </c>
      <c r="D37" s="227"/>
      <c r="E37" s="352"/>
      <c r="F37" s="474"/>
      <c r="G37" s="475"/>
      <c r="H37" s="475"/>
      <c r="I37" s="407"/>
      <c r="J37" s="356"/>
      <c r="K37" s="227"/>
      <c r="L37" s="227"/>
      <c r="M37" s="227"/>
      <c r="N37" s="60" t="str">
        <f t="shared" si="5"/>
        <v/>
      </c>
      <c r="O37" s="168" t="str">
        <f t="shared" si="6"/>
        <v/>
      </c>
      <c r="P37" s="168" t="str">
        <f t="shared" si="4"/>
        <v/>
      </c>
      <c r="Q37" s="96" t="str">
        <f t="shared" si="10"/>
        <v/>
      </c>
      <c r="R37" s="96" t="str">
        <f t="shared" si="7"/>
        <v/>
      </c>
      <c r="S37" s="96" t="str">
        <f t="shared" si="8"/>
        <v/>
      </c>
      <c r="T37" s="96" t="str">
        <f t="shared" si="9"/>
        <v/>
      </c>
      <c r="U37" s="79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</row>
    <row r="38" spans="1:51" s="3" customFormat="1" ht="15" customHeight="1">
      <c r="A38" s="339"/>
      <c r="B38" s="139"/>
      <c r="C38" s="322">
        <v>27</v>
      </c>
      <c r="D38" s="227"/>
      <c r="E38" s="352"/>
      <c r="F38" s="474"/>
      <c r="G38" s="475"/>
      <c r="H38" s="475"/>
      <c r="I38" s="407"/>
      <c r="J38" s="356"/>
      <c r="K38" s="227"/>
      <c r="L38" s="227"/>
      <c r="M38" s="227"/>
      <c r="N38" s="60" t="str">
        <f t="shared" si="5"/>
        <v/>
      </c>
      <c r="O38" s="168" t="str">
        <f t="shared" si="6"/>
        <v/>
      </c>
      <c r="P38" s="168" t="str">
        <f t="shared" si="4"/>
        <v/>
      </c>
      <c r="Q38" s="96" t="str">
        <f t="shared" si="10"/>
        <v/>
      </c>
      <c r="R38" s="96" t="str">
        <f t="shared" si="7"/>
        <v/>
      </c>
      <c r="S38" s="96" t="str">
        <f t="shared" si="8"/>
        <v/>
      </c>
      <c r="T38" s="96" t="str">
        <f t="shared" si="9"/>
        <v/>
      </c>
      <c r="U38" s="79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</row>
    <row r="39" spans="1:51" s="3" customFormat="1" ht="15" customHeight="1">
      <c r="A39" s="339"/>
      <c r="B39" s="139"/>
      <c r="C39" s="322">
        <v>28</v>
      </c>
      <c r="D39" s="227"/>
      <c r="E39" s="352"/>
      <c r="F39" s="474"/>
      <c r="G39" s="475"/>
      <c r="H39" s="475"/>
      <c r="I39" s="407"/>
      <c r="J39" s="356"/>
      <c r="K39" s="227"/>
      <c r="L39" s="227"/>
      <c r="M39" s="227"/>
      <c r="N39" s="60" t="str">
        <f t="shared" si="5"/>
        <v/>
      </c>
      <c r="O39" s="168" t="str">
        <f t="shared" si="6"/>
        <v/>
      </c>
      <c r="P39" s="168" t="str">
        <f t="shared" si="4"/>
        <v/>
      </c>
      <c r="Q39" s="96" t="str">
        <f t="shared" si="10"/>
        <v/>
      </c>
      <c r="R39" s="96" t="str">
        <f t="shared" si="7"/>
        <v/>
      </c>
      <c r="S39" s="96" t="str">
        <f t="shared" si="8"/>
        <v/>
      </c>
      <c r="T39" s="96" t="str">
        <f t="shared" si="9"/>
        <v/>
      </c>
      <c r="U39" s="79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</row>
    <row r="40" spans="1:51" s="3" customFormat="1" ht="15" customHeight="1">
      <c r="A40" s="339"/>
      <c r="B40" s="139"/>
      <c r="C40" s="322">
        <v>29</v>
      </c>
      <c r="D40" s="227"/>
      <c r="E40" s="352"/>
      <c r="F40" s="474"/>
      <c r="G40" s="475"/>
      <c r="H40" s="475"/>
      <c r="I40" s="407"/>
      <c r="J40" s="356"/>
      <c r="K40" s="227"/>
      <c r="L40" s="227"/>
      <c r="M40" s="227"/>
      <c r="N40" s="60" t="str">
        <f t="shared" si="5"/>
        <v/>
      </c>
      <c r="O40" s="168" t="str">
        <f t="shared" si="6"/>
        <v/>
      </c>
      <c r="P40" s="168" t="str">
        <f t="shared" si="4"/>
        <v/>
      </c>
      <c r="Q40" s="96" t="str">
        <f t="shared" si="10"/>
        <v/>
      </c>
      <c r="R40" s="96" t="str">
        <f>IF(ISERROR(P40),"",IF(P40="","",P40*$AT$4/1000))</f>
        <v/>
      </c>
      <c r="S40" s="96" t="str">
        <f t="shared" si="8"/>
        <v/>
      </c>
      <c r="T40" s="96" t="str">
        <f t="shared" si="9"/>
        <v/>
      </c>
      <c r="U40" s="79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</row>
    <row r="41" spans="1:51" s="3" customFormat="1" ht="15" customHeight="1">
      <c r="A41" s="339"/>
      <c r="B41" s="139"/>
      <c r="C41" s="322">
        <v>30</v>
      </c>
      <c r="D41" s="227"/>
      <c r="E41" s="352"/>
      <c r="F41" s="474"/>
      <c r="G41" s="475"/>
      <c r="H41" s="475"/>
      <c r="I41" s="407"/>
      <c r="J41" s="356"/>
      <c r="K41" s="227"/>
      <c r="L41" s="227"/>
      <c r="M41" s="227"/>
      <c r="N41" s="60" t="str">
        <f t="shared" si="5"/>
        <v/>
      </c>
      <c r="O41" s="168" t="str">
        <f t="shared" si="6"/>
        <v/>
      </c>
      <c r="P41" s="168" t="str">
        <f t="shared" si="4"/>
        <v/>
      </c>
      <c r="Q41" s="96" t="str">
        <f t="shared" si="10"/>
        <v/>
      </c>
      <c r="R41" s="96" t="str">
        <f>IF(ISERROR(P41),"",IF(P41="","",P41*$AT$4/1000))</f>
        <v/>
      </c>
      <c r="S41" s="96" t="str">
        <f t="shared" si="8"/>
        <v/>
      </c>
      <c r="T41" s="96" t="str">
        <f>IF(ISERROR(P41),"",IF(P41="","",P41*$AT$6/1000))</f>
        <v/>
      </c>
      <c r="U41" s="79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</row>
    <row r="42" spans="1:51" s="3" customFormat="1" ht="15" customHeight="1">
      <c r="A42" s="339"/>
      <c r="B42" s="299"/>
      <c r="C42" s="332"/>
      <c r="D42" s="332"/>
      <c r="E42" s="332"/>
      <c r="F42" s="332"/>
      <c r="G42" s="332"/>
      <c r="H42" s="332"/>
      <c r="I42" s="332"/>
      <c r="J42" s="332"/>
      <c r="K42" s="332"/>
      <c r="L42" s="332"/>
      <c r="M42" s="332"/>
      <c r="N42" s="332"/>
      <c r="O42" s="332"/>
      <c r="P42" s="332"/>
      <c r="Q42" s="332"/>
      <c r="R42" s="332"/>
      <c r="S42" s="332"/>
      <c r="T42" s="332"/>
      <c r="U42" s="334"/>
      <c r="V42" s="2"/>
      <c r="W42" s="2"/>
      <c r="X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</row>
    <row r="43" spans="1:51" s="3" customFormat="1" ht="15.5">
      <c r="A43" s="339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303" t="s">
        <v>229</v>
      </c>
      <c r="V43" s="2"/>
      <c r="W43" s="2"/>
      <c r="X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</row>
  </sheetData>
  <sheetProtection algorithmName="SHA-512" hashValue="h9f11W7yxBMEqBMffTTJ12YQqmsPNMvIzRM6dtjOPejuA0ZAkjHQSdcPcu32WQRpvPrjiUcOTF2eoDecjTv3rA==" saltValue="27t+IwpQngxinAnVy/iNnA==" spinCount="100000" sheet="1" selectLockedCells="1"/>
  <mergeCells count="18">
    <mergeCell ref="C8:C11"/>
    <mergeCell ref="D8:M8"/>
    <mergeCell ref="D9:D11"/>
    <mergeCell ref="E9:E11"/>
    <mergeCell ref="F9:F11"/>
    <mergeCell ref="G9:G11"/>
    <mergeCell ref="H9:H11"/>
    <mergeCell ref="I9:I11"/>
    <mergeCell ref="J9:J11"/>
    <mergeCell ref="K9:M9"/>
    <mergeCell ref="O9:O11"/>
    <mergeCell ref="P9:P11"/>
    <mergeCell ref="Q9:T10"/>
    <mergeCell ref="N8:T8"/>
    <mergeCell ref="K10:K11"/>
    <mergeCell ref="L10:L11"/>
    <mergeCell ref="M10:M11"/>
    <mergeCell ref="N9:N11"/>
  </mergeCells>
  <phoneticPr fontId="3"/>
  <conditionalFormatting sqref="K12:K41">
    <cfRule type="expression" dxfId="9" priority="3">
      <formula>AND(K12="○",COUNTIF(K12:M12,"○")&gt;1)</formula>
    </cfRule>
  </conditionalFormatting>
  <conditionalFormatting sqref="L12:L41">
    <cfRule type="expression" dxfId="8" priority="2">
      <formula>AND(L12="○",COUNTIF(K12:M12,"○")&gt;1)</formula>
    </cfRule>
  </conditionalFormatting>
  <conditionalFormatting sqref="M12:M41">
    <cfRule type="expression" dxfId="7" priority="1">
      <formula>AND(M12="○",COUNTIF(K12:M12,"○")&gt;1)</formula>
    </cfRule>
  </conditionalFormatting>
  <dataValidations count="4">
    <dataValidation type="list" allowBlank="1" showInputMessage="1" showErrorMessage="1" sqref="H12:H41" xr:uid="{B5A1FDD3-B4E8-42B0-999A-F6C7B812089A}">
      <formula1>$AB$7:$AC$7</formula1>
    </dataValidation>
    <dataValidation type="list" allowBlank="1" showInputMessage="1" showErrorMessage="1" sqref="G12:G41" xr:uid="{10885F67-8761-476A-8B57-6AC3B454EFE3}">
      <formula1>$Y$7:$Z$7</formula1>
    </dataValidation>
    <dataValidation type="list" allowBlank="1" showInputMessage="1" showErrorMessage="1" sqref="K12:M41" xr:uid="{B3CA568F-54C4-49F1-8CD7-B88A5343FE54}">
      <formula1>$AB$5:$AC$5</formula1>
    </dataValidation>
    <dataValidation type="list" allowBlank="1" showInputMessage="1" showErrorMessage="1" sqref="D12:D41" xr:uid="{DA67E668-AAA5-467B-BC7C-6385322C3283}">
      <formula1>$Y$2:$AF$2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0" orientation="landscape" blackAndWhite="1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F993F-FF92-4F71-AED2-E1E3D0FCF5F9}">
  <dimension ref="A1:BR171"/>
  <sheetViews>
    <sheetView showGridLines="0" view="pageBreakPreview" zoomScaleNormal="70" zoomScaleSheetLayoutView="100" workbookViewId="0">
      <selection activeCell="D12" sqref="D12"/>
    </sheetView>
  </sheetViews>
  <sheetFormatPr defaultColWidth="0" defaultRowHeight="15.5" zeroHeight="1"/>
  <cols>
    <col min="1" max="1" width="1.9140625" style="339" customWidth="1"/>
    <col min="2" max="2" width="1.9140625" style="2" customWidth="1"/>
    <col min="3" max="3" width="3.33203125" style="2" customWidth="1"/>
    <col min="4" max="5" width="5.08203125" style="2" customWidth="1"/>
    <col min="6" max="6" width="7.9140625" style="2" customWidth="1"/>
    <col min="7" max="8" width="17.83203125" style="2" customWidth="1"/>
    <col min="9" max="9" width="6" style="2" customWidth="1"/>
    <col min="10" max="10" width="5.08203125" style="2" customWidth="1"/>
    <col min="11" max="14" width="7.83203125" style="2" customWidth="1"/>
    <col min="15" max="15" width="6.58203125" style="2" bestFit="1" customWidth="1"/>
    <col min="16" max="23" width="6.9140625" style="2" customWidth="1"/>
    <col min="24" max="24" width="1.9140625" style="2" customWidth="1"/>
    <col min="25" max="25" width="1.9140625" style="2" hidden="1" customWidth="1"/>
    <col min="26" max="26" width="6" style="2" hidden="1" customWidth="1"/>
    <col min="27" max="27" width="6.33203125" style="2" hidden="1" customWidth="1"/>
    <col min="28" max="28" width="4.6640625" style="2" hidden="1" customWidth="1"/>
    <col min="29" max="29" width="7.83203125" style="2" hidden="1" customWidth="1"/>
    <col min="30" max="37" width="7.83203125" style="3" hidden="1" customWidth="1"/>
    <col min="38" max="38" width="7.83203125" style="2" hidden="1" customWidth="1"/>
    <col min="39" max="16384" width="8.08203125" style="2" hidden="1"/>
  </cols>
  <sheetData>
    <row r="1" spans="1:70" ht="15" customHeight="1" thickBot="1">
      <c r="AD1" s="3" t="s">
        <v>410</v>
      </c>
      <c r="AM1" s="2" t="s">
        <v>446</v>
      </c>
      <c r="AR1" s="2" t="s">
        <v>611</v>
      </c>
      <c r="BG1" s="3" t="s">
        <v>221</v>
      </c>
      <c r="BH1" s="3"/>
      <c r="BI1" s="3"/>
      <c r="BJ1" s="3" t="s">
        <v>285</v>
      </c>
    </row>
    <row r="2" spans="1:70" ht="15" customHeight="1" thickBot="1">
      <c r="D2" s="310"/>
      <c r="E2" s="5" t="s">
        <v>0</v>
      </c>
      <c r="F2" s="5"/>
      <c r="Z2" s="3" t="s">
        <v>515</v>
      </c>
      <c r="AA2" s="3" t="s">
        <v>516</v>
      </c>
      <c r="AD2" s="37" t="s">
        <v>8</v>
      </c>
      <c r="AE2" s="37" t="s">
        <v>9</v>
      </c>
      <c r="AF2" s="37" t="s">
        <v>10</v>
      </c>
      <c r="AG2" s="37" t="s">
        <v>11</v>
      </c>
      <c r="AH2" s="37" t="s">
        <v>12</v>
      </c>
      <c r="AI2" s="37" t="s">
        <v>13</v>
      </c>
      <c r="AJ2" s="37" t="s">
        <v>14</v>
      </c>
      <c r="AK2" s="37" t="s">
        <v>15</v>
      </c>
      <c r="AL2" s="363"/>
      <c r="AM2" s="56" t="s">
        <v>612</v>
      </c>
      <c r="AN2" s="56" t="s">
        <v>613</v>
      </c>
      <c r="AO2" s="56" t="s">
        <v>614</v>
      </c>
      <c r="AP2" s="56" t="s">
        <v>615</v>
      </c>
      <c r="AQ2" s="146"/>
      <c r="AR2" s="312" t="s">
        <v>616</v>
      </c>
      <c r="BG2" s="59"/>
      <c r="BH2" s="31" t="s">
        <v>198</v>
      </c>
      <c r="BI2" s="471"/>
      <c r="BJ2" s="31"/>
      <c r="BK2" s="37" t="s">
        <v>8</v>
      </c>
      <c r="BL2" s="37" t="s">
        <v>9</v>
      </c>
      <c r="BM2" s="37" t="s">
        <v>10</v>
      </c>
      <c r="BN2" s="37" t="s">
        <v>11</v>
      </c>
      <c r="BO2" s="37" t="s">
        <v>12</v>
      </c>
      <c r="BP2" s="37" t="s">
        <v>13</v>
      </c>
      <c r="BQ2" s="37" t="s">
        <v>14</v>
      </c>
      <c r="BR2" s="37" t="s">
        <v>15</v>
      </c>
    </row>
    <row r="3" spans="1:70" ht="15" customHeight="1" thickBot="1">
      <c r="D3" s="313"/>
      <c r="E3" s="5" t="s">
        <v>1</v>
      </c>
      <c r="F3" s="5"/>
      <c r="Z3" s="2">
        <f t="array" ref="Z3">SUM(IF(G12:G169&lt;&gt;"",IF(J12:J169&lt;&gt;"",1,0),0))</f>
        <v>0</v>
      </c>
      <c r="AA3" s="2">
        <f t="array" ref="AA3">SUM(IF(J12:J169&lt;&gt;"",1,0))</f>
        <v>0</v>
      </c>
      <c r="AL3" s="3"/>
      <c r="AM3" s="31">
        <v>0.15</v>
      </c>
      <c r="AN3" s="31">
        <v>0.1</v>
      </c>
      <c r="AO3" s="31">
        <v>0.2</v>
      </c>
      <c r="AP3" s="31">
        <v>0.2</v>
      </c>
      <c r="AQ3" s="3"/>
      <c r="AR3" s="31">
        <v>3000</v>
      </c>
      <c r="BG3" s="31" t="s">
        <v>100</v>
      </c>
      <c r="BH3" s="31">
        <f>メイン_入力!$AB$99</f>
        <v>0.38600000000000001</v>
      </c>
      <c r="BI3" s="471"/>
      <c r="BJ3" s="31" t="s">
        <v>100</v>
      </c>
      <c r="BK3" s="31">
        <f>SUMIF($D$12:$D$169,BK2,$T$12:$T$169)</f>
        <v>0</v>
      </c>
      <c r="BL3" s="31">
        <f t="shared" ref="BL3:BR3" si="0">SUMIF($D$12:$D$169,AE2,$T$12:$T$169)</f>
        <v>0</v>
      </c>
      <c r="BM3" s="31">
        <f t="shared" si="0"/>
        <v>0</v>
      </c>
      <c r="BN3" s="31">
        <f t="shared" si="0"/>
        <v>0</v>
      </c>
      <c r="BO3" s="31">
        <f t="shared" si="0"/>
        <v>0</v>
      </c>
      <c r="BP3" s="31">
        <f t="shared" si="0"/>
        <v>0</v>
      </c>
      <c r="BQ3" s="31">
        <f t="shared" si="0"/>
        <v>0</v>
      </c>
      <c r="BR3" s="31">
        <f t="shared" si="0"/>
        <v>0</v>
      </c>
    </row>
    <row r="4" spans="1:70" ht="15" customHeight="1">
      <c r="Z4" s="462" t="s">
        <v>520</v>
      </c>
      <c r="AA4" s="2" t="b">
        <f>OR(Z3=AA3,Z3=0)</f>
        <v>1</v>
      </c>
      <c r="AC4" s="2" t="s">
        <v>519</v>
      </c>
      <c r="AD4" s="364">
        <f t="array" ref="AD4">SUM(IF($J$12:$J$169&lt;&gt;"",IF($D$12:$D$169=AD$2,1,0),0))</f>
        <v>0</v>
      </c>
      <c r="AE4" s="78">
        <f t="array" ref="AE4">SUM(IF($J$12:$J$169&lt;&gt;"",IF($D$12:$D$169=AE$2,1,0),0))</f>
        <v>0</v>
      </c>
      <c r="AF4" s="78">
        <f t="array" ref="AF4">SUM(IF($J$12:$J$169&lt;&gt;"",IF($D$12:$D$169=AF$2,1,0),0))</f>
        <v>0</v>
      </c>
      <c r="AG4" s="78">
        <f t="array" ref="AG4">SUM(IF($J$12:$J$169&lt;&gt;"",IF($D$12:$D$169=AG$2,1,0),0))</f>
        <v>0</v>
      </c>
      <c r="AH4" s="78">
        <f t="array" ref="AH4">SUM(IF($J$12:$J$169&lt;&gt;"",IF($D$12:$D$169=AH$2,1,0),0))</f>
        <v>0</v>
      </c>
      <c r="AI4" s="78">
        <f t="array" ref="AI4">SUM(IF($J$12:$J$169&lt;&gt;"",IF($D$12:$D$169=AI$2,1,0),0))</f>
        <v>0</v>
      </c>
      <c r="AJ4" s="78">
        <f t="array" ref="AJ4">SUM(IF($J$12:$J$169&lt;&gt;"",IF($D$12:$D$169=AJ$2,1,0),0))</f>
        <v>0</v>
      </c>
      <c r="AK4" s="78">
        <f t="array" ref="AK4">SUM(IF($J$12:$J$169&lt;&gt;"",IF($D$12:$D$169=AK$2,1,0),0))</f>
        <v>0</v>
      </c>
      <c r="AL4" s="139"/>
      <c r="AM4" s="3"/>
      <c r="AN4" s="3"/>
      <c r="AO4" s="3"/>
      <c r="AP4" s="3"/>
      <c r="AQ4" s="3"/>
      <c r="BG4" s="31" t="s">
        <v>98</v>
      </c>
      <c r="BH4" s="31">
        <f>メイン_入力!$AB$100</f>
        <v>0.495</v>
      </c>
      <c r="BI4" s="471"/>
      <c r="BJ4" s="31" t="s">
        <v>98</v>
      </c>
      <c r="BK4" s="31">
        <f>SUMIF($D$12:$D$169,BK2,$U$12:$U$169)</f>
        <v>0</v>
      </c>
      <c r="BL4" s="31">
        <f t="shared" ref="BL4:BR4" si="1">SUMIF($D$12:$D$169,AE2,$U$12:$U$169)</f>
        <v>0</v>
      </c>
      <c r="BM4" s="31">
        <f t="shared" si="1"/>
        <v>0</v>
      </c>
      <c r="BN4" s="31">
        <f t="shared" si="1"/>
        <v>0</v>
      </c>
      <c r="BO4" s="31">
        <f t="shared" si="1"/>
        <v>0</v>
      </c>
      <c r="BP4" s="31">
        <f t="shared" si="1"/>
        <v>0</v>
      </c>
      <c r="BQ4" s="31">
        <f t="shared" si="1"/>
        <v>0</v>
      </c>
      <c r="BR4" s="31">
        <f t="shared" si="1"/>
        <v>0</v>
      </c>
    </row>
    <row r="5" spans="1:70" ht="15" customHeight="1">
      <c r="A5" s="9" t="s">
        <v>837</v>
      </c>
      <c r="C5" s="71"/>
      <c r="D5" s="38"/>
      <c r="E5" s="5"/>
      <c r="F5" s="5"/>
      <c r="S5" s="3"/>
      <c r="T5" s="3"/>
      <c r="U5" s="3"/>
      <c r="V5" s="3"/>
      <c r="W5" s="3"/>
      <c r="X5" s="10"/>
      <c r="Y5" s="3"/>
      <c r="Z5" s="3"/>
      <c r="AA5" s="3"/>
      <c r="AB5" s="3"/>
      <c r="AC5" s="3" t="s">
        <v>521</v>
      </c>
      <c r="AD5" s="139">
        <f t="array" ref="AD5">SUM(IF($G$12:$G$169&lt;&gt;"",IF($D$12:$D$169=AD$2,IF($J$12:$J$169&lt;&gt;"",1,0),0),0))</f>
        <v>0</v>
      </c>
      <c r="AE5" s="3">
        <f t="array" ref="AE5">SUM(IF($G$12:$G$169&lt;&gt;"",IF($D$12:$D$169=AE$2,IF($J$12:$J$169&lt;&gt;"",1,0),0),0))</f>
        <v>0</v>
      </c>
      <c r="AF5" s="3">
        <f t="array" ref="AF5">SUM(IF($G$12:$G$169&lt;&gt;"",IF($D$12:$D$169=AF$2,IF($J$12:$J$169&lt;&gt;"",1,0),0),0))</f>
        <v>0</v>
      </c>
      <c r="AG5" s="3">
        <f t="array" ref="AG5">SUM(IF($G$12:$G$169&lt;&gt;"",IF($D$12:$D$169=AG$2,IF($J$12:$J$169&lt;&gt;"",1,0),0),0))</f>
        <v>0</v>
      </c>
      <c r="AH5" s="3">
        <f t="array" ref="AH5">SUM(IF($G$12:$G$169&lt;&gt;"",IF($D$12:$D$169=AH$2,IF($J$12:$J$169&lt;&gt;"",1,0),0),0))</f>
        <v>0</v>
      </c>
      <c r="AI5" s="3">
        <f t="array" ref="AI5">SUM(IF($G$12:$G$169&lt;&gt;"",IF($D$12:$D$169=AI$2,IF($J$12:$J$169&lt;&gt;"",1,0),0),0))</f>
        <v>0</v>
      </c>
      <c r="AJ5" s="3">
        <f t="array" ref="AJ5">SUM(IF($G$12:$G$169&lt;&gt;"",IF($D$12:$D$169=AJ$2,IF($J$12:$J$169&lt;&gt;"",1,0),0),0))</f>
        <v>0</v>
      </c>
      <c r="AK5" s="3">
        <f t="array" ref="AK5">SUM(IF($G$12:$G$169&lt;&gt;"",IF($D$12:$D$169=AK$2,IF($J$12:$J$169&lt;&gt;"",1,0),0),0))</f>
        <v>0</v>
      </c>
      <c r="AL5" s="139"/>
      <c r="AM5" s="3"/>
      <c r="AN5" s="3"/>
      <c r="AO5" s="3"/>
      <c r="AP5" s="3"/>
      <c r="AQ5" s="3"/>
      <c r="BG5" s="31" t="s">
        <v>99</v>
      </c>
      <c r="BH5" s="31">
        <f>メイン_入力!$AB$101</f>
        <v>0.495</v>
      </c>
      <c r="BI5" s="471"/>
      <c r="BJ5" s="31" t="s">
        <v>99</v>
      </c>
      <c r="BK5" s="31">
        <f>SUMIF($D$12:$D$169,BK2,$V$12:$V$169)</f>
        <v>0</v>
      </c>
      <c r="BL5" s="31">
        <f t="shared" ref="BL5:BR5" si="2">SUMIF($D$12:$D$169,BL2,$V$12:$V$169)</f>
        <v>0</v>
      </c>
      <c r="BM5" s="31">
        <f t="shared" si="2"/>
        <v>0</v>
      </c>
      <c r="BN5" s="31">
        <f t="shared" si="2"/>
        <v>0</v>
      </c>
      <c r="BO5" s="31">
        <f t="shared" si="2"/>
        <v>0</v>
      </c>
      <c r="BP5" s="31">
        <f t="shared" si="2"/>
        <v>0</v>
      </c>
      <c r="BQ5" s="31">
        <f t="shared" si="2"/>
        <v>0</v>
      </c>
      <c r="BR5" s="31">
        <f t="shared" si="2"/>
        <v>0</v>
      </c>
    </row>
    <row r="6" spans="1:70" ht="15" customHeight="1">
      <c r="B6" s="316"/>
      <c r="C6" s="340" t="s">
        <v>617</v>
      </c>
      <c r="D6" s="317" t="s">
        <v>618</v>
      </c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317"/>
      <c r="Q6" s="317"/>
      <c r="R6" s="317"/>
      <c r="S6" s="78"/>
      <c r="T6" s="78"/>
      <c r="U6" s="78"/>
      <c r="V6" s="78"/>
      <c r="W6" s="78"/>
      <c r="X6" s="341"/>
      <c r="Y6" s="3"/>
      <c r="Z6" s="3"/>
      <c r="AA6" s="3"/>
      <c r="AB6" s="3"/>
      <c r="AC6" s="462" t="s">
        <v>520</v>
      </c>
      <c r="AD6" s="376" t="b">
        <f t="shared" ref="AD6:AK6" si="3">OR(AD5=AD4,AD5=0)</f>
        <v>1</v>
      </c>
      <c r="AE6" s="33" t="b">
        <f t="shared" si="3"/>
        <v>1</v>
      </c>
      <c r="AF6" s="33" t="b">
        <f t="shared" si="3"/>
        <v>1</v>
      </c>
      <c r="AG6" s="33" t="b">
        <f t="shared" si="3"/>
        <v>1</v>
      </c>
      <c r="AH6" s="33" t="b">
        <f t="shared" si="3"/>
        <v>1</v>
      </c>
      <c r="AI6" s="33" t="b">
        <f t="shared" si="3"/>
        <v>1</v>
      </c>
      <c r="AJ6" s="33" t="b">
        <f t="shared" si="3"/>
        <v>1</v>
      </c>
      <c r="AK6" s="33" t="b">
        <f t="shared" si="3"/>
        <v>1</v>
      </c>
      <c r="AL6" s="139"/>
      <c r="AM6" s="3"/>
      <c r="AN6" s="3"/>
      <c r="AO6" s="3"/>
      <c r="AP6" s="3"/>
      <c r="AQ6" s="3"/>
      <c r="BG6" s="31" t="s">
        <v>848</v>
      </c>
      <c r="BH6" s="31">
        <f>メイン_入力!$AB$102</f>
        <v>0.495</v>
      </c>
      <c r="BJ6" s="31" t="s">
        <v>848</v>
      </c>
      <c r="BK6" s="31">
        <f>SUMIF($D$12:$D$169,BK2,$W$12:$W$169)</f>
        <v>0</v>
      </c>
      <c r="BL6" s="31">
        <f t="shared" ref="BL6:BQ6" si="4">SUMIF($D$12:$D$169,BL2,$W$12:$W$169)</f>
        <v>0</v>
      </c>
      <c r="BM6" s="31">
        <f t="shared" si="4"/>
        <v>0</v>
      </c>
      <c r="BN6" s="31">
        <f t="shared" si="4"/>
        <v>0</v>
      </c>
      <c r="BO6" s="31">
        <f t="shared" si="4"/>
        <v>0</v>
      </c>
      <c r="BP6" s="31">
        <f t="shared" si="4"/>
        <v>0</v>
      </c>
      <c r="BQ6" s="31">
        <f t="shared" si="4"/>
        <v>0</v>
      </c>
      <c r="BR6" s="31">
        <f>SUMIF($D$12:$D$169,BR2,$W$12:$W$169)</f>
        <v>0</v>
      </c>
    </row>
    <row r="7" spans="1:70" ht="15" customHeight="1">
      <c r="B7" s="139"/>
      <c r="S7" s="3"/>
      <c r="T7" s="3"/>
      <c r="U7" s="3"/>
      <c r="V7" s="3"/>
      <c r="W7" s="3"/>
      <c r="X7" s="79"/>
      <c r="Y7" s="3"/>
      <c r="Z7" s="3"/>
      <c r="AA7" s="3"/>
      <c r="AB7" s="3"/>
      <c r="AC7" s="3"/>
      <c r="AL7" s="3"/>
      <c r="AM7" s="3"/>
      <c r="AN7" s="3"/>
      <c r="AO7" s="3"/>
      <c r="AP7" s="3"/>
      <c r="AQ7" s="3"/>
    </row>
    <row r="8" spans="1:70" ht="15" customHeight="1">
      <c r="B8" s="139"/>
      <c r="C8" s="604" t="s">
        <v>94</v>
      </c>
      <c r="D8" s="616" t="s">
        <v>306</v>
      </c>
      <c r="E8" s="624"/>
      <c r="F8" s="624"/>
      <c r="G8" s="624"/>
      <c r="H8" s="624"/>
      <c r="I8" s="624"/>
      <c r="J8" s="624"/>
      <c r="K8" s="624"/>
      <c r="L8" s="624"/>
      <c r="M8" s="624"/>
      <c r="N8" s="624"/>
      <c r="O8" s="710" t="s">
        <v>357</v>
      </c>
      <c r="P8" s="710"/>
      <c r="Q8" s="710"/>
      <c r="R8" s="710"/>
      <c r="S8" s="710"/>
      <c r="T8" s="710"/>
      <c r="U8" s="710"/>
      <c r="V8" s="710"/>
      <c r="W8" s="710"/>
      <c r="X8" s="79"/>
      <c r="Y8" s="3"/>
      <c r="Z8" s="3"/>
      <c r="AA8" s="3"/>
      <c r="AB8" s="3"/>
      <c r="AC8" s="3"/>
      <c r="AD8" s="37" t="s">
        <v>238</v>
      </c>
      <c r="AE8" s="37"/>
      <c r="AF8" s="2"/>
    </row>
    <row r="9" spans="1:70" ht="15" customHeight="1">
      <c r="B9" s="139"/>
      <c r="C9" s="605"/>
      <c r="D9" s="562" t="s">
        <v>313</v>
      </c>
      <c r="E9" s="562" t="s">
        <v>401</v>
      </c>
      <c r="F9" s="562" t="s">
        <v>619</v>
      </c>
      <c r="G9" s="645" t="s">
        <v>547</v>
      </c>
      <c r="H9" s="562" t="s">
        <v>549</v>
      </c>
      <c r="I9" s="562" t="s">
        <v>620</v>
      </c>
      <c r="J9" s="562" t="s">
        <v>364</v>
      </c>
      <c r="K9" s="648" t="s">
        <v>321</v>
      </c>
      <c r="L9" s="649"/>
      <c r="M9" s="649"/>
      <c r="N9" s="650"/>
      <c r="O9" s="663" t="s">
        <v>322</v>
      </c>
      <c r="P9" s="663" t="s">
        <v>621</v>
      </c>
      <c r="Q9" s="663" t="s">
        <v>366</v>
      </c>
      <c r="R9" s="663" t="s">
        <v>367</v>
      </c>
      <c r="S9" s="663" t="s">
        <v>368</v>
      </c>
      <c r="T9" s="663" t="s">
        <v>327</v>
      </c>
      <c r="U9" s="663"/>
      <c r="V9" s="663"/>
      <c r="W9" s="663"/>
      <c r="X9" s="79"/>
      <c r="Y9" s="3"/>
      <c r="Z9" s="3"/>
      <c r="AA9" s="3"/>
      <c r="AB9" s="3"/>
      <c r="AC9" s="3"/>
    </row>
    <row r="10" spans="1:70" ht="44.25" customHeight="1">
      <c r="B10" s="139"/>
      <c r="C10" s="605"/>
      <c r="D10" s="563"/>
      <c r="E10" s="563"/>
      <c r="F10" s="563"/>
      <c r="G10" s="666"/>
      <c r="H10" s="563"/>
      <c r="I10" s="563"/>
      <c r="J10" s="563"/>
      <c r="K10" s="668" t="s">
        <v>622</v>
      </c>
      <c r="L10" s="668" t="s">
        <v>623</v>
      </c>
      <c r="M10" s="668" t="s">
        <v>624</v>
      </c>
      <c r="N10" s="668" t="s">
        <v>625</v>
      </c>
      <c r="O10" s="663"/>
      <c r="P10" s="663"/>
      <c r="Q10" s="663"/>
      <c r="R10" s="663"/>
      <c r="S10" s="663"/>
      <c r="T10" s="663"/>
      <c r="U10" s="663"/>
      <c r="V10" s="663"/>
      <c r="W10" s="663"/>
      <c r="X10" s="79"/>
      <c r="Y10" s="3"/>
      <c r="Z10" s="3"/>
      <c r="AA10" s="3"/>
      <c r="AB10" s="3"/>
      <c r="AC10" s="3"/>
      <c r="AD10" s="37" t="s">
        <v>525</v>
      </c>
      <c r="AE10" s="348" t="s">
        <v>526</v>
      </c>
      <c r="AF10" s="37" t="s">
        <v>527</v>
      </c>
      <c r="AG10" s="37" t="s">
        <v>528</v>
      </c>
      <c r="AH10" s="37" t="s">
        <v>529</v>
      </c>
      <c r="AI10" s="37" t="s">
        <v>514</v>
      </c>
      <c r="AJ10" s="37" t="s">
        <v>530</v>
      </c>
      <c r="AK10" s="37" t="s">
        <v>531</v>
      </c>
      <c r="AL10" s="37" t="s">
        <v>532</v>
      </c>
      <c r="AM10" s="37" t="s">
        <v>533</v>
      </c>
      <c r="AN10" s="37" t="s">
        <v>534</v>
      </c>
      <c r="AO10" s="37" t="s">
        <v>535</v>
      </c>
      <c r="AP10" s="37" t="s">
        <v>536</v>
      </c>
      <c r="AQ10" s="37" t="s">
        <v>537</v>
      </c>
      <c r="AR10" s="37" t="s">
        <v>538</v>
      </c>
      <c r="AS10" s="37" t="s">
        <v>539</v>
      </c>
      <c r="AT10" s="37" t="s">
        <v>540</v>
      </c>
      <c r="AU10" s="37" t="s">
        <v>541</v>
      </c>
      <c r="AV10" s="37" t="s">
        <v>542</v>
      </c>
      <c r="AW10" s="37" t="s">
        <v>543</v>
      </c>
      <c r="AX10" s="37" t="s">
        <v>544</v>
      </c>
      <c r="AY10" s="37" t="s">
        <v>545</v>
      </c>
      <c r="AZ10" s="37"/>
      <c r="BA10" s="146"/>
      <c r="BB10" s="146"/>
      <c r="BC10" s="146"/>
      <c r="BD10" s="146"/>
      <c r="BE10" s="146"/>
    </row>
    <row r="11" spans="1:70" ht="28.25" customHeight="1">
      <c r="B11" s="139"/>
      <c r="C11" s="605"/>
      <c r="D11" s="563"/>
      <c r="E11" s="563"/>
      <c r="F11" s="563"/>
      <c r="G11" s="666"/>
      <c r="H11" s="642"/>
      <c r="I11" s="563"/>
      <c r="J11" s="563"/>
      <c r="K11" s="668"/>
      <c r="L11" s="668"/>
      <c r="M11" s="668"/>
      <c r="N11" s="668"/>
      <c r="O11" s="663"/>
      <c r="P11" s="663"/>
      <c r="Q11" s="663"/>
      <c r="R11" s="663"/>
      <c r="S11" s="663"/>
      <c r="T11" s="365" t="s">
        <v>395</v>
      </c>
      <c r="U11" s="365" t="s">
        <v>396</v>
      </c>
      <c r="V11" s="365" t="s">
        <v>397</v>
      </c>
      <c r="W11" s="365" t="s">
        <v>850</v>
      </c>
      <c r="X11" s="79"/>
      <c r="Y11" s="3"/>
      <c r="Z11" s="3"/>
      <c r="AA11" s="3"/>
      <c r="AB11" s="3"/>
      <c r="AC11" s="3"/>
      <c r="AD11" s="56" t="s">
        <v>560</v>
      </c>
      <c r="AE11" s="56" t="s">
        <v>561</v>
      </c>
      <c r="AF11" s="56" t="s">
        <v>562</v>
      </c>
      <c r="AG11" s="56" t="s">
        <v>563</v>
      </c>
      <c r="AH11" s="56" t="s">
        <v>564</v>
      </c>
      <c r="AI11" s="56" t="s">
        <v>626</v>
      </c>
      <c r="AJ11" s="56" t="s">
        <v>627</v>
      </c>
      <c r="AK11" s="56" t="s">
        <v>628</v>
      </c>
      <c r="AL11" s="56" t="s">
        <v>629</v>
      </c>
      <c r="AM11" s="56" t="s">
        <v>630</v>
      </c>
      <c r="AN11" s="56" t="s">
        <v>631</v>
      </c>
      <c r="AO11" s="56" t="s">
        <v>632</v>
      </c>
      <c r="AP11" s="56" t="s">
        <v>633</v>
      </c>
      <c r="AQ11" s="56" t="s">
        <v>634</v>
      </c>
    </row>
    <row r="12" spans="1:70" ht="15" customHeight="1">
      <c r="B12" s="139"/>
      <c r="C12" s="322">
        <v>1</v>
      </c>
      <c r="D12" s="227"/>
      <c r="E12" s="352"/>
      <c r="F12" s="352"/>
      <c r="G12" s="329"/>
      <c r="H12" s="329"/>
      <c r="I12" s="385"/>
      <c r="J12" s="356"/>
      <c r="K12" s="227"/>
      <c r="L12" s="227"/>
      <c r="M12" s="227"/>
      <c r="N12" s="227"/>
      <c r="O12" s="48" t="str">
        <f t="shared" ref="O12:O41" si="5">IF(J12="","",SUMIF(K12:N12,"○",$AM$3:$AP$3))</f>
        <v/>
      </c>
      <c r="P12" s="168" t="str">
        <f>IF(J12="","",IF(G12="",$AR$3,HLOOKUP(G12,照明器具!$CH$8:$DC$9,2,0)))</f>
        <v/>
      </c>
      <c r="Q12" s="168" t="str">
        <f>IF(J12="","",I12*J12*(1-O12)*P12/1000)</f>
        <v/>
      </c>
      <c r="R12" s="356"/>
      <c r="S12" s="168" t="str">
        <f>IF(OR(O12="",NOT($AA$4)),"",IF(R12="",Q12*O12/(1-O12),R12*O12/(1-O12)))</f>
        <v/>
      </c>
      <c r="T12" s="96" t="str">
        <f>IF(ISERROR(S12),"",IF(S12="","",S12*$BH$3/1000))</f>
        <v/>
      </c>
      <c r="U12" s="96" t="str">
        <f>IF(ISERROR(S12),"",IF(S12="","",S12*$BH$4/1000))</f>
        <v/>
      </c>
      <c r="V12" s="96" t="str">
        <f>IF(ISERROR(S12),"",IF(S12="","",S12*$BH$5/1000))</f>
        <v/>
      </c>
      <c r="W12" s="96" t="str">
        <f>IF(ISERROR(S12),"",IF(S12="","",S12*$BH$6/1000))</f>
        <v/>
      </c>
      <c r="X12" s="79"/>
      <c r="Y12" s="3"/>
      <c r="Z12" s="3"/>
      <c r="AA12" s="3"/>
      <c r="AB12" s="3"/>
      <c r="AC12" s="3"/>
    </row>
    <row r="13" spans="1:70" ht="15" customHeight="1">
      <c r="B13" s="139"/>
      <c r="C13" s="322">
        <v>2</v>
      </c>
      <c r="D13" s="227"/>
      <c r="E13" s="352"/>
      <c r="F13" s="352"/>
      <c r="G13" s="329"/>
      <c r="H13" s="329"/>
      <c r="I13" s="385"/>
      <c r="J13" s="356"/>
      <c r="K13" s="227"/>
      <c r="L13" s="227"/>
      <c r="M13" s="227"/>
      <c r="N13" s="227"/>
      <c r="O13" s="48" t="str">
        <f t="shared" si="5"/>
        <v/>
      </c>
      <c r="P13" s="168" t="str">
        <f>IF(J13="","",IF(G13="",$AR$3,HLOOKUP(G13,照明器具!$CH$8:$DC$9,2,0)))</f>
        <v/>
      </c>
      <c r="Q13" s="168" t="str">
        <f t="shared" ref="Q13:Q41" si="6">IF(J13="","",I13*J13*(1-O13)*P13/1000)</f>
        <v/>
      </c>
      <c r="R13" s="356"/>
      <c r="S13" s="168" t="str">
        <f t="shared" ref="S13:S41" si="7">IF(OR(O13="",NOT($AA$4)),"",IF(R13="",Q13*O13/(1-O13),R13*O13/(1-O13)))</f>
        <v/>
      </c>
      <c r="T13" s="96" t="str">
        <f t="shared" ref="T13:T41" si="8">IF(ISERROR(S13),"",IF(S13="","",S13*$BH$3/1000))</f>
        <v/>
      </c>
      <c r="U13" s="96" t="str">
        <f t="shared" ref="U13:U41" si="9">IF(ISERROR(S13),"",IF(S13="","",S13*$BH$4/1000))</f>
        <v/>
      </c>
      <c r="V13" s="96" t="str">
        <f t="shared" ref="V13:V41" si="10">IF(ISERROR(S13),"",IF(S13="","",S13*$BH$5/1000))</f>
        <v/>
      </c>
      <c r="W13" s="96" t="str">
        <f>IF(ISERROR(S13),"",IF(S13="","",S13*$BH$6/1000))</f>
        <v/>
      </c>
      <c r="X13" s="79"/>
      <c r="Y13" s="3"/>
      <c r="Z13" s="3"/>
      <c r="AA13" s="3"/>
      <c r="AB13" s="3"/>
      <c r="AC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</row>
    <row r="14" spans="1:70" ht="15" customHeight="1">
      <c r="B14" s="139"/>
      <c r="C14" s="322">
        <v>3</v>
      </c>
      <c r="D14" s="227"/>
      <c r="E14" s="352"/>
      <c r="F14" s="352"/>
      <c r="G14" s="329"/>
      <c r="H14" s="329"/>
      <c r="I14" s="385"/>
      <c r="J14" s="356"/>
      <c r="K14" s="227"/>
      <c r="L14" s="227"/>
      <c r="M14" s="227"/>
      <c r="N14" s="227"/>
      <c r="O14" s="48" t="str">
        <f t="shared" si="5"/>
        <v/>
      </c>
      <c r="P14" s="168" t="str">
        <f>IF(J14="","",IF(G14="",$AR$3,HLOOKUP(G14,照明器具!$CH$8:$DC$9,2,0)))</f>
        <v/>
      </c>
      <c r="Q14" s="168" t="str">
        <f t="shared" si="6"/>
        <v/>
      </c>
      <c r="R14" s="356"/>
      <c r="S14" s="168" t="str">
        <f t="shared" si="7"/>
        <v/>
      </c>
      <c r="T14" s="96" t="str">
        <f t="shared" si="8"/>
        <v/>
      </c>
      <c r="U14" s="96" t="str">
        <f t="shared" si="9"/>
        <v/>
      </c>
      <c r="V14" s="96" t="str">
        <f t="shared" si="10"/>
        <v/>
      </c>
      <c r="W14" s="96" t="str">
        <f t="shared" ref="W14:W40" si="11">IF(ISERROR(S14),"",IF(S14="","",S14*$BH$6/1000))</f>
        <v/>
      </c>
      <c r="X14" s="79"/>
      <c r="Y14" s="3"/>
      <c r="Z14" s="3"/>
      <c r="AA14" s="3"/>
      <c r="AB14" s="3"/>
      <c r="AC14" s="3"/>
    </row>
    <row r="15" spans="1:70" ht="15" customHeight="1">
      <c r="B15" s="139"/>
      <c r="C15" s="322">
        <v>4</v>
      </c>
      <c r="D15" s="227"/>
      <c r="E15" s="352"/>
      <c r="F15" s="352"/>
      <c r="G15" s="329"/>
      <c r="H15" s="329"/>
      <c r="I15" s="385"/>
      <c r="J15" s="356"/>
      <c r="K15" s="227"/>
      <c r="L15" s="227"/>
      <c r="M15" s="227"/>
      <c r="N15" s="227"/>
      <c r="O15" s="48" t="str">
        <f t="shared" si="5"/>
        <v/>
      </c>
      <c r="P15" s="168" t="str">
        <f>IF(J15="","",IF(G15="",$AR$3,HLOOKUP(G15,照明器具!$CH$8:$DC$9,2,0)))</f>
        <v/>
      </c>
      <c r="Q15" s="168" t="str">
        <f t="shared" si="6"/>
        <v/>
      </c>
      <c r="R15" s="356"/>
      <c r="S15" s="168" t="str">
        <f t="shared" si="7"/>
        <v/>
      </c>
      <c r="T15" s="96" t="str">
        <f t="shared" si="8"/>
        <v/>
      </c>
      <c r="U15" s="96" t="str">
        <f t="shared" si="9"/>
        <v/>
      </c>
      <c r="V15" s="96" t="str">
        <f t="shared" si="10"/>
        <v/>
      </c>
      <c r="W15" s="96" t="str">
        <f t="shared" si="11"/>
        <v/>
      </c>
      <c r="X15" s="79"/>
      <c r="Y15" s="3"/>
      <c r="Z15" s="3"/>
      <c r="AA15" s="3"/>
      <c r="AB15" s="3"/>
      <c r="AC15" s="3"/>
    </row>
    <row r="16" spans="1:70" ht="15" customHeight="1">
      <c r="B16" s="139"/>
      <c r="C16" s="322">
        <v>5</v>
      </c>
      <c r="D16" s="227"/>
      <c r="E16" s="352"/>
      <c r="F16" s="352"/>
      <c r="G16" s="329"/>
      <c r="H16" s="329"/>
      <c r="I16" s="385"/>
      <c r="J16" s="356"/>
      <c r="K16" s="227"/>
      <c r="L16" s="227"/>
      <c r="M16" s="227"/>
      <c r="N16" s="227"/>
      <c r="O16" s="48" t="str">
        <f t="shared" si="5"/>
        <v/>
      </c>
      <c r="P16" s="168" t="str">
        <f>IF(J16="","",IF(G16="",$AR$3,HLOOKUP(G16,照明器具!$CH$8:$DC$9,2,0)))</f>
        <v/>
      </c>
      <c r="Q16" s="168" t="str">
        <f t="shared" si="6"/>
        <v/>
      </c>
      <c r="R16" s="356"/>
      <c r="S16" s="168" t="str">
        <f t="shared" si="7"/>
        <v/>
      </c>
      <c r="T16" s="96" t="str">
        <f t="shared" si="8"/>
        <v/>
      </c>
      <c r="U16" s="96" t="str">
        <f t="shared" si="9"/>
        <v/>
      </c>
      <c r="V16" s="96" t="str">
        <f t="shared" si="10"/>
        <v/>
      </c>
      <c r="W16" s="96" t="str">
        <f t="shared" si="11"/>
        <v/>
      </c>
      <c r="X16" s="79"/>
      <c r="Y16" s="3"/>
      <c r="Z16" s="3"/>
      <c r="AA16" s="3"/>
      <c r="AB16" s="3"/>
      <c r="AC16" s="3"/>
    </row>
    <row r="17" spans="2:29" ht="15" customHeight="1">
      <c r="B17" s="139"/>
      <c r="C17" s="322">
        <v>6</v>
      </c>
      <c r="D17" s="227"/>
      <c r="E17" s="352"/>
      <c r="F17" s="352"/>
      <c r="G17" s="329"/>
      <c r="H17" s="329"/>
      <c r="I17" s="385"/>
      <c r="J17" s="356"/>
      <c r="K17" s="227"/>
      <c r="L17" s="227"/>
      <c r="M17" s="227"/>
      <c r="N17" s="227"/>
      <c r="O17" s="48" t="str">
        <f t="shared" si="5"/>
        <v/>
      </c>
      <c r="P17" s="168" t="str">
        <f>IF(J17="","",IF(G17="",$AR$3,HLOOKUP(G17,照明器具!$CH$8:$DC$9,2,0)))</f>
        <v/>
      </c>
      <c r="Q17" s="168" t="str">
        <f t="shared" si="6"/>
        <v/>
      </c>
      <c r="R17" s="356"/>
      <c r="S17" s="168" t="str">
        <f t="shared" si="7"/>
        <v/>
      </c>
      <c r="T17" s="96" t="str">
        <f t="shared" si="8"/>
        <v/>
      </c>
      <c r="U17" s="96" t="str">
        <f t="shared" si="9"/>
        <v/>
      </c>
      <c r="V17" s="96" t="str">
        <f t="shared" si="10"/>
        <v/>
      </c>
      <c r="W17" s="96" t="str">
        <f t="shared" si="11"/>
        <v/>
      </c>
      <c r="X17" s="79"/>
      <c r="Y17" s="3"/>
      <c r="Z17" s="3"/>
      <c r="AA17" s="3"/>
      <c r="AB17" s="3"/>
      <c r="AC17" s="3"/>
    </row>
    <row r="18" spans="2:29" ht="15" customHeight="1">
      <c r="B18" s="139"/>
      <c r="C18" s="322">
        <v>7</v>
      </c>
      <c r="D18" s="227"/>
      <c r="E18" s="352"/>
      <c r="F18" s="352"/>
      <c r="G18" s="329"/>
      <c r="H18" s="329"/>
      <c r="I18" s="385"/>
      <c r="J18" s="356"/>
      <c r="K18" s="227"/>
      <c r="L18" s="227"/>
      <c r="M18" s="227"/>
      <c r="N18" s="227"/>
      <c r="O18" s="48" t="str">
        <f t="shared" si="5"/>
        <v/>
      </c>
      <c r="P18" s="168" t="str">
        <f>IF(J18="","",IF(G18="",$AR$3,HLOOKUP(G18,照明器具!$CH$8:$DC$9,2,0)))</f>
        <v/>
      </c>
      <c r="Q18" s="168" t="str">
        <f t="shared" si="6"/>
        <v/>
      </c>
      <c r="R18" s="356"/>
      <c r="S18" s="168" t="str">
        <f t="shared" si="7"/>
        <v/>
      </c>
      <c r="T18" s="96" t="str">
        <f t="shared" si="8"/>
        <v/>
      </c>
      <c r="U18" s="96" t="str">
        <f t="shared" si="9"/>
        <v/>
      </c>
      <c r="V18" s="96" t="str">
        <f t="shared" si="10"/>
        <v/>
      </c>
      <c r="W18" s="96" t="str">
        <f t="shared" si="11"/>
        <v/>
      </c>
      <c r="X18" s="79"/>
      <c r="Y18" s="3"/>
      <c r="Z18" s="3"/>
      <c r="AA18" s="3"/>
      <c r="AB18" s="3"/>
      <c r="AC18" s="3"/>
    </row>
    <row r="19" spans="2:29" ht="15" customHeight="1">
      <c r="B19" s="139"/>
      <c r="C19" s="322">
        <v>8</v>
      </c>
      <c r="D19" s="227"/>
      <c r="E19" s="352"/>
      <c r="F19" s="352"/>
      <c r="G19" s="329"/>
      <c r="H19" s="329"/>
      <c r="I19" s="385"/>
      <c r="J19" s="356"/>
      <c r="K19" s="227"/>
      <c r="L19" s="227"/>
      <c r="M19" s="227"/>
      <c r="N19" s="227"/>
      <c r="O19" s="48" t="str">
        <f t="shared" si="5"/>
        <v/>
      </c>
      <c r="P19" s="168" t="str">
        <f>IF(J19="","",IF(G19="",$AR$3,HLOOKUP(G19,照明器具!$CH$8:$DC$9,2,0)))</f>
        <v/>
      </c>
      <c r="Q19" s="168" t="str">
        <f t="shared" si="6"/>
        <v/>
      </c>
      <c r="R19" s="356"/>
      <c r="S19" s="168" t="str">
        <f>IF(OR(O19="",NOT($AA$4)),"",IF(R19="",Q19*O19/(1-O19),R19*O19/(1-O19)))</f>
        <v/>
      </c>
      <c r="T19" s="96" t="str">
        <f t="shared" si="8"/>
        <v/>
      </c>
      <c r="U19" s="96" t="str">
        <f t="shared" si="9"/>
        <v/>
      </c>
      <c r="V19" s="96" t="str">
        <f t="shared" si="10"/>
        <v/>
      </c>
      <c r="W19" s="96" t="str">
        <f t="shared" si="11"/>
        <v/>
      </c>
      <c r="X19" s="79"/>
      <c r="Y19" s="3"/>
      <c r="Z19" s="3"/>
      <c r="AA19" s="3"/>
      <c r="AB19" s="3"/>
      <c r="AC19" s="3"/>
    </row>
    <row r="20" spans="2:29" ht="15" customHeight="1">
      <c r="B20" s="139"/>
      <c r="C20" s="322">
        <v>9</v>
      </c>
      <c r="D20" s="227"/>
      <c r="E20" s="352"/>
      <c r="F20" s="352"/>
      <c r="G20" s="329"/>
      <c r="H20" s="329"/>
      <c r="I20" s="385"/>
      <c r="J20" s="356"/>
      <c r="K20" s="227"/>
      <c r="L20" s="227"/>
      <c r="M20" s="227"/>
      <c r="N20" s="227"/>
      <c r="O20" s="48" t="str">
        <f t="shared" si="5"/>
        <v/>
      </c>
      <c r="P20" s="168" t="str">
        <f>IF(J20="","",IF(G20="",$AR$3,HLOOKUP(G20,照明器具!$CH$8:$DC$9,2,0)))</f>
        <v/>
      </c>
      <c r="Q20" s="168" t="str">
        <f t="shared" si="6"/>
        <v/>
      </c>
      <c r="R20" s="356"/>
      <c r="S20" s="168" t="str">
        <f t="shared" si="7"/>
        <v/>
      </c>
      <c r="T20" s="96" t="str">
        <f t="shared" si="8"/>
        <v/>
      </c>
      <c r="U20" s="96" t="str">
        <f t="shared" si="9"/>
        <v/>
      </c>
      <c r="V20" s="96" t="str">
        <f t="shared" si="10"/>
        <v/>
      </c>
      <c r="W20" s="96" t="str">
        <f t="shared" si="11"/>
        <v/>
      </c>
      <c r="X20" s="79"/>
      <c r="Y20" s="3"/>
      <c r="Z20" s="3"/>
      <c r="AA20" s="3"/>
      <c r="AB20" s="3"/>
      <c r="AC20" s="3"/>
    </row>
    <row r="21" spans="2:29" ht="15" customHeight="1">
      <c r="B21" s="139"/>
      <c r="C21" s="322">
        <v>10</v>
      </c>
      <c r="D21" s="227"/>
      <c r="E21" s="352"/>
      <c r="F21" s="352"/>
      <c r="G21" s="329"/>
      <c r="H21" s="329"/>
      <c r="I21" s="385"/>
      <c r="J21" s="356"/>
      <c r="K21" s="227"/>
      <c r="L21" s="227"/>
      <c r="M21" s="227"/>
      <c r="N21" s="227"/>
      <c r="O21" s="48" t="str">
        <f t="shared" si="5"/>
        <v/>
      </c>
      <c r="P21" s="168" t="str">
        <f>IF(J21="","",IF(G21="",$AR$3,HLOOKUP(G21,照明器具!$CH$8:$DC$9,2,0)))</f>
        <v/>
      </c>
      <c r="Q21" s="168" t="str">
        <f t="shared" si="6"/>
        <v/>
      </c>
      <c r="R21" s="356"/>
      <c r="S21" s="168" t="str">
        <f t="shared" si="7"/>
        <v/>
      </c>
      <c r="T21" s="96" t="str">
        <f t="shared" si="8"/>
        <v/>
      </c>
      <c r="U21" s="96" t="str">
        <f t="shared" si="9"/>
        <v/>
      </c>
      <c r="V21" s="96" t="str">
        <f t="shared" si="10"/>
        <v/>
      </c>
      <c r="W21" s="96" t="str">
        <f t="shared" si="11"/>
        <v/>
      </c>
      <c r="X21" s="79"/>
      <c r="Y21" s="3"/>
      <c r="Z21" s="3"/>
      <c r="AA21" s="3"/>
      <c r="AB21" s="3"/>
      <c r="AC21" s="3"/>
    </row>
    <row r="22" spans="2:29" ht="15" customHeight="1">
      <c r="B22" s="139"/>
      <c r="C22" s="322">
        <v>11</v>
      </c>
      <c r="D22" s="227"/>
      <c r="E22" s="352"/>
      <c r="F22" s="352"/>
      <c r="G22" s="329"/>
      <c r="H22" s="329"/>
      <c r="I22" s="385"/>
      <c r="J22" s="356"/>
      <c r="K22" s="227"/>
      <c r="L22" s="227"/>
      <c r="M22" s="227"/>
      <c r="N22" s="227"/>
      <c r="O22" s="48" t="str">
        <f t="shared" si="5"/>
        <v/>
      </c>
      <c r="P22" s="168" t="str">
        <f>IF(J22="","",IF(G22="",$AR$3,HLOOKUP(G22,照明器具!$CH$8:$DC$9,2,0)))</f>
        <v/>
      </c>
      <c r="Q22" s="168" t="str">
        <f t="shared" si="6"/>
        <v/>
      </c>
      <c r="R22" s="356"/>
      <c r="S22" s="168" t="str">
        <f t="shared" si="7"/>
        <v/>
      </c>
      <c r="T22" s="96" t="str">
        <f t="shared" si="8"/>
        <v/>
      </c>
      <c r="U22" s="96" t="str">
        <f t="shared" si="9"/>
        <v/>
      </c>
      <c r="V22" s="96" t="str">
        <f t="shared" si="10"/>
        <v/>
      </c>
      <c r="W22" s="96" t="str">
        <f t="shared" si="11"/>
        <v/>
      </c>
      <c r="X22" s="79"/>
      <c r="Y22" s="3"/>
      <c r="Z22" s="3"/>
      <c r="AA22" s="3"/>
      <c r="AB22" s="3"/>
      <c r="AC22" s="3"/>
    </row>
    <row r="23" spans="2:29" ht="15" customHeight="1">
      <c r="B23" s="139"/>
      <c r="C23" s="322">
        <v>12</v>
      </c>
      <c r="D23" s="227"/>
      <c r="E23" s="352"/>
      <c r="F23" s="352"/>
      <c r="G23" s="329"/>
      <c r="H23" s="329"/>
      <c r="I23" s="385"/>
      <c r="J23" s="356"/>
      <c r="K23" s="227"/>
      <c r="L23" s="227"/>
      <c r="M23" s="227"/>
      <c r="N23" s="227"/>
      <c r="O23" s="48" t="str">
        <f t="shared" si="5"/>
        <v/>
      </c>
      <c r="P23" s="168" t="str">
        <f>IF(J23="","",IF(G23="",$AR$3,HLOOKUP(G23,照明器具!$CH$8:$DC$9,2,0)))</f>
        <v/>
      </c>
      <c r="Q23" s="168" t="str">
        <f t="shared" si="6"/>
        <v/>
      </c>
      <c r="R23" s="356"/>
      <c r="S23" s="168" t="str">
        <f t="shared" si="7"/>
        <v/>
      </c>
      <c r="T23" s="96" t="str">
        <f t="shared" si="8"/>
        <v/>
      </c>
      <c r="U23" s="96" t="str">
        <f t="shared" si="9"/>
        <v/>
      </c>
      <c r="V23" s="96" t="str">
        <f t="shared" si="10"/>
        <v/>
      </c>
      <c r="W23" s="96" t="str">
        <f t="shared" si="11"/>
        <v/>
      </c>
      <c r="X23" s="79"/>
      <c r="Y23" s="3"/>
      <c r="Z23" s="3"/>
      <c r="AA23" s="3"/>
      <c r="AB23" s="3"/>
      <c r="AC23" s="3"/>
    </row>
    <row r="24" spans="2:29" ht="15" customHeight="1">
      <c r="B24" s="139"/>
      <c r="C24" s="322">
        <v>13</v>
      </c>
      <c r="D24" s="227"/>
      <c r="E24" s="352"/>
      <c r="F24" s="352"/>
      <c r="G24" s="329"/>
      <c r="H24" s="329"/>
      <c r="I24" s="385"/>
      <c r="J24" s="356"/>
      <c r="K24" s="227"/>
      <c r="L24" s="227"/>
      <c r="M24" s="227"/>
      <c r="N24" s="227"/>
      <c r="O24" s="48" t="str">
        <f t="shared" si="5"/>
        <v/>
      </c>
      <c r="P24" s="168" t="str">
        <f>IF(J24="","",IF(G24="",$AR$3,HLOOKUP(G24,照明器具!$CH$8:$DC$9,2,0)))</f>
        <v/>
      </c>
      <c r="Q24" s="168" t="str">
        <f t="shared" si="6"/>
        <v/>
      </c>
      <c r="R24" s="356"/>
      <c r="S24" s="168" t="str">
        <f t="shared" si="7"/>
        <v/>
      </c>
      <c r="T24" s="96" t="str">
        <f t="shared" si="8"/>
        <v/>
      </c>
      <c r="U24" s="96" t="str">
        <f t="shared" si="9"/>
        <v/>
      </c>
      <c r="V24" s="96" t="str">
        <f t="shared" si="10"/>
        <v/>
      </c>
      <c r="W24" s="96" t="str">
        <f t="shared" si="11"/>
        <v/>
      </c>
      <c r="X24" s="79"/>
      <c r="Y24" s="3"/>
      <c r="Z24" s="3"/>
      <c r="AA24" s="3"/>
      <c r="AB24" s="3"/>
      <c r="AC24" s="3"/>
    </row>
    <row r="25" spans="2:29" ht="15" customHeight="1">
      <c r="B25" s="139"/>
      <c r="C25" s="322">
        <v>14</v>
      </c>
      <c r="D25" s="227"/>
      <c r="E25" s="352"/>
      <c r="F25" s="352"/>
      <c r="G25" s="329"/>
      <c r="H25" s="329"/>
      <c r="I25" s="385"/>
      <c r="J25" s="356"/>
      <c r="K25" s="227"/>
      <c r="L25" s="227"/>
      <c r="M25" s="227"/>
      <c r="N25" s="227"/>
      <c r="O25" s="48" t="str">
        <f t="shared" si="5"/>
        <v/>
      </c>
      <c r="P25" s="168" t="str">
        <f>IF(J25="","",IF(G25="",$AR$3,HLOOKUP(G25,照明器具!$CH$8:$DC$9,2,0)))</f>
        <v/>
      </c>
      <c r="Q25" s="168" t="str">
        <f t="shared" si="6"/>
        <v/>
      </c>
      <c r="R25" s="356"/>
      <c r="S25" s="168" t="str">
        <f t="shared" si="7"/>
        <v/>
      </c>
      <c r="T25" s="96" t="str">
        <f t="shared" si="8"/>
        <v/>
      </c>
      <c r="U25" s="96" t="str">
        <f t="shared" si="9"/>
        <v/>
      </c>
      <c r="V25" s="96" t="str">
        <f t="shared" si="10"/>
        <v/>
      </c>
      <c r="W25" s="96" t="str">
        <f t="shared" si="11"/>
        <v/>
      </c>
      <c r="X25" s="79"/>
      <c r="Y25" s="3"/>
      <c r="Z25" s="3"/>
      <c r="AA25" s="3"/>
      <c r="AB25" s="3"/>
      <c r="AC25" s="3"/>
    </row>
    <row r="26" spans="2:29" ht="15" customHeight="1">
      <c r="B26" s="139"/>
      <c r="C26" s="322">
        <v>15</v>
      </c>
      <c r="D26" s="227"/>
      <c r="E26" s="352"/>
      <c r="F26" s="352"/>
      <c r="G26" s="329"/>
      <c r="H26" s="329"/>
      <c r="I26" s="385"/>
      <c r="J26" s="356"/>
      <c r="K26" s="227"/>
      <c r="L26" s="227"/>
      <c r="M26" s="227"/>
      <c r="N26" s="227"/>
      <c r="O26" s="48" t="str">
        <f t="shared" si="5"/>
        <v/>
      </c>
      <c r="P26" s="168" t="str">
        <f>IF(J26="","",IF(G26="",$AR$3,HLOOKUP(G26,照明器具!$CH$8:$DC$9,2,0)))</f>
        <v/>
      </c>
      <c r="Q26" s="168" t="str">
        <f t="shared" si="6"/>
        <v/>
      </c>
      <c r="R26" s="356"/>
      <c r="S26" s="168" t="str">
        <f t="shared" si="7"/>
        <v/>
      </c>
      <c r="T26" s="96" t="str">
        <f t="shared" si="8"/>
        <v/>
      </c>
      <c r="U26" s="96" t="str">
        <f t="shared" si="9"/>
        <v/>
      </c>
      <c r="V26" s="96" t="str">
        <f t="shared" si="10"/>
        <v/>
      </c>
      <c r="W26" s="96" t="str">
        <f t="shared" si="11"/>
        <v/>
      </c>
      <c r="X26" s="79"/>
      <c r="Y26" s="3"/>
      <c r="Z26" s="3"/>
      <c r="AA26" s="3"/>
      <c r="AB26" s="3"/>
      <c r="AC26" s="3"/>
    </row>
    <row r="27" spans="2:29" ht="15" customHeight="1">
      <c r="B27" s="139"/>
      <c r="C27" s="322">
        <v>16</v>
      </c>
      <c r="D27" s="227"/>
      <c r="E27" s="352"/>
      <c r="F27" s="352"/>
      <c r="G27" s="329"/>
      <c r="H27" s="329"/>
      <c r="I27" s="385"/>
      <c r="J27" s="356"/>
      <c r="K27" s="227"/>
      <c r="L27" s="227"/>
      <c r="M27" s="227"/>
      <c r="N27" s="227"/>
      <c r="O27" s="48" t="str">
        <f t="shared" si="5"/>
        <v/>
      </c>
      <c r="P27" s="168" t="str">
        <f>IF(J27="","",IF(G27="",$AR$3,HLOOKUP(G27,照明器具!$CH$8:$DC$9,2,0)))</f>
        <v/>
      </c>
      <c r="Q27" s="168" t="str">
        <f t="shared" si="6"/>
        <v/>
      </c>
      <c r="R27" s="356"/>
      <c r="S27" s="168" t="str">
        <f t="shared" si="7"/>
        <v/>
      </c>
      <c r="T27" s="96" t="str">
        <f t="shared" si="8"/>
        <v/>
      </c>
      <c r="U27" s="96" t="str">
        <f t="shared" si="9"/>
        <v/>
      </c>
      <c r="V27" s="96" t="str">
        <f t="shared" si="10"/>
        <v/>
      </c>
      <c r="W27" s="96" t="str">
        <f t="shared" si="11"/>
        <v/>
      </c>
      <c r="X27" s="79"/>
      <c r="Y27" s="3"/>
      <c r="Z27" s="3"/>
      <c r="AA27" s="3"/>
      <c r="AB27" s="3"/>
      <c r="AC27" s="3"/>
    </row>
    <row r="28" spans="2:29" ht="15" customHeight="1">
      <c r="B28" s="139"/>
      <c r="C28" s="322">
        <v>17</v>
      </c>
      <c r="D28" s="227"/>
      <c r="E28" s="352"/>
      <c r="F28" s="352"/>
      <c r="G28" s="329"/>
      <c r="H28" s="329"/>
      <c r="I28" s="385"/>
      <c r="J28" s="356"/>
      <c r="K28" s="227"/>
      <c r="L28" s="227"/>
      <c r="M28" s="227"/>
      <c r="N28" s="227"/>
      <c r="O28" s="48" t="str">
        <f t="shared" si="5"/>
        <v/>
      </c>
      <c r="P28" s="168" t="str">
        <f>IF(J28="","",IF(G28="",$AR$3,HLOOKUP(G28,照明器具!$CH$8:$DC$9,2,0)))</f>
        <v/>
      </c>
      <c r="Q28" s="168" t="str">
        <f t="shared" si="6"/>
        <v/>
      </c>
      <c r="R28" s="356"/>
      <c r="S28" s="168" t="str">
        <f t="shared" si="7"/>
        <v/>
      </c>
      <c r="T28" s="96" t="str">
        <f t="shared" si="8"/>
        <v/>
      </c>
      <c r="U28" s="96" t="str">
        <f t="shared" si="9"/>
        <v/>
      </c>
      <c r="V28" s="96" t="str">
        <f t="shared" si="10"/>
        <v/>
      </c>
      <c r="W28" s="96" t="str">
        <f t="shared" si="11"/>
        <v/>
      </c>
      <c r="X28" s="79"/>
      <c r="Y28" s="3"/>
      <c r="Z28" s="3"/>
      <c r="AA28" s="3"/>
      <c r="AB28" s="3"/>
      <c r="AC28" s="3"/>
    </row>
    <row r="29" spans="2:29" ht="15" customHeight="1">
      <c r="B29" s="139"/>
      <c r="C29" s="322">
        <v>18</v>
      </c>
      <c r="D29" s="227"/>
      <c r="E29" s="352"/>
      <c r="F29" s="352"/>
      <c r="G29" s="329"/>
      <c r="H29" s="329"/>
      <c r="I29" s="385"/>
      <c r="J29" s="356"/>
      <c r="K29" s="227"/>
      <c r="L29" s="227"/>
      <c r="M29" s="227"/>
      <c r="N29" s="227"/>
      <c r="O29" s="48" t="str">
        <f t="shared" si="5"/>
        <v/>
      </c>
      <c r="P29" s="168" t="str">
        <f>IF(J29="","",IF(G29="",$AR$3,HLOOKUP(G29,照明器具!$CH$8:$DC$9,2,0)))</f>
        <v/>
      </c>
      <c r="Q29" s="168" t="str">
        <f t="shared" si="6"/>
        <v/>
      </c>
      <c r="R29" s="356"/>
      <c r="S29" s="168" t="str">
        <f t="shared" si="7"/>
        <v/>
      </c>
      <c r="T29" s="96" t="str">
        <f t="shared" si="8"/>
        <v/>
      </c>
      <c r="U29" s="96" t="str">
        <f t="shared" si="9"/>
        <v/>
      </c>
      <c r="V29" s="96" t="str">
        <f t="shared" si="10"/>
        <v/>
      </c>
      <c r="W29" s="96" t="str">
        <f t="shared" si="11"/>
        <v/>
      </c>
      <c r="X29" s="79"/>
      <c r="Y29" s="3"/>
      <c r="Z29" s="3"/>
      <c r="AA29" s="3"/>
      <c r="AB29" s="3"/>
      <c r="AC29" s="3"/>
    </row>
    <row r="30" spans="2:29" ht="15" customHeight="1">
      <c r="B30" s="139"/>
      <c r="C30" s="322">
        <v>19</v>
      </c>
      <c r="D30" s="227"/>
      <c r="E30" s="352"/>
      <c r="F30" s="352"/>
      <c r="G30" s="329"/>
      <c r="H30" s="329"/>
      <c r="I30" s="385"/>
      <c r="J30" s="356"/>
      <c r="K30" s="227"/>
      <c r="L30" s="227"/>
      <c r="M30" s="227"/>
      <c r="N30" s="227"/>
      <c r="O30" s="48" t="str">
        <f t="shared" si="5"/>
        <v/>
      </c>
      <c r="P30" s="168" t="str">
        <f>IF(J30="","",IF(G30="",$AR$3,HLOOKUP(G30,照明器具!$CH$8:$DC$9,2,0)))</f>
        <v/>
      </c>
      <c r="Q30" s="168" t="str">
        <f t="shared" si="6"/>
        <v/>
      </c>
      <c r="R30" s="356"/>
      <c r="S30" s="168" t="str">
        <f t="shared" si="7"/>
        <v/>
      </c>
      <c r="T30" s="96" t="str">
        <f t="shared" si="8"/>
        <v/>
      </c>
      <c r="U30" s="96" t="str">
        <f t="shared" si="9"/>
        <v/>
      </c>
      <c r="V30" s="96" t="str">
        <f t="shared" si="10"/>
        <v/>
      </c>
      <c r="W30" s="96" t="str">
        <f t="shared" si="11"/>
        <v/>
      </c>
      <c r="X30" s="79"/>
      <c r="Y30" s="3"/>
      <c r="Z30" s="3"/>
      <c r="AA30" s="3"/>
      <c r="AB30" s="3"/>
      <c r="AC30" s="3"/>
    </row>
    <row r="31" spans="2:29" ht="15" customHeight="1">
      <c r="B31" s="139"/>
      <c r="C31" s="322">
        <v>20</v>
      </c>
      <c r="D31" s="227"/>
      <c r="E31" s="352"/>
      <c r="F31" s="352"/>
      <c r="G31" s="329"/>
      <c r="H31" s="329"/>
      <c r="I31" s="385"/>
      <c r="J31" s="356"/>
      <c r="K31" s="227"/>
      <c r="L31" s="227"/>
      <c r="M31" s="227"/>
      <c r="N31" s="227"/>
      <c r="O31" s="48" t="str">
        <f t="shared" si="5"/>
        <v/>
      </c>
      <c r="P31" s="168" t="str">
        <f>IF(J31="","",IF(G31="",$AR$3,HLOOKUP(G31,照明器具!$CH$8:$DC$9,2,0)))</f>
        <v/>
      </c>
      <c r="Q31" s="168" t="str">
        <f t="shared" si="6"/>
        <v/>
      </c>
      <c r="R31" s="356"/>
      <c r="S31" s="168" t="str">
        <f t="shared" si="7"/>
        <v/>
      </c>
      <c r="T31" s="96" t="str">
        <f t="shared" si="8"/>
        <v/>
      </c>
      <c r="U31" s="96" t="str">
        <f t="shared" si="9"/>
        <v/>
      </c>
      <c r="V31" s="96" t="str">
        <f t="shared" si="10"/>
        <v/>
      </c>
      <c r="W31" s="96" t="str">
        <f t="shared" si="11"/>
        <v/>
      </c>
      <c r="X31" s="79"/>
      <c r="Y31" s="3"/>
      <c r="Z31" s="3"/>
      <c r="AA31" s="3"/>
      <c r="AB31" s="3"/>
      <c r="AC31" s="3"/>
    </row>
    <row r="32" spans="2:29" ht="15" customHeight="1">
      <c r="B32" s="139"/>
      <c r="C32" s="322">
        <v>21</v>
      </c>
      <c r="D32" s="227"/>
      <c r="E32" s="352"/>
      <c r="F32" s="352"/>
      <c r="G32" s="329"/>
      <c r="H32" s="329"/>
      <c r="I32" s="385"/>
      <c r="J32" s="356"/>
      <c r="K32" s="227"/>
      <c r="L32" s="227"/>
      <c r="M32" s="227"/>
      <c r="N32" s="227"/>
      <c r="O32" s="48" t="str">
        <f t="shared" si="5"/>
        <v/>
      </c>
      <c r="P32" s="168" t="str">
        <f>IF(J32="","",IF(G32="",$AR$3,HLOOKUP(G32,照明器具!$CH$8:$DC$9,2,0)))</f>
        <v/>
      </c>
      <c r="Q32" s="168" t="str">
        <f t="shared" si="6"/>
        <v/>
      </c>
      <c r="R32" s="356"/>
      <c r="S32" s="168" t="str">
        <f t="shared" si="7"/>
        <v/>
      </c>
      <c r="T32" s="96" t="str">
        <f t="shared" si="8"/>
        <v/>
      </c>
      <c r="U32" s="96" t="str">
        <f t="shared" si="9"/>
        <v/>
      </c>
      <c r="V32" s="96" t="str">
        <f t="shared" si="10"/>
        <v/>
      </c>
      <c r="W32" s="96" t="str">
        <f t="shared" si="11"/>
        <v/>
      </c>
      <c r="X32" s="79"/>
      <c r="Y32" s="3"/>
      <c r="Z32" s="3"/>
      <c r="AA32" s="3"/>
      <c r="AB32" s="3"/>
      <c r="AC32" s="3"/>
    </row>
    <row r="33" spans="2:29" ht="15" customHeight="1">
      <c r="B33" s="139"/>
      <c r="C33" s="322">
        <v>22</v>
      </c>
      <c r="D33" s="227"/>
      <c r="E33" s="352"/>
      <c r="F33" s="352"/>
      <c r="G33" s="329"/>
      <c r="H33" s="329"/>
      <c r="I33" s="385"/>
      <c r="J33" s="356"/>
      <c r="K33" s="227"/>
      <c r="L33" s="227"/>
      <c r="M33" s="227"/>
      <c r="N33" s="227"/>
      <c r="O33" s="48" t="str">
        <f t="shared" si="5"/>
        <v/>
      </c>
      <c r="P33" s="168" t="str">
        <f>IF(J33="","",IF(G33="",$AR$3,HLOOKUP(G33,照明器具!$CH$8:$DC$9,2,0)))</f>
        <v/>
      </c>
      <c r="Q33" s="168" t="str">
        <f t="shared" si="6"/>
        <v/>
      </c>
      <c r="R33" s="356"/>
      <c r="S33" s="168" t="str">
        <f t="shared" si="7"/>
        <v/>
      </c>
      <c r="T33" s="96" t="str">
        <f t="shared" si="8"/>
        <v/>
      </c>
      <c r="U33" s="96" t="str">
        <f t="shared" si="9"/>
        <v/>
      </c>
      <c r="V33" s="96" t="str">
        <f t="shared" si="10"/>
        <v/>
      </c>
      <c r="W33" s="96" t="str">
        <f t="shared" si="11"/>
        <v/>
      </c>
      <c r="X33" s="79"/>
      <c r="Y33" s="3"/>
      <c r="Z33" s="3"/>
      <c r="AA33" s="3"/>
      <c r="AB33" s="3"/>
      <c r="AC33" s="3"/>
    </row>
    <row r="34" spans="2:29" ht="15" customHeight="1">
      <c r="B34" s="139"/>
      <c r="C34" s="322">
        <v>23</v>
      </c>
      <c r="D34" s="227"/>
      <c r="E34" s="352"/>
      <c r="F34" s="352"/>
      <c r="G34" s="329"/>
      <c r="H34" s="329"/>
      <c r="I34" s="385"/>
      <c r="J34" s="356"/>
      <c r="K34" s="227"/>
      <c r="L34" s="227"/>
      <c r="M34" s="227"/>
      <c r="N34" s="227"/>
      <c r="O34" s="48" t="str">
        <f t="shared" si="5"/>
        <v/>
      </c>
      <c r="P34" s="168" t="str">
        <f>IF(J34="","",IF(G34="",$AR$3,HLOOKUP(G34,照明器具!$CH$8:$DC$9,2,0)))</f>
        <v/>
      </c>
      <c r="Q34" s="168" t="str">
        <f t="shared" si="6"/>
        <v/>
      </c>
      <c r="R34" s="356"/>
      <c r="S34" s="168" t="str">
        <f t="shared" si="7"/>
        <v/>
      </c>
      <c r="T34" s="96" t="str">
        <f t="shared" si="8"/>
        <v/>
      </c>
      <c r="U34" s="96" t="str">
        <f t="shared" si="9"/>
        <v/>
      </c>
      <c r="V34" s="96" t="str">
        <f t="shared" si="10"/>
        <v/>
      </c>
      <c r="W34" s="96" t="str">
        <f t="shared" si="11"/>
        <v/>
      </c>
      <c r="X34" s="79"/>
      <c r="Y34" s="3"/>
      <c r="Z34" s="3"/>
      <c r="AA34" s="3"/>
      <c r="AB34" s="3"/>
      <c r="AC34" s="3"/>
    </row>
    <row r="35" spans="2:29" ht="15" customHeight="1">
      <c r="B35" s="139"/>
      <c r="C35" s="322">
        <v>24</v>
      </c>
      <c r="D35" s="227"/>
      <c r="E35" s="352"/>
      <c r="F35" s="352"/>
      <c r="G35" s="329"/>
      <c r="H35" s="329"/>
      <c r="I35" s="385"/>
      <c r="J35" s="356"/>
      <c r="K35" s="227"/>
      <c r="L35" s="227"/>
      <c r="M35" s="227"/>
      <c r="N35" s="227"/>
      <c r="O35" s="48" t="str">
        <f t="shared" si="5"/>
        <v/>
      </c>
      <c r="P35" s="168" t="str">
        <f>IF(J35="","",IF(G35="",$AR$3,HLOOKUP(G35,照明器具!$CH$8:$DC$9,2,0)))</f>
        <v/>
      </c>
      <c r="Q35" s="168" t="str">
        <f t="shared" si="6"/>
        <v/>
      </c>
      <c r="R35" s="356"/>
      <c r="S35" s="168" t="str">
        <f t="shared" si="7"/>
        <v/>
      </c>
      <c r="T35" s="96" t="str">
        <f t="shared" si="8"/>
        <v/>
      </c>
      <c r="U35" s="96" t="str">
        <f t="shared" si="9"/>
        <v/>
      </c>
      <c r="V35" s="96" t="str">
        <f t="shared" si="10"/>
        <v/>
      </c>
      <c r="W35" s="96" t="str">
        <f t="shared" si="11"/>
        <v/>
      </c>
      <c r="X35" s="79"/>
      <c r="Y35" s="3"/>
      <c r="Z35" s="3"/>
      <c r="AA35" s="3"/>
      <c r="AB35" s="3"/>
      <c r="AC35" s="3"/>
    </row>
    <row r="36" spans="2:29" ht="15" customHeight="1">
      <c r="B36" s="139"/>
      <c r="C36" s="322">
        <v>25</v>
      </c>
      <c r="D36" s="227"/>
      <c r="E36" s="352"/>
      <c r="F36" s="352"/>
      <c r="G36" s="329"/>
      <c r="H36" s="329"/>
      <c r="I36" s="385"/>
      <c r="J36" s="356"/>
      <c r="K36" s="227"/>
      <c r="L36" s="227"/>
      <c r="M36" s="227"/>
      <c r="N36" s="227"/>
      <c r="O36" s="48" t="str">
        <f t="shared" si="5"/>
        <v/>
      </c>
      <c r="P36" s="168" t="str">
        <f>IF(J36="","",IF(G36="",$AR$3,HLOOKUP(G36,照明器具!$CH$8:$DC$9,2,0)))</f>
        <v/>
      </c>
      <c r="Q36" s="168" t="str">
        <f t="shared" si="6"/>
        <v/>
      </c>
      <c r="R36" s="356"/>
      <c r="S36" s="168" t="str">
        <f t="shared" si="7"/>
        <v/>
      </c>
      <c r="T36" s="96" t="str">
        <f t="shared" si="8"/>
        <v/>
      </c>
      <c r="U36" s="96" t="str">
        <f t="shared" si="9"/>
        <v/>
      </c>
      <c r="V36" s="96" t="str">
        <f t="shared" si="10"/>
        <v/>
      </c>
      <c r="W36" s="96" t="str">
        <f t="shared" si="11"/>
        <v/>
      </c>
      <c r="X36" s="79"/>
      <c r="Y36" s="3"/>
      <c r="Z36" s="3"/>
      <c r="AA36" s="3"/>
      <c r="AB36" s="3"/>
      <c r="AC36" s="3"/>
    </row>
    <row r="37" spans="2:29" ht="15" customHeight="1">
      <c r="B37" s="139"/>
      <c r="C37" s="322">
        <v>26</v>
      </c>
      <c r="D37" s="227"/>
      <c r="E37" s="352"/>
      <c r="F37" s="352"/>
      <c r="G37" s="329"/>
      <c r="H37" s="329"/>
      <c r="I37" s="385"/>
      <c r="J37" s="356"/>
      <c r="K37" s="227"/>
      <c r="L37" s="227"/>
      <c r="M37" s="227"/>
      <c r="N37" s="227"/>
      <c r="O37" s="48" t="str">
        <f t="shared" si="5"/>
        <v/>
      </c>
      <c r="P37" s="168" t="str">
        <f>IF(J37="","",IF(G37="",$AR$3,HLOOKUP(G37,照明器具!$CH$8:$DC$9,2,0)))</f>
        <v/>
      </c>
      <c r="Q37" s="168" t="str">
        <f t="shared" si="6"/>
        <v/>
      </c>
      <c r="R37" s="356"/>
      <c r="S37" s="168" t="str">
        <f t="shared" si="7"/>
        <v/>
      </c>
      <c r="T37" s="96" t="str">
        <f t="shared" si="8"/>
        <v/>
      </c>
      <c r="U37" s="96" t="str">
        <f t="shared" si="9"/>
        <v/>
      </c>
      <c r="V37" s="96" t="str">
        <f t="shared" si="10"/>
        <v/>
      </c>
      <c r="W37" s="96" t="str">
        <f t="shared" si="11"/>
        <v/>
      </c>
      <c r="X37" s="79"/>
      <c r="Y37" s="3"/>
      <c r="Z37" s="3"/>
      <c r="AA37" s="3"/>
      <c r="AB37" s="3"/>
      <c r="AC37" s="3"/>
    </row>
    <row r="38" spans="2:29" ht="15" customHeight="1">
      <c r="B38" s="139"/>
      <c r="C38" s="322">
        <v>27</v>
      </c>
      <c r="D38" s="227"/>
      <c r="E38" s="352"/>
      <c r="F38" s="352"/>
      <c r="G38" s="329"/>
      <c r="H38" s="329"/>
      <c r="I38" s="385"/>
      <c r="J38" s="356"/>
      <c r="K38" s="227"/>
      <c r="L38" s="227"/>
      <c r="M38" s="227"/>
      <c r="N38" s="227"/>
      <c r="O38" s="48" t="str">
        <f t="shared" si="5"/>
        <v/>
      </c>
      <c r="P38" s="168" t="str">
        <f>IF(J38="","",IF(G38="",$AR$3,HLOOKUP(G38,照明器具!$CH$8:$DC$9,2,0)))</f>
        <v/>
      </c>
      <c r="Q38" s="168" t="str">
        <f t="shared" si="6"/>
        <v/>
      </c>
      <c r="R38" s="356"/>
      <c r="S38" s="168" t="str">
        <f t="shared" si="7"/>
        <v/>
      </c>
      <c r="T38" s="96" t="str">
        <f t="shared" si="8"/>
        <v/>
      </c>
      <c r="U38" s="96" t="str">
        <f t="shared" si="9"/>
        <v/>
      </c>
      <c r="V38" s="96" t="str">
        <f t="shared" si="10"/>
        <v/>
      </c>
      <c r="W38" s="96" t="str">
        <f t="shared" si="11"/>
        <v/>
      </c>
      <c r="X38" s="79"/>
      <c r="Y38" s="3"/>
      <c r="Z38" s="3"/>
      <c r="AA38" s="3"/>
      <c r="AB38" s="3"/>
      <c r="AC38" s="3"/>
    </row>
    <row r="39" spans="2:29" ht="15" customHeight="1">
      <c r="B39" s="139"/>
      <c r="C39" s="322">
        <v>28</v>
      </c>
      <c r="D39" s="227"/>
      <c r="E39" s="352"/>
      <c r="F39" s="352"/>
      <c r="G39" s="329"/>
      <c r="H39" s="329"/>
      <c r="I39" s="385"/>
      <c r="J39" s="356"/>
      <c r="K39" s="227"/>
      <c r="L39" s="227"/>
      <c r="M39" s="227"/>
      <c r="N39" s="227"/>
      <c r="O39" s="48" t="str">
        <f t="shared" si="5"/>
        <v/>
      </c>
      <c r="P39" s="168" t="str">
        <f>IF(J39="","",IF(G39="",$AR$3,HLOOKUP(G39,照明器具!$CH$8:$DC$9,2,0)))</f>
        <v/>
      </c>
      <c r="Q39" s="168" t="str">
        <f t="shared" si="6"/>
        <v/>
      </c>
      <c r="R39" s="356"/>
      <c r="S39" s="168" t="str">
        <f t="shared" si="7"/>
        <v/>
      </c>
      <c r="T39" s="96" t="str">
        <f t="shared" si="8"/>
        <v/>
      </c>
      <c r="U39" s="96" t="str">
        <f t="shared" si="9"/>
        <v/>
      </c>
      <c r="V39" s="96" t="str">
        <f t="shared" si="10"/>
        <v/>
      </c>
      <c r="W39" s="96" t="str">
        <f t="shared" si="11"/>
        <v/>
      </c>
      <c r="X39" s="79"/>
      <c r="Y39" s="3"/>
      <c r="Z39" s="3"/>
      <c r="AA39" s="3"/>
      <c r="AB39" s="3"/>
      <c r="AC39" s="3"/>
    </row>
    <row r="40" spans="2:29" ht="15" customHeight="1">
      <c r="B40" s="139"/>
      <c r="C40" s="322">
        <v>29</v>
      </c>
      <c r="D40" s="227"/>
      <c r="E40" s="352"/>
      <c r="F40" s="352"/>
      <c r="G40" s="329"/>
      <c r="H40" s="329"/>
      <c r="I40" s="385"/>
      <c r="J40" s="356"/>
      <c r="K40" s="227"/>
      <c r="L40" s="227"/>
      <c r="M40" s="227"/>
      <c r="N40" s="227"/>
      <c r="O40" s="48" t="str">
        <f t="shared" si="5"/>
        <v/>
      </c>
      <c r="P40" s="168" t="str">
        <f>IF(J40="","",IF(G40="",$AR$3,HLOOKUP(G40,照明器具!$CH$8:$DC$9,2,0)))</f>
        <v/>
      </c>
      <c r="Q40" s="168" t="str">
        <f t="shared" si="6"/>
        <v/>
      </c>
      <c r="R40" s="356"/>
      <c r="S40" s="168" t="str">
        <f t="shared" si="7"/>
        <v/>
      </c>
      <c r="T40" s="96" t="str">
        <f t="shared" si="8"/>
        <v/>
      </c>
      <c r="U40" s="96" t="str">
        <f t="shared" si="9"/>
        <v/>
      </c>
      <c r="V40" s="96" t="str">
        <f t="shared" si="10"/>
        <v/>
      </c>
      <c r="W40" s="96" t="str">
        <f t="shared" si="11"/>
        <v/>
      </c>
      <c r="X40" s="79"/>
      <c r="Y40" s="3"/>
      <c r="Z40" s="3"/>
      <c r="AA40" s="3"/>
      <c r="AB40" s="3"/>
      <c r="AC40" s="3"/>
    </row>
    <row r="41" spans="2:29" ht="15" customHeight="1">
      <c r="B41" s="139"/>
      <c r="C41" s="322">
        <v>30</v>
      </c>
      <c r="D41" s="227"/>
      <c r="E41" s="352"/>
      <c r="F41" s="352"/>
      <c r="G41" s="329"/>
      <c r="H41" s="329"/>
      <c r="I41" s="385"/>
      <c r="J41" s="356"/>
      <c r="K41" s="227"/>
      <c r="L41" s="227"/>
      <c r="M41" s="227"/>
      <c r="N41" s="227"/>
      <c r="O41" s="48" t="str">
        <f t="shared" si="5"/>
        <v/>
      </c>
      <c r="P41" s="168" t="str">
        <f>IF(J41="","",IF(G41="",$AR$3,HLOOKUP(G41,照明器具!$CH$8:$DC$9,2,0)))</f>
        <v/>
      </c>
      <c r="Q41" s="168" t="str">
        <f t="shared" si="6"/>
        <v/>
      </c>
      <c r="R41" s="356"/>
      <c r="S41" s="168" t="str">
        <f t="shared" si="7"/>
        <v/>
      </c>
      <c r="T41" s="96" t="str">
        <f t="shared" si="8"/>
        <v/>
      </c>
      <c r="U41" s="96" t="str">
        <f t="shared" si="9"/>
        <v/>
      </c>
      <c r="V41" s="96" t="str">
        <f t="shared" si="10"/>
        <v/>
      </c>
      <c r="W41" s="96" t="str">
        <f>IF(ISERROR(S41),"",IF(S41="","",S41*$BH$6/1000))</f>
        <v/>
      </c>
      <c r="X41" s="79"/>
      <c r="Y41" s="3"/>
      <c r="Z41" s="3"/>
      <c r="AA41" s="3"/>
      <c r="AB41" s="3"/>
      <c r="AC41" s="3"/>
    </row>
    <row r="42" spans="2:29" ht="15" customHeight="1">
      <c r="B42" s="299"/>
      <c r="C42" s="332"/>
      <c r="D42" s="332"/>
      <c r="E42" s="332"/>
      <c r="F42" s="332"/>
      <c r="G42" s="332"/>
      <c r="H42" s="332"/>
      <c r="I42" s="467"/>
      <c r="J42" s="332"/>
      <c r="K42" s="332"/>
      <c r="L42" s="332"/>
      <c r="M42" s="332"/>
      <c r="N42" s="332"/>
      <c r="O42" s="332"/>
      <c r="P42" s="332"/>
      <c r="Q42" s="332"/>
      <c r="R42" s="332"/>
      <c r="S42" s="332"/>
      <c r="T42" s="410"/>
      <c r="U42" s="410"/>
      <c r="V42" s="410"/>
      <c r="W42" s="410"/>
      <c r="X42" s="334"/>
    </row>
    <row r="43" spans="2:29">
      <c r="I43" s="468"/>
      <c r="T43" s="409"/>
      <c r="U43" s="409"/>
      <c r="V43" s="409"/>
      <c r="W43" s="409"/>
      <c r="X43" s="303" t="s">
        <v>229</v>
      </c>
    </row>
    <row r="44" spans="2:29">
      <c r="B44" s="139"/>
      <c r="C44" s="322">
        <v>31</v>
      </c>
      <c r="D44" s="227"/>
      <c r="E44" s="352"/>
      <c r="F44" s="352"/>
      <c r="G44" s="329"/>
      <c r="H44" s="329"/>
      <c r="I44" s="385"/>
      <c r="J44" s="356"/>
      <c r="K44" s="227"/>
      <c r="L44" s="227"/>
      <c r="M44" s="227"/>
      <c r="N44" s="227"/>
      <c r="O44" s="48" t="str">
        <f t="shared" ref="O44:O73" si="12">IF(J44="","",SUMIF(K44:N44,"○",$AM$3:$AP$3))</f>
        <v/>
      </c>
      <c r="P44" s="168" t="str">
        <f>IF(J44="","",IF(G44="",$AR$3,HLOOKUP(G44,照明器具!$CH$8:$DC$9,2,0)))</f>
        <v/>
      </c>
      <c r="Q44" s="168" t="str">
        <f>IF(J44="","",I44*J44*(1-O44)*P44/1000)</f>
        <v/>
      </c>
      <c r="R44" s="356"/>
      <c r="S44" s="168" t="str">
        <f>IF(OR(O44="",NOT($AA$4)),"",IF(R44="",Q44*O44/(1-O44),R44*O44/(1-O44)))</f>
        <v/>
      </c>
      <c r="T44" s="96" t="str">
        <f t="shared" ref="T44:T73" si="13">IF(ISERROR(S44),"",IF(S44="","",S44*$BH$3/1000))</f>
        <v/>
      </c>
      <c r="U44" s="96" t="str">
        <f t="shared" ref="U44:U73" si="14">IF(ISERROR(S44),"",IF(S44="","",S44*$BH$4/1000))</f>
        <v/>
      </c>
      <c r="V44" s="96" t="str">
        <f t="shared" ref="V44:V73" si="15">IF(ISERROR(S44),"",IF(S44="","",S44*$BH$5/1000))</f>
        <v/>
      </c>
      <c r="W44" s="96" t="str">
        <f>IF(ISERROR(S44),"",IF(S44="","",S44*$BH$6/1000))</f>
        <v/>
      </c>
      <c r="X44" s="79"/>
    </row>
    <row r="45" spans="2:29">
      <c r="B45" s="139"/>
      <c r="C45" s="322">
        <v>32</v>
      </c>
      <c r="D45" s="227"/>
      <c r="E45" s="352"/>
      <c r="F45" s="352"/>
      <c r="G45" s="329"/>
      <c r="H45" s="329"/>
      <c r="I45" s="385"/>
      <c r="J45" s="356"/>
      <c r="K45" s="227"/>
      <c r="L45" s="227"/>
      <c r="M45" s="227"/>
      <c r="N45" s="227"/>
      <c r="O45" s="48" t="str">
        <f t="shared" si="12"/>
        <v/>
      </c>
      <c r="P45" s="168" t="str">
        <f>IF(J45="","",IF(G45="",$AR$3,HLOOKUP(G45,照明器具!$CH$8:$DC$9,2,0)))</f>
        <v/>
      </c>
      <c r="Q45" s="168" t="str">
        <f t="shared" ref="Q45:Q73" si="16">IF(J45="","",I45*J45*(1-O45)*P45/1000)</f>
        <v/>
      </c>
      <c r="R45" s="356"/>
      <c r="S45" s="168" t="str">
        <f t="shared" ref="S45:S73" si="17">IF(OR(O45="",NOT($AA$4)),"",IF(R45="",Q45*O45/(1-O45),R45*O45/(1-O45)))</f>
        <v/>
      </c>
      <c r="T45" s="96" t="str">
        <f t="shared" si="13"/>
        <v/>
      </c>
      <c r="U45" s="96" t="str">
        <f t="shared" si="14"/>
        <v/>
      </c>
      <c r="V45" s="96" t="str">
        <f t="shared" si="15"/>
        <v/>
      </c>
      <c r="W45" s="96" t="str">
        <f t="shared" ref="W45:W73" si="18">IF(ISERROR(S45),"",IF(S45="","",S45*$BH$6/1000))</f>
        <v/>
      </c>
      <c r="X45" s="79"/>
    </row>
    <row r="46" spans="2:29">
      <c r="B46" s="139"/>
      <c r="C46" s="322">
        <v>33</v>
      </c>
      <c r="D46" s="227"/>
      <c r="E46" s="352"/>
      <c r="F46" s="352"/>
      <c r="G46" s="329"/>
      <c r="H46" s="329"/>
      <c r="I46" s="385"/>
      <c r="J46" s="356"/>
      <c r="K46" s="227"/>
      <c r="L46" s="227"/>
      <c r="M46" s="227"/>
      <c r="N46" s="227"/>
      <c r="O46" s="48" t="str">
        <f t="shared" si="12"/>
        <v/>
      </c>
      <c r="P46" s="168" t="str">
        <f>IF(J46="","",IF(G46="",$AR$3,HLOOKUP(G46,照明器具!$CH$8:$DC$9,2,0)))</f>
        <v/>
      </c>
      <c r="Q46" s="168" t="str">
        <f t="shared" si="16"/>
        <v/>
      </c>
      <c r="R46" s="356"/>
      <c r="S46" s="168" t="str">
        <f t="shared" si="17"/>
        <v/>
      </c>
      <c r="T46" s="96" t="str">
        <f t="shared" si="13"/>
        <v/>
      </c>
      <c r="U46" s="96" t="str">
        <f t="shared" si="14"/>
        <v/>
      </c>
      <c r="V46" s="96" t="str">
        <f t="shared" si="15"/>
        <v/>
      </c>
      <c r="W46" s="96" t="str">
        <f t="shared" si="18"/>
        <v/>
      </c>
      <c r="X46" s="79"/>
    </row>
    <row r="47" spans="2:29">
      <c r="B47" s="139"/>
      <c r="C47" s="322">
        <v>34</v>
      </c>
      <c r="D47" s="227"/>
      <c r="E47" s="352"/>
      <c r="F47" s="352"/>
      <c r="G47" s="329"/>
      <c r="H47" s="329"/>
      <c r="I47" s="385"/>
      <c r="J47" s="356"/>
      <c r="K47" s="227"/>
      <c r="L47" s="227"/>
      <c r="M47" s="227"/>
      <c r="N47" s="227"/>
      <c r="O47" s="48" t="str">
        <f t="shared" si="12"/>
        <v/>
      </c>
      <c r="P47" s="168" t="str">
        <f>IF(J47="","",IF(G47="",$AR$3,HLOOKUP(G47,照明器具!$CH$8:$DC$9,2,0)))</f>
        <v/>
      </c>
      <c r="Q47" s="168" t="str">
        <f t="shared" si="16"/>
        <v/>
      </c>
      <c r="R47" s="356"/>
      <c r="S47" s="168" t="str">
        <f t="shared" si="17"/>
        <v/>
      </c>
      <c r="T47" s="96" t="str">
        <f t="shared" si="13"/>
        <v/>
      </c>
      <c r="U47" s="96" t="str">
        <f t="shared" si="14"/>
        <v/>
      </c>
      <c r="V47" s="96" t="str">
        <f t="shared" si="15"/>
        <v/>
      </c>
      <c r="W47" s="96" t="str">
        <f t="shared" si="18"/>
        <v/>
      </c>
      <c r="X47" s="79"/>
    </row>
    <row r="48" spans="2:29">
      <c r="B48" s="139"/>
      <c r="C48" s="322">
        <v>35</v>
      </c>
      <c r="D48" s="227"/>
      <c r="E48" s="352"/>
      <c r="F48" s="352"/>
      <c r="G48" s="329"/>
      <c r="H48" s="329"/>
      <c r="I48" s="385"/>
      <c r="J48" s="356"/>
      <c r="K48" s="227"/>
      <c r="L48" s="227"/>
      <c r="M48" s="227"/>
      <c r="N48" s="227"/>
      <c r="O48" s="48" t="str">
        <f t="shared" si="12"/>
        <v/>
      </c>
      <c r="P48" s="168" t="str">
        <f>IF(J48="","",IF(G48="",$AR$3,HLOOKUP(G48,照明器具!$CH$8:$DC$9,2,0)))</f>
        <v/>
      </c>
      <c r="Q48" s="168" t="str">
        <f t="shared" si="16"/>
        <v/>
      </c>
      <c r="R48" s="356"/>
      <c r="S48" s="168" t="str">
        <f t="shared" si="17"/>
        <v/>
      </c>
      <c r="T48" s="96" t="str">
        <f t="shared" si="13"/>
        <v/>
      </c>
      <c r="U48" s="96" t="str">
        <f t="shared" si="14"/>
        <v/>
      </c>
      <c r="V48" s="96" t="str">
        <f t="shared" si="15"/>
        <v/>
      </c>
      <c r="W48" s="96" t="str">
        <f t="shared" si="18"/>
        <v/>
      </c>
      <c r="X48" s="79"/>
    </row>
    <row r="49" spans="2:24">
      <c r="B49" s="139"/>
      <c r="C49" s="322">
        <v>36</v>
      </c>
      <c r="D49" s="227"/>
      <c r="E49" s="352"/>
      <c r="F49" s="352"/>
      <c r="G49" s="329"/>
      <c r="H49" s="329"/>
      <c r="I49" s="385"/>
      <c r="J49" s="356"/>
      <c r="K49" s="227"/>
      <c r="L49" s="227"/>
      <c r="M49" s="227"/>
      <c r="N49" s="227"/>
      <c r="O49" s="48" t="str">
        <f t="shared" si="12"/>
        <v/>
      </c>
      <c r="P49" s="168" t="str">
        <f>IF(J49="","",IF(G49="",$AR$3,HLOOKUP(G49,照明器具!$CH$8:$DC$9,2,0)))</f>
        <v/>
      </c>
      <c r="Q49" s="168" t="str">
        <f t="shared" si="16"/>
        <v/>
      </c>
      <c r="R49" s="356"/>
      <c r="S49" s="168" t="str">
        <f t="shared" si="17"/>
        <v/>
      </c>
      <c r="T49" s="96" t="str">
        <f t="shared" si="13"/>
        <v/>
      </c>
      <c r="U49" s="96" t="str">
        <f t="shared" si="14"/>
        <v/>
      </c>
      <c r="V49" s="96" t="str">
        <f t="shared" si="15"/>
        <v/>
      </c>
      <c r="W49" s="96" t="str">
        <f t="shared" si="18"/>
        <v/>
      </c>
      <c r="X49" s="79"/>
    </row>
    <row r="50" spans="2:24">
      <c r="B50" s="139"/>
      <c r="C50" s="322">
        <v>37</v>
      </c>
      <c r="D50" s="227"/>
      <c r="E50" s="352"/>
      <c r="F50" s="352"/>
      <c r="G50" s="329"/>
      <c r="H50" s="329"/>
      <c r="I50" s="385"/>
      <c r="J50" s="356"/>
      <c r="K50" s="227"/>
      <c r="L50" s="227"/>
      <c r="M50" s="227"/>
      <c r="N50" s="227"/>
      <c r="O50" s="48" t="str">
        <f t="shared" si="12"/>
        <v/>
      </c>
      <c r="P50" s="168" t="str">
        <f>IF(J50="","",IF(G50="",$AR$3,HLOOKUP(G50,照明器具!$CH$8:$DC$9,2,0)))</f>
        <v/>
      </c>
      <c r="Q50" s="168" t="str">
        <f t="shared" si="16"/>
        <v/>
      </c>
      <c r="R50" s="356"/>
      <c r="S50" s="168" t="str">
        <f t="shared" si="17"/>
        <v/>
      </c>
      <c r="T50" s="96" t="str">
        <f t="shared" si="13"/>
        <v/>
      </c>
      <c r="U50" s="96" t="str">
        <f t="shared" si="14"/>
        <v/>
      </c>
      <c r="V50" s="96" t="str">
        <f t="shared" si="15"/>
        <v/>
      </c>
      <c r="W50" s="96" t="str">
        <f t="shared" si="18"/>
        <v/>
      </c>
      <c r="X50" s="79"/>
    </row>
    <row r="51" spans="2:24">
      <c r="B51" s="139"/>
      <c r="C51" s="322">
        <v>38</v>
      </c>
      <c r="D51" s="227"/>
      <c r="E51" s="352"/>
      <c r="F51" s="352"/>
      <c r="G51" s="329"/>
      <c r="H51" s="329"/>
      <c r="I51" s="385"/>
      <c r="J51" s="356"/>
      <c r="K51" s="227"/>
      <c r="L51" s="227"/>
      <c r="M51" s="227"/>
      <c r="N51" s="227"/>
      <c r="O51" s="48" t="str">
        <f t="shared" si="12"/>
        <v/>
      </c>
      <c r="P51" s="168" t="str">
        <f>IF(J51="","",IF(G51="",$AR$3,HLOOKUP(G51,照明器具!$CH$8:$DC$9,2,0)))</f>
        <v/>
      </c>
      <c r="Q51" s="168" t="str">
        <f t="shared" si="16"/>
        <v/>
      </c>
      <c r="R51" s="356"/>
      <c r="S51" s="168" t="str">
        <f>IF(OR(O51="",NOT($AA$4)),"",IF(R51="",Q51*O51/(1-O51),R51*O51/(1-O51)))</f>
        <v/>
      </c>
      <c r="T51" s="96" t="str">
        <f t="shared" si="13"/>
        <v/>
      </c>
      <c r="U51" s="96" t="str">
        <f t="shared" si="14"/>
        <v/>
      </c>
      <c r="V51" s="96" t="str">
        <f t="shared" si="15"/>
        <v/>
      </c>
      <c r="W51" s="96" t="str">
        <f t="shared" si="18"/>
        <v/>
      </c>
      <c r="X51" s="79"/>
    </row>
    <row r="52" spans="2:24">
      <c r="B52" s="139"/>
      <c r="C52" s="322">
        <v>39</v>
      </c>
      <c r="D52" s="227"/>
      <c r="E52" s="352"/>
      <c r="F52" s="352"/>
      <c r="G52" s="329"/>
      <c r="H52" s="329"/>
      <c r="I52" s="385"/>
      <c r="J52" s="356"/>
      <c r="K52" s="227"/>
      <c r="L52" s="227"/>
      <c r="M52" s="227"/>
      <c r="N52" s="227"/>
      <c r="O52" s="48" t="str">
        <f t="shared" si="12"/>
        <v/>
      </c>
      <c r="P52" s="168" t="str">
        <f>IF(J52="","",IF(G52="",$AR$3,HLOOKUP(G52,照明器具!$CH$8:$DC$9,2,0)))</f>
        <v/>
      </c>
      <c r="Q52" s="168" t="str">
        <f t="shared" si="16"/>
        <v/>
      </c>
      <c r="R52" s="356"/>
      <c r="S52" s="168" t="str">
        <f t="shared" si="17"/>
        <v/>
      </c>
      <c r="T52" s="96" t="str">
        <f t="shared" si="13"/>
        <v/>
      </c>
      <c r="U52" s="96" t="str">
        <f t="shared" si="14"/>
        <v/>
      </c>
      <c r="V52" s="96" t="str">
        <f t="shared" si="15"/>
        <v/>
      </c>
      <c r="W52" s="96" t="str">
        <f t="shared" si="18"/>
        <v/>
      </c>
      <c r="X52" s="79"/>
    </row>
    <row r="53" spans="2:24">
      <c r="B53" s="139"/>
      <c r="C53" s="322">
        <v>40</v>
      </c>
      <c r="D53" s="227"/>
      <c r="E53" s="352"/>
      <c r="F53" s="352"/>
      <c r="G53" s="329"/>
      <c r="H53" s="329"/>
      <c r="I53" s="385"/>
      <c r="J53" s="356"/>
      <c r="K53" s="227"/>
      <c r="L53" s="227"/>
      <c r="M53" s="227"/>
      <c r="N53" s="227"/>
      <c r="O53" s="48" t="str">
        <f t="shared" si="12"/>
        <v/>
      </c>
      <c r="P53" s="168" t="str">
        <f>IF(J53="","",IF(G53="",$AR$3,HLOOKUP(G53,照明器具!$CH$8:$DC$9,2,0)))</f>
        <v/>
      </c>
      <c r="Q53" s="168" t="str">
        <f t="shared" si="16"/>
        <v/>
      </c>
      <c r="R53" s="356"/>
      <c r="S53" s="168" t="str">
        <f t="shared" si="17"/>
        <v/>
      </c>
      <c r="T53" s="96" t="str">
        <f t="shared" si="13"/>
        <v/>
      </c>
      <c r="U53" s="96" t="str">
        <f t="shared" si="14"/>
        <v/>
      </c>
      <c r="V53" s="96" t="str">
        <f t="shared" si="15"/>
        <v/>
      </c>
      <c r="W53" s="96" t="str">
        <f t="shared" si="18"/>
        <v/>
      </c>
      <c r="X53" s="79"/>
    </row>
    <row r="54" spans="2:24">
      <c r="B54" s="139"/>
      <c r="C54" s="322">
        <v>41</v>
      </c>
      <c r="D54" s="227"/>
      <c r="E54" s="352"/>
      <c r="F54" s="352"/>
      <c r="G54" s="329"/>
      <c r="H54" s="329"/>
      <c r="I54" s="385"/>
      <c r="J54" s="356"/>
      <c r="K54" s="227"/>
      <c r="L54" s="227"/>
      <c r="M54" s="227"/>
      <c r="N54" s="227"/>
      <c r="O54" s="48" t="str">
        <f t="shared" si="12"/>
        <v/>
      </c>
      <c r="P54" s="168" t="str">
        <f>IF(J54="","",IF(G54="",$AR$3,HLOOKUP(G54,照明器具!$CH$8:$DC$9,2,0)))</f>
        <v/>
      </c>
      <c r="Q54" s="168" t="str">
        <f t="shared" si="16"/>
        <v/>
      </c>
      <c r="R54" s="356"/>
      <c r="S54" s="168" t="str">
        <f t="shared" si="17"/>
        <v/>
      </c>
      <c r="T54" s="96" t="str">
        <f t="shared" si="13"/>
        <v/>
      </c>
      <c r="U54" s="96" t="str">
        <f t="shared" si="14"/>
        <v/>
      </c>
      <c r="V54" s="96" t="str">
        <f t="shared" si="15"/>
        <v/>
      </c>
      <c r="W54" s="96" t="str">
        <f t="shared" si="18"/>
        <v/>
      </c>
      <c r="X54" s="79"/>
    </row>
    <row r="55" spans="2:24">
      <c r="B55" s="139"/>
      <c r="C55" s="322">
        <v>42</v>
      </c>
      <c r="D55" s="227"/>
      <c r="E55" s="352"/>
      <c r="F55" s="352"/>
      <c r="G55" s="329"/>
      <c r="H55" s="329"/>
      <c r="I55" s="385"/>
      <c r="J55" s="356"/>
      <c r="K55" s="227"/>
      <c r="L55" s="227"/>
      <c r="M55" s="227"/>
      <c r="N55" s="227"/>
      <c r="O55" s="48" t="str">
        <f t="shared" si="12"/>
        <v/>
      </c>
      <c r="P55" s="168" t="str">
        <f>IF(J55="","",IF(G55="",$AR$3,HLOOKUP(G55,照明器具!$CH$8:$DC$9,2,0)))</f>
        <v/>
      </c>
      <c r="Q55" s="168" t="str">
        <f t="shared" si="16"/>
        <v/>
      </c>
      <c r="R55" s="356"/>
      <c r="S55" s="168" t="str">
        <f t="shared" si="17"/>
        <v/>
      </c>
      <c r="T55" s="96" t="str">
        <f t="shared" si="13"/>
        <v/>
      </c>
      <c r="U55" s="96" t="str">
        <f t="shared" si="14"/>
        <v/>
      </c>
      <c r="V55" s="96" t="str">
        <f t="shared" si="15"/>
        <v/>
      </c>
      <c r="W55" s="96" t="str">
        <f t="shared" si="18"/>
        <v/>
      </c>
      <c r="X55" s="79"/>
    </row>
    <row r="56" spans="2:24">
      <c r="B56" s="139"/>
      <c r="C56" s="322">
        <v>43</v>
      </c>
      <c r="D56" s="227"/>
      <c r="E56" s="352"/>
      <c r="F56" s="352"/>
      <c r="G56" s="329"/>
      <c r="H56" s="329"/>
      <c r="I56" s="385"/>
      <c r="J56" s="356"/>
      <c r="K56" s="227"/>
      <c r="L56" s="227"/>
      <c r="M56" s="227"/>
      <c r="N56" s="227"/>
      <c r="O56" s="48" t="str">
        <f t="shared" si="12"/>
        <v/>
      </c>
      <c r="P56" s="168" t="str">
        <f>IF(J56="","",IF(G56="",$AR$3,HLOOKUP(G56,照明器具!$CH$8:$DC$9,2,0)))</f>
        <v/>
      </c>
      <c r="Q56" s="168" t="str">
        <f t="shared" si="16"/>
        <v/>
      </c>
      <c r="R56" s="356"/>
      <c r="S56" s="168" t="str">
        <f t="shared" si="17"/>
        <v/>
      </c>
      <c r="T56" s="96" t="str">
        <f t="shared" si="13"/>
        <v/>
      </c>
      <c r="U56" s="96" t="str">
        <f t="shared" si="14"/>
        <v/>
      </c>
      <c r="V56" s="96" t="str">
        <f t="shared" si="15"/>
        <v/>
      </c>
      <c r="W56" s="96" t="str">
        <f t="shared" si="18"/>
        <v/>
      </c>
      <c r="X56" s="79"/>
    </row>
    <row r="57" spans="2:24">
      <c r="B57" s="139"/>
      <c r="C57" s="322">
        <v>44</v>
      </c>
      <c r="D57" s="227"/>
      <c r="E57" s="352"/>
      <c r="F57" s="352"/>
      <c r="G57" s="329"/>
      <c r="H57" s="329"/>
      <c r="I57" s="385"/>
      <c r="J57" s="356"/>
      <c r="K57" s="227"/>
      <c r="L57" s="227"/>
      <c r="M57" s="227"/>
      <c r="N57" s="227"/>
      <c r="O57" s="48" t="str">
        <f t="shared" si="12"/>
        <v/>
      </c>
      <c r="P57" s="168" t="str">
        <f>IF(J57="","",IF(G57="",$AR$3,HLOOKUP(G57,照明器具!$CH$8:$DC$9,2,0)))</f>
        <v/>
      </c>
      <c r="Q57" s="168" t="str">
        <f t="shared" si="16"/>
        <v/>
      </c>
      <c r="R57" s="356"/>
      <c r="S57" s="168" t="str">
        <f t="shared" si="17"/>
        <v/>
      </c>
      <c r="T57" s="96" t="str">
        <f t="shared" si="13"/>
        <v/>
      </c>
      <c r="U57" s="96" t="str">
        <f t="shared" si="14"/>
        <v/>
      </c>
      <c r="V57" s="96" t="str">
        <f t="shared" si="15"/>
        <v/>
      </c>
      <c r="W57" s="96" t="str">
        <f t="shared" si="18"/>
        <v/>
      </c>
      <c r="X57" s="79"/>
    </row>
    <row r="58" spans="2:24">
      <c r="B58" s="139"/>
      <c r="C58" s="322">
        <v>45</v>
      </c>
      <c r="D58" s="227"/>
      <c r="E58" s="352"/>
      <c r="F58" s="352"/>
      <c r="G58" s="329"/>
      <c r="H58" s="329"/>
      <c r="I58" s="385"/>
      <c r="J58" s="356"/>
      <c r="K58" s="227"/>
      <c r="L58" s="227"/>
      <c r="M58" s="227"/>
      <c r="N58" s="227"/>
      <c r="O58" s="48" t="str">
        <f t="shared" si="12"/>
        <v/>
      </c>
      <c r="P58" s="168" t="str">
        <f>IF(J58="","",IF(G58="",$AR$3,HLOOKUP(G58,照明器具!$CH$8:$DC$9,2,0)))</f>
        <v/>
      </c>
      <c r="Q58" s="168" t="str">
        <f t="shared" si="16"/>
        <v/>
      </c>
      <c r="R58" s="356"/>
      <c r="S58" s="168" t="str">
        <f t="shared" si="17"/>
        <v/>
      </c>
      <c r="T58" s="96" t="str">
        <f t="shared" si="13"/>
        <v/>
      </c>
      <c r="U58" s="96" t="str">
        <f t="shared" si="14"/>
        <v/>
      </c>
      <c r="V58" s="96" t="str">
        <f t="shared" si="15"/>
        <v/>
      </c>
      <c r="W58" s="96" t="str">
        <f t="shared" si="18"/>
        <v/>
      </c>
      <c r="X58" s="79"/>
    </row>
    <row r="59" spans="2:24">
      <c r="B59" s="139"/>
      <c r="C59" s="322">
        <v>46</v>
      </c>
      <c r="D59" s="227"/>
      <c r="E59" s="352"/>
      <c r="F59" s="352"/>
      <c r="G59" s="329"/>
      <c r="H59" s="329"/>
      <c r="I59" s="385"/>
      <c r="J59" s="356"/>
      <c r="K59" s="227"/>
      <c r="L59" s="227"/>
      <c r="M59" s="227"/>
      <c r="N59" s="227"/>
      <c r="O59" s="48" t="str">
        <f t="shared" si="12"/>
        <v/>
      </c>
      <c r="P59" s="168" t="str">
        <f>IF(J59="","",IF(G59="",$AR$3,HLOOKUP(G59,照明器具!$CH$8:$DC$9,2,0)))</f>
        <v/>
      </c>
      <c r="Q59" s="168" t="str">
        <f t="shared" si="16"/>
        <v/>
      </c>
      <c r="R59" s="356"/>
      <c r="S59" s="168" t="str">
        <f t="shared" si="17"/>
        <v/>
      </c>
      <c r="T59" s="96" t="str">
        <f t="shared" si="13"/>
        <v/>
      </c>
      <c r="U59" s="96" t="str">
        <f t="shared" si="14"/>
        <v/>
      </c>
      <c r="V59" s="96" t="str">
        <f t="shared" si="15"/>
        <v/>
      </c>
      <c r="W59" s="96" t="str">
        <f t="shared" si="18"/>
        <v/>
      </c>
      <c r="X59" s="79"/>
    </row>
    <row r="60" spans="2:24">
      <c r="B60" s="139"/>
      <c r="C60" s="322">
        <v>47</v>
      </c>
      <c r="D60" s="227"/>
      <c r="E60" s="352"/>
      <c r="F60" s="352"/>
      <c r="G60" s="329"/>
      <c r="H60" s="329"/>
      <c r="I60" s="385"/>
      <c r="J60" s="356"/>
      <c r="K60" s="227"/>
      <c r="L60" s="227"/>
      <c r="M60" s="227"/>
      <c r="N60" s="227"/>
      <c r="O60" s="48" t="str">
        <f t="shared" si="12"/>
        <v/>
      </c>
      <c r="P60" s="168" t="str">
        <f>IF(J60="","",IF(G60="",$AR$3,HLOOKUP(G60,照明器具!$CH$8:$DC$9,2,0)))</f>
        <v/>
      </c>
      <c r="Q60" s="168" t="str">
        <f t="shared" si="16"/>
        <v/>
      </c>
      <c r="R60" s="356"/>
      <c r="S60" s="168" t="str">
        <f t="shared" si="17"/>
        <v/>
      </c>
      <c r="T60" s="96" t="str">
        <f t="shared" si="13"/>
        <v/>
      </c>
      <c r="U60" s="96" t="str">
        <f t="shared" si="14"/>
        <v/>
      </c>
      <c r="V60" s="96" t="str">
        <f t="shared" si="15"/>
        <v/>
      </c>
      <c r="W60" s="96" t="str">
        <f t="shared" si="18"/>
        <v/>
      </c>
      <c r="X60" s="79"/>
    </row>
    <row r="61" spans="2:24">
      <c r="B61" s="139"/>
      <c r="C61" s="322">
        <v>48</v>
      </c>
      <c r="D61" s="227"/>
      <c r="E61" s="352"/>
      <c r="F61" s="352"/>
      <c r="G61" s="329"/>
      <c r="H61" s="329"/>
      <c r="I61" s="385"/>
      <c r="J61" s="356"/>
      <c r="K61" s="227"/>
      <c r="L61" s="227"/>
      <c r="M61" s="227"/>
      <c r="N61" s="227"/>
      <c r="O61" s="48" t="str">
        <f t="shared" si="12"/>
        <v/>
      </c>
      <c r="P61" s="168" t="str">
        <f>IF(J61="","",IF(G61="",$AR$3,HLOOKUP(G61,照明器具!$CH$8:$DC$9,2,0)))</f>
        <v/>
      </c>
      <c r="Q61" s="168" t="str">
        <f t="shared" si="16"/>
        <v/>
      </c>
      <c r="R61" s="356"/>
      <c r="S61" s="168" t="str">
        <f t="shared" si="17"/>
        <v/>
      </c>
      <c r="T61" s="96" t="str">
        <f t="shared" si="13"/>
        <v/>
      </c>
      <c r="U61" s="96" t="str">
        <f t="shared" si="14"/>
        <v/>
      </c>
      <c r="V61" s="96" t="str">
        <f t="shared" si="15"/>
        <v/>
      </c>
      <c r="W61" s="96" t="str">
        <f t="shared" si="18"/>
        <v/>
      </c>
      <c r="X61" s="79"/>
    </row>
    <row r="62" spans="2:24">
      <c r="B62" s="139"/>
      <c r="C62" s="322">
        <v>49</v>
      </c>
      <c r="D62" s="227"/>
      <c r="E62" s="352"/>
      <c r="F62" s="352"/>
      <c r="G62" s="329"/>
      <c r="H62" s="329"/>
      <c r="I62" s="385"/>
      <c r="J62" s="356"/>
      <c r="K62" s="227"/>
      <c r="L62" s="227"/>
      <c r="M62" s="227"/>
      <c r="N62" s="227"/>
      <c r="O62" s="48" t="str">
        <f t="shared" si="12"/>
        <v/>
      </c>
      <c r="P62" s="168" t="str">
        <f>IF(J62="","",IF(G62="",$AR$3,HLOOKUP(G62,照明器具!$CH$8:$DC$9,2,0)))</f>
        <v/>
      </c>
      <c r="Q62" s="168" t="str">
        <f t="shared" si="16"/>
        <v/>
      </c>
      <c r="R62" s="356"/>
      <c r="S62" s="168" t="str">
        <f t="shared" si="17"/>
        <v/>
      </c>
      <c r="T62" s="96" t="str">
        <f t="shared" si="13"/>
        <v/>
      </c>
      <c r="U62" s="96" t="str">
        <f t="shared" si="14"/>
        <v/>
      </c>
      <c r="V62" s="96" t="str">
        <f t="shared" si="15"/>
        <v/>
      </c>
      <c r="W62" s="96" t="str">
        <f t="shared" si="18"/>
        <v/>
      </c>
      <c r="X62" s="79"/>
    </row>
    <row r="63" spans="2:24">
      <c r="B63" s="139"/>
      <c r="C63" s="322">
        <v>50</v>
      </c>
      <c r="D63" s="227"/>
      <c r="E63" s="352"/>
      <c r="F63" s="352"/>
      <c r="G63" s="329"/>
      <c r="H63" s="329"/>
      <c r="I63" s="385"/>
      <c r="J63" s="356"/>
      <c r="K63" s="227"/>
      <c r="L63" s="227"/>
      <c r="M63" s="227"/>
      <c r="N63" s="227"/>
      <c r="O63" s="48" t="str">
        <f t="shared" si="12"/>
        <v/>
      </c>
      <c r="P63" s="168" t="str">
        <f>IF(J63="","",IF(G63="",$AR$3,HLOOKUP(G63,照明器具!$CH$8:$DC$9,2,0)))</f>
        <v/>
      </c>
      <c r="Q63" s="168" t="str">
        <f t="shared" si="16"/>
        <v/>
      </c>
      <c r="R63" s="356"/>
      <c r="S63" s="168" t="str">
        <f t="shared" si="17"/>
        <v/>
      </c>
      <c r="T63" s="96" t="str">
        <f t="shared" si="13"/>
        <v/>
      </c>
      <c r="U63" s="96" t="str">
        <f t="shared" si="14"/>
        <v/>
      </c>
      <c r="V63" s="96" t="str">
        <f t="shared" si="15"/>
        <v/>
      </c>
      <c r="W63" s="96" t="str">
        <f t="shared" si="18"/>
        <v/>
      </c>
      <c r="X63" s="79"/>
    </row>
    <row r="64" spans="2:24">
      <c r="B64" s="139"/>
      <c r="C64" s="322">
        <v>51</v>
      </c>
      <c r="D64" s="227"/>
      <c r="E64" s="352"/>
      <c r="F64" s="352"/>
      <c r="G64" s="329"/>
      <c r="H64" s="329"/>
      <c r="I64" s="385"/>
      <c r="J64" s="356"/>
      <c r="K64" s="227"/>
      <c r="L64" s="227"/>
      <c r="M64" s="227"/>
      <c r="N64" s="227"/>
      <c r="O64" s="48" t="str">
        <f t="shared" si="12"/>
        <v/>
      </c>
      <c r="P64" s="168" t="str">
        <f>IF(J64="","",IF(G64="",$AR$3,HLOOKUP(G64,照明器具!$CH$8:$DC$9,2,0)))</f>
        <v/>
      </c>
      <c r="Q64" s="168" t="str">
        <f t="shared" si="16"/>
        <v/>
      </c>
      <c r="R64" s="356"/>
      <c r="S64" s="168" t="str">
        <f t="shared" si="17"/>
        <v/>
      </c>
      <c r="T64" s="96" t="str">
        <f t="shared" si="13"/>
        <v/>
      </c>
      <c r="U64" s="96" t="str">
        <f t="shared" si="14"/>
        <v/>
      </c>
      <c r="V64" s="96" t="str">
        <f t="shared" si="15"/>
        <v/>
      </c>
      <c r="W64" s="96" t="str">
        <f t="shared" si="18"/>
        <v/>
      </c>
      <c r="X64" s="79"/>
    </row>
    <row r="65" spans="2:24">
      <c r="B65" s="139"/>
      <c r="C65" s="322">
        <v>52</v>
      </c>
      <c r="D65" s="227"/>
      <c r="E65" s="352"/>
      <c r="F65" s="352"/>
      <c r="G65" s="329"/>
      <c r="H65" s="329"/>
      <c r="I65" s="385"/>
      <c r="J65" s="356"/>
      <c r="K65" s="227"/>
      <c r="L65" s="227"/>
      <c r="M65" s="227"/>
      <c r="N65" s="227"/>
      <c r="O65" s="48" t="str">
        <f t="shared" si="12"/>
        <v/>
      </c>
      <c r="P65" s="168" t="str">
        <f>IF(J65="","",IF(G65="",$AR$3,HLOOKUP(G65,照明器具!$CH$8:$DC$9,2,0)))</f>
        <v/>
      </c>
      <c r="Q65" s="168" t="str">
        <f t="shared" si="16"/>
        <v/>
      </c>
      <c r="R65" s="356"/>
      <c r="S65" s="168" t="str">
        <f t="shared" si="17"/>
        <v/>
      </c>
      <c r="T65" s="96" t="str">
        <f t="shared" si="13"/>
        <v/>
      </c>
      <c r="U65" s="96" t="str">
        <f t="shared" si="14"/>
        <v/>
      </c>
      <c r="V65" s="96" t="str">
        <f t="shared" si="15"/>
        <v/>
      </c>
      <c r="W65" s="96" t="str">
        <f t="shared" si="18"/>
        <v/>
      </c>
      <c r="X65" s="79"/>
    </row>
    <row r="66" spans="2:24">
      <c r="B66" s="139"/>
      <c r="C66" s="322">
        <v>53</v>
      </c>
      <c r="D66" s="227"/>
      <c r="E66" s="352"/>
      <c r="F66" s="352"/>
      <c r="G66" s="329"/>
      <c r="H66" s="329"/>
      <c r="I66" s="385"/>
      <c r="J66" s="356"/>
      <c r="K66" s="227"/>
      <c r="L66" s="227"/>
      <c r="M66" s="227"/>
      <c r="N66" s="227"/>
      <c r="O66" s="48" t="str">
        <f t="shared" si="12"/>
        <v/>
      </c>
      <c r="P66" s="168" t="str">
        <f>IF(J66="","",IF(G66="",$AR$3,HLOOKUP(G66,照明器具!$CH$8:$DC$9,2,0)))</f>
        <v/>
      </c>
      <c r="Q66" s="168" t="str">
        <f t="shared" si="16"/>
        <v/>
      </c>
      <c r="R66" s="356"/>
      <c r="S66" s="168" t="str">
        <f t="shared" si="17"/>
        <v/>
      </c>
      <c r="T66" s="96" t="str">
        <f t="shared" si="13"/>
        <v/>
      </c>
      <c r="U66" s="96" t="str">
        <f t="shared" si="14"/>
        <v/>
      </c>
      <c r="V66" s="96" t="str">
        <f t="shared" si="15"/>
        <v/>
      </c>
      <c r="W66" s="96" t="str">
        <f t="shared" si="18"/>
        <v/>
      </c>
      <c r="X66" s="79"/>
    </row>
    <row r="67" spans="2:24">
      <c r="B67" s="139"/>
      <c r="C67" s="322">
        <v>54</v>
      </c>
      <c r="D67" s="227"/>
      <c r="E67" s="352"/>
      <c r="F67" s="352"/>
      <c r="G67" s="329"/>
      <c r="H67" s="329"/>
      <c r="I67" s="385"/>
      <c r="J67" s="356"/>
      <c r="K67" s="227"/>
      <c r="L67" s="227"/>
      <c r="M67" s="227"/>
      <c r="N67" s="227"/>
      <c r="O67" s="48" t="str">
        <f t="shared" si="12"/>
        <v/>
      </c>
      <c r="P67" s="168" t="str">
        <f>IF(J67="","",IF(G67="",$AR$3,HLOOKUP(G67,照明器具!$CH$8:$DC$9,2,0)))</f>
        <v/>
      </c>
      <c r="Q67" s="168" t="str">
        <f t="shared" si="16"/>
        <v/>
      </c>
      <c r="R67" s="356"/>
      <c r="S67" s="168" t="str">
        <f t="shared" si="17"/>
        <v/>
      </c>
      <c r="T67" s="96" t="str">
        <f t="shared" si="13"/>
        <v/>
      </c>
      <c r="U67" s="96" t="str">
        <f t="shared" si="14"/>
        <v/>
      </c>
      <c r="V67" s="96" t="str">
        <f t="shared" si="15"/>
        <v/>
      </c>
      <c r="W67" s="96" t="str">
        <f t="shared" si="18"/>
        <v/>
      </c>
      <c r="X67" s="79"/>
    </row>
    <row r="68" spans="2:24">
      <c r="B68" s="139"/>
      <c r="C68" s="322">
        <v>55</v>
      </c>
      <c r="D68" s="227"/>
      <c r="E68" s="352"/>
      <c r="F68" s="352"/>
      <c r="G68" s="329"/>
      <c r="H68" s="329"/>
      <c r="I68" s="385"/>
      <c r="J68" s="356"/>
      <c r="K68" s="227"/>
      <c r="L68" s="227"/>
      <c r="M68" s="227"/>
      <c r="N68" s="227"/>
      <c r="O68" s="48" t="str">
        <f t="shared" si="12"/>
        <v/>
      </c>
      <c r="P68" s="168" t="str">
        <f>IF(J68="","",IF(G68="",$AR$3,HLOOKUP(G68,照明器具!$CH$8:$DC$9,2,0)))</f>
        <v/>
      </c>
      <c r="Q68" s="168" t="str">
        <f t="shared" si="16"/>
        <v/>
      </c>
      <c r="R68" s="356"/>
      <c r="S68" s="168" t="str">
        <f t="shared" si="17"/>
        <v/>
      </c>
      <c r="T68" s="96" t="str">
        <f t="shared" si="13"/>
        <v/>
      </c>
      <c r="U68" s="96" t="str">
        <f t="shared" si="14"/>
        <v/>
      </c>
      <c r="V68" s="96" t="str">
        <f t="shared" si="15"/>
        <v/>
      </c>
      <c r="W68" s="96" t="str">
        <f t="shared" si="18"/>
        <v/>
      </c>
      <c r="X68" s="79"/>
    </row>
    <row r="69" spans="2:24">
      <c r="B69" s="139"/>
      <c r="C69" s="322">
        <v>56</v>
      </c>
      <c r="D69" s="227"/>
      <c r="E69" s="352"/>
      <c r="F69" s="352"/>
      <c r="G69" s="329"/>
      <c r="H69" s="329"/>
      <c r="I69" s="385"/>
      <c r="J69" s="356"/>
      <c r="K69" s="227"/>
      <c r="L69" s="227"/>
      <c r="M69" s="227"/>
      <c r="N69" s="227"/>
      <c r="O69" s="48" t="str">
        <f t="shared" si="12"/>
        <v/>
      </c>
      <c r="P69" s="168" t="str">
        <f>IF(J69="","",IF(G69="",$AR$3,HLOOKUP(G69,照明器具!$CH$8:$DC$9,2,0)))</f>
        <v/>
      </c>
      <c r="Q69" s="168" t="str">
        <f t="shared" si="16"/>
        <v/>
      </c>
      <c r="R69" s="356"/>
      <c r="S69" s="168" t="str">
        <f t="shared" si="17"/>
        <v/>
      </c>
      <c r="T69" s="96" t="str">
        <f t="shared" si="13"/>
        <v/>
      </c>
      <c r="U69" s="96" t="str">
        <f t="shared" si="14"/>
        <v/>
      </c>
      <c r="V69" s="96" t="str">
        <f t="shared" si="15"/>
        <v/>
      </c>
      <c r="W69" s="96" t="str">
        <f t="shared" si="18"/>
        <v/>
      </c>
      <c r="X69" s="79"/>
    </row>
    <row r="70" spans="2:24">
      <c r="B70" s="139"/>
      <c r="C70" s="322">
        <v>57</v>
      </c>
      <c r="D70" s="227"/>
      <c r="E70" s="352"/>
      <c r="F70" s="352"/>
      <c r="G70" s="329"/>
      <c r="H70" s="329"/>
      <c r="I70" s="385"/>
      <c r="J70" s="356"/>
      <c r="K70" s="227"/>
      <c r="L70" s="227"/>
      <c r="M70" s="227"/>
      <c r="N70" s="227"/>
      <c r="O70" s="48" t="str">
        <f t="shared" si="12"/>
        <v/>
      </c>
      <c r="P70" s="168" t="str">
        <f>IF(J70="","",IF(G70="",$AR$3,HLOOKUP(G70,照明器具!$CH$8:$DC$9,2,0)))</f>
        <v/>
      </c>
      <c r="Q70" s="168" t="str">
        <f t="shared" si="16"/>
        <v/>
      </c>
      <c r="R70" s="356"/>
      <c r="S70" s="168" t="str">
        <f t="shared" si="17"/>
        <v/>
      </c>
      <c r="T70" s="96" t="str">
        <f t="shared" si="13"/>
        <v/>
      </c>
      <c r="U70" s="96" t="str">
        <f t="shared" si="14"/>
        <v/>
      </c>
      <c r="V70" s="96" t="str">
        <f t="shared" si="15"/>
        <v/>
      </c>
      <c r="W70" s="96" t="str">
        <f t="shared" si="18"/>
        <v/>
      </c>
      <c r="X70" s="79"/>
    </row>
    <row r="71" spans="2:24">
      <c r="B71" s="139"/>
      <c r="C71" s="322">
        <v>58</v>
      </c>
      <c r="D71" s="227"/>
      <c r="E71" s="352"/>
      <c r="F71" s="352"/>
      <c r="G71" s="329"/>
      <c r="H71" s="329"/>
      <c r="I71" s="385"/>
      <c r="J71" s="356"/>
      <c r="K71" s="227"/>
      <c r="L71" s="227"/>
      <c r="M71" s="227"/>
      <c r="N71" s="227"/>
      <c r="O71" s="48" t="str">
        <f t="shared" si="12"/>
        <v/>
      </c>
      <c r="P71" s="168" t="str">
        <f>IF(J71="","",IF(G71="",$AR$3,HLOOKUP(G71,照明器具!$CH$8:$DC$9,2,0)))</f>
        <v/>
      </c>
      <c r="Q71" s="168" t="str">
        <f t="shared" si="16"/>
        <v/>
      </c>
      <c r="R71" s="356"/>
      <c r="S71" s="168" t="str">
        <f t="shared" si="17"/>
        <v/>
      </c>
      <c r="T71" s="96" t="str">
        <f t="shared" si="13"/>
        <v/>
      </c>
      <c r="U71" s="96" t="str">
        <f t="shared" si="14"/>
        <v/>
      </c>
      <c r="V71" s="96" t="str">
        <f t="shared" si="15"/>
        <v/>
      </c>
      <c r="W71" s="96" t="str">
        <f t="shared" si="18"/>
        <v/>
      </c>
      <c r="X71" s="79"/>
    </row>
    <row r="72" spans="2:24">
      <c r="B72" s="139"/>
      <c r="C72" s="322">
        <v>59</v>
      </c>
      <c r="D72" s="227"/>
      <c r="E72" s="352"/>
      <c r="F72" s="352"/>
      <c r="G72" s="329"/>
      <c r="H72" s="329"/>
      <c r="I72" s="385"/>
      <c r="J72" s="356"/>
      <c r="K72" s="227"/>
      <c r="L72" s="227"/>
      <c r="M72" s="227"/>
      <c r="N72" s="227"/>
      <c r="O72" s="48" t="str">
        <f t="shared" si="12"/>
        <v/>
      </c>
      <c r="P72" s="168" t="str">
        <f>IF(J72="","",IF(G72="",$AR$3,HLOOKUP(G72,照明器具!$CH$8:$DC$9,2,0)))</f>
        <v/>
      </c>
      <c r="Q72" s="168" t="str">
        <f t="shared" si="16"/>
        <v/>
      </c>
      <c r="R72" s="356"/>
      <c r="S72" s="168" t="str">
        <f t="shared" si="17"/>
        <v/>
      </c>
      <c r="T72" s="96" t="str">
        <f t="shared" si="13"/>
        <v/>
      </c>
      <c r="U72" s="96" t="str">
        <f t="shared" si="14"/>
        <v/>
      </c>
      <c r="V72" s="96" t="str">
        <f t="shared" si="15"/>
        <v/>
      </c>
      <c r="W72" s="96" t="str">
        <f t="shared" si="18"/>
        <v/>
      </c>
      <c r="X72" s="79"/>
    </row>
    <row r="73" spans="2:24">
      <c r="B73" s="139"/>
      <c r="C73" s="322">
        <v>60</v>
      </c>
      <c r="D73" s="227"/>
      <c r="E73" s="352"/>
      <c r="F73" s="352"/>
      <c r="G73" s="329"/>
      <c r="H73" s="329"/>
      <c r="I73" s="385"/>
      <c r="J73" s="356"/>
      <c r="K73" s="227"/>
      <c r="L73" s="227"/>
      <c r="M73" s="227"/>
      <c r="N73" s="227"/>
      <c r="O73" s="48" t="str">
        <f t="shared" si="12"/>
        <v/>
      </c>
      <c r="P73" s="168" t="str">
        <f>IF(J73="","",IF(G73="",$AR$3,HLOOKUP(G73,照明器具!$CH$8:$DC$9,2,0)))</f>
        <v/>
      </c>
      <c r="Q73" s="168" t="str">
        <f t="shared" si="16"/>
        <v/>
      </c>
      <c r="R73" s="356"/>
      <c r="S73" s="168" t="str">
        <f t="shared" si="17"/>
        <v/>
      </c>
      <c r="T73" s="96" t="str">
        <f t="shared" si="13"/>
        <v/>
      </c>
      <c r="U73" s="96" t="str">
        <f t="shared" si="14"/>
        <v/>
      </c>
      <c r="V73" s="96" t="str">
        <f t="shared" si="15"/>
        <v/>
      </c>
      <c r="W73" s="96" t="str">
        <f t="shared" si="18"/>
        <v/>
      </c>
      <c r="X73" s="79"/>
    </row>
    <row r="74" spans="2:24">
      <c r="B74" s="299"/>
      <c r="C74" s="332"/>
      <c r="D74" s="332"/>
      <c r="E74" s="332"/>
      <c r="F74" s="332"/>
      <c r="G74" s="332"/>
      <c r="H74" s="332"/>
      <c r="I74" s="467"/>
      <c r="J74" s="332"/>
      <c r="K74" s="332"/>
      <c r="L74" s="332"/>
      <c r="M74" s="332"/>
      <c r="N74" s="332"/>
      <c r="O74" s="332"/>
      <c r="P74" s="332"/>
      <c r="Q74" s="332"/>
      <c r="R74" s="332"/>
      <c r="S74" s="332"/>
      <c r="T74" s="410"/>
      <c r="U74" s="410"/>
      <c r="V74" s="410"/>
      <c r="W74" s="410"/>
      <c r="X74" s="334"/>
    </row>
    <row r="75" spans="2:24">
      <c r="I75" s="468"/>
      <c r="T75" s="409"/>
      <c r="U75" s="409"/>
      <c r="V75" s="409"/>
      <c r="W75" s="409"/>
      <c r="X75" s="303" t="s">
        <v>229</v>
      </c>
    </row>
    <row r="76" spans="2:24">
      <c r="B76" s="139"/>
      <c r="C76" s="322">
        <v>61</v>
      </c>
      <c r="D76" s="227"/>
      <c r="E76" s="352"/>
      <c r="F76" s="352"/>
      <c r="G76" s="329"/>
      <c r="H76" s="329"/>
      <c r="I76" s="385"/>
      <c r="J76" s="356"/>
      <c r="K76" s="227"/>
      <c r="L76" s="227"/>
      <c r="M76" s="227"/>
      <c r="N76" s="227"/>
      <c r="O76" s="48" t="str">
        <f t="shared" ref="O76:O105" si="19">IF(J76="","",SUMIF(K76:N76,"○",$AM$3:$AP$3))</f>
        <v/>
      </c>
      <c r="P76" s="168" t="str">
        <f>IF(J76="","",IF(G76="",$AR$3,HLOOKUP(G76,照明器具!$CH$8:$DC$9,2,0)))</f>
        <v/>
      </c>
      <c r="Q76" s="168" t="str">
        <f>IF(J76="","",I76*J76*(1-O76)*P76/1000)</f>
        <v/>
      </c>
      <c r="R76" s="356"/>
      <c r="S76" s="168" t="str">
        <f>IF(OR(O76="",NOT($AA$4)),"",IF(R76="",Q76*O76/(1-O76),R76*O76/(1-O76)))</f>
        <v/>
      </c>
      <c r="T76" s="96" t="str">
        <f t="shared" ref="T76:T105" si="20">IF(ISERROR(S76),"",IF(S76="","",S76*$BH$3/1000))</f>
        <v/>
      </c>
      <c r="U76" s="96" t="str">
        <f t="shared" ref="U76:U105" si="21">IF(ISERROR(S76),"",IF(S76="","",S76*$BH$4/1000))</f>
        <v/>
      </c>
      <c r="V76" s="96" t="str">
        <f t="shared" ref="V76:V105" si="22">IF(ISERROR(S76),"",IF(S76="","",S76*$BH$5/1000))</f>
        <v/>
      </c>
      <c r="W76" s="96" t="str">
        <f t="shared" ref="W76:W105" si="23">IF(ISERROR(S76),"",IF(S76="","",S76*$BH$6/1000))</f>
        <v/>
      </c>
      <c r="X76" s="79"/>
    </row>
    <row r="77" spans="2:24">
      <c r="B77" s="139"/>
      <c r="C77" s="322">
        <v>62</v>
      </c>
      <c r="D77" s="227"/>
      <c r="E77" s="352"/>
      <c r="F77" s="352"/>
      <c r="G77" s="329"/>
      <c r="H77" s="329"/>
      <c r="I77" s="385"/>
      <c r="J77" s="356"/>
      <c r="K77" s="227"/>
      <c r="L77" s="227"/>
      <c r="M77" s="227"/>
      <c r="N77" s="227"/>
      <c r="O77" s="48" t="str">
        <f t="shared" si="19"/>
        <v/>
      </c>
      <c r="P77" s="168" t="str">
        <f>IF(J77="","",IF(G77="",$AR$3,HLOOKUP(G77,照明器具!$CH$8:$DC$9,2,0)))</f>
        <v/>
      </c>
      <c r="Q77" s="168" t="str">
        <f t="shared" ref="Q77:Q105" si="24">IF(J77="","",I77*J77*(1-O77)*P77/1000)</f>
        <v/>
      </c>
      <c r="R77" s="356"/>
      <c r="S77" s="168" t="str">
        <f t="shared" ref="S77:S105" si="25">IF(OR(O77="",NOT($AA$4)),"",IF(R77="",Q77*O77/(1-O77),R77*O77/(1-O77)))</f>
        <v/>
      </c>
      <c r="T77" s="96" t="str">
        <f t="shared" si="20"/>
        <v/>
      </c>
      <c r="U77" s="96" t="str">
        <f t="shared" si="21"/>
        <v/>
      </c>
      <c r="V77" s="96" t="str">
        <f t="shared" si="22"/>
        <v/>
      </c>
      <c r="W77" s="96" t="str">
        <f t="shared" si="23"/>
        <v/>
      </c>
      <c r="X77" s="79"/>
    </row>
    <row r="78" spans="2:24">
      <c r="B78" s="139"/>
      <c r="C78" s="322">
        <v>63</v>
      </c>
      <c r="D78" s="227"/>
      <c r="E78" s="352"/>
      <c r="F78" s="352"/>
      <c r="G78" s="329"/>
      <c r="H78" s="329"/>
      <c r="I78" s="385"/>
      <c r="J78" s="356"/>
      <c r="K78" s="227"/>
      <c r="L78" s="227"/>
      <c r="M78" s="227"/>
      <c r="N78" s="227"/>
      <c r="O78" s="48" t="str">
        <f t="shared" si="19"/>
        <v/>
      </c>
      <c r="P78" s="168" t="str">
        <f>IF(J78="","",IF(G78="",$AR$3,HLOOKUP(G78,照明器具!$CH$8:$DC$9,2,0)))</f>
        <v/>
      </c>
      <c r="Q78" s="168" t="str">
        <f t="shared" si="24"/>
        <v/>
      </c>
      <c r="R78" s="356"/>
      <c r="S78" s="168" t="str">
        <f t="shared" si="25"/>
        <v/>
      </c>
      <c r="T78" s="96" t="str">
        <f t="shared" si="20"/>
        <v/>
      </c>
      <c r="U78" s="96" t="str">
        <f t="shared" si="21"/>
        <v/>
      </c>
      <c r="V78" s="96" t="str">
        <f t="shared" si="22"/>
        <v/>
      </c>
      <c r="W78" s="96" t="str">
        <f t="shared" si="23"/>
        <v/>
      </c>
      <c r="X78" s="79"/>
    </row>
    <row r="79" spans="2:24">
      <c r="B79" s="139"/>
      <c r="C79" s="322">
        <v>64</v>
      </c>
      <c r="D79" s="227"/>
      <c r="E79" s="352"/>
      <c r="F79" s="352"/>
      <c r="G79" s="329"/>
      <c r="H79" s="329"/>
      <c r="I79" s="385"/>
      <c r="J79" s="356"/>
      <c r="K79" s="227"/>
      <c r="L79" s="227"/>
      <c r="M79" s="227"/>
      <c r="N79" s="227"/>
      <c r="O79" s="48" t="str">
        <f t="shared" si="19"/>
        <v/>
      </c>
      <c r="P79" s="168" t="str">
        <f>IF(J79="","",IF(G79="",$AR$3,HLOOKUP(G79,照明器具!$CH$8:$DC$9,2,0)))</f>
        <v/>
      </c>
      <c r="Q79" s="168" t="str">
        <f t="shared" si="24"/>
        <v/>
      </c>
      <c r="R79" s="356"/>
      <c r="S79" s="168" t="str">
        <f t="shared" si="25"/>
        <v/>
      </c>
      <c r="T79" s="96" t="str">
        <f t="shared" si="20"/>
        <v/>
      </c>
      <c r="U79" s="96" t="str">
        <f t="shared" si="21"/>
        <v/>
      </c>
      <c r="V79" s="96" t="str">
        <f t="shared" si="22"/>
        <v/>
      </c>
      <c r="W79" s="96" t="str">
        <f t="shared" si="23"/>
        <v/>
      </c>
      <c r="X79" s="79"/>
    </row>
    <row r="80" spans="2:24">
      <c r="B80" s="139"/>
      <c r="C80" s="322">
        <v>65</v>
      </c>
      <c r="D80" s="227"/>
      <c r="E80" s="352"/>
      <c r="F80" s="352"/>
      <c r="G80" s="329"/>
      <c r="H80" s="329"/>
      <c r="I80" s="385"/>
      <c r="J80" s="356"/>
      <c r="K80" s="227"/>
      <c r="L80" s="227"/>
      <c r="M80" s="227"/>
      <c r="N80" s="227"/>
      <c r="O80" s="48" t="str">
        <f t="shared" si="19"/>
        <v/>
      </c>
      <c r="P80" s="168" t="str">
        <f>IF(J80="","",IF(G80="",$AR$3,HLOOKUP(G80,照明器具!$CH$8:$DC$9,2,0)))</f>
        <v/>
      </c>
      <c r="Q80" s="168" t="str">
        <f t="shared" si="24"/>
        <v/>
      </c>
      <c r="R80" s="356"/>
      <c r="S80" s="168" t="str">
        <f t="shared" si="25"/>
        <v/>
      </c>
      <c r="T80" s="96" t="str">
        <f t="shared" si="20"/>
        <v/>
      </c>
      <c r="U80" s="96" t="str">
        <f t="shared" si="21"/>
        <v/>
      </c>
      <c r="V80" s="96" t="str">
        <f t="shared" si="22"/>
        <v/>
      </c>
      <c r="W80" s="96" t="str">
        <f t="shared" si="23"/>
        <v/>
      </c>
      <c r="X80" s="79"/>
    </row>
    <row r="81" spans="2:24">
      <c r="B81" s="139"/>
      <c r="C81" s="322">
        <v>66</v>
      </c>
      <c r="D81" s="227"/>
      <c r="E81" s="352"/>
      <c r="F81" s="352"/>
      <c r="G81" s="329"/>
      <c r="H81" s="329"/>
      <c r="I81" s="385"/>
      <c r="J81" s="356"/>
      <c r="K81" s="227"/>
      <c r="L81" s="227"/>
      <c r="M81" s="227"/>
      <c r="N81" s="227"/>
      <c r="O81" s="48" t="str">
        <f t="shared" si="19"/>
        <v/>
      </c>
      <c r="P81" s="168" t="str">
        <f>IF(J81="","",IF(G81="",$AR$3,HLOOKUP(G81,照明器具!$CH$8:$DC$9,2,0)))</f>
        <v/>
      </c>
      <c r="Q81" s="168" t="str">
        <f t="shared" si="24"/>
        <v/>
      </c>
      <c r="R81" s="356"/>
      <c r="S81" s="168" t="str">
        <f t="shared" si="25"/>
        <v/>
      </c>
      <c r="T81" s="96" t="str">
        <f t="shared" si="20"/>
        <v/>
      </c>
      <c r="U81" s="96" t="str">
        <f t="shared" si="21"/>
        <v/>
      </c>
      <c r="V81" s="96" t="str">
        <f t="shared" si="22"/>
        <v/>
      </c>
      <c r="W81" s="96" t="str">
        <f t="shared" si="23"/>
        <v/>
      </c>
      <c r="X81" s="79"/>
    </row>
    <row r="82" spans="2:24">
      <c r="B82" s="139"/>
      <c r="C82" s="322">
        <v>67</v>
      </c>
      <c r="D82" s="227"/>
      <c r="E82" s="352"/>
      <c r="F82" s="352"/>
      <c r="G82" s="329"/>
      <c r="H82" s="329"/>
      <c r="I82" s="385"/>
      <c r="J82" s="356"/>
      <c r="K82" s="227"/>
      <c r="L82" s="227"/>
      <c r="M82" s="227"/>
      <c r="N82" s="227"/>
      <c r="O82" s="48" t="str">
        <f t="shared" si="19"/>
        <v/>
      </c>
      <c r="P82" s="168" t="str">
        <f>IF(J82="","",IF(G82="",$AR$3,HLOOKUP(G82,照明器具!$CH$8:$DC$9,2,0)))</f>
        <v/>
      </c>
      <c r="Q82" s="168" t="str">
        <f t="shared" si="24"/>
        <v/>
      </c>
      <c r="R82" s="356"/>
      <c r="S82" s="168" t="str">
        <f t="shared" si="25"/>
        <v/>
      </c>
      <c r="T82" s="96" t="str">
        <f t="shared" si="20"/>
        <v/>
      </c>
      <c r="U82" s="96" t="str">
        <f t="shared" si="21"/>
        <v/>
      </c>
      <c r="V82" s="96" t="str">
        <f t="shared" si="22"/>
        <v/>
      </c>
      <c r="W82" s="96" t="str">
        <f t="shared" si="23"/>
        <v/>
      </c>
      <c r="X82" s="79"/>
    </row>
    <row r="83" spans="2:24">
      <c r="B83" s="139"/>
      <c r="C83" s="322">
        <v>68</v>
      </c>
      <c r="D83" s="227"/>
      <c r="E83" s="352"/>
      <c r="F83" s="352"/>
      <c r="G83" s="329"/>
      <c r="H83" s="329"/>
      <c r="I83" s="385"/>
      <c r="J83" s="356"/>
      <c r="K83" s="227"/>
      <c r="L83" s="227"/>
      <c r="M83" s="227"/>
      <c r="N83" s="227"/>
      <c r="O83" s="48" t="str">
        <f t="shared" si="19"/>
        <v/>
      </c>
      <c r="P83" s="168" t="str">
        <f>IF(J83="","",IF(G83="",$AR$3,HLOOKUP(G83,照明器具!$CH$8:$DC$9,2,0)))</f>
        <v/>
      </c>
      <c r="Q83" s="168" t="str">
        <f t="shared" si="24"/>
        <v/>
      </c>
      <c r="R83" s="356"/>
      <c r="S83" s="168" t="str">
        <f>IF(OR(O83="",NOT($AA$4)),"",IF(R83="",Q83*O83/(1-O83),R83*O83/(1-O83)))</f>
        <v/>
      </c>
      <c r="T83" s="96" t="str">
        <f t="shared" si="20"/>
        <v/>
      </c>
      <c r="U83" s="96" t="str">
        <f t="shared" si="21"/>
        <v/>
      </c>
      <c r="V83" s="96" t="str">
        <f t="shared" si="22"/>
        <v/>
      </c>
      <c r="W83" s="96" t="str">
        <f t="shared" si="23"/>
        <v/>
      </c>
      <c r="X83" s="79"/>
    </row>
    <row r="84" spans="2:24">
      <c r="B84" s="139"/>
      <c r="C84" s="322">
        <v>69</v>
      </c>
      <c r="D84" s="227"/>
      <c r="E84" s="352"/>
      <c r="F84" s="352"/>
      <c r="G84" s="329"/>
      <c r="H84" s="329"/>
      <c r="I84" s="385"/>
      <c r="J84" s="356"/>
      <c r="K84" s="227"/>
      <c r="L84" s="227"/>
      <c r="M84" s="227"/>
      <c r="N84" s="227"/>
      <c r="O84" s="48" t="str">
        <f t="shared" si="19"/>
        <v/>
      </c>
      <c r="P84" s="168" t="str">
        <f>IF(J84="","",IF(G84="",$AR$3,HLOOKUP(G84,照明器具!$CH$8:$DC$9,2,0)))</f>
        <v/>
      </c>
      <c r="Q84" s="168" t="str">
        <f t="shared" si="24"/>
        <v/>
      </c>
      <c r="R84" s="356"/>
      <c r="S84" s="168" t="str">
        <f t="shared" si="25"/>
        <v/>
      </c>
      <c r="T84" s="96" t="str">
        <f t="shared" si="20"/>
        <v/>
      </c>
      <c r="U84" s="96" t="str">
        <f t="shared" si="21"/>
        <v/>
      </c>
      <c r="V84" s="96" t="str">
        <f t="shared" si="22"/>
        <v/>
      </c>
      <c r="W84" s="96" t="str">
        <f t="shared" si="23"/>
        <v/>
      </c>
      <c r="X84" s="79"/>
    </row>
    <row r="85" spans="2:24">
      <c r="B85" s="139"/>
      <c r="C85" s="322">
        <v>70</v>
      </c>
      <c r="D85" s="227"/>
      <c r="E85" s="352"/>
      <c r="F85" s="352"/>
      <c r="G85" s="329"/>
      <c r="H85" s="329"/>
      <c r="I85" s="385"/>
      <c r="J85" s="356"/>
      <c r="K85" s="227"/>
      <c r="L85" s="227"/>
      <c r="M85" s="227"/>
      <c r="N85" s="227"/>
      <c r="O85" s="48" t="str">
        <f t="shared" si="19"/>
        <v/>
      </c>
      <c r="P85" s="168" t="str">
        <f>IF(J85="","",IF(G85="",$AR$3,HLOOKUP(G85,照明器具!$CH$8:$DC$9,2,0)))</f>
        <v/>
      </c>
      <c r="Q85" s="168" t="str">
        <f t="shared" si="24"/>
        <v/>
      </c>
      <c r="R85" s="356"/>
      <c r="S85" s="168" t="str">
        <f t="shared" si="25"/>
        <v/>
      </c>
      <c r="T85" s="96" t="str">
        <f t="shared" si="20"/>
        <v/>
      </c>
      <c r="U85" s="96" t="str">
        <f t="shared" si="21"/>
        <v/>
      </c>
      <c r="V85" s="96" t="str">
        <f t="shared" si="22"/>
        <v/>
      </c>
      <c r="W85" s="96" t="str">
        <f t="shared" si="23"/>
        <v/>
      </c>
      <c r="X85" s="79"/>
    </row>
    <row r="86" spans="2:24">
      <c r="B86" s="139"/>
      <c r="C86" s="322">
        <v>71</v>
      </c>
      <c r="D86" s="227"/>
      <c r="E86" s="352"/>
      <c r="F86" s="352"/>
      <c r="G86" s="329"/>
      <c r="H86" s="329"/>
      <c r="I86" s="385"/>
      <c r="J86" s="356"/>
      <c r="K86" s="227"/>
      <c r="L86" s="227"/>
      <c r="M86" s="227"/>
      <c r="N86" s="227"/>
      <c r="O86" s="48" t="str">
        <f t="shared" si="19"/>
        <v/>
      </c>
      <c r="P86" s="168" t="str">
        <f>IF(J86="","",IF(G86="",$AR$3,HLOOKUP(G86,照明器具!$CH$8:$DC$9,2,0)))</f>
        <v/>
      </c>
      <c r="Q86" s="168" t="str">
        <f t="shared" si="24"/>
        <v/>
      </c>
      <c r="R86" s="356"/>
      <c r="S86" s="168" t="str">
        <f t="shared" si="25"/>
        <v/>
      </c>
      <c r="T86" s="96" t="str">
        <f t="shared" si="20"/>
        <v/>
      </c>
      <c r="U86" s="96" t="str">
        <f t="shared" si="21"/>
        <v/>
      </c>
      <c r="V86" s="96" t="str">
        <f t="shared" si="22"/>
        <v/>
      </c>
      <c r="W86" s="96" t="str">
        <f t="shared" si="23"/>
        <v/>
      </c>
      <c r="X86" s="79"/>
    </row>
    <row r="87" spans="2:24">
      <c r="B87" s="139"/>
      <c r="C87" s="322">
        <v>72</v>
      </c>
      <c r="D87" s="227"/>
      <c r="E87" s="352"/>
      <c r="F87" s="352"/>
      <c r="G87" s="329"/>
      <c r="H87" s="329"/>
      <c r="I87" s="385"/>
      <c r="J87" s="356"/>
      <c r="K87" s="227"/>
      <c r="L87" s="227"/>
      <c r="M87" s="227"/>
      <c r="N87" s="227"/>
      <c r="O87" s="48" t="str">
        <f t="shared" si="19"/>
        <v/>
      </c>
      <c r="P87" s="168" t="str">
        <f>IF(J87="","",IF(G87="",$AR$3,HLOOKUP(G87,照明器具!$CH$8:$DC$9,2,0)))</f>
        <v/>
      </c>
      <c r="Q87" s="168" t="str">
        <f t="shared" si="24"/>
        <v/>
      </c>
      <c r="R87" s="356"/>
      <c r="S87" s="168" t="str">
        <f t="shared" si="25"/>
        <v/>
      </c>
      <c r="T87" s="96" t="str">
        <f t="shared" si="20"/>
        <v/>
      </c>
      <c r="U87" s="96" t="str">
        <f t="shared" si="21"/>
        <v/>
      </c>
      <c r="V87" s="96" t="str">
        <f t="shared" si="22"/>
        <v/>
      </c>
      <c r="W87" s="96" t="str">
        <f t="shared" si="23"/>
        <v/>
      </c>
      <c r="X87" s="79"/>
    </row>
    <row r="88" spans="2:24">
      <c r="B88" s="139"/>
      <c r="C88" s="322">
        <v>73</v>
      </c>
      <c r="D88" s="227"/>
      <c r="E88" s="352"/>
      <c r="F88" s="352"/>
      <c r="G88" s="329"/>
      <c r="H88" s="329"/>
      <c r="I88" s="385"/>
      <c r="J88" s="356"/>
      <c r="K88" s="227"/>
      <c r="L88" s="227"/>
      <c r="M88" s="227"/>
      <c r="N88" s="227"/>
      <c r="O88" s="48" t="str">
        <f t="shared" si="19"/>
        <v/>
      </c>
      <c r="P88" s="168" t="str">
        <f>IF(J88="","",IF(G88="",$AR$3,HLOOKUP(G88,照明器具!$CH$8:$DC$9,2,0)))</f>
        <v/>
      </c>
      <c r="Q88" s="168" t="str">
        <f t="shared" si="24"/>
        <v/>
      </c>
      <c r="R88" s="356"/>
      <c r="S88" s="168" t="str">
        <f t="shared" si="25"/>
        <v/>
      </c>
      <c r="T88" s="96" t="str">
        <f t="shared" si="20"/>
        <v/>
      </c>
      <c r="U88" s="96" t="str">
        <f t="shared" si="21"/>
        <v/>
      </c>
      <c r="V88" s="96" t="str">
        <f t="shared" si="22"/>
        <v/>
      </c>
      <c r="W88" s="96" t="str">
        <f t="shared" si="23"/>
        <v/>
      </c>
      <c r="X88" s="79"/>
    </row>
    <row r="89" spans="2:24">
      <c r="B89" s="139"/>
      <c r="C89" s="322">
        <v>74</v>
      </c>
      <c r="D89" s="227"/>
      <c r="E89" s="352"/>
      <c r="F89" s="352"/>
      <c r="G89" s="329"/>
      <c r="H89" s="329"/>
      <c r="I89" s="385"/>
      <c r="J89" s="356"/>
      <c r="K89" s="227"/>
      <c r="L89" s="227"/>
      <c r="M89" s="227"/>
      <c r="N89" s="227"/>
      <c r="O89" s="48" t="str">
        <f t="shared" si="19"/>
        <v/>
      </c>
      <c r="P89" s="168" t="str">
        <f>IF(J89="","",IF(G89="",$AR$3,HLOOKUP(G89,照明器具!$CH$8:$DC$9,2,0)))</f>
        <v/>
      </c>
      <c r="Q89" s="168" t="str">
        <f t="shared" si="24"/>
        <v/>
      </c>
      <c r="R89" s="356"/>
      <c r="S89" s="168" t="str">
        <f t="shared" si="25"/>
        <v/>
      </c>
      <c r="T89" s="96" t="str">
        <f t="shared" si="20"/>
        <v/>
      </c>
      <c r="U89" s="96" t="str">
        <f t="shared" si="21"/>
        <v/>
      </c>
      <c r="V89" s="96" t="str">
        <f t="shared" si="22"/>
        <v/>
      </c>
      <c r="W89" s="96" t="str">
        <f t="shared" si="23"/>
        <v/>
      </c>
      <c r="X89" s="79"/>
    </row>
    <row r="90" spans="2:24">
      <c r="B90" s="139"/>
      <c r="C90" s="322">
        <v>75</v>
      </c>
      <c r="D90" s="227"/>
      <c r="E90" s="352"/>
      <c r="F90" s="352"/>
      <c r="G90" s="329"/>
      <c r="H90" s="329"/>
      <c r="I90" s="385"/>
      <c r="J90" s="356"/>
      <c r="K90" s="227"/>
      <c r="L90" s="227"/>
      <c r="M90" s="227"/>
      <c r="N90" s="227"/>
      <c r="O90" s="48" t="str">
        <f t="shared" si="19"/>
        <v/>
      </c>
      <c r="P90" s="168" t="str">
        <f>IF(J90="","",IF(G90="",$AR$3,HLOOKUP(G90,照明器具!$CH$8:$DC$9,2,0)))</f>
        <v/>
      </c>
      <c r="Q90" s="168" t="str">
        <f t="shared" si="24"/>
        <v/>
      </c>
      <c r="R90" s="356"/>
      <c r="S90" s="168" t="str">
        <f t="shared" si="25"/>
        <v/>
      </c>
      <c r="T90" s="96" t="str">
        <f t="shared" si="20"/>
        <v/>
      </c>
      <c r="U90" s="96" t="str">
        <f t="shared" si="21"/>
        <v/>
      </c>
      <c r="V90" s="96" t="str">
        <f t="shared" si="22"/>
        <v/>
      </c>
      <c r="W90" s="96" t="str">
        <f t="shared" si="23"/>
        <v/>
      </c>
      <c r="X90" s="79"/>
    </row>
    <row r="91" spans="2:24">
      <c r="B91" s="139"/>
      <c r="C91" s="322">
        <v>76</v>
      </c>
      <c r="D91" s="227"/>
      <c r="E91" s="352"/>
      <c r="F91" s="352"/>
      <c r="G91" s="329"/>
      <c r="H91" s="329"/>
      <c r="I91" s="385"/>
      <c r="J91" s="356"/>
      <c r="K91" s="227"/>
      <c r="L91" s="227"/>
      <c r="M91" s="227"/>
      <c r="N91" s="227"/>
      <c r="O91" s="48" t="str">
        <f t="shared" si="19"/>
        <v/>
      </c>
      <c r="P91" s="168" t="str">
        <f>IF(J91="","",IF(G91="",$AR$3,HLOOKUP(G91,照明器具!$CH$8:$DC$9,2,0)))</f>
        <v/>
      </c>
      <c r="Q91" s="168" t="str">
        <f t="shared" si="24"/>
        <v/>
      </c>
      <c r="R91" s="356"/>
      <c r="S91" s="168" t="str">
        <f t="shared" si="25"/>
        <v/>
      </c>
      <c r="T91" s="96" t="str">
        <f t="shared" si="20"/>
        <v/>
      </c>
      <c r="U91" s="96" t="str">
        <f t="shared" si="21"/>
        <v/>
      </c>
      <c r="V91" s="96" t="str">
        <f t="shared" si="22"/>
        <v/>
      </c>
      <c r="W91" s="96" t="str">
        <f t="shared" si="23"/>
        <v/>
      </c>
      <c r="X91" s="79"/>
    </row>
    <row r="92" spans="2:24">
      <c r="B92" s="139"/>
      <c r="C92" s="322">
        <v>77</v>
      </c>
      <c r="D92" s="227"/>
      <c r="E92" s="352"/>
      <c r="F92" s="352"/>
      <c r="G92" s="329"/>
      <c r="H92" s="329"/>
      <c r="I92" s="385"/>
      <c r="J92" s="356"/>
      <c r="K92" s="227"/>
      <c r="L92" s="227"/>
      <c r="M92" s="227"/>
      <c r="N92" s="227"/>
      <c r="O92" s="48" t="str">
        <f t="shared" si="19"/>
        <v/>
      </c>
      <c r="P92" s="168" t="str">
        <f>IF(J92="","",IF(G92="",$AR$3,HLOOKUP(G92,照明器具!$CH$8:$DC$9,2,0)))</f>
        <v/>
      </c>
      <c r="Q92" s="168" t="str">
        <f t="shared" si="24"/>
        <v/>
      </c>
      <c r="R92" s="356"/>
      <c r="S92" s="168" t="str">
        <f t="shared" si="25"/>
        <v/>
      </c>
      <c r="T92" s="96" t="str">
        <f t="shared" si="20"/>
        <v/>
      </c>
      <c r="U92" s="96" t="str">
        <f t="shared" si="21"/>
        <v/>
      </c>
      <c r="V92" s="96" t="str">
        <f t="shared" si="22"/>
        <v/>
      </c>
      <c r="W92" s="96" t="str">
        <f t="shared" si="23"/>
        <v/>
      </c>
      <c r="X92" s="79"/>
    </row>
    <row r="93" spans="2:24">
      <c r="B93" s="139"/>
      <c r="C93" s="322">
        <v>78</v>
      </c>
      <c r="D93" s="227"/>
      <c r="E93" s="352"/>
      <c r="F93" s="352"/>
      <c r="G93" s="329"/>
      <c r="H93" s="329"/>
      <c r="I93" s="385"/>
      <c r="J93" s="356"/>
      <c r="K93" s="227"/>
      <c r="L93" s="227"/>
      <c r="M93" s="227"/>
      <c r="N93" s="227"/>
      <c r="O93" s="48" t="str">
        <f t="shared" si="19"/>
        <v/>
      </c>
      <c r="P93" s="168" t="str">
        <f>IF(J93="","",IF(G93="",$AR$3,HLOOKUP(G93,照明器具!$CH$8:$DC$9,2,0)))</f>
        <v/>
      </c>
      <c r="Q93" s="168" t="str">
        <f t="shared" si="24"/>
        <v/>
      </c>
      <c r="R93" s="356"/>
      <c r="S93" s="168" t="str">
        <f t="shared" si="25"/>
        <v/>
      </c>
      <c r="T93" s="96" t="str">
        <f t="shared" si="20"/>
        <v/>
      </c>
      <c r="U93" s="96" t="str">
        <f t="shared" si="21"/>
        <v/>
      </c>
      <c r="V93" s="96" t="str">
        <f t="shared" si="22"/>
        <v/>
      </c>
      <c r="W93" s="96" t="str">
        <f t="shared" si="23"/>
        <v/>
      </c>
      <c r="X93" s="79"/>
    </row>
    <row r="94" spans="2:24">
      <c r="B94" s="139"/>
      <c r="C94" s="322">
        <v>79</v>
      </c>
      <c r="D94" s="227"/>
      <c r="E94" s="352"/>
      <c r="F94" s="352"/>
      <c r="G94" s="329"/>
      <c r="H94" s="329"/>
      <c r="I94" s="385"/>
      <c r="J94" s="356"/>
      <c r="K94" s="227"/>
      <c r="L94" s="227"/>
      <c r="M94" s="227"/>
      <c r="N94" s="227"/>
      <c r="O94" s="48" t="str">
        <f t="shared" si="19"/>
        <v/>
      </c>
      <c r="P94" s="168" t="str">
        <f>IF(J94="","",IF(G94="",$AR$3,HLOOKUP(G94,照明器具!$CH$8:$DC$9,2,0)))</f>
        <v/>
      </c>
      <c r="Q94" s="168" t="str">
        <f t="shared" si="24"/>
        <v/>
      </c>
      <c r="R94" s="356"/>
      <c r="S94" s="168" t="str">
        <f t="shared" si="25"/>
        <v/>
      </c>
      <c r="T94" s="96" t="str">
        <f t="shared" si="20"/>
        <v/>
      </c>
      <c r="U94" s="96" t="str">
        <f t="shared" si="21"/>
        <v/>
      </c>
      <c r="V94" s="96" t="str">
        <f t="shared" si="22"/>
        <v/>
      </c>
      <c r="W94" s="96" t="str">
        <f t="shared" si="23"/>
        <v/>
      </c>
      <c r="X94" s="79"/>
    </row>
    <row r="95" spans="2:24">
      <c r="B95" s="139"/>
      <c r="C95" s="322">
        <v>80</v>
      </c>
      <c r="D95" s="227"/>
      <c r="E95" s="352"/>
      <c r="F95" s="352"/>
      <c r="G95" s="329"/>
      <c r="H95" s="329"/>
      <c r="I95" s="385"/>
      <c r="J95" s="356"/>
      <c r="K95" s="227"/>
      <c r="L95" s="227"/>
      <c r="M95" s="227"/>
      <c r="N95" s="227"/>
      <c r="O95" s="48" t="str">
        <f t="shared" si="19"/>
        <v/>
      </c>
      <c r="P95" s="168" t="str">
        <f>IF(J95="","",IF(G95="",$AR$3,HLOOKUP(G95,照明器具!$CH$8:$DC$9,2,0)))</f>
        <v/>
      </c>
      <c r="Q95" s="168" t="str">
        <f t="shared" si="24"/>
        <v/>
      </c>
      <c r="R95" s="356"/>
      <c r="S95" s="168" t="str">
        <f t="shared" si="25"/>
        <v/>
      </c>
      <c r="T95" s="96" t="str">
        <f t="shared" si="20"/>
        <v/>
      </c>
      <c r="U95" s="96" t="str">
        <f t="shared" si="21"/>
        <v/>
      </c>
      <c r="V95" s="96" t="str">
        <f t="shared" si="22"/>
        <v/>
      </c>
      <c r="W95" s="96" t="str">
        <f t="shared" si="23"/>
        <v/>
      </c>
      <c r="X95" s="79"/>
    </row>
    <row r="96" spans="2:24">
      <c r="B96" s="139"/>
      <c r="C96" s="322">
        <v>81</v>
      </c>
      <c r="D96" s="227"/>
      <c r="E96" s="352"/>
      <c r="F96" s="352"/>
      <c r="G96" s="329"/>
      <c r="H96" s="329"/>
      <c r="I96" s="385"/>
      <c r="J96" s="356"/>
      <c r="K96" s="227"/>
      <c r="L96" s="227"/>
      <c r="M96" s="227"/>
      <c r="N96" s="227"/>
      <c r="O96" s="48" t="str">
        <f t="shared" si="19"/>
        <v/>
      </c>
      <c r="P96" s="168" t="str">
        <f>IF(J96="","",IF(G96="",$AR$3,HLOOKUP(G96,照明器具!$CH$8:$DC$9,2,0)))</f>
        <v/>
      </c>
      <c r="Q96" s="168" t="str">
        <f t="shared" si="24"/>
        <v/>
      </c>
      <c r="R96" s="356"/>
      <c r="S96" s="168" t="str">
        <f t="shared" si="25"/>
        <v/>
      </c>
      <c r="T96" s="96" t="str">
        <f t="shared" si="20"/>
        <v/>
      </c>
      <c r="U96" s="96" t="str">
        <f t="shared" si="21"/>
        <v/>
      </c>
      <c r="V96" s="96" t="str">
        <f t="shared" si="22"/>
        <v/>
      </c>
      <c r="W96" s="96" t="str">
        <f t="shared" si="23"/>
        <v/>
      </c>
      <c r="X96" s="79"/>
    </row>
    <row r="97" spans="2:24">
      <c r="B97" s="139"/>
      <c r="C97" s="322">
        <v>82</v>
      </c>
      <c r="D97" s="227"/>
      <c r="E97" s="352"/>
      <c r="F97" s="352"/>
      <c r="G97" s="329"/>
      <c r="H97" s="329"/>
      <c r="I97" s="385"/>
      <c r="J97" s="356"/>
      <c r="K97" s="227"/>
      <c r="L97" s="227"/>
      <c r="M97" s="227"/>
      <c r="N97" s="227"/>
      <c r="O97" s="48" t="str">
        <f t="shared" si="19"/>
        <v/>
      </c>
      <c r="P97" s="168" t="str">
        <f>IF(J97="","",IF(G97="",$AR$3,HLOOKUP(G97,照明器具!$CH$8:$DC$9,2,0)))</f>
        <v/>
      </c>
      <c r="Q97" s="168" t="str">
        <f t="shared" si="24"/>
        <v/>
      </c>
      <c r="R97" s="356"/>
      <c r="S97" s="168" t="str">
        <f t="shared" si="25"/>
        <v/>
      </c>
      <c r="T97" s="96" t="str">
        <f t="shared" si="20"/>
        <v/>
      </c>
      <c r="U97" s="96" t="str">
        <f t="shared" si="21"/>
        <v/>
      </c>
      <c r="V97" s="96" t="str">
        <f t="shared" si="22"/>
        <v/>
      </c>
      <c r="W97" s="96" t="str">
        <f t="shared" si="23"/>
        <v/>
      </c>
      <c r="X97" s="79"/>
    </row>
    <row r="98" spans="2:24">
      <c r="B98" s="139"/>
      <c r="C98" s="322">
        <v>83</v>
      </c>
      <c r="D98" s="227"/>
      <c r="E98" s="352"/>
      <c r="F98" s="352"/>
      <c r="G98" s="329"/>
      <c r="H98" s="329"/>
      <c r="I98" s="385"/>
      <c r="J98" s="356"/>
      <c r="K98" s="227"/>
      <c r="L98" s="227"/>
      <c r="M98" s="227"/>
      <c r="N98" s="227"/>
      <c r="O98" s="48" t="str">
        <f t="shared" si="19"/>
        <v/>
      </c>
      <c r="P98" s="168" t="str">
        <f>IF(J98="","",IF(G98="",$AR$3,HLOOKUP(G98,照明器具!$CH$8:$DC$9,2,0)))</f>
        <v/>
      </c>
      <c r="Q98" s="168" t="str">
        <f t="shared" si="24"/>
        <v/>
      </c>
      <c r="R98" s="356"/>
      <c r="S98" s="168" t="str">
        <f t="shared" si="25"/>
        <v/>
      </c>
      <c r="T98" s="96" t="str">
        <f t="shared" si="20"/>
        <v/>
      </c>
      <c r="U98" s="96" t="str">
        <f t="shared" si="21"/>
        <v/>
      </c>
      <c r="V98" s="96" t="str">
        <f t="shared" si="22"/>
        <v/>
      </c>
      <c r="W98" s="96" t="str">
        <f t="shared" si="23"/>
        <v/>
      </c>
      <c r="X98" s="79"/>
    </row>
    <row r="99" spans="2:24">
      <c r="B99" s="139"/>
      <c r="C99" s="322">
        <v>84</v>
      </c>
      <c r="D99" s="227"/>
      <c r="E99" s="352"/>
      <c r="F99" s="352"/>
      <c r="G99" s="329"/>
      <c r="H99" s="329"/>
      <c r="I99" s="385"/>
      <c r="J99" s="356"/>
      <c r="K99" s="227"/>
      <c r="L99" s="227"/>
      <c r="M99" s="227"/>
      <c r="N99" s="227"/>
      <c r="O99" s="48" t="str">
        <f t="shared" si="19"/>
        <v/>
      </c>
      <c r="P99" s="168" t="str">
        <f>IF(J99="","",IF(G99="",$AR$3,HLOOKUP(G99,照明器具!$CH$8:$DC$9,2,0)))</f>
        <v/>
      </c>
      <c r="Q99" s="168" t="str">
        <f t="shared" si="24"/>
        <v/>
      </c>
      <c r="R99" s="356"/>
      <c r="S99" s="168" t="str">
        <f t="shared" si="25"/>
        <v/>
      </c>
      <c r="T99" s="96" t="str">
        <f t="shared" si="20"/>
        <v/>
      </c>
      <c r="U99" s="96" t="str">
        <f t="shared" si="21"/>
        <v/>
      </c>
      <c r="V99" s="96" t="str">
        <f t="shared" si="22"/>
        <v/>
      </c>
      <c r="W99" s="96" t="str">
        <f t="shared" si="23"/>
        <v/>
      </c>
      <c r="X99" s="79"/>
    </row>
    <row r="100" spans="2:24">
      <c r="B100" s="139"/>
      <c r="C100" s="322">
        <v>85</v>
      </c>
      <c r="D100" s="227"/>
      <c r="E100" s="352"/>
      <c r="F100" s="352"/>
      <c r="G100" s="329"/>
      <c r="H100" s="329"/>
      <c r="I100" s="385"/>
      <c r="J100" s="356"/>
      <c r="K100" s="227"/>
      <c r="L100" s="227"/>
      <c r="M100" s="227"/>
      <c r="N100" s="227"/>
      <c r="O100" s="48" t="str">
        <f t="shared" si="19"/>
        <v/>
      </c>
      <c r="P100" s="168" t="str">
        <f>IF(J100="","",IF(G100="",$AR$3,HLOOKUP(G100,照明器具!$CH$8:$DC$9,2,0)))</f>
        <v/>
      </c>
      <c r="Q100" s="168" t="str">
        <f t="shared" si="24"/>
        <v/>
      </c>
      <c r="R100" s="356"/>
      <c r="S100" s="168" t="str">
        <f t="shared" si="25"/>
        <v/>
      </c>
      <c r="T100" s="96" t="str">
        <f t="shared" si="20"/>
        <v/>
      </c>
      <c r="U100" s="96" t="str">
        <f t="shared" si="21"/>
        <v/>
      </c>
      <c r="V100" s="96" t="str">
        <f t="shared" si="22"/>
        <v/>
      </c>
      <c r="W100" s="96" t="str">
        <f t="shared" si="23"/>
        <v/>
      </c>
      <c r="X100" s="79"/>
    </row>
    <row r="101" spans="2:24">
      <c r="B101" s="139"/>
      <c r="C101" s="322">
        <v>86</v>
      </c>
      <c r="D101" s="227"/>
      <c r="E101" s="352"/>
      <c r="F101" s="352"/>
      <c r="G101" s="329"/>
      <c r="H101" s="329"/>
      <c r="I101" s="385"/>
      <c r="J101" s="356"/>
      <c r="K101" s="227"/>
      <c r="L101" s="227"/>
      <c r="M101" s="227"/>
      <c r="N101" s="227"/>
      <c r="O101" s="48" t="str">
        <f t="shared" si="19"/>
        <v/>
      </c>
      <c r="P101" s="168" t="str">
        <f>IF(J101="","",IF(G101="",$AR$3,HLOOKUP(G101,照明器具!$CH$8:$DC$9,2,0)))</f>
        <v/>
      </c>
      <c r="Q101" s="168" t="str">
        <f t="shared" si="24"/>
        <v/>
      </c>
      <c r="R101" s="356"/>
      <c r="S101" s="168" t="str">
        <f t="shared" si="25"/>
        <v/>
      </c>
      <c r="T101" s="96" t="str">
        <f t="shared" si="20"/>
        <v/>
      </c>
      <c r="U101" s="96" t="str">
        <f t="shared" si="21"/>
        <v/>
      </c>
      <c r="V101" s="96" t="str">
        <f t="shared" si="22"/>
        <v/>
      </c>
      <c r="W101" s="96" t="str">
        <f t="shared" si="23"/>
        <v/>
      </c>
      <c r="X101" s="79"/>
    </row>
    <row r="102" spans="2:24">
      <c r="B102" s="139"/>
      <c r="C102" s="322">
        <v>87</v>
      </c>
      <c r="D102" s="227"/>
      <c r="E102" s="352"/>
      <c r="F102" s="352"/>
      <c r="G102" s="329"/>
      <c r="H102" s="329"/>
      <c r="I102" s="385"/>
      <c r="J102" s="356"/>
      <c r="K102" s="227"/>
      <c r="L102" s="227"/>
      <c r="M102" s="227"/>
      <c r="N102" s="227"/>
      <c r="O102" s="48" t="str">
        <f t="shared" si="19"/>
        <v/>
      </c>
      <c r="P102" s="168" t="str">
        <f>IF(J102="","",IF(G102="",$AR$3,HLOOKUP(G102,照明器具!$CH$8:$DC$9,2,0)))</f>
        <v/>
      </c>
      <c r="Q102" s="168" t="str">
        <f t="shared" si="24"/>
        <v/>
      </c>
      <c r="R102" s="356"/>
      <c r="S102" s="168" t="str">
        <f t="shared" si="25"/>
        <v/>
      </c>
      <c r="T102" s="96" t="str">
        <f t="shared" si="20"/>
        <v/>
      </c>
      <c r="U102" s="96" t="str">
        <f t="shared" si="21"/>
        <v/>
      </c>
      <c r="V102" s="96" t="str">
        <f t="shared" si="22"/>
        <v/>
      </c>
      <c r="W102" s="96" t="str">
        <f t="shared" si="23"/>
        <v/>
      </c>
      <c r="X102" s="79"/>
    </row>
    <row r="103" spans="2:24">
      <c r="B103" s="139"/>
      <c r="C103" s="322">
        <v>88</v>
      </c>
      <c r="D103" s="227"/>
      <c r="E103" s="352"/>
      <c r="F103" s="352"/>
      <c r="G103" s="329"/>
      <c r="H103" s="329"/>
      <c r="I103" s="385"/>
      <c r="J103" s="356"/>
      <c r="K103" s="227"/>
      <c r="L103" s="227"/>
      <c r="M103" s="227"/>
      <c r="N103" s="227"/>
      <c r="O103" s="48" t="str">
        <f t="shared" si="19"/>
        <v/>
      </c>
      <c r="P103" s="168" t="str">
        <f>IF(J103="","",IF(G103="",$AR$3,HLOOKUP(G103,照明器具!$CH$8:$DC$9,2,0)))</f>
        <v/>
      </c>
      <c r="Q103" s="168" t="str">
        <f t="shared" si="24"/>
        <v/>
      </c>
      <c r="R103" s="356"/>
      <c r="S103" s="168" t="str">
        <f t="shared" si="25"/>
        <v/>
      </c>
      <c r="T103" s="96" t="str">
        <f t="shared" si="20"/>
        <v/>
      </c>
      <c r="U103" s="96" t="str">
        <f t="shared" si="21"/>
        <v/>
      </c>
      <c r="V103" s="96" t="str">
        <f t="shared" si="22"/>
        <v/>
      </c>
      <c r="W103" s="96" t="str">
        <f t="shared" si="23"/>
        <v/>
      </c>
      <c r="X103" s="79"/>
    </row>
    <row r="104" spans="2:24">
      <c r="B104" s="139"/>
      <c r="C104" s="322">
        <v>89</v>
      </c>
      <c r="D104" s="227"/>
      <c r="E104" s="352"/>
      <c r="F104" s="352"/>
      <c r="G104" s="329"/>
      <c r="H104" s="329"/>
      <c r="I104" s="385"/>
      <c r="J104" s="356"/>
      <c r="K104" s="227"/>
      <c r="L104" s="227"/>
      <c r="M104" s="227"/>
      <c r="N104" s="227"/>
      <c r="O104" s="48" t="str">
        <f t="shared" si="19"/>
        <v/>
      </c>
      <c r="P104" s="168" t="str">
        <f>IF(J104="","",IF(G104="",$AR$3,HLOOKUP(G104,照明器具!$CH$8:$DC$9,2,0)))</f>
        <v/>
      </c>
      <c r="Q104" s="168" t="str">
        <f t="shared" si="24"/>
        <v/>
      </c>
      <c r="R104" s="356"/>
      <c r="S104" s="168" t="str">
        <f t="shared" si="25"/>
        <v/>
      </c>
      <c r="T104" s="96" t="str">
        <f t="shared" si="20"/>
        <v/>
      </c>
      <c r="U104" s="96" t="str">
        <f t="shared" si="21"/>
        <v/>
      </c>
      <c r="V104" s="96" t="str">
        <f t="shared" si="22"/>
        <v/>
      </c>
      <c r="W104" s="96" t="str">
        <f t="shared" si="23"/>
        <v/>
      </c>
      <c r="X104" s="79"/>
    </row>
    <row r="105" spans="2:24">
      <c r="B105" s="139"/>
      <c r="C105" s="322">
        <v>90</v>
      </c>
      <c r="D105" s="227"/>
      <c r="E105" s="352"/>
      <c r="F105" s="352"/>
      <c r="G105" s="329"/>
      <c r="H105" s="329"/>
      <c r="I105" s="385"/>
      <c r="J105" s="356"/>
      <c r="K105" s="227"/>
      <c r="L105" s="227"/>
      <c r="M105" s="227"/>
      <c r="N105" s="227"/>
      <c r="O105" s="48" t="str">
        <f t="shared" si="19"/>
        <v/>
      </c>
      <c r="P105" s="168" t="str">
        <f>IF(J105="","",IF(G105="",$AR$3,HLOOKUP(G105,照明器具!$CH$8:$DC$9,2,0)))</f>
        <v/>
      </c>
      <c r="Q105" s="168" t="str">
        <f t="shared" si="24"/>
        <v/>
      </c>
      <c r="R105" s="356"/>
      <c r="S105" s="168" t="str">
        <f t="shared" si="25"/>
        <v/>
      </c>
      <c r="T105" s="96" t="str">
        <f t="shared" si="20"/>
        <v/>
      </c>
      <c r="U105" s="96" t="str">
        <f t="shared" si="21"/>
        <v/>
      </c>
      <c r="V105" s="96" t="str">
        <f t="shared" si="22"/>
        <v/>
      </c>
      <c r="W105" s="96" t="str">
        <f t="shared" si="23"/>
        <v/>
      </c>
      <c r="X105" s="79"/>
    </row>
    <row r="106" spans="2:24">
      <c r="B106" s="299"/>
      <c r="C106" s="332"/>
      <c r="D106" s="332"/>
      <c r="E106" s="332"/>
      <c r="F106" s="332"/>
      <c r="G106" s="332"/>
      <c r="H106" s="332"/>
      <c r="I106" s="467"/>
      <c r="J106" s="332"/>
      <c r="K106" s="332"/>
      <c r="L106" s="332"/>
      <c r="M106" s="332"/>
      <c r="N106" s="332"/>
      <c r="O106" s="332"/>
      <c r="P106" s="332"/>
      <c r="Q106" s="332"/>
      <c r="R106" s="332"/>
      <c r="S106" s="332"/>
      <c r="T106" s="410"/>
      <c r="U106" s="410"/>
      <c r="V106" s="410"/>
      <c r="W106" s="410"/>
      <c r="X106" s="334"/>
    </row>
    <row r="107" spans="2:24">
      <c r="I107" s="468"/>
      <c r="T107" s="409"/>
      <c r="U107" s="409"/>
      <c r="V107" s="409"/>
      <c r="W107" s="409"/>
      <c r="X107" s="303" t="s">
        <v>229</v>
      </c>
    </row>
    <row r="108" spans="2:24">
      <c r="B108" s="139"/>
      <c r="C108" s="322">
        <v>91</v>
      </c>
      <c r="D108" s="227"/>
      <c r="E108" s="352"/>
      <c r="F108" s="352"/>
      <c r="G108" s="329"/>
      <c r="H108" s="329"/>
      <c r="I108" s="385"/>
      <c r="J108" s="356"/>
      <c r="K108" s="227"/>
      <c r="L108" s="227"/>
      <c r="M108" s="227"/>
      <c r="N108" s="227"/>
      <c r="O108" s="48" t="str">
        <f t="shared" ref="O108:O137" si="26">IF(J108="","",SUMIF(K108:N108,"○",$AM$3:$AP$3))</f>
        <v/>
      </c>
      <c r="P108" s="168" t="str">
        <f>IF(J108="","",IF(G108="",$AR$3,HLOOKUP(G108,照明器具!$CH$8:$DC$9,2,0)))</f>
        <v/>
      </c>
      <c r="Q108" s="168" t="str">
        <f>IF(J108="","",I108*J108*(1-O108)*P108/1000)</f>
        <v/>
      </c>
      <c r="R108" s="356"/>
      <c r="S108" s="168" t="str">
        <f>IF(OR(O108="",NOT($AA$4)),"",IF(R108="",Q108*O108/(1-O108),R108*O108/(1-O108)))</f>
        <v/>
      </c>
      <c r="T108" s="96" t="str">
        <f t="shared" ref="T108:T137" si="27">IF(ISERROR(S108),"",IF(S108="","",S108*$BH$3/1000))</f>
        <v/>
      </c>
      <c r="U108" s="96" t="str">
        <f t="shared" ref="U108:U137" si="28">IF(ISERROR(S108),"",IF(S108="","",S108*$BH$4/1000))</f>
        <v/>
      </c>
      <c r="V108" s="96" t="str">
        <f t="shared" ref="V108:V137" si="29">IF(ISERROR(S108),"",IF(S108="","",S108*$BH$5/1000))</f>
        <v/>
      </c>
      <c r="W108" s="96" t="str">
        <f t="shared" ref="W108:W137" si="30">IF(ISERROR(S108),"",IF(S108="","",S108*$BH$6/1000))</f>
        <v/>
      </c>
      <c r="X108" s="79"/>
    </row>
    <row r="109" spans="2:24">
      <c r="B109" s="139"/>
      <c r="C109" s="322">
        <v>92</v>
      </c>
      <c r="D109" s="227"/>
      <c r="E109" s="352"/>
      <c r="F109" s="352"/>
      <c r="G109" s="329"/>
      <c r="H109" s="329"/>
      <c r="I109" s="385"/>
      <c r="J109" s="356"/>
      <c r="K109" s="227"/>
      <c r="L109" s="227"/>
      <c r="M109" s="227"/>
      <c r="N109" s="227"/>
      <c r="O109" s="48" t="str">
        <f t="shared" si="26"/>
        <v/>
      </c>
      <c r="P109" s="168" t="str">
        <f>IF(J109="","",IF(G109="",$AR$3,HLOOKUP(G109,照明器具!$CH$8:$DC$9,2,0)))</f>
        <v/>
      </c>
      <c r="Q109" s="168" t="str">
        <f t="shared" ref="Q109:Q137" si="31">IF(J109="","",I109*J109*(1-O109)*P109/1000)</f>
        <v/>
      </c>
      <c r="R109" s="356"/>
      <c r="S109" s="168" t="str">
        <f t="shared" ref="S109:S137" si="32">IF(OR(O109="",NOT($AA$4)),"",IF(R109="",Q109*O109/(1-O109),R109*O109/(1-O109)))</f>
        <v/>
      </c>
      <c r="T109" s="96" t="str">
        <f t="shared" si="27"/>
        <v/>
      </c>
      <c r="U109" s="96" t="str">
        <f t="shared" si="28"/>
        <v/>
      </c>
      <c r="V109" s="96" t="str">
        <f t="shared" si="29"/>
        <v/>
      </c>
      <c r="W109" s="96" t="str">
        <f t="shared" si="30"/>
        <v/>
      </c>
      <c r="X109" s="79"/>
    </row>
    <row r="110" spans="2:24">
      <c r="B110" s="139"/>
      <c r="C110" s="322">
        <v>93</v>
      </c>
      <c r="D110" s="227"/>
      <c r="E110" s="352"/>
      <c r="F110" s="352"/>
      <c r="G110" s="329"/>
      <c r="H110" s="329"/>
      <c r="I110" s="385"/>
      <c r="J110" s="356"/>
      <c r="K110" s="227"/>
      <c r="L110" s="227"/>
      <c r="M110" s="227"/>
      <c r="N110" s="227"/>
      <c r="O110" s="48" t="str">
        <f t="shared" si="26"/>
        <v/>
      </c>
      <c r="P110" s="168" t="str">
        <f>IF(J110="","",IF(G110="",$AR$3,HLOOKUP(G110,照明器具!$CH$8:$DC$9,2,0)))</f>
        <v/>
      </c>
      <c r="Q110" s="168" t="str">
        <f t="shared" si="31"/>
        <v/>
      </c>
      <c r="R110" s="356"/>
      <c r="S110" s="168" t="str">
        <f t="shared" si="32"/>
        <v/>
      </c>
      <c r="T110" s="96" t="str">
        <f t="shared" si="27"/>
        <v/>
      </c>
      <c r="U110" s="96" t="str">
        <f t="shared" si="28"/>
        <v/>
      </c>
      <c r="V110" s="96" t="str">
        <f t="shared" si="29"/>
        <v/>
      </c>
      <c r="W110" s="96" t="str">
        <f t="shared" si="30"/>
        <v/>
      </c>
      <c r="X110" s="79"/>
    </row>
    <row r="111" spans="2:24">
      <c r="B111" s="139"/>
      <c r="C111" s="322">
        <v>94</v>
      </c>
      <c r="D111" s="227"/>
      <c r="E111" s="352"/>
      <c r="F111" s="352"/>
      <c r="G111" s="329"/>
      <c r="H111" s="329"/>
      <c r="I111" s="385"/>
      <c r="J111" s="356"/>
      <c r="K111" s="227"/>
      <c r="L111" s="227"/>
      <c r="M111" s="227"/>
      <c r="N111" s="227"/>
      <c r="O111" s="48" t="str">
        <f t="shared" si="26"/>
        <v/>
      </c>
      <c r="P111" s="168" t="str">
        <f>IF(J111="","",IF(G111="",$AR$3,HLOOKUP(G111,照明器具!$CH$8:$DC$9,2,0)))</f>
        <v/>
      </c>
      <c r="Q111" s="168" t="str">
        <f t="shared" si="31"/>
        <v/>
      </c>
      <c r="R111" s="356"/>
      <c r="S111" s="168" t="str">
        <f t="shared" si="32"/>
        <v/>
      </c>
      <c r="T111" s="96" t="str">
        <f t="shared" si="27"/>
        <v/>
      </c>
      <c r="U111" s="96" t="str">
        <f t="shared" si="28"/>
        <v/>
      </c>
      <c r="V111" s="96" t="str">
        <f t="shared" si="29"/>
        <v/>
      </c>
      <c r="W111" s="96" t="str">
        <f t="shared" si="30"/>
        <v/>
      </c>
      <c r="X111" s="79"/>
    </row>
    <row r="112" spans="2:24">
      <c r="B112" s="139"/>
      <c r="C112" s="322">
        <v>95</v>
      </c>
      <c r="D112" s="227"/>
      <c r="E112" s="352"/>
      <c r="F112" s="352"/>
      <c r="G112" s="329"/>
      <c r="H112" s="329"/>
      <c r="I112" s="385"/>
      <c r="J112" s="356"/>
      <c r="K112" s="227"/>
      <c r="L112" s="227"/>
      <c r="M112" s="227"/>
      <c r="N112" s="227"/>
      <c r="O112" s="48" t="str">
        <f t="shared" si="26"/>
        <v/>
      </c>
      <c r="P112" s="168" t="str">
        <f>IF(J112="","",IF(G112="",$AR$3,HLOOKUP(G112,照明器具!$CH$8:$DC$9,2,0)))</f>
        <v/>
      </c>
      <c r="Q112" s="168" t="str">
        <f t="shared" si="31"/>
        <v/>
      </c>
      <c r="R112" s="356"/>
      <c r="S112" s="168" t="str">
        <f t="shared" si="32"/>
        <v/>
      </c>
      <c r="T112" s="96" t="str">
        <f t="shared" si="27"/>
        <v/>
      </c>
      <c r="U112" s="96" t="str">
        <f t="shared" si="28"/>
        <v/>
      </c>
      <c r="V112" s="96" t="str">
        <f t="shared" si="29"/>
        <v/>
      </c>
      <c r="W112" s="96" t="str">
        <f t="shared" si="30"/>
        <v/>
      </c>
      <c r="X112" s="79"/>
    </row>
    <row r="113" spans="2:24">
      <c r="B113" s="139"/>
      <c r="C113" s="322">
        <v>96</v>
      </c>
      <c r="D113" s="227"/>
      <c r="E113" s="352"/>
      <c r="F113" s="352"/>
      <c r="G113" s="329"/>
      <c r="H113" s="329"/>
      <c r="I113" s="385"/>
      <c r="J113" s="356"/>
      <c r="K113" s="227"/>
      <c r="L113" s="227"/>
      <c r="M113" s="227"/>
      <c r="N113" s="227"/>
      <c r="O113" s="48" t="str">
        <f t="shared" si="26"/>
        <v/>
      </c>
      <c r="P113" s="168" t="str">
        <f>IF(J113="","",IF(G113="",$AR$3,HLOOKUP(G113,照明器具!$CH$8:$DC$9,2,0)))</f>
        <v/>
      </c>
      <c r="Q113" s="168" t="str">
        <f t="shared" si="31"/>
        <v/>
      </c>
      <c r="R113" s="356"/>
      <c r="S113" s="168" t="str">
        <f t="shared" si="32"/>
        <v/>
      </c>
      <c r="T113" s="96" t="str">
        <f t="shared" si="27"/>
        <v/>
      </c>
      <c r="U113" s="96" t="str">
        <f t="shared" si="28"/>
        <v/>
      </c>
      <c r="V113" s="96" t="str">
        <f t="shared" si="29"/>
        <v/>
      </c>
      <c r="W113" s="96" t="str">
        <f t="shared" si="30"/>
        <v/>
      </c>
      <c r="X113" s="79"/>
    </row>
    <row r="114" spans="2:24">
      <c r="B114" s="139"/>
      <c r="C114" s="322">
        <v>97</v>
      </c>
      <c r="D114" s="227"/>
      <c r="E114" s="352"/>
      <c r="F114" s="352"/>
      <c r="G114" s="329"/>
      <c r="H114" s="329"/>
      <c r="I114" s="385"/>
      <c r="J114" s="356"/>
      <c r="K114" s="227"/>
      <c r="L114" s="227"/>
      <c r="M114" s="227"/>
      <c r="N114" s="227"/>
      <c r="O114" s="48" t="str">
        <f t="shared" si="26"/>
        <v/>
      </c>
      <c r="P114" s="168" t="str">
        <f>IF(J114="","",IF(G114="",$AR$3,HLOOKUP(G114,照明器具!$CH$8:$DC$9,2,0)))</f>
        <v/>
      </c>
      <c r="Q114" s="168" t="str">
        <f t="shared" si="31"/>
        <v/>
      </c>
      <c r="R114" s="356"/>
      <c r="S114" s="168" t="str">
        <f t="shared" si="32"/>
        <v/>
      </c>
      <c r="T114" s="96" t="str">
        <f t="shared" si="27"/>
        <v/>
      </c>
      <c r="U114" s="96" t="str">
        <f t="shared" si="28"/>
        <v/>
      </c>
      <c r="V114" s="96" t="str">
        <f t="shared" si="29"/>
        <v/>
      </c>
      <c r="W114" s="96" t="str">
        <f t="shared" si="30"/>
        <v/>
      </c>
      <c r="X114" s="79"/>
    </row>
    <row r="115" spans="2:24">
      <c r="B115" s="139"/>
      <c r="C115" s="322">
        <v>98</v>
      </c>
      <c r="D115" s="227"/>
      <c r="E115" s="352"/>
      <c r="F115" s="352"/>
      <c r="G115" s="329"/>
      <c r="H115" s="329"/>
      <c r="I115" s="385"/>
      <c r="J115" s="356"/>
      <c r="K115" s="227"/>
      <c r="L115" s="227"/>
      <c r="M115" s="227"/>
      <c r="N115" s="227"/>
      <c r="O115" s="48" t="str">
        <f t="shared" si="26"/>
        <v/>
      </c>
      <c r="P115" s="168" t="str">
        <f>IF(J115="","",IF(G115="",$AR$3,HLOOKUP(G115,照明器具!$CH$8:$DC$9,2,0)))</f>
        <v/>
      </c>
      <c r="Q115" s="168" t="str">
        <f t="shared" si="31"/>
        <v/>
      </c>
      <c r="R115" s="356"/>
      <c r="S115" s="168" t="str">
        <f>IF(OR(O115="",NOT($AA$4)),"",IF(R115="",Q115*O115/(1-O115),R115*O115/(1-O115)))</f>
        <v/>
      </c>
      <c r="T115" s="96" t="str">
        <f t="shared" si="27"/>
        <v/>
      </c>
      <c r="U115" s="96" t="str">
        <f t="shared" si="28"/>
        <v/>
      </c>
      <c r="V115" s="96" t="str">
        <f t="shared" si="29"/>
        <v/>
      </c>
      <c r="W115" s="96" t="str">
        <f t="shared" si="30"/>
        <v/>
      </c>
      <c r="X115" s="79"/>
    </row>
    <row r="116" spans="2:24">
      <c r="B116" s="139"/>
      <c r="C116" s="322">
        <v>99</v>
      </c>
      <c r="D116" s="227"/>
      <c r="E116" s="352"/>
      <c r="F116" s="352"/>
      <c r="G116" s="329"/>
      <c r="H116" s="329"/>
      <c r="I116" s="385"/>
      <c r="J116" s="356"/>
      <c r="K116" s="227"/>
      <c r="L116" s="227"/>
      <c r="M116" s="227"/>
      <c r="N116" s="227"/>
      <c r="O116" s="48" t="str">
        <f t="shared" si="26"/>
        <v/>
      </c>
      <c r="P116" s="168" t="str">
        <f>IF(J116="","",IF(G116="",$AR$3,HLOOKUP(G116,照明器具!$CH$8:$DC$9,2,0)))</f>
        <v/>
      </c>
      <c r="Q116" s="168" t="str">
        <f t="shared" si="31"/>
        <v/>
      </c>
      <c r="R116" s="356"/>
      <c r="S116" s="168" t="str">
        <f t="shared" si="32"/>
        <v/>
      </c>
      <c r="T116" s="96" t="str">
        <f t="shared" si="27"/>
        <v/>
      </c>
      <c r="U116" s="96" t="str">
        <f t="shared" si="28"/>
        <v/>
      </c>
      <c r="V116" s="96" t="str">
        <f t="shared" si="29"/>
        <v/>
      </c>
      <c r="W116" s="96" t="str">
        <f t="shared" si="30"/>
        <v/>
      </c>
      <c r="X116" s="79"/>
    </row>
    <row r="117" spans="2:24">
      <c r="B117" s="139"/>
      <c r="C117" s="322">
        <v>100</v>
      </c>
      <c r="D117" s="227"/>
      <c r="E117" s="352"/>
      <c r="F117" s="352"/>
      <c r="G117" s="329"/>
      <c r="H117" s="329"/>
      <c r="I117" s="385"/>
      <c r="J117" s="356"/>
      <c r="K117" s="227"/>
      <c r="L117" s="227"/>
      <c r="M117" s="227"/>
      <c r="N117" s="227"/>
      <c r="O117" s="48" t="str">
        <f t="shared" si="26"/>
        <v/>
      </c>
      <c r="P117" s="168" t="str">
        <f>IF(J117="","",IF(G117="",$AR$3,HLOOKUP(G117,照明器具!$CH$8:$DC$9,2,0)))</f>
        <v/>
      </c>
      <c r="Q117" s="168" t="str">
        <f t="shared" si="31"/>
        <v/>
      </c>
      <c r="R117" s="356"/>
      <c r="S117" s="168" t="str">
        <f t="shared" si="32"/>
        <v/>
      </c>
      <c r="T117" s="96" t="str">
        <f t="shared" si="27"/>
        <v/>
      </c>
      <c r="U117" s="96" t="str">
        <f t="shared" si="28"/>
        <v/>
      </c>
      <c r="V117" s="96" t="str">
        <f t="shared" si="29"/>
        <v/>
      </c>
      <c r="W117" s="96" t="str">
        <f t="shared" si="30"/>
        <v/>
      </c>
      <c r="X117" s="79"/>
    </row>
    <row r="118" spans="2:24">
      <c r="B118" s="139"/>
      <c r="C118" s="322">
        <v>101</v>
      </c>
      <c r="D118" s="227"/>
      <c r="E118" s="352"/>
      <c r="F118" s="352"/>
      <c r="G118" s="329"/>
      <c r="H118" s="329"/>
      <c r="I118" s="385"/>
      <c r="J118" s="356"/>
      <c r="K118" s="227"/>
      <c r="L118" s="227"/>
      <c r="M118" s="227"/>
      <c r="N118" s="227"/>
      <c r="O118" s="48" t="str">
        <f t="shared" si="26"/>
        <v/>
      </c>
      <c r="P118" s="168" t="str">
        <f>IF(J118="","",IF(G118="",$AR$3,HLOOKUP(G118,照明器具!$CH$8:$DC$9,2,0)))</f>
        <v/>
      </c>
      <c r="Q118" s="168" t="str">
        <f t="shared" si="31"/>
        <v/>
      </c>
      <c r="R118" s="356"/>
      <c r="S118" s="168" t="str">
        <f t="shared" si="32"/>
        <v/>
      </c>
      <c r="T118" s="96" t="str">
        <f t="shared" si="27"/>
        <v/>
      </c>
      <c r="U118" s="96" t="str">
        <f t="shared" si="28"/>
        <v/>
      </c>
      <c r="V118" s="96" t="str">
        <f t="shared" si="29"/>
        <v/>
      </c>
      <c r="W118" s="96" t="str">
        <f t="shared" si="30"/>
        <v/>
      </c>
      <c r="X118" s="79"/>
    </row>
    <row r="119" spans="2:24">
      <c r="B119" s="139"/>
      <c r="C119" s="322">
        <v>102</v>
      </c>
      <c r="D119" s="227"/>
      <c r="E119" s="352"/>
      <c r="F119" s="352"/>
      <c r="G119" s="329"/>
      <c r="H119" s="329"/>
      <c r="I119" s="385"/>
      <c r="J119" s="356"/>
      <c r="K119" s="227"/>
      <c r="L119" s="227"/>
      <c r="M119" s="227"/>
      <c r="N119" s="227"/>
      <c r="O119" s="48" t="str">
        <f t="shared" si="26"/>
        <v/>
      </c>
      <c r="P119" s="168" t="str">
        <f>IF(J119="","",IF(G119="",$AR$3,HLOOKUP(G119,照明器具!$CH$8:$DC$9,2,0)))</f>
        <v/>
      </c>
      <c r="Q119" s="168" t="str">
        <f t="shared" si="31"/>
        <v/>
      </c>
      <c r="R119" s="356"/>
      <c r="S119" s="168" t="str">
        <f t="shared" si="32"/>
        <v/>
      </c>
      <c r="T119" s="96" t="str">
        <f t="shared" si="27"/>
        <v/>
      </c>
      <c r="U119" s="96" t="str">
        <f t="shared" si="28"/>
        <v/>
      </c>
      <c r="V119" s="96" t="str">
        <f t="shared" si="29"/>
        <v/>
      </c>
      <c r="W119" s="96" t="str">
        <f t="shared" si="30"/>
        <v/>
      </c>
      <c r="X119" s="79"/>
    </row>
    <row r="120" spans="2:24">
      <c r="B120" s="139"/>
      <c r="C120" s="322">
        <v>103</v>
      </c>
      <c r="D120" s="227"/>
      <c r="E120" s="352"/>
      <c r="F120" s="352"/>
      <c r="G120" s="329"/>
      <c r="H120" s="329"/>
      <c r="I120" s="385"/>
      <c r="J120" s="356"/>
      <c r="K120" s="227"/>
      <c r="L120" s="227"/>
      <c r="M120" s="227"/>
      <c r="N120" s="227"/>
      <c r="O120" s="48" t="str">
        <f t="shared" si="26"/>
        <v/>
      </c>
      <c r="P120" s="168" t="str">
        <f>IF(J120="","",IF(G120="",$AR$3,HLOOKUP(G120,照明器具!$CH$8:$DC$9,2,0)))</f>
        <v/>
      </c>
      <c r="Q120" s="168" t="str">
        <f t="shared" si="31"/>
        <v/>
      </c>
      <c r="R120" s="356"/>
      <c r="S120" s="168" t="str">
        <f t="shared" si="32"/>
        <v/>
      </c>
      <c r="T120" s="96" t="str">
        <f t="shared" si="27"/>
        <v/>
      </c>
      <c r="U120" s="96" t="str">
        <f t="shared" si="28"/>
        <v/>
      </c>
      <c r="V120" s="96" t="str">
        <f t="shared" si="29"/>
        <v/>
      </c>
      <c r="W120" s="96" t="str">
        <f t="shared" si="30"/>
        <v/>
      </c>
      <c r="X120" s="79"/>
    </row>
    <row r="121" spans="2:24">
      <c r="B121" s="139"/>
      <c r="C121" s="322">
        <v>104</v>
      </c>
      <c r="D121" s="227"/>
      <c r="E121" s="352"/>
      <c r="F121" s="352"/>
      <c r="G121" s="329"/>
      <c r="H121" s="329"/>
      <c r="I121" s="385"/>
      <c r="J121" s="356"/>
      <c r="K121" s="227"/>
      <c r="L121" s="227"/>
      <c r="M121" s="227"/>
      <c r="N121" s="227"/>
      <c r="O121" s="48" t="str">
        <f t="shared" si="26"/>
        <v/>
      </c>
      <c r="P121" s="168" t="str">
        <f>IF(J121="","",IF(G121="",$AR$3,HLOOKUP(G121,照明器具!$CH$8:$DC$9,2,0)))</f>
        <v/>
      </c>
      <c r="Q121" s="168" t="str">
        <f t="shared" si="31"/>
        <v/>
      </c>
      <c r="R121" s="356"/>
      <c r="S121" s="168" t="str">
        <f t="shared" si="32"/>
        <v/>
      </c>
      <c r="T121" s="96" t="str">
        <f t="shared" si="27"/>
        <v/>
      </c>
      <c r="U121" s="96" t="str">
        <f t="shared" si="28"/>
        <v/>
      </c>
      <c r="V121" s="96" t="str">
        <f t="shared" si="29"/>
        <v/>
      </c>
      <c r="W121" s="96" t="str">
        <f t="shared" si="30"/>
        <v/>
      </c>
      <c r="X121" s="79"/>
    </row>
    <row r="122" spans="2:24">
      <c r="B122" s="139"/>
      <c r="C122" s="322">
        <v>105</v>
      </c>
      <c r="D122" s="227"/>
      <c r="E122" s="352"/>
      <c r="F122" s="352"/>
      <c r="G122" s="329"/>
      <c r="H122" s="329"/>
      <c r="I122" s="385"/>
      <c r="J122" s="356"/>
      <c r="K122" s="227"/>
      <c r="L122" s="227"/>
      <c r="M122" s="227"/>
      <c r="N122" s="227"/>
      <c r="O122" s="48" t="str">
        <f t="shared" si="26"/>
        <v/>
      </c>
      <c r="P122" s="168" t="str">
        <f>IF(J122="","",IF(G122="",$AR$3,HLOOKUP(G122,照明器具!$CH$8:$DC$9,2,0)))</f>
        <v/>
      </c>
      <c r="Q122" s="168" t="str">
        <f t="shared" si="31"/>
        <v/>
      </c>
      <c r="R122" s="356"/>
      <c r="S122" s="168" t="str">
        <f t="shared" si="32"/>
        <v/>
      </c>
      <c r="T122" s="96" t="str">
        <f t="shared" si="27"/>
        <v/>
      </c>
      <c r="U122" s="96" t="str">
        <f t="shared" si="28"/>
        <v/>
      </c>
      <c r="V122" s="96" t="str">
        <f t="shared" si="29"/>
        <v/>
      </c>
      <c r="W122" s="96" t="str">
        <f t="shared" si="30"/>
        <v/>
      </c>
      <c r="X122" s="79"/>
    </row>
    <row r="123" spans="2:24">
      <c r="B123" s="139"/>
      <c r="C123" s="322">
        <v>106</v>
      </c>
      <c r="D123" s="227"/>
      <c r="E123" s="352"/>
      <c r="F123" s="352"/>
      <c r="G123" s="329"/>
      <c r="H123" s="329"/>
      <c r="I123" s="385"/>
      <c r="J123" s="356"/>
      <c r="K123" s="227"/>
      <c r="L123" s="227"/>
      <c r="M123" s="227"/>
      <c r="N123" s="227"/>
      <c r="O123" s="48" t="str">
        <f t="shared" si="26"/>
        <v/>
      </c>
      <c r="P123" s="168" t="str">
        <f>IF(J123="","",IF(G123="",$AR$3,HLOOKUP(G123,照明器具!$CH$8:$DC$9,2,0)))</f>
        <v/>
      </c>
      <c r="Q123" s="168" t="str">
        <f t="shared" si="31"/>
        <v/>
      </c>
      <c r="R123" s="356"/>
      <c r="S123" s="168" t="str">
        <f t="shared" si="32"/>
        <v/>
      </c>
      <c r="T123" s="96" t="str">
        <f t="shared" si="27"/>
        <v/>
      </c>
      <c r="U123" s="96" t="str">
        <f t="shared" si="28"/>
        <v/>
      </c>
      <c r="V123" s="96" t="str">
        <f t="shared" si="29"/>
        <v/>
      </c>
      <c r="W123" s="96" t="str">
        <f t="shared" si="30"/>
        <v/>
      </c>
      <c r="X123" s="79"/>
    </row>
    <row r="124" spans="2:24">
      <c r="B124" s="139"/>
      <c r="C124" s="322">
        <v>107</v>
      </c>
      <c r="D124" s="227"/>
      <c r="E124" s="352"/>
      <c r="F124" s="352"/>
      <c r="G124" s="329"/>
      <c r="H124" s="329"/>
      <c r="I124" s="385"/>
      <c r="J124" s="356"/>
      <c r="K124" s="227"/>
      <c r="L124" s="227"/>
      <c r="M124" s="227"/>
      <c r="N124" s="227"/>
      <c r="O124" s="48" t="str">
        <f t="shared" si="26"/>
        <v/>
      </c>
      <c r="P124" s="168" t="str">
        <f>IF(J124="","",IF(G124="",$AR$3,HLOOKUP(G124,照明器具!$CH$8:$DC$9,2,0)))</f>
        <v/>
      </c>
      <c r="Q124" s="168" t="str">
        <f t="shared" si="31"/>
        <v/>
      </c>
      <c r="R124" s="356"/>
      <c r="S124" s="168" t="str">
        <f t="shared" si="32"/>
        <v/>
      </c>
      <c r="T124" s="96" t="str">
        <f t="shared" si="27"/>
        <v/>
      </c>
      <c r="U124" s="96" t="str">
        <f t="shared" si="28"/>
        <v/>
      </c>
      <c r="V124" s="96" t="str">
        <f t="shared" si="29"/>
        <v/>
      </c>
      <c r="W124" s="96" t="str">
        <f t="shared" si="30"/>
        <v/>
      </c>
      <c r="X124" s="79"/>
    </row>
    <row r="125" spans="2:24">
      <c r="B125" s="139"/>
      <c r="C125" s="322">
        <v>108</v>
      </c>
      <c r="D125" s="227"/>
      <c r="E125" s="352"/>
      <c r="F125" s="352"/>
      <c r="G125" s="329"/>
      <c r="H125" s="329"/>
      <c r="I125" s="385"/>
      <c r="J125" s="356"/>
      <c r="K125" s="227"/>
      <c r="L125" s="227"/>
      <c r="M125" s="227"/>
      <c r="N125" s="227"/>
      <c r="O125" s="48" t="str">
        <f t="shared" si="26"/>
        <v/>
      </c>
      <c r="P125" s="168" t="str">
        <f>IF(J125="","",IF(G125="",$AR$3,HLOOKUP(G125,照明器具!$CH$8:$DC$9,2,0)))</f>
        <v/>
      </c>
      <c r="Q125" s="168" t="str">
        <f t="shared" si="31"/>
        <v/>
      </c>
      <c r="R125" s="356"/>
      <c r="S125" s="168" t="str">
        <f t="shared" si="32"/>
        <v/>
      </c>
      <c r="T125" s="96" t="str">
        <f t="shared" si="27"/>
        <v/>
      </c>
      <c r="U125" s="96" t="str">
        <f t="shared" si="28"/>
        <v/>
      </c>
      <c r="V125" s="96" t="str">
        <f t="shared" si="29"/>
        <v/>
      </c>
      <c r="W125" s="96" t="str">
        <f t="shared" si="30"/>
        <v/>
      </c>
      <c r="X125" s="79"/>
    </row>
    <row r="126" spans="2:24">
      <c r="B126" s="139"/>
      <c r="C126" s="322">
        <v>109</v>
      </c>
      <c r="D126" s="227"/>
      <c r="E126" s="352"/>
      <c r="F126" s="352"/>
      <c r="G126" s="329"/>
      <c r="H126" s="329"/>
      <c r="I126" s="385"/>
      <c r="J126" s="356"/>
      <c r="K126" s="227"/>
      <c r="L126" s="227"/>
      <c r="M126" s="227"/>
      <c r="N126" s="227"/>
      <c r="O126" s="48" t="str">
        <f t="shared" si="26"/>
        <v/>
      </c>
      <c r="P126" s="168" t="str">
        <f>IF(J126="","",IF(G126="",$AR$3,HLOOKUP(G126,照明器具!$CH$8:$DC$9,2,0)))</f>
        <v/>
      </c>
      <c r="Q126" s="168" t="str">
        <f t="shared" si="31"/>
        <v/>
      </c>
      <c r="R126" s="356"/>
      <c r="S126" s="168" t="str">
        <f t="shared" si="32"/>
        <v/>
      </c>
      <c r="T126" s="96" t="str">
        <f t="shared" si="27"/>
        <v/>
      </c>
      <c r="U126" s="96" t="str">
        <f t="shared" si="28"/>
        <v/>
      </c>
      <c r="V126" s="96" t="str">
        <f t="shared" si="29"/>
        <v/>
      </c>
      <c r="W126" s="96" t="str">
        <f t="shared" si="30"/>
        <v/>
      </c>
      <c r="X126" s="79"/>
    </row>
    <row r="127" spans="2:24">
      <c r="B127" s="139"/>
      <c r="C127" s="322">
        <v>110</v>
      </c>
      <c r="D127" s="227"/>
      <c r="E127" s="352"/>
      <c r="F127" s="352"/>
      <c r="G127" s="329"/>
      <c r="H127" s="329"/>
      <c r="I127" s="385"/>
      <c r="J127" s="356"/>
      <c r="K127" s="227"/>
      <c r="L127" s="227"/>
      <c r="M127" s="227"/>
      <c r="N127" s="227"/>
      <c r="O127" s="48" t="str">
        <f t="shared" si="26"/>
        <v/>
      </c>
      <c r="P127" s="168" t="str">
        <f>IF(J127="","",IF(G127="",$AR$3,HLOOKUP(G127,照明器具!$CH$8:$DC$9,2,0)))</f>
        <v/>
      </c>
      <c r="Q127" s="168" t="str">
        <f t="shared" si="31"/>
        <v/>
      </c>
      <c r="R127" s="356"/>
      <c r="S127" s="168" t="str">
        <f t="shared" si="32"/>
        <v/>
      </c>
      <c r="T127" s="96" t="str">
        <f t="shared" si="27"/>
        <v/>
      </c>
      <c r="U127" s="96" t="str">
        <f t="shared" si="28"/>
        <v/>
      </c>
      <c r="V127" s="96" t="str">
        <f t="shared" si="29"/>
        <v/>
      </c>
      <c r="W127" s="96" t="str">
        <f t="shared" si="30"/>
        <v/>
      </c>
      <c r="X127" s="79"/>
    </row>
    <row r="128" spans="2:24">
      <c r="B128" s="139"/>
      <c r="C128" s="322">
        <v>111</v>
      </c>
      <c r="D128" s="227"/>
      <c r="E128" s="352"/>
      <c r="F128" s="352"/>
      <c r="G128" s="329"/>
      <c r="H128" s="329"/>
      <c r="I128" s="385"/>
      <c r="J128" s="356"/>
      <c r="K128" s="227"/>
      <c r="L128" s="227"/>
      <c r="M128" s="227"/>
      <c r="N128" s="227"/>
      <c r="O128" s="48" t="str">
        <f t="shared" si="26"/>
        <v/>
      </c>
      <c r="P128" s="168" t="str">
        <f>IF(J128="","",IF(G128="",$AR$3,HLOOKUP(G128,照明器具!$CH$8:$DC$9,2,0)))</f>
        <v/>
      </c>
      <c r="Q128" s="168" t="str">
        <f t="shared" si="31"/>
        <v/>
      </c>
      <c r="R128" s="356"/>
      <c r="S128" s="168" t="str">
        <f t="shared" si="32"/>
        <v/>
      </c>
      <c r="T128" s="96" t="str">
        <f t="shared" si="27"/>
        <v/>
      </c>
      <c r="U128" s="96" t="str">
        <f t="shared" si="28"/>
        <v/>
      </c>
      <c r="V128" s="96" t="str">
        <f t="shared" si="29"/>
        <v/>
      </c>
      <c r="W128" s="96" t="str">
        <f t="shared" si="30"/>
        <v/>
      </c>
      <c r="X128" s="79"/>
    </row>
    <row r="129" spans="2:24">
      <c r="B129" s="139"/>
      <c r="C129" s="322">
        <v>112</v>
      </c>
      <c r="D129" s="227"/>
      <c r="E129" s="352"/>
      <c r="F129" s="352"/>
      <c r="G129" s="329"/>
      <c r="H129" s="329"/>
      <c r="I129" s="385"/>
      <c r="J129" s="356"/>
      <c r="K129" s="227"/>
      <c r="L129" s="227"/>
      <c r="M129" s="227"/>
      <c r="N129" s="227"/>
      <c r="O129" s="48" t="str">
        <f t="shared" si="26"/>
        <v/>
      </c>
      <c r="P129" s="168" t="str">
        <f>IF(J129="","",IF(G129="",$AR$3,HLOOKUP(G129,照明器具!$CH$8:$DC$9,2,0)))</f>
        <v/>
      </c>
      <c r="Q129" s="168" t="str">
        <f t="shared" si="31"/>
        <v/>
      </c>
      <c r="R129" s="356"/>
      <c r="S129" s="168" t="str">
        <f t="shared" si="32"/>
        <v/>
      </c>
      <c r="T129" s="96" t="str">
        <f t="shared" si="27"/>
        <v/>
      </c>
      <c r="U129" s="96" t="str">
        <f t="shared" si="28"/>
        <v/>
      </c>
      <c r="V129" s="96" t="str">
        <f t="shared" si="29"/>
        <v/>
      </c>
      <c r="W129" s="96" t="str">
        <f t="shared" si="30"/>
        <v/>
      </c>
      <c r="X129" s="79"/>
    </row>
    <row r="130" spans="2:24">
      <c r="B130" s="139"/>
      <c r="C130" s="322">
        <v>113</v>
      </c>
      <c r="D130" s="227"/>
      <c r="E130" s="352"/>
      <c r="F130" s="352"/>
      <c r="G130" s="329"/>
      <c r="H130" s="329"/>
      <c r="I130" s="385"/>
      <c r="J130" s="356"/>
      <c r="K130" s="227"/>
      <c r="L130" s="227"/>
      <c r="M130" s="227"/>
      <c r="N130" s="227"/>
      <c r="O130" s="48" t="str">
        <f t="shared" si="26"/>
        <v/>
      </c>
      <c r="P130" s="168" t="str">
        <f>IF(J130="","",IF(G130="",$AR$3,HLOOKUP(G130,照明器具!$CH$8:$DC$9,2,0)))</f>
        <v/>
      </c>
      <c r="Q130" s="168" t="str">
        <f t="shared" si="31"/>
        <v/>
      </c>
      <c r="R130" s="356"/>
      <c r="S130" s="168" t="str">
        <f t="shared" si="32"/>
        <v/>
      </c>
      <c r="T130" s="96" t="str">
        <f t="shared" si="27"/>
        <v/>
      </c>
      <c r="U130" s="96" t="str">
        <f t="shared" si="28"/>
        <v/>
      </c>
      <c r="V130" s="96" t="str">
        <f t="shared" si="29"/>
        <v/>
      </c>
      <c r="W130" s="96" t="str">
        <f t="shared" si="30"/>
        <v/>
      </c>
      <c r="X130" s="79"/>
    </row>
    <row r="131" spans="2:24">
      <c r="B131" s="139"/>
      <c r="C131" s="322">
        <v>114</v>
      </c>
      <c r="D131" s="227"/>
      <c r="E131" s="352"/>
      <c r="F131" s="352"/>
      <c r="G131" s="329"/>
      <c r="H131" s="329"/>
      <c r="I131" s="385"/>
      <c r="J131" s="356"/>
      <c r="K131" s="227"/>
      <c r="L131" s="227"/>
      <c r="M131" s="227"/>
      <c r="N131" s="227"/>
      <c r="O131" s="48" t="str">
        <f t="shared" si="26"/>
        <v/>
      </c>
      <c r="P131" s="168" t="str">
        <f>IF(J131="","",IF(G131="",$AR$3,HLOOKUP(G131,照明器具!$CH$8:$DC$9,2,0)))</f>
        <v/>
      </c>
      <c r="Q131" s="168" t="str">
        <f t="shared" si="31"/>
        <v/>
      </c>
      <c r="R131" s="356"/>
      <c r="S131" s="168" t="str">
        <f t="shared" si="32"/>
        <v/>
      </c>
      <c r="T131" s="96" t="str">
        <f t="shared" si="27"/>
        <v/>
      </c>
      <c r="U131" s="96" t="str">
        <f t="shared" si="28"/>
        <v/>
      </c>
      <c r="V131" s="96" t="str">
        <f t="shared" si="29"/>
        <v/>
      </c>
      <c r="W131" s="96" t="str">
        <f t="shared" si="30"/>
        <v/>
      </c>
      <c r="X131" s="79"/>
    </row>
    <row r="132" spans="2:24">
      <c r="B132" s="139"/>
      <c r="C132" s="322">
        <v>115</v>
      </c>
      <c r="D132" s="227"/>
      <c r="E132" s="352"/>
      <c r="F132" s="352"/>
      <c r="G132" s="329"/>
      <c r="H132" s="329"/>
      <c r="I132" s="385"/>
      <c r="J132" s="356"/>
      <c r="K132" s="227"/>
      <c r="L132" s="227"/>
      <c r="M132" s="227"/>
      <c r="N132" s="227"/>
      <c r="O132" s="48" t="str">
        <f t="shared" si="26"/>
        <v/>
      </c>
      <c r="P132" s="168" t="str">
        <f>IF(J132="","",IF(G132="",$AR$3,HLOOKUP(G132,照明器具!$CH$8:$DC$9,2,0)))</f>
        <v/>
      </c>
      <c r="Q132" s="168" t="str">
        <f t="shared" si="31"/>
        <v/>
      </c>
      <c r="R132" s="356"/>
      <c r="S132" s="168" t="str">
        <f t="shared" si="32"/>
        <v/>
      </c>
      <c r="T132" s="96" t="str">
        <f t="shared" si="27"/>
        <v/>
      </c>
      <c r="U132" s="96" t="str">
        <f t="shared" si="28"/>
        <v/>
      </c>
      <c r="V132" s="96" t="str">
        <f t="shared" si="29"/>
        <v/>
      </c>
      <c r="W132" s="96" t="str">
        <f t="shared" si="30"/>
        <v/>
      </c>
      <c r="X132" s="79"/>
    </row>
    <row r="133" spans="2:24">
      <c r="B133" s="139"/>
      <c r="C133" s="322">
        <v>116</v>
      </c>
      <c r="D133" s="227"/>
      <c r="E133" s="352"/>
      <c r="F133" s="352"/>
      <c r="G133" s="329"/>
      <c r="H133" s="329"/>
      <c r="I133" s="385"/>
      <c r="J133" s="356"/>
      <c r="K133" s="227"/>
      <c r="L133" s="227"/>
      <c r="M133" s="227"/>
      <c r="N133" s="227"/>
      <c r="O133" s="48" t="str">
        <f t="shared" si="26"/>
        <v/>
      </c>
      <c r="P133" s="168" t="str">
        <f>IF(J133="","",IF(G133="",$AR$3,HLOOKUP(G133,照明器具!$CH$8:$DC$9,2,0)))</f>
        <v/>
      </c>
      <c r="Q133" s="168" t="str">
        <f t="shared" si="31"/>
        <v/>
      </c>
      <c r="R133" s="356"/>
      <c r="S133" s="168" t="str">
        <f t="shared" si="32"/>
        <v/>
      </c>
      <c r="T133" s="96" t="str">
        <f t="shared" si="27"/>
        <v/>
      </c>
      <c r="U133" s="96" t="str">
        <f t="shared" si="28"/>
        <v/>
      </c>
      <c r="V133" s="96" t="str">
        <f t="shared" si="29"/>
        <v/>
      </c>
      <c r="W133" s="96" t="str">
        <f t="shared" si="30"/>
        <v/>
      </c>
      <c r="X133" s="79"/>
    </row>
    <row r="134" spans="2:24">
      <c r="B134" s="139"/>
      <c r="C134" s="322">
        <v>117</v>
      </c>
      <c r="D134" s="227"/>
      <c r="E134" s="352"/>
      <c r="F134" s="352"/>
      <c r="G134" s="329"/>
      <c r="H134" s="329"/>
      <c r="I134" s="385"/>
      <c r="J134" s="356"/>
      <c r="K134" s="227"/>
      <c r="L134" s="227"/>
      <c r="M134" s="227"/>
      <c r="N134" s="227"/>
      <c r="O134" s="48" t="str">
        <f t="shared" si="26"/>
        <v/>
      </c>
      <c r="P134" s="168" t="str">
        <f>IF(J134="","",IF(G134="",$AR$3,HLOOKUP(G134,照明器具!$CH$8:$DC$9,2,0)))</f>
        <v/>
      </c>
      <c r="Q134" s="168" t="str">
        <f t="shared" si="31"/>
        <v/>
      </c>
      <c r="R134" s="356"/>
      <c r="S134" s="168" t="str">
        <f t="shared" si="32"/>
        <v/>
      </c>
      <c r="T134" s="96" t="str">
        <f t="shared" si="27"/>
        <v/>
      </c>
      <c r="U134" s="96" t="str">
        <f t="shared" si="28"/>
        <v/>
      </c>
      <c r="V134" s="96" t="str">
        <f t="shared" si="29"/>
        <v/>
      </c>
      <c r="W134" s="96" t="str">
        <f t="shared" si="30"/>
        <v/>
      </c>
      <c r="X134" s="79"/>
    </row>
    <row r="135" spans="2:24">
      <c r="B135" s="139"/>
      <c r="C135" s="322">
        <v>118</v>
      </c>
      <c r="D135" s="227"/>
      <c r="E135" s="352"/>
      <c r="F135" s="352"/>
      <c r="G135" s="329"/>
      <c r="H135" s="329"/>
      <c r="I135" s="385"/>
      <c r="J135" s="356"/>
      <c r="K135" s="227"/>
      <c r="L135" s="227"/>
      <c r="M135" s="227"/>
      <c r="N135" s="227"/>
      <c r="O135" s="48" t="str">
        <f t="shared" si="26"/>
        <v/>
      </c>
      <c r="P135" s="168" t="str">
        <f>IF(J135="","",IF(G135="",$AR$3,HLOOKUP(G135,照明器具!$CH$8:$DC$9,2,0)))</f>
        <v/>
      </c>
      <c r="Q135" s="168" t="str">
        <f t="shared" si="31"/>
        <v/>
      </c>
      <c r="R135" s="356"/>
      <c r="S135" s="168" t="str">
        <f t="shared" si="32"/>
        <v/>
      </c>
      <c r="T135" s="96" t="str">
        <f t="shared" si="27"/>
        <v/>
      </c>
      <c r="U135" s="96" t="str">
        <f t="shared" si="28"/>
        <v/>
      </c>
      <c r="V135" s="96" t="str">
        <f t="shared" si="29"/>
        <v/>
      </c>
      <c r="W135" s="96" t="str">
        <f t="shared" si="30"/>
        <v/>
      </c>
      <c r="X135" s="79"/>
    </row>
    <row r="136" spans="2:24">
      <c r="B136" s="139"/>
      <c r="C136" s="322">
        <v>119</v>
      </c>
      <c r="D136" s="227"/>
      <c r="E136" s="352"/>
      <c r="F136" s="352"/>
      <c r="G136" s="329"/>
      <c r="H136" s="329"/>
      <c r="I136" s="385"/>
      <c r="J136" s="356"/>
      <c r="K136" s="227"/>
      <c r="L136" s="227"/>
      <c r="M136" s="227"/>
      <c r="N136" s="227"/>
      <c r="O136" s="48" t="str">
        <f t="shared" si="26"/>
        <v/>
      </c>
      <c r="P136" s="168" t="str">
        <f>IF(J136="","",IF(G136="",$AR$3,HLOOKUP(G136,照明器具!$CH$8:$DC$9,2,0)))</f>
        <v/>
      </c>
      <c r="Q136" s="168" t="str">
        <f t="shared" si="31"/>
        <v/>
      </c>
      <c r="R136" s="356"/>
      <c r="S136" s="168" t="str">
        <f t="shared" si="32"/>
        <v/>
      </c>
      <c r="T136" s="96" t="str">
        <f t="shared" si="27"/>
        <v/>
      </c>
      <c r="U136" s="96" t="str">
        <f t="shared" si="28"/>
        <v/>
      </c>
      <c r="V136" s="96" t="str">
        <f t="shared" si="29"/>
        <v/>
      </c>
      <c r="W136" s="96" t="str">
        <f t="shared" si="30"/>
        <v/>
      </c>
      <c r="X136" s="79"/>
    </row>
    <row r="137" spans="2:24">
      <c r="B137" s="139"/>
      <c r="C137" s="322">
        <v>120</v>
      </c>
      <c r="D137" s="227"/>
      <c r="E137" s="352"/>
      <c r="F137" s="352"/>
      <c r="G137" s="329"/>
      <c r="H137" s="329"/>
      <c r="I137" s="385"/>
      <c r="J137" s="356"/>
      <c r="K137" s="227"/>
      <c r="L137" s="227"/>
      <c r="M137" s="227"/>
      <c r="N137" s="227"/>
      <c r="O137" s="48" t="str">
        <f t="shared" si="26"/>
        <v/>
      </c>
      <c r="P137" s="168" t="str">
        <f>IF(J137="","",IF(G137="",$AR$3,HLOOKUP(G137,照明器具!$CH$8:$DC$9,2,0)))</f>
        <v/>
      </c>
      <c r="Q137" s="168" t="str">
        <f t="shared" si="31"/>
        <v/>
      </c>
      <c r="R137" s="356"/>
      <c r="S137" s="168" t="str">
        <f t="shared" si="32"/>
        <v/>
      </c>
      <c r="T137" s="96" t="str">
        <f t="shared" si="27"/>
        <v/>
      </c>
      <c r="U137" s="96" t="str">
        <f t="shared" si="28"/>
        <v/>
      </c>
      <c r="V137" s="96" t="str">
        <f t="shared" si="29"/>
        <v/>
      </c>
      <c r="W137" s="96" t="str">
        <f t="shared" si="30"/>
        <v/>
      </c>
      <c r="X137" s="79"/>
    </row>
    <row r="138" spans="2:24">
      <c r="B138" s="299"/>
      <c r="C138" s="332"/>
      <c r="D138" s="332"/>
      <c r="E138" s="332"/>
      <c r="F138" s="332"/>
      <c r="G138" s="332"/>
      <c r="H138" s="332"/>
      <c r="I138" s="467"/>
      <c r="J138" s="332"/>
      <c r="K138" s="332"/>
      <c r="L138" s="332"/>
      <c r="M138" s="332"/>
      <c r="N138" s="332"/>
      <c r="O138" s="332"/>
      <c r="P138" s="332"/>
      <c r="Q138" s="332"/>
      <c r="R138" s="332"/>
      <c r="S138" s="332"/>
      <c r="T138" s="410"/>
      <c r="U138" s="410"/>
      <c r="V138" s="410"/>
      <c r="W138" s="410"/>
      <c r="X138" s="334"/>
    </row>
    <row r="139" spans="2:24">
      <c r="I139" s="468"/>
      <c r="T139" s="409"/>
      <c r="U139" s="409"/>
      <c r="V139" s="409"/>
      <c r="W139" s="409"/>
      <c r="X139" s="303" t="s">
        <v>229</v>
      </c>
    </row>
    <row r="140" spans="2:24">
      <c r="B140" s="139"/>
      <c r="C140" s="322">
        <v>121</v>
      </c>
      <c r="D140" s="227"/>
      <c r="E140" s="352"/>
      <c r="F140" s="352"/>
      <c r="G140" s="329"/>
      <c r="H140" s="329"/>
      <c r="I140" s="385"/>
      <c r="J140" s="356"/>
      <c r="K140" s="227"/>
      <c r="L140" s="227"/>
      <c r="M140" s="227"/>
      <c r="N140" s="227"/>
      <c r="O140" s="48" t="str">
        <f t="shared" ref="O140:O169" si="33">IF(J140="","",SUMIF(K140:N140,"○",$AM$3:$AP$3))</f>
        <v/>
      </c>
      <c r="P140" s="168" t="str">
        <f>IF(J140="","",IF(G140="",$AR$3,HLOOKUP(G140,照明器具!$CH$8:$DC$9,2,0)))</f>
        <v/>
      </c>
      <c r="Q140" s="168" t="str">
        <f>IF(J140="","",I140*J140*(1-O140)*P140/1000)</f>
        <v/>
      </c>
      <c r="R140" s="356"/>
      <c r="S140" s="168" t="str">
        <f>IF(OR(O140="",NOT($AA$4)),"",IF(R140="",Q140*O140/(1-O140),R140*O140/(1-O140)))</f>
        <v/>
      </c>
      <c r="T140" s="96" t="str">
        <f t="shared" ref="T140:T169" si="34">IF(ISERROR(S140),"",IF(S140="","",S140*$BH$3/1000))</f>
        <v/>
      </c>
      <c r="U140" s="96" t="str">
        <f t="shared" ref="U140:U169" si="35">IF(ISERROR(S140),"",IF(S140="","",S140*$BH$4/1000))</f>
        <v/>
      </c>
      <c r="V140" s="96" t="str">
        <f t="shared" ref="V140:V169" si="36">IF(ISERROR(S140),"",IF(S140="","",S140*$BH$5/1000))</f>
        <v/>
      </c>
      <c r="W140" s="96" t="str">
        <f t="shared" ref="W140:W168" si="37">IF(ISERROR(S140),"",IF(S140="","",S140*$BH$6/1000))</f>
        <v/>
      </c>
      <c r="X140" s="79"/>
    </row>
    <row r="141" spans="2:24">
      <c r="B141" s="139"/>
      <c r="C141" s="322">
        <v>122</v>
      </c>
      <c r="D141" s="227"/>
      <c r="E141" s="352"/>
      <c r="F141" s="352"/>
      <c r="G141" s="329"/>
      <c r="H141" s="329"/>
      <c r="I141" s="385"/>
      <c r="J141" s="356"/>
      <c r="K141" s="227"/>
      <c r="L141" s="227"/>
      <c r="M141" s="227"/>
      <c r="N141" s="227"/>
      <c r="O141" s="48" t="str">
        <f t="shared" si="33"/>
        <v/>
      </c>
      <c r="P141" s="168" t="str">
        <f>IF(J141="","",IF(G141="",$AR$3,HLOOKUP(G141,照明器具!$CH$8:$DC$9,2,0)))</f>
        <v/>
      </c>
      <c r="Q141" s="168" t="str">
        <f t="shared" ref="Q141:Q169" si="38">IF(J141="","",I141*J141*(1-O141)*P141/1000)</f>
        <v/>
      </c>
      <c r="R141" s="356"/>
      <c r="S141" s="168" t="str">
        <f t="shared" ref="S141:S169" si="39">IF(OR(O141="",NOT($AA$4)),"",IF(R141="",Q141*O141/(1-O141),R141*O141/(1-O141)))</f>
        <v/>
      </c>
      <c r="T141" s="96" t="str">
        <f t="shared" si="34"/>
        <v/>
      </c>
      <c r="U141" s="96" t="str">
        <f t="shared" si="35"/>
        <v/>
      </c>
      <c r="V141" s="96" t="str">
        <f t="shared" si="36"/>
        <v/>
      </c>
      <c r="W141" s="96" t="str">
        <f t="shared" si="37"/>
        <v/>
      </c>
      <c r="X141" s="79"/>
    </row>
    <row r="142" spans="2:24">
      <c r="B142" s="139"/>
      <c r="C142" s="322">
        <v>123</v>
      </c>
      <c r="D142" s="227"/>
      <c r="E142" s="352"/>
      <c r="F142" s="352"/>
      <c r="G142" s="329"/>
      <c r="H142" s="329"/>
      <c r="I142" s="385"/>
      <c r="J142" s="356"/>
      <c r="K142" s="227"/>
      <c r="L142" s="227"/>
      <c r="M142" s="227"/>
      <c r="N142" s="227"/>
      <c r="O142" s="48" t="str">
        <f t="shared" si="33"/>
        <v/>
      </c>
      <c r="P142" s="168" t="str">
        <f>IF(J142="","",IF(G142="",$AR$3,HLOOKUP(G142,照明器具!$CH$8:$DC$9,2,0)))</f>
        <v/>
      </c>
      <c r="Q142" s="168" t="str">
        <f t="shared" si="38"/>
        <v/>
      </c>
      <c r="R142" s="356"/>
      <c r="S142" s="168" t="str">
        <f t="shared" si="39"/>
        <v/>
      </c>
      <c r="T142" s="96" t="str">
        <f t="shared" si="34"/>
        <v/>
      </c>
      <c r="U142" s="96" t="str">
        <f t="shared" si="35"/>
        <v/>
      </c>
      <c r="V142" s="96" t="str">
        <f t="shared" si="36"/>
        <v/>
      </c>
      <c r="W142" s="96" t="str">
        <f t="shared" si="37"/>
        <v/>
      </c>
      <c r="X142" s="79"/>
    </row>
    <row r="143" spans="2:24">
      <c r="B143" s="139"/>
      <c r="C143" s="322">
        <v>124</v>
      </c>
      <c r="D143" s="227"/>
      <c r="E143" s="352"/>
      <c r="F143" s="352"/>
      <c r="G143" s="329"/>
      <c r="H143" s="329"/>
      <c r="I143" s="385"/>
      <c r="J143" s="356"/>
      <c r="K143" s="227"/>
      <c r="L143" s="227"/>
      <c r="M143" s="227"/>
      <c r="N143" s="227"/>
      <c r="O143" s="48" t="str">
        <f t="shared" si="33"/>
        <v/>
      </c>
      <c r="P143" s="168" t="str">
        <f>IF(J143="","",IF(G143="",$AR$3,HLOOKUP(G143,照明器具!$CH$8:$DC$9,2,0)))</f>
        <v/>
      </c>
      <c r="Q143" s="168" t="str">
        <f t="shared" si="38"/>
        <v/>
      </c>
      <c r="R143" s="356"/>
      <c r="S143" s="168" t="str">
        <f t="shared" si="39"/>
        <v/>
      </c>
      <c r="T143" s="96" t="str">
        <f t="shared" si="34"/>
        <v/>
      </c>
      <c r="U143" s="96" t="str">
        <f t="shared" si="35"/>
        <v/>
      </c>
      <c r="V143" s="96" t="str">
        <f t="shared" si="36"/>
        <v/>
      </c>
      <c r="W143" s="96" t="str">
        <f t="shared" si="37"/>
        <v/>
      </c>
      <c r="X143" s="79"/>
    </row>
    <row r="144" spans="2:24">
      <c r="B144" s="139"/>
      <c r="C144" s="322">
        <v>125</v>
      </c>
      <c r="D144" s="227"/>
      <c r="E144" s="352"/>
      <c r="F144" s="352"/>
      <c r="G144" s="329"/>
      <c r="H144" s="329"/>
      <c r="I144" s="385"/>
      <c r="J144" s="356"/>
      <c r="K144" s="227"/>
      <c r="L144" s="227"/>
      <c r="M144" s="227"/>
      <c r="N144" s="227"/>
      <c r="O144" s="48" t="str">
        <f t="shared" si="33"/>
        <v/>
      </c>
      <c r="P144" s="168" t="str">
        <f>IF(J144="","",IF(G144="",$AR$3,HLOOKUP(G144,照明器具!$CH$8:$DC$9,2,0)))</f>
        <v/>
      </c>
      <c r="Q144" s="168" t="str">
        <f t="shared" si="38"/>
        <v/>
      </c>
      <c r="R144" s="356"/>
      <c r="S144" s="168" t="str">
        <f t="shared" si="39"/>
        <v/>
      </c>
      <c r="T144" s="96" t="str">
        <f t="shared" si="34"/>
        <v/>
      </c>
      <c r="U144" s="96" t="str">
        <f t="shared" si="35"/>
        <v/>
      </c>
      <c r="V144" s="96" t="str">
        <f t="shared" si="36"/>
        <v/>
      </c>
      <c r="W144" s="96" t="str">
        <f t="shared" si="37"/>
        <v/>
      </c>
      <c r="X144" s="79"/>
    </row>
    <row r="145" spans="2:24">
      <c r="B145" s="139"/>
      <c r="C145" s="322">
        <v>126</v>
      </c>
      <c r="D145" s="227"/>
      <c r="E145" s="352"/>
      <c r="F145" s="352"/>
      <c r="G145" s="329"/>
      <c r="H145" s="329"/>
      <c r="I145" s="385"/>
      <c r="J145" s="356"/>
      <c r="K145" s="227"/>
      <c r="L145" s="227"/>
      <c r="M145" s="227"/>
      <c r="N145" s="227"/>
      <c r="O145" s="48" t="str">
        <f t="shared" si="33"/>
        <v/>
      </c>
      <c r="P145" s="168" t="str">
        <f>IF(J145="","",IF(G145="",$AR$3,HLOOKUP(G145,照明器具!$CH$8:$DC$9,2,0)))</f>
        <v/>
      </c>
      <c r="Q145" s="168" t="str">
        <f t="shared" si="38"/>
        <v/>
      </c>
      <c r="R145" s="356"/>
      <c r="S145" s="168" t="str">
        <f t="shared" si="39"/>
        <v/>
      </c>
      <c r="T145" s="96" t="str">
        <f t="shared" si="34"/>
        <v/>
      </c>
      <c r="U145" s="96" t="str">
        <f t="shared" si="35"/>
        <v/>
      </c>
      <c r="V145" s="96" t="str">
        <f t="shared" si="36"/>
        <v/>
      </c>
      <c r="W145" s="96" t="str">
        <f t="shared" si="37"/>
        <v/>
      </c>
      <c r="X145" s="79"/>
    </row>
    <row r="146" spans="2:24">
      <c r="B146" s="139"/>
      <c r="C146" s="322">
        <v>127</v>
      </c>
      <c r="D146" s="227"/>
      <c r="E146" s="352"/>
      <c r="F146" s="352"/>
      <c r="G146" s="329"/>
      <c r="H146" s="329"/>
      <c r="I146" s="385"/>
      <c r="J146" s="356"/>
      <c r="K146" s="227"/>
      <c r="L146" s="227"/>
      <c r="M146" s="227"/>
      <c r="N146" s="227"/>
      <c r="O146" s="48" t="str">
        <f t="shared" si="33"/>
        <v/>
      </c>
      <c r="P146" s="168" t="str">
        <f>IF(J146="","",IF(G146="",$AR$3,HLOOKUP(G146,照明器具!$CH$8:$DC$9,2,0)))</f>
        <v/>
      </c>
      <c r="Q146" s="168" t="str">
        <f t="shared" si="38"/>
        <v/>
      </c>
      <c r="R146" s="356"/>
      <c r="S146" s="168" t="str">
        <f t="shared" si="39"/>
        <v/>
      </c>
      <c r="T146" s="96" t="str">
        <f t="shared" si="34"/>
        <v/>
      </c>
      <c r="U146" s="96" t="str">
        <f t="shared" si="35"/>
        <v/>
      </c>
      <c r="V146" s="96" t="str">
        <f t="shared" si="36"/>
        <v/>
      </c>
      <c r="W146" s="96" t="str">
        <f t="shared" si="37"/>
        <v/>
      </c>
      <c r="X146" s="79"/>
    </row>
    <row r="147" spans="2:24">
      <c r="B147" s="139"/>
      <c r="C147" s="322">
        <v>128</v>
      </c>
      <c r="D147" s="227"/>
      <c r="E147" s="352"/>
      <c r="F147" s="352"/>
      <c r="G147" s="329"/>
      <c r="H147" s="329"/>
      <c r="I147" s="385"/>
      <c r="J147" s="356"/>
      <c r="K147" s="227"/>
      <c r="L147" s="227"/>
      <c r="M147" s="227"/>
      <c r="N147" s="227"/>
      <c r="O147" s="48" t="str">
        <f t="shared" si="33"/>
        <v/>
      </c>
      <c r="P147" s="168" t="str">
        <f>IF(J147="","",IF(G147="",$AR$3,HLOOKUP(G147,照明器具!$CH$8:$DC$9,2,0)))</f>
        <v/>
      </c>
      <c r="Q147" s="168" t="str">
        <f t="shared" si="38"/>
        <v/>
      </c>
      <c r="R147" s="356"/>
      <c r="S147" s="168" t="str">
        <f>IF(OR(O147="",NOT($AA$4)),"",IF(R147="",Q147*O147/(1-O147),R147*O147/(1-O147)))</f>
        <v/>
      </c>
      <c r="T147" s="96" t="str">
        <f t="shared" si="34"/>
        <v/>
      </c>
      <c r="U147" s="96" t="str">
        <f t="shared" si="35"/>
        <v/>
      </c>
      <c r="V147" s="96" t="str">
        <f t="shared" si="36"/>
        <v/>
      </c>
      <c r="W147" s="96" t="str">
        <f t="shared" si="37"/>
        <v/>
      </c>
      <c r="X147" s="79"/>
    </row>
    <row r="148" spans="2:24">
      <c r="B148" s="139"/>
      <c r="C148" s="322">
        <v>129</v>
      </c>
      <c r="D148" s="227"/>
      <c r="E148" s="352"/>
      <c r="F148" s="352"/>
      <c r="G148" s="329"/>
      <c r="H148" s="329"/>
      <c r="I148" s="385"/>
      <c r="J148" s="356"/>
      <c r="K148" s="227"/>
      <c r="L148" s="227"/>
      <c r="M148" s="227"/>
      <c r="N148" s="227"/>
      <c r="O148" s="48" t="str">
        <f t="shared" si="33"/>
        <v/>
      </c>
      <c r="P148" s="168" t="str">
        <f>IF(J148="","",IF(G148="",$AR$3,HLOOKUP(G148,照明器具!$CH$8:$DC$9,2,0)))</f>
        <v/>
      </c>
      <c r="Q148" s="168" t="str">
        <f t="shared" si="38"/>
        <v/>
      </c>
      <c r="R148" s="356"/>
      <c r="S148" s="168" t="str">
        <f t="shared" si="39"/>
        <v/>
      </c>
      <c r="T148" s="96" t="str">
        <f t="shared" si="34"/>
        <v/>
      </c>
      <c r="U148" s="96" t="str">
        <f t="shared" si="35"/>
        <v/>
      </c>
      <c r="V148" s="96" t="str">
        <f t="shared" si="36"/>
        <v/>
      </c>
      <c r="W148" s="96" t="str">
        <f t="shared" si="37"/>
        <v/>
      </c>
      <c r="X148" s="79"/>
    </row>
    <row r="149" spans="2:24">
      <c r="B149" s="139"/>
      <c r="C149" s="322">
        <v>130</v>
      </c>
      <c r="D149" s="227"/>
      <c r="E149" s="352"/>
      <c r="F149" s="352"/>
      <c r="G149" s="329"/>
      <c r="H149" s="329"/>
      <c r="I149" s="385"/>
      <c r="J149" s="356"/>
      <c r="K149" s="227"/>
      <c r="L149" s="227"/>
      <c r="M149" s="227"/>
      <c r="N149" s="227"/>
      <c r="O149" s="48" t="str">
        <f t="shared" si="33"/>
        <v/>
      </c>
      <c r="P149" s="168" t="str">
        <f>IF(J149="","",IF(G149="",$AR$3,HLOOKUP(G149,照明器具!$CH$8:$DC$9,2,0)))</f>
        <v/>
      </c>
      <c r="Q149" s="168" t="str">
        <f t="shared" si="38"/>
        <v/>
      </c>
      <c r="R149" s="356"/>
      <c r="S149" s="168" t="str">
        <f t="shared" si="39"/>
        <v/>
      </c>
      <c r="T149" s="96" t="str">
        <f t="shared" si="34"/>
        <v/>
      </c>
      <c r="U149" s="96" t="str">
        <f t="shared" si="35"/>
        <v/>
      </c>
      <c r="V149" s="96" t="str">
        <f t="shared" si="36"/>
        <v/>
      </c>
      <c r="W149" s="96" t="str">
        <f t="shared" si="37"/>
        <v/>
      </c>
      <c r="X149" s="79"/>
    </row>
    <row r="150" spans="2:24">
      <c r="B150" s="139"/>
      <c r="C150" s="322">
        <v>131</v>
      </c>
      <c r="D150" s="227"/>
      <c r="E150" s="352"/>
      <c r="F150" s="352"/>
      <c r="G150" s="329"/>
      <c r="H150" s="329"/>
      <c r="I150" s="385"/>
      <c r="J150" s="356"/>
      <c r="K150" s="227"/>
      <c r="L150" s="227"/>
      <c r="M150" s="227"/>
      <c r="N150" s="227"/>
      <c r="O150" s="48" t="str">
        <f t="shared" si="33"/>
        <v/>
      </c>
      <c r="P150" s="168" t="str">
        <f>IF(J150="","",IF(G150="",$AR$3,HLOOKUP(G150,照明器具!$CH$8:$DC$9,2,0)))</f>
        <v/>
      </c>
      <c r="Q150" s="168" t="str">
        <f t="shared" si="38"/>
        <v/>
      </c>
      <c r="R150" s="356"/>
      <c r="S150" s="168" t="str">
        <f t="shared" si="39"/>
        <v/>
      </c>
      <c r="T150" s="96" t="str">
        <f t="shared" si="34"/>
        <v/>
      </c>
      <c r="U150" s="96" t="str">
        <f t="shared" si="35"/>
        <v/>
      </c>
      <c r="V150" s="96" t="str">
        <f t="shared" si="36"/>
        <v/>
      </c>
      <c r="W150" s="96" t="str">
        <f t="shared" si="37"/>
        <v/>
      </c>
      <c r="X150" s="79"/>
    </row>
    <row r="151" spans="2:24">
      <c r="B151" s="139"/>
      <c r="C151" s="322">
        <v>132</v>
      </c>
      <c r="D151" s="227"/>
      <c r="E151" s="352"/>
      <c r="F151" s="352"/>
      <c r="G151" s="329"/>
      <c r="H151" s="329"/>
      <c r="I151" s="385"/>
      <c r="J151" s="356"/>
      <c r="K151" s="227"/>
      <c r="L151" s="227"/>
      <c r="M151" s="227"/>
      <c r="N151" s="227"/>
      <c r="O151" s="48" t="str">
        <f t="shared" si="33"/>
        <v/>
      </c>
      <c r="P151" s="168" t="str">
        <f>IF(J151="","",IF(G151="",$AR$3,HLOOKUP(G151,照明器具!$CH$8:$DC$9,2,0)))</f>
        <v/>
      </c>
      <c r="Q151" s="168" t="str">
        <f t="shared" si="38"/>
        <v/>
      </c>
      <c r="R151" s="356"/>
      <c r="S151" s="168" t="str">
        <f t="shared" si="39"/>
        <v/>
      </c>
      <c r="T151" s="96" t="str">
        <f t="shared" si="34"/>
        <v/>
      </c>
      <c r="U151" s="96" t="str">
        <f t="shared" si="35"/>
        <v/>
      </c>
      <c r="V151" s="96" t="str">
        <f t="shared" si="36"/>
        <v/>
      </c>
      <c r="W151" s="96" t="str">
        <f t="shared" si="37"/>
        <v/>
      </c>
      <c r="X151" s="79"/>
    </row>
    <row r="152" spans="2:24">
      <c r="B152" s="139"/>
      <c r="C152" s="322">
        <v>133</v>
      </c>
      <c r="D152" s="227"/>
      <c r="E152" s="352"/>
      <c r="F152" s="352"/>
      <c r="G152" s="329"/>
      <c r="H152" s="329"/>
      <c r="I152" s="385"/>
      <c r="J152" s="356"/>
      <c r="K152" s="227"/>
      <c r="L152" s="227"/>
      <c r="M152" s="227"/>
      <c r="N152" s="227"/>
      <c r="O152" s="48" t="str">
        <f t="shared" si="33"/>
        <v/>
      </c>
      <c r="P152" s="168" t="str">
        <f>IF(J152="","",IF(G152="",$AR$3,HLOOKUP(G152,照明器具!$CH$8:$DC$9,2,0)))</f>
        <v/>
      </c>
      <c r="Q152" s="168" t="str">
        <f t="shared" si="38"/>
        <v/>
      </c>
      <c r="R152" s="356"/>
      <c r="S152" s="168" t="str">
        <f t="shared" si="39"/>
        <v/>
      </c>
      <c r="T152" s="96" t="str">
        <f t="shared" si="34"/>
        <v/>
      </c>
      <c r="U152" s="96" t="str">
        <f t="shared" si="35"/>
        <v/>
      </c>
      <c r="V152" s="96" t="str">
        <f t="shared" si="36"/>
        <v/>
      </c>
      <c r="W152" s="96" t="str">
        <f t="shared" si="37"/>
        <v/>
      </c>
      <c r="X152" s="79"/>
    </row>
    <row r="153" spans="2:24">
      <c r="B153" s="139"/>
      <c r="C153" s="322">
        <v>134</v>
      </c>
      <c r="D153" s="227"/>
      <c r="E153" s="352"/>
      <c r="F153" s="352"/>
      <c r="G153" s="329"/>
      <c r="H153" s="329"/>
      <c r="I153" s="385"/>
      <c r="J153" s="356"/>
      <c r="K153" s="227"/>
      <c r="L153" s="227"/>
      <c r="M153" s="227"/>
      <c r="N153" s="227"/>
      <c r="O153" s="48" t="str">
        <f t="shared" si="33"/>
        <v/>
      </c>
      <c r="P153" s="168" t="str">
        <f>IF(J153="","",IF(G153="",$AR$3,HLOOKUP(G153,照明器具!$CH$8:$DC$9,2,0)))</f>
        <v/>
      </c>
      <c r="Q153" s="168" t="str">
        <f t="shared" si="38"/>
        <v/>
      </c>
      <c r="R153" s="356"/>
      <c r="S153" s="168" t="str">
        <f t="shared" si="39"/>
        <v/>
      </c>
      <c r="T153" s="96" t="str">
        <f t="shared" si="34"/>
        <v/>
      </c>
      <c r="U153" s="96" t="str">
        <f t="shared" si="35"/>
        <v/>
      </c>
      <c r="V153" s="96" t="str">
        <f t="shared" si="36"/>
        <v/>
      </c>
      <c r="W153" s="96" t="str">
        <f t="shared" si="37"/>
        <v/>
      </c>
      <c r="X153" s="79"/>
    </row>
    <row r="154" spans="2:24">
      <c r="B154" s="139"/>
      <c r="C154" s="322">
        <v>135</v>
      </c>
      <c r="D154" s="227"/>
      <c r="E154" s="352"/>
      <c r="F154" s="352"/>
      <c r="G154" s="329"/>
      <c r="H154" s="329"/>
      <c r="I154" s="385"/>
      <c r="J154" s="356"/>
      <c r="K154" s="227"/>
      <c r="L154" s="227"/>
      <c r="M154" s="227"/>
      <c r="N154" s="227"/>
      <c r="O154" s="48" t="str">
        <f t="shared" si="33"/>
        <v/>
      </c>
      <c r="P154" s="168" t="str">
        <f>IF(J154="","",IF(G154="",$AR$3,HLOOKUP(G154,照明器具!$CH$8:$DC$9,2,0)))</f>
        <v/>
      </c>
      <c r="Q154" s="168" t="str">
        <f t="shared" si="38"/>
        <v/>
      </c>
      <c r="R154" s="356"/>
      <c r="S154" s="168" t="str">
        <f t="shared" si="39"/>
        <v/>
      </c>
      <c r="T154" s="96" t="str">
        <f t="shared" si="34"/>
        <v/>
      </c>
      <c r="U154" s="96" t="str">
        <f t="shared" si="35"/>
        <v/>
      </c>
      <c r="V154" s="96" t="str">
        <f t="shared" si="36"/>
        <v/>
      </c>
      <c r="W154" s="96" t="str">
        <f t="shared" si="37"/>
        <v/>
      </c>
      <c r="X154" s="79"/>
    </row>
    <row r="155" spans="2:24">
      <c r="B155" s="139"/>
      <c r="C155" s="322">
        <v>136</v>
      </c>
      <c r="D155" s="227"/>
      <c r="E155" s="352"/>
      <c r="F155" s="352"/>
      <c r="G155" s="329"/>
      <c r="H155" s="329"/>
      <c r="I155" s="385"/>
      <c r="J155" s="356"/>
      <c r="K155" s="227"/>
      <c r="L155" s="227"/>
      <c r="M155" s="227"/>
      <c r="N155" s="227"/>
      <c r="O155" s="48" t="str">
        <f t="shared" si="33"/>
        <v/>
      </c>
      <c r="P155" s="168" t="str">
        <f>IF(J155="","",IF(G155="",$AR$3,HLOOKUP(G155,照明器具!$CH$8:$DC$9,2,0)))</f>
        <v/>
      </c>
      <c r="Q155" s="168" t="str">
        <f t="shared" si="38"/>
        <v/>
      </c>
      <c r="R155" s="356"/>
      <c r="S155" s="168" t="str">
        <f t="shared" si="39"/>
        <v/>
      </c>
      <c r="T155" s="96" t="str">
        <f t="shared" si="34"/>
        <v/>
      </c>
      <c r="U155" s="96" t="str">
        <f t="shared" si="35"/>
        <v/>
      </c>
      <c r="V155" s="96" t="str">
        <f t="shared" si="36"/>
        <v/>
      </c>
      <c r="W155" s="96" t="str">
        <f t="shared" si="37"/>
        <v/>
      </c>
      <c r="X155" s="79"/>
    </row>
    <row r="156" spans="2:24">
      <c r="B156" s="139"/>
      <c r="C156" s="322">
        <v>137</v>
      </c>
      <c r="D156" s="227"/>
      <c r="E156" s="352"/>
      <c r="F156" s="352"/>
      <c r="G156" s="329"/>
      <c r="H156" s="329"/>
      <c r="I156" s="385"/>
      <c r="J156" s="356"/>
      <c r="K156" s="227"/>
      <c r="L156" s="227"/>
      <c r="M156" s="227"/>
      <c r="N156" s="227"/>
      <c r="O156" s="48" t="str">
        <f t="shared" si="33"/>
        <v/>
      </c>
      <c r="P156" s="168" t="str">
        <f>IF(J156="","",IF(G156="",$AR$3,HLOOKUP(G156,照明器具!$CH$8:$DC$9,2,0)))</f>
        <v/>
      </c>
      <c r="Q156" s="168" t="str">
        <f t="shared" si="38"/>
        <v/>
      </c>
      <c r="R156" s="356"/>
      <c r="S156" s="168" t="str">
        <f t="shared" si="39"/>
        <v/>
      </c>
      <c r="T156" s="96" t="str">
        <f t="shared" si="34"/>
        <v/>
      </c>
      <c r="U156" s="96" t="str">
        <f t="shared" si="35"/>
        <v/>
      </c>
      <c r="V156" s="96" t="str">
        <f t="shared" si="36"/>
        <v/>
      </c>
      <c r="W156" s="96" t="str">
        <f t="shared" si="37"/>
        <v/>
      </c>
      <c r="X156" s="79"/>
    </row>
    <row r="157" spans="2:24">
      <c r="B157" s="139"/>
      <c r="C157" s="322">
        <v>138</v>
      </c>
      <c r="D157" s="227"/>
      <c r="E157" s="352"/>
      <c r="F157" s="352"/>
      <c r="G157" s="329"/>
      <c r="H157" s="329"/>
      <c r="I157" s="385"/>
      <c r="J157" s="356"/>
      <c r="K157" s="227"/>
      <c r="L157" s="227"/>
      <c r="M157" s="227"/>
      <c r="N157" s="227"/>
      <c r="O157" s="48" t="str">
        <f t="shared" si="33"/>
        <v/>
      </c>
      <c r="P157" s="168" t="str">
        <f>IF(J157="","",IF(G157="",$AR$3,HLOOKUP(G157,照明器具!$CH$8:$DC$9,2,0)))</f>
        <v/>
      </c>
      <c r="Q157" s="168" t="str">
        <f t="shared" si="38"/>
        <v/>
      </c>
      <c r="R157" s="356"/>
      <c r="S157" s="168" t="str">
        <f t="shared" si="39"/>
        <v/>
      </c>
      <c r="T157" s="96" t="str">
        <f t="shared" si="34"/>
        <v/>
      </c>
      <c r="U157" s="96" t="str">
        <f t="shared" si="35"/>
        <v/>
      </c>
      <c r="V157" s="96" t="str">
        <f t="shared" si="36"/>
        <v/>
      </c>
      <c r="W157" s="96" t="str">
        <f t="shared" si="37"/>
        <v/>
      </c>
      <c r="X157" s="79"/>
    </row>
    <row r="158" spans="2:24">
      <c r="B158" s="139"/>
      <c r="C158" s="322">
        <v>139</v>
      </c>
      <c r="D158" s="227"/>
      <c r="E158" s="352"/>
      <c r="F158" s="352"/>
      <c r="G158" s="329"/>
      <c r="H158" s="329"/>
      <c r="I158" s="385"/>
      <c r="J158" s="356"/>
      <c r="K158" s="227"/>
      <c r="L158" s="227"/>
      <c r="M158" s="227"/>
      <c r="N158" s="227"/>
      <c r="O158" s="48" t="str">
        <f t="shared" si="33"/>
        <v/>
      </c>
      <c r="P158" s="168" t="str">
        <f>IF(J158="","",IF(G158="",$AR$3,HLOOKUP(G158,照明器具!$CH$8:$DC$9,2,0)))</f>
        <v/>
      </c>
      <c r="Q158" s="168" t="str">
        <f t="shared" si="38"/>
        <v/>
      </c>
      <c r="R158" s="356"/>
      <c r="S158" s="168" t="str">
        <f t="shared" si="39"/>
        <v/>
      </c>
      <c r="T158" s="96" t="str">
        <f t="shared" si="34"/>
        <v/>
      </c>
      <c r="U158" s="96" t="str">
        <f t="shared" si="35"/>
        <v/>
      </c>
      <c r="V158" s="96" t="str">
        <f t="shared" si="36"/>
        <v/>
      </c>
      <c r="W158" s="96" t="str">
        <f t="shared" si="37"/>
        <v/>
      </c>
      <c r="X158" s="79"/>
    </row>
    <row r="159" spans="2:24">
      <c r="B159" s="139"/>
      <c r="C159" s="322">
        <v>140</v>
      </c>
      <c r="D159" s="227"/>
      <c r="E159" s="352"/>
      <c r="F159" s="352"/>
      <c r="G159" s="329"/>
      <c r="H159" s="329"/>
      <c r="I159" s="385"/>
      <c r="J159" s="356"/>
      <c r="K159" s="227"/>
      <c r="L159" s="227"/>
      <c r="M159" s="227"/>
      <c r="N159" s="227"/>
      <c r="O159" s="48" t="str">
        <f t="shared" si="33"/>
        <v/>
      </c>
      <c r="P159" s="168" t="str">
        <f>IF(J159="","",IF(G159="",$AR$3,HLOOKUP(G159,照明器具!$CH$8:$DC$9,2,0)))</f>
        <v/>
      </c>
      <c r="Q159" s="168" t="str">
        <f t="shared" si="38"/>
        <v/>
      </c>
      <c r="R159" s="356"/>
      <c r="S159" s="168" t="str">
        <f t="shared" si="39"/>
        <v/>
      </c>
      <c r="T159" s="96" t="str">
        <f t="shared" si="34"/>
        <v/>
      </c>
      <c r="U159" s="96" t="str">
        <f t="shared" si="35"/>
        <v/>
      </c>
      <c r="V159" s="96" t="str">
        <f t="shared" si="36"/>
        <v/>
      </c>
      <c r="W159" s="96" t="str">
        <f t="shared" si="37"/>
        <v/>
      </c>
      <c r="X159" s="79"/>
    </row>
    <row r="160" spans="2:24">
      <c r="B160" s="139"/>
      <c r="C160" s="322">
        <v>141</v>
      </c>
      <c r="D160" s="227"/>
      <c r="E160" s="352"/>
      <c r="F160" s="352"/>
      <c r="G160" s="329"/>
      <c r="H160" s="329"/>
      <c r="I160" s="385"/>
      <c r="J160" s="356"/>
      <c r="K160" s="227"/>
      <c r="L160" s="227"/>
      <c r="M160" s="227"/>
      <c r="N160" s="227"/>
      <c r="O160" s="48" t="str">
        <f t="shared" si="33"/>
        <v/>
      </c>
      <c r="P160" s="168" t="str">
        <f>IF(J160="","",IF(G160="",$AR$3,HLOOKUP(G160,照明器具!$CH$8:$DC$9,2,0)))</f>
        <v/>
      </c>
      <c r="Q160" s="168" t="str">
        <f t="shared" si="38"/>
        <v/>
      </c>
      <c r="R160" s="356"/>
      <c r="S160" s="168" t="str">
        <f t="shared" si="39"/>
        <v/>
      </c>
      <c r="T160" s="96" t="str">
        <f t="shared" si="34"/>
        <v/>
      </c>
      <c r="U160" s="96" t="str">
        <f t="shared" si="35"/>
        <v/>
      </c>
      <c r="V160" s="96" t="str">
        <f t="shared" si="36"/>
        <v/>
      </c>
      <c r="W160" s="96" t="str">
        <f t="shared" si="37"/>
        <v/>
      </c>
      <c r="X160" s="79"/>
    </row>
    <row r="161" spans="2:24">
      <c r="B161" s="139"/>
      <c r="C161" s="322">
        <v>142</v>
      </c>
      <c r="D161" s="227"/>
      <c r="E161" s="352"/>
      <c r="F161" s="352"/>
      <c r="G161" s="329"/>
      <c r="H161" s="329"/>
      <c r="I161" s="385"/>
      <c r="J161" s="356"/>
      <c r="K161" s="227"/>
      <c r="L161" s="227"/>
      <c r="M161" s="227"/>
      <c r="N161" s="227"/>
      <c r="O161" s="48" t="str">
        <f t="shared" si="33"/>
        <v/>
      </c>
      <c r="P161" s="168" t="str">
        <f>IF(J161="","",IF(G161="",$AR$3,HLOOKUP(G161,照明器具!$CH$8:$DC$9,2,0)))</f>
        <v/>
      </c>
      <c r="Q161" s="168" t="str">
        <f t="shared" si="38"/>
        <v/>
      </c>
      <c r="R161" s="356"/>
      <c r="S161" s="168" t="str">
        <f t="shared" si="39"/>
        <v/>
      </c>
      <c r="T161" s="96" t="str">
        <f t="shared" si="34"/>
        <v/>
      </c>
      <c r="U161" s="96" t="str">
        <f t="shared" si="35"/>
        <v/>
      </c>
      <c r="V161" s="96" t="str">
        <f t="shared" si="36"/>
        <v/>
      </c>
      <c r="W161" s="96" t="str">
        <f t="shared" si="37"/>
        <v/>
      </c>
      <c r="X161" s="79"/>
    </row>
    <row r="162" spans="2:24">
      <c r="B162" s="139"/>
      <c r="C162" s="322">
        <v>143</v>
      </c>
      <c r="D162" s="227"/>
      <c r="E162" s="352"/>
      <c r="F162" s="352"/>
      <c r="G162" s="329"/>
      <c r="H162" s="329"/>
      <c r="I162" s="385"/>
      <c r="J162" s="356"/>
      <c r="K162" s="227"/>
      <c r="L162" s="227"/>
      <c r="M162" s="227"/>
      <c r="N162" s="227"/>
      <c r="O162" s="48" t="str">
        <f t="shared" si="33"/>
        <v/>
      </c>
      <c r="P162" s="168" t="str">
        <f>IF(J162="","",IF(G162="",$AR$3,HLOOKUP(G162,照明器具!$CH$8:$DC$9,2,0)))</f>
        <v/>
      </c>
      <c r="Q162" s="168" t="str">
        <f t="shared" si="38"/>
        <v/>
      </c>
      <c r="R162" s="356"/>
      <c r="S162" s="168" t="str">
        <f t="shared" si="39"/>
        <v/>
      </c>
      <c r="T162" s="96" t="str">
        <f t="shared" si="34"/>
        <v/>
      </c>
      <c r="U162" s="96" t="str">
        <f t="shared" si="35"/>
        <v/>
      </c>
      <c r="V162" s="96" t="str">
        <f t="shared" si="36"/>
        <v/>
      </c>
      <c r="W162" s="96" t="str">
        <f t="shared" si="37"/>
        <v/>
      </c>
      <c r="X162" s="79"/>
    </row>
    <row r="163" spans="2:24">
      <c r="B163" s="139"/>
      <c r="C163" s="322">
        <v>144</v>
      </c>
      <c r="D163" s="227"/>
      <c r="E163" s="352"/>
      <c r="F163" s="352"/>
      <c r="G163" s="329"/>
      <c r="H163" s="329"/>
      <c r="I163" s="385"/>
      <c r="J163" s="356"/>
      <c r="K163" s="227"/>
      <c r="L163" s="227"/>
      <c r="M163" s="227"/>
      <c r="N163" s="227"/>
      <c r="O163" s="48" t="str">
        <f t="shared" si="33"/>
        <v/>
      </c>
      <c r="P163" s="168" t="str">
        <f>IF(J163="","",IF(G163="",$AR$3,HLOOKUP(G163,照明器具!$CH$8:$DC$9,2,0)))</f>
        <v/>
      </c>
      <c r="Q163" s="168" t="str">
        <f t="shared" si="38"/>
        <v/>
      </c>
      <c r="R163" s="356"/>
      <c r="S163" s="168" t="str">
        <f t="shared" si="39"/>
        <v/>
      </c>
      <c r="T163" s="96" t="str">
        <f t="shared" si="34"/>
        <v/>
      </c>
      <c r="U163" s="96" t="str">
        <f t="shared" si="35"/>
        <v/>
      </c>
      <c r="V163" s="96" t="str">
        <f t="shared" si="36"/>
        <v/>
      </c>
      <c r="W163" s="96" t="str">
        <f t="shared" si="37"/>
        <v/>
      </c>
      <c r="X163" s="79"/>
    </row>
    <row r="164" spans="2:24">
      <c r="B164" s="139"/>
      <c r="C164" s="322">
        <v>145</v>
      </c>
      <c r="D164" s="227"/>
      <c r="E164" s="352"/>
      <c r="F164" s="352"/>
      <c r="G164" s="329"/>
      <c r="H164" s="329"/>
      <c r="I164" s="385"/>
      <c r="J164" s="356"/>
      <c r="K164" s="227"/>
      <c r="L164" s="227"/>
      <c r="M164" s="227"/>
      <c r="N164" s="227"/>
      <c r="O164" s="48" t="str">
        <f t="shared" si="33"/>
        <v/>
      </c>
      <c r="P164" s="168" t="str">
        <f>IF(J164="","",IF(G164="",$AR$3,HLOOKUP(G164,照明器具!$CH$8:$DC$9,2,0)))</f>
        <v/>
      </c>
      <c r="Q164" s="168" t="str">
        <f t="shared" si="38"/>
        <v/>
      </c>
      <c r="R164" s="356"/>
      <c r="S164" s="168" t="str">
        <f t="shared" si="39"/>
        <v/>
      </c>
      <c r="T164" s="96" t="str">
        <f t="shared" si="34"/>
        <v/>
      </c>
      <c r="U164" s="96" t="str">
        <f t="shared" si="35"/>
        <v/>
      </c>
      <c r="V164" s="96" t="str">
        <f t="shared" si="36"/>
        <v/>
      </c>
      <c r="W164" s="96" t="str">
        <f t="shared" si="37"/>
        <v/>
      </c>
      <c r="X164" s="79"/>
    </row>
    <row r="165" spans="2:24">
      <c r="B165" s="139"/>
      <c r="C165" s="322">
        <v>146</v>
      </c>
      <c r="D165" s="227"/>
      <c r="E165" s="352"/>
      <c r="F165" s="352"/>
      <c r="G165" s="329"/>
      <c r="H165" s="329"/>
      <c r="I165" s="385"/>
      <c r="J165" s="356"/>
      <c r="K165" s="227"/>
      <c r="L165" s="227"/>
      <c r="M165" s="227"/>
      <c r="N165" s="227"/>
      <c r="O165" s="48" t="str">
        <f t="shared" si="33"/>
        <v/>
      </c>
      <c r="P165" s="168" t="str">
        <f>IF(J165="","",IF(G165="",$AR$3,HLOOKUP(G165,照明器具!$CH$8:$DC$9,2,0)))</f>
        <v/>
      </c>
      <c r="Q165" s="168" t="str">
        <f t="shared" si="38"/>
        <v/>
      </c>
      <c r="R165" s="356"/>
      <c r="S165" s="168" t="str">
        <f t="shared" si="39"/>
        <v/>
      </c>
      <c r="T165" s="96" t="str">
        <f t="shared" si="34"/>
        <v/>
      </c>
      <c r="U165" s="96" t="str">
        <f t="shared" si="35"/>
        <v/>
      </c>
      <c r="V165" s="96" t="str">
        <f t="shared" si="36"/>
        <v/>
      </c>
      <c r="W165" s="96" t="str">
        <f t="shared" si="37"/>
        <v/>
      </c>
      <c r="X165" s="79"/>
    </row>
    <row r="166" spans="2:24">
      <c r="B166" s="139"/>
      <c r="C166" s="322">
        <v>147</v>
      </c>
      <c r="D166" s="227"/>
      <c r="E166" s="352"/>
      <c r="F166" s="352"/>
      <c r="G166" s="329"/>
      <c r="H166" s="329"/>
      <c r="I166" s="385"/>
      <c r="J166" s="356"/>
      <c r="K166" s="227"/>
      <c r="L166" s="227"/>
      <c r="M166" s="227"/>
      <c r="N166" s="227"/>
      <c r="O166" s="48" t="str">
        <f t="shared" si="33"/>
        <v/>
      </c>
      <c r="P166" s="168" t="str">
        <f>IF(J166="","",IF(G166="",$AR$3,HLOOKUP(G166,照明器具!$CH$8:$DC$9,2,0)))</f>
        <v/>
      </c>
      <c r="Q166" s="168" t="str">
        <f t="shared" si="38"/>
        <v/>
      </c>
      <c r="R166" s="356"/>
      <c r="S166" s="168" t="str">
        <f t="shared" si="39"/>
        <v/>
      </c>
      <c r="T166" s="96" t="str">
        <f t="shared" si="34"/>
        <v/>
      </c>
      <c r="U166" s="96" t="str">
        <f t="shared" si="35"/>
        <v/>
      </c>
      <c r="V166" s="96" t="str">
        <f t="shared" si="36"/>
        <v/>
      </c>
      <c r="W166" s="96" t="str">
        <f t="shared" si="37"/>
        <v/>
      </c>
      <c r="X166" s="79"/>
    </row>
    <row r="167" spans="2:24">
      <c r="B167" s="139"/>
      <c r="C167" s="322">
        <v>148</v>
      </c>
      <c r="D167" s="227"/>
      <c r="E167" s="352"/>
      <c r="F167" s="352"/>
      <c r="G167" s="329"/>
      <c r="H167" s="329"/>
      <c r="I167" s="385"/>
      <c r="J167" s="356"/>
      <c r="K167" s="227"/>
      <c r="L167" s="227"/>
      <c r="M167" s="227"/>
      <c r="N167" s="227"/>
      <c r="O167" s="48" t="str">
        <f t="shared" si="33"/>
        <v/>
      </c>
      <c r="P167" s="168" t="str">
        <f>IF(J167="","",IF(G167="",$AR$3,HLOOKUP(G167,照明器具!$CH$8:$DC$9,2,0)))</f>
        <v/>
      </c>
      <c r="Q167" s="168" t="str">
        <f t="shared" si="38"/>
        <v/>
      </c>
      <c r="R167" s="356"/>
      <c r="S167" s="168" t="str">
        <f t="shared" si="39"/>
        <v/>
      </c>
      <c r="T167" s="96" t="str">
        <f t="shared" si="34"/>
        <v/>
      </c>
      <c r="U167" s="96" t="str">
        <f t="shared" si="35"/>
        <v/>
      </c>
      <c r="V167" s="96" t="str">
        <f t="shared" si="36"/>
        <v/>
      </c>
      <c r="W167" s="96" t="str">
        <f t="shared" si="37"/>
        <v/>
      </c>
      <c r="X167" s="79"/>
    </row>
    <row r="168" spans="2:24">
      <c r="B168" s="139"/>
      <c r="C168" s="322">
        <v>149</v>
      </c>
      <c r="D168" s="227"/>
      <c r="E168" s="352"/>
      <c r="F168" s="352"/>
      <c r="G168" s="329"/>
      <c r="H168" s="329"/>
      <c r="I168" s="385"/>
      <c r="J168" s="356"/>
      <c r="K168" s="227"/>
      <c r="L168" s="227"/>
      <c r="M168" s="227"/>
      <c r="N168" s="227"/>
      <c r="O168" s="48" t="str">
        <f t="shared" si="33"/>
        <v/>
      </c>
      <c r="P168" s="168" t="str">
        <f>IF(J168="","",IF(G168="",$AR$3,HLOOKUP(G168,照明器具!$CH$8:$DC$9,2,0)))</f>
        <v/>
      </c>
      <c r="Q168" s="168" t="str">
        <f t="shared" si="38"/>
        <v/>
      </c>
      <c r="R168" s="356"/>
      <c r="S168" s="168" t="str">
        <f t="shared" si="39"/>
        <v/>
      </c>
      <c r="T168" s="96" t="str">
        <f t="shared" si="34"/>
        <v/>
      </c>
      <c r="U168" s="96" t="str">
        <f t="shared" si="35"/>
        <v/>
      </c>
      <c r="V168" s="96" t="str">
        <f t="shared" si="36"/>
        <v/>
      </c>
      <c r="W168" s="96" t="str">
        <f t="shared" si="37"/>
        <v/>
      </c>
      <c r="X168" s="79"/>
    </row>
    <row r="169" spans="2:24">
      <c r="B169" s="139"/>
      <c r="C169" s="322">
        <v>150</v>
      </c>
      <c r="D169" s="227"/>
      <c r="E169" s="352"/>
      <c r="F169" s="352"/>
      <c r="G169" s="329"/>
      <c r="H169" s="329"/>
      <c r="I169" s="385"/>
      <c r="J169" s="356"/>
      <c r="K169" s="227"/>
      <c r="L169" s="227"/>
      <c r="M169" s="227"/>
      <c r="N169" s="227"/>
      <c r="O169" s="48" t="str">
        <f t="shared" si="33"/>
        <v/>
      </c>
      <c r="P169" s="168" t="str">
        <f>IF(J169="","",IF(G169="",$AR$3,HLOOKUP(G169,照明器具!$CH$8:$DC$9,2,0)))</f>
        <v/>
      </c>
      <c r="Q169" s="168" t="str">
        <f t="shared" si="38"/>
        <v/>
      </c>
      <c r="R169" s="356"/>
      <c r="S169" s="168" t="str">
        <f t="shared" si="39"/>
        <v/>
      </c>
      <c r="T169" s="96" t="str">
        <f t="shared" si="34"/>
        <v/>
      </c>
      <c r="U169" s="96" t="str">
        <f t="shared" si="35"/>
        <v/>
      </c>
      <c r="V169" s="96" t="str">
        <f t="shared" si="36"/>
        <v/>
      </c>
      <c r="W169" s="96" t="str">
        <f>IF(ISERROR(S169),"",IF(S169="","",S169*$BH$6/1000))</f>
        <v/>
      </c>
      <c r="X169" s="79"/>
    </row>
    <row r="170" spans="2:24">
      <c r="B170" s="299"/>
      <c r="C170" s="332"/>
      <c r="D170" s="332"/>
      <c r="E170" s="332"/>
      <c r="F170" s="332"/>
      <c r="G170" s="332"/>
      <c r="H170" s="332"/>
      <c r="I170" s="332"/>
      <c r="J170" s="332"/>
      <c r="K170" s="332"/>
      <c r="L170" s="332"/>
      <c r="M170" s="332"/>
      <c r="N170" s="332"/>
      <c r="O170" s="332"/>
      <c r="P170" s="332"/>
      <c r="Q170" s="332"/>
      <c r="R170" s="332"/>
      <c r="S170" s="332"/>
      <c r="T170" s="332"/>
      <c r="U170" s="332"/>
      <c r="V170" s="332"/>
      <c r="W170" s="332"/>
      <c r="X170" s="334"/>
    </row>
    <row r="171" spans="2:24">
      <c r="X171" s="303" t="s">
        <v>229</v>
      </c>
    </row>
  </sheetData>
  <sheetProtection algorithmName="SHA-512" hashValue="MBCWh2Sdg++O5OSIcjGkxJN+C81nzaNau2i8de/rvfPD6rJovueHmcVv4+sJOrH0FsSNam2oHlEg6gMficu4Og==" saltValue="75HeoFTilU5Zuy3bVGPuvA==" spinCount="100000" sheet="1" selectLockedCells="1"/>
  <mergeCells count="21">
    <mergeCell ref="C8:C11"/>
    <mergeCell ref="D8:N8"/>
    <mergeCell ref="D9:D11"/>
    <mergeCell ref="E9:E11"/>
    <mergeCell ref="F9:F11"/>
    <mergeCell ref="G9:G11"/>
    <mergeCell ref="H9:H11"/>
    <mergeCell ref="I9:I11"/>
    <mergeCell ref="J9:J11"/>
    <mergeCell ref="K10:K11"/>
    <mergeCell ref="L10:L11"/>
    <mergeCell ref="M10:M11"/>
    <mergeCell ref="N10:N11"/>
    <mergeCell ref="K9:N9"/>
    <mergeCell ref="T9:W10"/>
    <mergeCell ref="O8:W8"/>
    <mergeCell ref="O9:O11"/>
    <mergeCell ref="P9:P11"/>
    <mergeCell ref="Q9:Q11"/>
    <mergeCell ref="R9:R11"/>
    <mergeCell ref="S9:S11"/>
  </mergeCells>
  <phoneticPr fontId="3"/>
  <dataValidations count="4">
    <dataValidation type="list" allowBlank="1" showInputMessage="1" showErrorMessage="1" sqref="H12:H41 H140:H169 H108:H137 H76:H105 H44:H73" xr:uid="{AB7BDF02-67CF-4628-83B0-DF0F84665A56}">
      <formula1>$AD$11:$AR$11</formula1>
    </dataValidation>
    <dataValidation type="list" allowBlank="1" showInputMessage="1" showErrorMessage="1" sqref="G140:G169 G44:G73 G76:G105 G108:G137 G12:G41" xr:uid="{BC69856E-B7BA-4BA3-89EE-589C4F2F6200}">
      <formula1>$AD$10:$AZ$10</formula1>
    </dataValidation>
    <dataValidation type="list" allowBlank="1" showInputMessage="1" showErrorMessage="1" sqref="D12:D41 D140:D169 D108:D137 D76:D105 D44:D73" xr:uid="{3A1E278B-E9E2-468F-8B78-C7A5809FD0D2}">
      <formula1>$AD$2:$AK$2</formula1>
    </dataValidation>
    <dataValidation type="list" allowBlank="1" showInputMessage="1" showErrorMessage="1" sqref="K12:N41 K140:N169 K108:N137 K76:N105 K44:N73" xr:uid="{0C716E54-9D79-40CC-B22A-35015D799F9E}">
      <formula1>$AD$8:$AE$8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5" orientation="landscape" blackAndWhite="1" r:id="rId1"/>
  <headerFooter alignWithMargins="0"/>
  <rowBreaks count="4" manualBreakCount="4">
    <brk id="43" max="16383" man="1"/>
    <brk id="75" max="16383" man="1"/>
    <brk id="107" max="16383" man="1"/>
    <brk id="139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E35A9-7059-4FE1-987A-44BB7F454F23}">
  <dimension ref="A1:BB43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15.5" zeroHeight="1"/>
  <cols>
    <col min="1" max="1" width="1.9140625" style="339" customWidth="1"/>
    <col min="2" max="2" width="1.9140625" style="2" customWidth="1"/>
    <col min="3" max="3" width="3.33203125" style="2" customWidth="1"/>
    <col min="4" max="5" width="5.08203125" style="2" customWidth="1"/>
    <col min="6" max="6" width="7.83203125" style="2" customWidth="1"/>
    <col min="7" max="7" width="6.9140625" style="2" customWidth="1"/>
    <col min="8" max="8" width="8.6640625" style="2" customWidth="1"/>
    <col min="9" max="9" width="5.08203125" style="2" customWidth="1"/>
    <col min="10" max="10" width="6" style="2" customWidth="1"/>
    <col min="11" max="14" width="7.83203125" style="2" customWidth="1"/>
    <col min="15" max="15" width="6.4140625" style="2" customWidth="1"/>
    <col min="16" max="16" width="6.9140625" style="2" customWidth="1"/>
    <col min="17" max="17" width="6" style="2" customWidth="1"/>
    <col min="18" max="18" width="5.08203125" style="2" customWidth="1"/>
    <col min="19" max="19" width="6" style="2" customWidth="1"/>
    <col min="20" max="20" width="5.08203125" style="2" customWidth="1"/>
    <col min="21" max="21" width="6" style="2" customWidth="1"/>
    <col min="22" max="22" width="5.08203125" style="2" customWidth="1"/>
    <col min="23" max="26" width="6.08203125" style="2" customWidth="1"/>
    <col min="27" max="27" width="1.9140625" style="2" customWidth="1"/>
    <col min="28" max="28" width="1.9140625" style="2" hidden="1" customWidth="1"/>
    <col min="29" max="36" width="7.83203125" style="3" hidden="1" customWidth="1"/>
    <col min="37" max="16384" width="8.08203125" style="2" hidden="1"/>
  </cols>
  <sheetData>
    <row r="1" spans="1:54" ht="15" customHeight="1" thickBot="1">
      <c r="AC1" s="3" t="s">
        <v>410</v>
      </c>
      <c r="AL1" s="3" t="s">
        <v>221</v>
      </c>
      <c r="AM1" s="2" t="s">
        <v>636</v>
      </c>
      <c r="AN1" s="2" t="s">
        <v>637</v>
      </c>
      <c r="AO1" s="2" t="s">
        <v>637</v>
      </c>
      <c r="AP1" s="2" t="s">
        <v>638</v>
      </c>
      <c r="AQ1" s="2" t="s">
        <v>639</v>
      </c>
      <c r="AR1" s="2" t="s">
        <v>639</v>
      </c>
      <c r="AS1" s="3"/>
      <c r="AT1" s="3" t="s">
        <v>285</v>
      </c>
    </row>
    <row r="2" spans="1:54" ht="15" customHeight="1" thickBot="1">
      <c r="D2" s="310"/>
      <c r="E2" s="5" t="s">
        <v>0</v>
      </c>
      <c r="AC2" s="37" t="s">
        <v>8</v>
      </c>
      <c r="AD2" s="37" t="s">
        <v>9</v>
      </c>
      <c r="AE2" s="37" t="s">
        <v>10</v>
      </c>
      <c r="AF2" s="37" t="s">
        <v>11</v>
      </c>
      <c r="AG2" s="37" t="s">
        <v>12</v>
      </c>
      <c r="AH2" s="37" t="s">
        <v>13</v>
      </c>
      <c r="AI2" s="37" t="s">
        <v>14</v>
      </c>
      <c r="AJ2" s="37" t="s">
        <v>15</v>
      </c>
      <c r="AK2" s="3"/>
      <c r="AL2" s="31"/>
      <c r="AM2" s="31" t="s">
        <v>198</v>
      </c>
      <c r="AN2" s="31" t="s">
        <v>292</v>
      </c>
      <c r="AO2" s="31" t="s">
        <v>293</v>
      </c>
      <c r="AP2" s="31" t="s">
        <v>201</v>
      </c>
      <c r="AQ2" s="31" t="s">
        <v>202</v>
      </c>
      <c r="AR2" s="31" t="s">
        <v>203</v>
      </c>
      <c r="AS2" s="471"/>
      <c r="AT2" s="31"/>
      <c r="AU2" s="37" t="s">
        <v>8</v>
      </c>
      <c r="AV2" s="37" t="s">
        <v>9</v>
      </c>
      <c r="AW2" s="37" t="s">
        <v>10</v>
      </c>
      <c r="AX2" s="37" t="s">
        <v>11</v>
      </c>
      <c r="AY2" s="37" t="s">
        <v>12</v>
      </c>
      <c r="AZ2" s="37" t="s">
        <v>13</v>
      </c>
      <c r="BA2" s="37" t="s">
        <v>14</v>
      </c>
      <c r="BB2" s="37" t="s">
        <v>15</v>
      </c>
    </row>
    <row r="3" spans="1:54" ht="15" customHeight="1" thickBot="1">
      <c r="D3" s="313"/>
      <c r="E3" s="5" t="s">
        <v>1</v>
      </c>
      <c r="AL3" s="31" t="s">
        <v>100</v>
      </c>
      <c r="AM3" s="312">
        <f>メイン_入力!$AB$99</f>
        <v>0.38600000000000001</v>
      </c>
      <c r="AN3" s="312">
        <f>メイン_入力!AC106</f>
        <v>2.2440000000000002</v>
      </c>
      <c r="AO3" s="312">
        <f>メイン_入力!AD106</f>
        <v>2.2440000000000002</v>
      </c>
      <c r="AP3" s="312">
        <f>メイン_入力!$AE$99</f>
        <v>2.9988933333333332</v>
      </c>
      <c r="AQ3" s="312">
        <f>メイン_入力!$AF$99</f>
        <v>2.7096300000000002</v>
      </c>
      <c r="AR3" s="312">
        <f>メイン_入力!$AG$99</f>
        <v>2.4894833333333337</v>
      </c>
      <c r="AS3" s="471"/>
      <c r="AT3" s="31" t="s">
        <v>100</v>
      </c>
      <c r="AU3" s="31">
        <f>SUMIF($D$12:$D$41,AU2,$W$12:$W$41)</f>
        <v>0</v>
      </c>
      <c r="AV3" s="31">
        <f t="shared" ref="AV3:BB3" si="0">SUMIF($D$12:$D$41,AV2,$W$12:$W$41)</f>
        <v>0</v>
      </c>
      <c r="AW3" s="31">
        <f t="shared" si="0"/>
        <v>0</v>
      </c>
      <c r="AX3" s="31">
        <f t="shared" si="0"/>
        <v>0</v>
      </c>
      <c r="AY3" s="31">
        <f t="shared" si="0"/>
        <v>0</v>
      </c>
      <c r="AZ3" s="31">
        <f t="shared" si="0"/>
        <v>0</v>
      </c>
      <c r="BA3" s="31">
        <f t="shared" si="0"/>
        <v>0</v>
      </c>
      <c r="BB3" s="31">
        <f t="shared" si="0"/>
        <v>0</v>
      </c>
    </row>
    <row r="4" spans="1:54" ht="15" customHeight="1">
      <c r="AL4" s="31" t="s">
        <v>98</v>
      </c>
      <c r="AM4" s="312">
        <f>メイン_入力!$AB$100</f>
        <v>0.495</v>
      </c>
      <c r="AN4" s="312">
        <f>メイン_入力!AC107</f>
        <v>2.2440000000000002</v>
      </c>
      <c r="AO4" s="312">
        <f>メイン_入力!AD107</f>
        <v>2.2440000000000002</v>
      </c>
      <c r="AP4" s="312">
        <f>メイン_入力!$AE$100</f>
        <v>2.9988933333333332</v>
      </c>
      <c r="AQ4" s="312">
        <f>メイン_入力!$AF$100</f>
        <v>2.7096300000000002</v>
      </c>
      <c r="AR4" s="312">
        <f>メイン_入力!$AG$100</f>
        <v>2.4894833333333337</v>
      </c>
      <c r="AS4" s="471"/>
      <c r="AT4" s="31" t="s">
        <v>98</v>
      </c>
      <c r="AU4" s="31">
        <f>SUMIF($D$12:$D$41,AU2,$X$12:$X$41)</f>
        <v>0</v>
      </c>
      <c r="AV4" s="31">
        <f t="shared" ref="AV4:BB4" si="1">SUMIF($D$12:$D$41,AV2,$X$12:$X$41)</f>
        <v>0</v>
      </c>
      <c r="AW4" s="31">
        <f t="shared" si="1"/>
        <v>0</v>
      </c>
      <c r="AX4" s="31">
        <f t="shared" si="1"/>
        <v>0</v>
      </c>
      <c r="AY4" s="31">
        <f t="shared" si="1"/>
        <v>0</v>
      </c>
      <c r="AZ4" s="31">
        <f t="shared" si="1"/>
        <v>0</v>
      </c>
      <c r="BA4" s="31">
        <f t="shared" si="1"/>
        <v>0</v>
      </c>
      <c r="BB4" s="31">
        <f t="shared" si="1"/>
        <v>0</v>
      </c>
    </row>
    <row r="5" spans="1:54" ht="15" customHeight="1">
      <c r="A5" s="9" t="s">
        <v>838</v>
      </c>
      <c r="C5" s="71"/>
      <c r="D5" s="38"/>
      <c r="E5" s="5"/>
      <c r="U5" s="3"/>
      <c r="X5" s="3"/>
      <c r="Y5" s="3"/>
      <c r="Z5" s="3"/>
      <c r="AA5" s="10"/>
      <c r="AB5" s="3"/>
      <c r="AC5" s="37" t="s">
        <v>295</v>
      </c>
      <c r="AD5" s="37" t="s">
        <v>296</v>
      </c>
      <c r="AF5" s="37" t="s">
        <v>238</v>
      </c>
      <c r="AG5" s="37"/>
      <c r="AH5" s="2"/>
      <c r="AI5" s="2"/>
      <c r="AJ5" s="2"/>
      <c r="AL5" s="31" t="s">
        <v>99</v>
      </c>
      <c r="AM5" s="312">
        <f>メイン_入力!$AB$101</f>
        <v>0.495</v>
      </c>
      <c r="AN5" s="312">
        <f>メイン_入力!AC108</f>
        <v>2.2440000000000002</v>
      </c>
      <c r="AO5" s="312">
        <f>メイン_入力!AD108</f>
        <v>2.2440000000000002</v>
      </c>
      <c r="AP5" s="312">
        <f>メイン_入力!$AE$101</f>
        <v>2.9988933333333332</v>
      </c>
      <c r="AQ5" s="312">
        <f>メイン_入力!$AF$101</f>
        <v>2.7096300000000002</v>
      </c>
      <c r="AR5" s="312">
        <f>メイン_入力!$AG$101</f>
        <v>2.4894833333333337</v>
      </c>
      <c r="AS5" s="471"/>
      <c r="AT5" s="31" t="s">
        <v>99</v>
      </c>
      <c r="AU5" s="31">
        <f>SUMIF($D$12:$D$41,AU2,$Y$12:$Y$41)</f>
        <v>0</v>
      </c>
      <c r="AV5" s="31">
        <f t="shared" ref="AV5:BB5" si="2">SUMIF($D$12:$D$41,AV2,$Y$12:$Y$41)</f>
        <v>0</v>
      </c>
      <c r="AW5" s="31">
        <f t="shared" si="2"/>
        <v>0</v>
      </c>
      <c r="AX5" s="31">
        <f t="shared" si="2"/>
        <v>0</v>
      </c>
      <c r="AY5" s="31">
        <f t="shared" si="2"/>
        <v>0</v>
      </c>
      <c r="AZ5" s="31">
        <f t="shared" si="2"/>
        <v>0</v>
      </c>
      <c r="BA5" s="31">
        <f t="shared" si="2"/>
        <v>0</v>
      </c>
      <c r="BB5" s="31">
        <f t="shared" si="2"/>
        <v>0</v>
      </c>
    </row>
    <row r="6" spans="1:54" ht="15" customHeight="1">
      <c r="B6" s="316"/>
      <c r="C6" s="340" t="s">
        <v>635</v>
      </c>
      <c r="D6" s="317" t="s">
        <v>124</v>
      </c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317"/>
      <c r="Q6" s="317"/>
      <c r="R6" s="317"/>
      <c r="S6" s="317"/>
      <c r="T6" s="317"/>
      <c r="U6" s="78"/>
      <c r="V6" s="317"/>
      <c r="W6" s="317"/>
      <c r="X6" s="78"/>
      <c r="Y6" s="78"/>
      <c r="Z6" s="78"/>
      <c r="AA6" s="341"/>
      <c r="AB6" s="3"/>
      <c r="AL6" s="31" t="s">
        <v>848</v>
      </c>
      <c r="AM6" s="312">
        <f>メイン_入力!$AB$102</f>
        <v>0.495</v>
      </c>
      <c r="AN6" s="312">
        <f>メイン_入力!AC109</f>
        <v>2.2440000000000002</v>
      </c>
      <c r="AO6" s="312">
        <f>メイン_入力!AD109</f>
        <v>2.2440000000000002</v>
      </c>
      <c r="AP6" s="312">
        <f>メイン_入力!$AE$102</f>
        <v>2.9988933333333332</v>
      </c>
      <c r="AQ6" s="312">
        <f>メイン_入力!$AF$102</f>
        <v>2.7096300000000002</v>
      </c>
      <c r="AR6" s="312">
        <f>メイン_入力!$AG$102</f>
        <v>2.4894833333333337</v>
      </c>
      <c r="AT6" s="31" t="s">
        <v>848</v>
      </c>
      <c r="AU6" s="31">
        <f>SUMIF($D$12:$D$41,AU2,$Z$12:$Z$41)</f>
        <v>0</v>
      </c>
      <c r="AV6" s="31">
        <f>SUMIF($D$12:$D$41,AV2,$Z$12:$Z$41)</f>
        <v>0</v>
      </c>
      <c r="AW6" s="31">
        <f>SUMIF($D$12:$D$41,AW2,$Z$12:$Z$41)</f>
        <v>0</v>
      </c>
      <c r="AX6" s="31">
        <f t="shared" ref="AX6:BB6" si="3">SUMIF($D$12:$D$41,AX2,$Z$12:$Z$41)</f>
        <v>0</v>
      </c>
      <c r="AY6" s="31">
        <f t="shared" si="3"/>
        <v>0</v>
      </c>
      <c r="AZ6" s="31">
        <f t="shared" si="3"/>
        <v>0</v>
      </c>
      <c r="BA6" s="31">
        <f t="shared" si="3"/>
        <v>0</v>
      </c>
      <c r="BB6" s="31">
        <f t="shared" si="3"/>
        <v>0</v>
      </c>
    </row>
    <row r="7" spans="1:54" ht="15" customHeight="1">
      <c r="B7" s="139"/>
      <c r="U7" s="3"/>
      <c r="X7" s="3"/>
      <c r="Y7" s="3"/>
      <c r="Z7" s="3"/>
      <c r="AA7" s="79"/>
      <c r="AB7" s="3"/>
      <c r="AC7" s="31" t="s">
        <v>198</v>
      </c>
      <c r="AD7" s="31" t="s">
        <v>292</v>
      </c>
      <c r="AE7" s="31" t="s">
        <v>293</v>
      </c>
      <c r="AF7" s="31" t="s">
        <v>201</v>
      </c>
      <c r="AG7" s="31" t="s">
        <v>202</v>
      </c>
      <c r="AH7" s="31" t="s">
        <v>203</v>
      </c>
      <c r="AI7" s="31"/>
      <c r="AJ7" s="146"/>
      <c r="AM7" s="3" t="s">
        <v>284</v>
      </c>
      <c r="AN7" s="3"/>
    </row>
    <row r="8" spans="1:54" ht="15" customHeight="1">
      <c r="B8" s="139"/>
      <c r="C8" s="604" t="s">
        <v>94</v>
      </c>
      <c r="D8" s="616" t="s">
        <v>306</v>
      </c>
      <c r="E8" s="624"/>
      <c r="F8" s="624"/>
      <c r="G8" s="624"/>
      <c r="H8" s="624"/>
      <c r="I8" s="624"/>
      <c r="J8" s="624"/>
      <c r="K8" s="624"/>
      <c r="L8" s="624"/>
      <c r="M8" s="624"/>
      <c r="N8" s="626"/>
      <c r="O8" s="616" t="s">
        <v>357</v>
      </c>
      <c r="P8" s="624"/>
      <c r="Q8" s="624"/>
      <c r="R8" s="624"/>
      <c r="S8" s="624"/>
      <c r="T8" s="624"/>
      <c r="U8" s="624"/>
      <c r="V8" s="624"/>
      <c r="W8" s="624"/>
      <c r="X8" s="624"/>
      <c r="Y8" s="624"/>
      <c r="Z8" s="626"/>
      <c r="AA8" s="79"/>
      <c r="AB8" s="3"/>
      <c r="AC8" s="343"/>
      <c r="AD8" s="477"/>
      <c r="AE8" s="477"/>
      <c r="AF8" s="478"/>
      <c r="AG8" s="478"/>
      <c r="AH8" s="478"/>
      <c r="AJ8" s="343"/>
      <c r="AM8" s="31" t="s">
        <v>198</v>
      </c>
      <c r="AN8" s="31" t="s">
        <v>292</v>
      </c>
      <c r="AO8" s="31" t="s">
        <v>293</v>
      </c>
      <c r="AP8" s="31" t="s">
        <v>201</v>
      </c>
      <c r="AQ8" s="31" t="s">
        <v>202</v>
      </c>
      <c r="AR8" s="31" t="s">
        <v>203</v>
      </c>
    </row>
    <row r="9" spans="1:54" ht="15" customHeight="1">
      <c r="B9" s="139"/>
      <c r="C9" s="605"/>
      <c r="D9" s="562" t="s">
        <v>313</v>
      </c>
      <c r="E9" s="568" t="s">
        <v>314</v>
      </c>
      <c r="F9" s="645" t="s">
        <v>358</v>
      </c>
      <c r="G9" s="568" t="s">
        <v>640</v>
      </c>
      <c r="H9" s="570" t="s">
        <v>641</v>
      </c>
      <c r="I9" s="568" t="s">
        <v>320</v>
      </c>
      <c r="J9" s="562" t="s">
        <v>424</v>
      </c>
      <c r="K9" s="648" t="s">
        <v>321</v>
      </c>
      <c r="L9" s="649"/>
      <c r="M9" s="649"/>
      <c r="N9" s="649"/>
      <c r="O9" s="563" t="s">
        <v>322</v>
      </c>
      <c r="P9" s="584" t="s">
        <v>642</v>
      </c>
      <c r="Q9" s="664" t="s">
        <v>426</v>
      </c>
      <c r="R9" s="665"/>
      <c r="S9" s="664" t="s">
        <v>427</v>
      </c>
      <c r="T9" s="665"/>
      <c r="U9" s="666" t="s">
        <v>326</v>
      </c>
      <c r="V9" s="667"/>
      <c r="W9" s="570" t="s">
        <v>327</v>
      </c>
      <c r="X9" s="656"/>
      <c r="Y9" s="656"/>
      <c r="Z9" s="657"/>
      <c r="AA9" s="479"/>
      <c r="AB9" s="57"/>
      <c r="AC9" s="71" t="s">
        <v>446</v>
      </c>
      <c r="AD9" s="71"/>
      <c r="AE9" s="71"/>
      <c r="AF9" s="71"/>
      <c r="AG9" s="71"/>
      <c r="AH9" s="71"/>
      <c r="AJ9" s="71"/>
      <c r="AM9" s="31">
        <f>メイン_入力!AB94</f>
        <v>9.76</v>
      </c>
      <c r="AN9" s="31">
        <f>メイン_入力!AC94</f>
        <v>45</v>
      </c>
      <c r="AO9" s="31">
        <f>メイン_入力!AD94</f>
        <v>45</v>
      </c>
      <c r="AP9" s="31">
        <f>メイン_入力!AE94</f>
        <v>50.8</v>
      </c>
      <c r="AQ9" s="31">
        <f>メイン_入力!AF94</f>
        <v>39.1</v>
      </c>
      <c r="AR9" s="31">
        <f>メイン_入力!AG94</f>
        <v>36.700000000000003</v>
      </c>
    </row>
    <row r="10" spans="1:54" ht="48.75" customHeight="1">
      <c r="B10" s="139"/>
      <c r="C10" s="605"/>
      <c r="D10" s="563"/>
      <c r="E10" s="584"/>
      <c r="F10" s="666"/>
      <c r="G10" s="584"/>
      <c r="H10" s="664"/>
      <c r="I10" s="584"/>
      <c r="J10" s="563"/>
      <c r="K10" s="668" t="s">
        <v>643</v>
      </c>
      <c r="L10" s="668" t="s">
        <v>644</v>
      </c>
      <c r="M10" s="668" t="s">
        <v>645</v>
      </c>
      <c r="N10" s="668" t="s">
        <v>646</v>
      </c>
      <c r="O10" s="563"/>
      <c r="P10" s="584"/>
      <c r="Q10" s="664"/>
      <c r="R10" s="665"/>
      <c r="S10" s="664"/>
      <c r="T10" s="665"/>
      <c r="U10" s="666"/>
      <c r="V10" s="667"/>
      <c r="W10" s="571"/>
      <c r="X10" s="658"/>
      <c r="Y10" s="658"/>
      <c r="Z10" s="659"/>
      <c r="AA10" s="479"/>
      <c r="AB10" s="57"/>
      <c r="AC10" s="348" t="s">
        <v>647</v>
      </c>
      <c r="AD10" s="348" t="s">
        <v>644</v>
      </c>
      <c r="AE10" s="348" t="s">
        <v>648</v>
      </c>
      <c r="AF10" s="348" t="s">
        <v>646</v>
      </c>
      <c r="AG10" s="71"/>
      <c r="AH10" s="71"/>
      <c r="AM10" s="2" t="s">
        <v>649</v>
      </c>
      <c r="AN10" s="2" t="s">
        <v>650</v>
      </c>
      <c r="AO10" s="2" t="s">
        <v>650</v>
      </c>
      <c r="AP10" s="2" t="s">
        <v>651</v>
      </c>
      <c r="AQ10" s="2" t="s">
        <v>652</v>
      </c>
      <c r="AR10" s="2" t="s">
        <v>652</v>
      </c>
    </row>
    <row r="11" spans="1:54" ht="33">
      <c r="B11" s="139"/>
      <c r="C11" s="605"/>
      <c r="D11" s="563"/>
      <c r="E11" s="584"/>
      <c r="F11" s="666"/>
      <c r="G11" s="584"/>
      <c r="H11" s="720"/>
      <c r="I11" s="584"/>
      <c r="J11" s="643"/>
      <c r="K11" s="668"/>
      <c r="L11" s="668"/>
      <c r="M11" s="668"/>
      <c r="N11" s="668"/>
      <c r="O11" s="563"/>
      <c r="P11" s="584"/>
      <c r="Q11" s="571"/>
      <c r="R11" s="659"/>
      <c r="S11" s="571"/>
      <c r="T11" s="659"/>
      <c r="U11" s="648"/>
      <c r="V11" s="650"/>
      <c r="W11" s="365" t="s">
        <v>332</v>
      </c>
      <c r="X11" s="365" t="s">
        <v>333</v>
      </c>
      <c r="Y11" s="365" t="s">
        <v>334</v>
      </c>
      <c r="Z11" s="365" t="s">
        <v>849</v>
      </c>
      <c r="AA11" s="479"/>
      <c r="AB11" s="57"/>
      <c r="AC11" s="31">
        <v>0.2</v>
      </c>
      <c r="AD11" s="31">
        <v>0.1</v>
      </c>
      <c r="AE11" s="31">
        <v>0.2</v>
      </c>
      <c r="AF11" s="31">
        <v>0.2</v>
      </c>
    </row>
    <row r="12" spans="1:54" ht="15" customHeight="1">
      <c r="B12" s="139"/>
      <c r="C12" s="322">
        <v>1</v>
      </c>
      <c r="D12" s="227"/>
      <c r="E12" s="352"/>
      <c r="F12" s="353"/>
      <c r="G12" s="369"/>
      <c r="H12" s="370"/>
      <c r="I12" s="356"/>
      <c r="J12" s="329"/>
      <c r="K12" s="227"/>
      <c r="L12" s="227"/>
      <c r="M12" s="227"/>
      <c r="N12" s="227"/>
      <c r="O12" s="31" t="str">
        <f t="shared" ref="O12:O41" si="4">IF(I12="","",IF(OR(COUNTIF(K12:N12,"○")&gt;=2,COUNTIF(K12:N12,"●")&gt;=2),0,MAX(0,SUMIF(K12:N12,"○",$AC$11:$AF$11)-SUMIF(K12:N12,"●",$AC$11:$AF$11))))</f>
        <v/>
      </c>
      <c r="P12" s="168" t="str">
        <f>IF(I12="","",メイン_入力!$AE$32)</f>
        <v/>
      </c>
      <c r="Q12" s="168" t="str">
        <f t="shared" ref="Q12:Q41" si="5">IF(OR(I12="",J12=""),"",IF(J12="電気",H12*I12*P12,H12*I12*P12*3.6/HLOOKUP(J12,$AM$8:$AR$9,2,0)))</f>
        <v/>
      </c>
      <c r="R12" s="48" t="str">
        <f>IF($J12="","",IF($J12="電気","kWh/年",IF(OR($J12="低圧ｶﾞｽ",$J12="中圧ｶﾞｽ"),"Nm3/年",IF($J12="LPG","kg/年",IF(OR($J12="A重油",$J12="灯油"),"ℓ/年","MJ/年")))))</f>
        <v/>
      </c>
      <c r="S12" s="356"/>
      <c r="T12" s="48" t="str">
        <f>IF($J12="","",IF($J12="電気","kWh/年",IF(OR($J12="低圧ｶﾞｽ",$J12="中圧ｶﾞｽ"),"m3/年",IF($J12="LPG","kg/年",IF(OR($J12="A重油",$J12="灯油"),"ℓ/年","MJ/年")))))</f>
        <v/>
      </c>
      <c r="U12" s="168" t="str">
        <f t="shared" ref="U12:U41" si="6">IF(OR(J12="",O12=""),"",IF(S12="",Q12*O12/(1-O12),IF(J12="低圧ｶﾞｽ",(101.325+2)/101.325*273.15/(273.15+15)*S12*O12/(1-O12),IF(J12="中圧ｶﾞｽ",(101.325+0.981)/101.325*273.15/(273.15+15)*S12*O12/(1-O12),S12*O12/(1-O12)))))</f>
        <v/>
      </c>
      <c r="V12" s="48" t="str">
        <f>IF($J12="","",R12)</f>
        <v/>
      </c>
      <c r="W12" s="389" t="str">
        <f>IF(ISERROR($U12),"",IF($U12="","",$U12*INDEX($AM$3:$AR$5,1,MATCH($J12,$AM$2:$AR$2,0))/1000))</f>
        <v/>
      </c>
      <c r="X12" s="389" t="str">
        <f>IF(ISERROR($U12),"",IF($U12="","",$U12*INDEX($AM$3:$AR$5,2,MATCH($J12,$AM$2:$AR$2,0))/1000))</f>
        <v/>
      </c>
      <c r="Y12" s="389" t="str">
        <f>IF(ISERROR($U12),"",IF($U12="","",$U12*INDEX($AM$3:$AR$5,3,MATCH($J12,$AM$2:$AR$2,0))/1000))</f>
        <v/>
      </c>
      <c r="Z12" s="389" t="str">
        <f>IF(ISERROR($U12),"",IF($U12="","",$U12*INDEX($AM$3:$AR$6,3,MATCH($J12,$AM$2:$AR$2,0))/1000))</f>
        <v/>
      </c>
      <c r="AA12" s="79"/>
      <c r="AB12" s="3"/>
    </row>
    <row r="13" spans="1:54" ht="15" customHeight="1">
      <c r="B13" s="139"/>
      <c r="C13" s="322">
        <v>2</v>
      </c>
      <c r="D13" s="227"/>
      <c r="E13" s="352"/>
      <c r="F13" s="353"/>
      <c r="G13" s="369"/>
      <c r="H13" s="370"/>
      <c r="I13" s="356"/>
      <c r="J13" s="329"/>
      <c r="K13" s="227"/>
      <c r="L13" s="227"/>
      <c r="M13" s="227"/>
      <c r="N13" s="227"/>
      <c r="O13" s="31" t="str">
        <f t="shared" si="4"/>
        <v/>
      </c>
      <c r="P13" s="168" t="str">
        <f>IF(I13="","",メイン_入力!$AE$32)</f>
        <v/>
      </c>
      <c r="Q13" s="168" t="str">
        <f t="shared" si="5"/>
        <v/>
      </c>
      <c r="R13" s="48" t="str">
        <f t="shared" ref="R13:R41" si="7">IF($J13="","",IF($J13="電気","kWh/年",IF(OR($J13="低圧ｶﾞｽ",$J13="中圧ｶﾞｽ"),"Nm3/年",IF($J13="LPG","kg/年",IF(OR($J13="A重油",$J13="灯油"),"ℓ/年","MJ/年")))))</f>
        <v/>
      </c>
      <c r="S13" s="356"/>
      <c r="T13" s="48" t="str">
        <f t="shared" ref="T13:T41" si="8">IF($J13="","",IF($J13="電気","kWh/年",IF(OR($J13="低圧ｶﾞｽ",$J13="中圧ｶﾞｽ"),"m3/年",IF($J13="LPG","kg/年",IF(OR($J13="A重油",$J13="灯油"),"ℓ/年","MJ/年")))))</f>
        <v/>
      </c>
      <c r="U13" s="168" t="str">
        <f t="shared" si="6"/>
        <v/>
      </c>
      <c r="V13" s="48" t="str">
        <f>IF($J13="","",R13)</f>
        <v/>
      </c>
      <c r="W13" s="389" t="str">
        <f t="shared" ref="W13:W41" si="9">IF(ISERROR($U13),"",IF($U13="","",$U13*INDEX($AM$3:$AR$5,1,MATCH($J13,$AM$2:$AR$2,0))/1000))</f>
        <v/>
      </c>
      <c r="X13" s="389" t="str">
        <f t="shared" ref="X13:X41" si="10">IF(ISERROR($U13),"",IF($U13="","",$U13*INDEX($AM$3:$AR$5,2,MATCH($J13,$AM$2:$AR$2,0))/1000))</f>
        <v/>
      </c>
      <c r="Y13" s="389" t="str">
        <f t="shared" ref="Y13:Y41" si="11">IF(ISERROR($U13),"",IF($U13="","",$U13*INDEX($AM$3:$AR$5,3,MATCH($J13,$AM$2:$AR$2,0))/1000))</f>
        <v/>
      </c>
      <c r="Z13" s="389" t="str">
        <f>IF(ISERROR($U13),"",IF($U13="","",$U13*INDEX($AM$3:$AR$6,3,MATCH($J13,$AM$2:$AR$2,0))/1000))</f>
        <v/>
      </c>
      <c r="AA13" s="79"/>
      <c r="AB13" s="3"/>
    </row>
    <row r="14" spans="1:54" ht="15" customHeight="1">
      <c r="B14" s="139"/>
      <c r="C14" s="322">
        <v>3</v>
      </c>
      <c r="D14" s="227"/>
      <c r="E14" s="352"/>
      <c r="F14" s="353"/>
      <c r="G14" s="369"/>
      <c r="H14" s="370"/>
      <c r="I14" s="356"/>
      <c r="J14" s="329"/>
      <c r="K14" s="227"/>
      <c r="L14" s="227"/>
      <c r="M14" s="227"/>
      <c r="N14" s="227"/>
      <c r="O14" s="31" t="str">
        <f t="shared" si="4"/>
        <v/>
      </c>
      <c r="P14" s="168" t="str">
        <f>IF(I14="","",メイン_入力!$AE$32)</f>
        <v/>
      </c>
      <c r="Q14" s="168" t="str">
        <f t="shared" si="5"/>
        <v/>
      </c>
      <c r="R14" s="48" t="str">
        <f t="shared" si="7"/>
        <v/>
      </c>
      <c r="S14" s="356"/>
      <c r="T14" s="48" t="str">
        <f t="shared" si="8"/>
        <v/>
      </c>
      <c r="U14" s="168" t="str">
        <f t="shared" si="6"/>
        <v/>
      </c>
      <c r="V14" s="48" t="str">
        <f t="shared" ref="V14:V41" si="12">IF($J14="","",R14)</f>
        <v/>
      </c>
      <c r="W14" s="389" t="str">
        <f t="shared" si="9"/>
        <v/>
      </c>
      <c r="X14" s="389" t="str">
        <f t="shared" si="10"/>
        <v/>
      </c>
      <c r="Y14" s="389" t="str">
        <f t="shared" si="11"/>
        <v/>
      </c>
      <c r="Z14" s="389" t="str">
        <f t="shared" ref="Z14:Z40" si="13">IF(ISERROR($U14),"",IF($U14="","",$U14*INDEX($AM$3:$AR$6,3,MATCH($J14,$AM$2:$AR$2,0))/1000))</f>
        <v/>
      </c>
      <c r="AA14" s="79"/>
      <c r="AB14" s="3"/>
    </row>
    <row r="15" spans="1:54" ht="15" customHeight="1">
      <c r="B15" s="139"/>
      <c r="C15" s="322">
        <v>4</v>
      </c>
      <c r="D15" s="227"/>
      <c r="E15" s="352"/>
      <c r="F15" s="353"/>
      <c r="G15" s="369"/>
      <c r="H15" s="370"/>
      <c r="I15" s="356"/>
      <c r="J15" s="329"/>
      <c r="K15" s="227"/>
      <c r="L15" s="227"/>
      <c r="M15" s="227"/>
      <c r="N15" s="227"/>
      <c r="O15" s="31" t="str">
        <f t="shared" si="4"/>
        <v/>
      </c>
      <c r="P15" s="168" t="str">
        <f>IF(I15="","",メイン_入力!$AE$32)</f>
        <v/>
      </c>
      <c r="Q15" s="168" t="str">
        <f t="shared" si="5"/>
        <v/>
      </c>
      <c r="R15" s="48" t="str">
        <f t="shared" si="7"/>
        <v/>
      </c>
      <c r="S15" s="356"/>
      <c r="T15" s="48" t="str">
        <f t="shared" si="8"/>
        <v/>
      </c>
      <c r="U15" s="168" t="str">
        <f t="shared" si="6"/>
        <v/>
      </c>
      <c r="V15" s="48" t="str">
        <f t="shared" si="12"/>
        <v/>
      </c>
      <c r="W15" s="389" t="str">
        <f t="shared" si="9"/>
        <v/>
      </c>
      <c r="X15" s="389" t="str">
        <f t="shared" si="10"/>
        <v/>
      </c>
      <c r="Y15" s="389" t="str">
        <f t="shared" si="11"/>
        <v/>
      </c>
      <c r="Z15" s="389" t="str">
        <f t="shared" si="13"/>
        <v/>
      </c>
      <c r="AA15" s="79"/>
      <c r="AB15" s="3"/>
    </row>
    <row r="16" spans="1:54" ht="15" customHeight="1">
      <c r="B16" s="139"/>
      <c r="C16" s="322">
        <v>5</v>
      </c>
      <c r="D16" s="227"/>
      <c r="E16" s="352"/>
      <c r="F16" s="353"/>
      <c r="G16" s="369"/>
      <c r="H16" s="370"/>
      <c r="I16" s="356"/>
      <c r="J16" s="329"/>
      <c r="K16" s="227"/>
      <c r="L16" s="227"/>
      <c r="M16" s="227"/>
      <c r="N16" s="227"/>
      <c r="O16" s="31" t="str">
        <f t="shared" si="4"/>
        <v/>
      </c>
      <c r="P16" s="168" t="str">
        <f>IF(I16="","",メイン_入力!$AE$32)</f>
        <v/>
      </c>
      <c r="Q16" s="168" t="str">
        <f t="shared" si="5"/>
        <v/>
      </c>
      <c r="R16" s="48" t="str">
        <f t="shared" si="7"/>
        <v/>
      </c>
      <c r="S16" s="356"/>
      <c r="T16" s="48" t="str">
        <f t="shared" si="8"/>
        <v/>
      </c>
      <c r="U16" s="168" t="str">
        <f t="shared" si="6"/>
        <v/>
      </c>
      <c r="V16" s="48" t="str">
        <f t="shared" si="12"/>
        <v/>
      </c>
      <c r="W16" s="389" t="str">
        <f t="shared" si="9"/>
        <v/>
      </c>
      <c r="X16" s="389" t="str">
        <f t="shared" si="10"/>
        <v/>
      </c>
      <c r="Y16" s="389" t="str">
        <f t="shared" si="11"/>
        <v/>
      </c>
      <c r="Z16" s="389" t="str">
        <f t="shared" si="13"/>
        <v/>
      </c>
      <c r="AA16" s="79"/>
      <c r="AB16" s="3"/>
    </row>
    <row r="17" spans="2:28" ht="15" customHeight="1">
      <c r="B17" s="139"/>
      <c r="C17" s="322">
        <v>6</v>
      </c>
      <c r="D17" s="227"/>
      <c r="E17" s="352"/>
      <c r="F17" s="353"/>
      <c r="G17" s="369"/>
      <c r="H17" s="370"/>
      <c r="I17" s="356"/>
      <c r="J17" s="329"/>
      <c r="K17" s="227"/>
      <c r="L17" s="227"/>
      <c r="M17" s="227"/>
      <c r="N17" s="227"/>
      <c r="O17" s="31" t="str">
        <f t="shared" si="4"/>
        <v/>
      </c>
      <c r="P17" s="168" t="str">
        <f>IF(I17="","",メイン_入力!$AE$32)</f>
        <v/>
      </c>
      <c r="Q17" s="168" t="str">
        <f t="shared" si="5"/>
        <v/>
      </c>
      <c r="R17" s="48" t="str">
        <f t="shared" si="7"/>
        <v/>
      </c>
      <c r="S17" s="356"/>
      <c r="T17" s="48" t="str">
        <f t="shared" si="8"/>
        <v/>
      </c>
      <c r="U17" s="168" t="str">
        <f t="shared" si="6"/>
        <v/>
      </c>
      <c r="V17" s="48" t="str">
        <f t="shared" si="12"/>
        <v/>
      </c>
      <c r="W17" s="389" t="str">
        <f t="shared" si="9"/>
        <v/>
      </c>
      <c r="X17" s="389" t="str">
        <f t="shared" si="10"/>
        <v/>
      </c>
      <c r="Y17" s="389" t="str">
        <f t="shared" si="11"/>
        <v/>
      </c>
      <c r="Z17" s="389" t="str">
        <f t="shared" si="13"/>
        <v/>
      </c>
      <c r="AA17" s="79"/>
      <c r="AB17" s="3"/>
    </row>
    <row r="18" spans="2:28" ht="15" customHeight="1">
      <c r="B18" s="139"/>
      <c r="C18" s="322">
        <v>7</v>
      </c>
      <c r="D18" s="227"/>
      <c r="E18" s="352"/>
      <c r="F18" s="353"/>
      <c r="G18" s="369"/>
      <c r="H18" s="370"/>
      <c r="I18" s="356"/>
      <c r="J18" s="329"/>
      <c r="K18" s="227"/>
      <c r="L18" s="227"/>
      <c r="M18" s="227"/>
      <c r="N18" s="227"/>
      <c r="O18" s="31" t="str">
        <f t="shared" si="4"/>
        <v/>
      </c>
      <c r="P18" s="168" t="str">
        <f>IF(I18="","",メイン_入力!$AE$32)</f>
        <v/>
      </c>
      <c r="Q18" s="168" t="str">
        <f t="shared" si="5"/>
        <v/>
      </c>
      <c r="R18" s="48" t="str">
        <f t="shared" si="7"/>
        <v/>
      </c>
      <c r="S18" s="356"/>
      <c r="T18" s="48" t="str">
        <f t="shared" si="8"/>
        <v/>
      </c>
      <c r="U18" s="168" t="str">
        <f t="shared" si="6"/>
        <v/>
      </c>
      <c r="V18" s="48" t="str">
        <f t="shared" si="12"/>
        <v/>
      </c>
      <c r="W18" s="389" t="str">
        <f t="shared" si="9"/>
        <v/>
      </c>
      <c r="X18" s="389" t="str">
        <f t="shared" si="10"/>
        <v/>
      </c>
      <c r="Y18" s="389" t="str">
        <f t="shared" si="11"/>
        <v/>
      </c>
      <c r="Z18" s="389" t="str">
        <f t="shared" si="13"/>
        <v/>
      </c>
      <c r="AA18" s="79"/>
      <c r="AB18" s="3"/>
    </row>
    <row r="19" spans="2:28" ht="15" customHeight="1">
      <c r="B19" s="139"/>
      <c r="C19" s="322">
        <v>8</v>
      </c>
      <c r="D19" s="227"/>
      <c r="E19" s="352"/>
      <c r="F19" s="353"/>
      <c r="G19" s="369"/>
      <c r="H19" s="370"/>
      <c r="I19" s="356"/>
      <c r="J19" s="329"/>
      <c r="K19" s="227"/>
      <c r="L19" s="227"/>
      <c r="M19" s="227"/>
      <c r="N19" s="227"/>
      <c r="O19" s="31" t="str">
        <f t="shared" si="4"/>
        <v/>
      </c>
      <c r="P19" s="168" t="str">
        <f>IF(I19="","",メイン_入力!$AE$32)</f>
        <v/>
      </c>
      <c r="Q19" s="168" t="str">
        <f t="shared" si="5"/>
        <v/>
      </c>
      <c r="R19" s="48" t="str">
        <f t="shared" si="7"/>
        <v/>
      </c>
      <c r="S19" s="356"/>
      <c r="T19" s="48" t="str">
        <f t="shared" si="8"/>
        <v/>
      </c>
      <c r="U19" s="168" t="str">
        <f t="shared" si="6"/>
        <v/>
      </c>
      <c r="V19" s="48" t="str">
        <f t="shared" si="12"/>
        <v/>
      </c>
      <c r="W19" s="389" t="str">
        <f t="shared" si="9"/>
        <v/>
      </c>
      <c r="X19" s="389" t="str">
        <f t="shared" si="10"/>
        <v/>
      </c>
      <c r="Y19" s="389" t="str">
        <f t="shared" si="11"/>
        <v/>
      </c>
      <c r="Z19" s="389" t="str">
        <f t="shared" si="13"/>
        <v/>
      </c>
      <c r="AA19" s="79"/>
      <c r="AB19" s="3"/>
    </row>
    <row r="20" spans="2:28" ht="15" customHeight="1">
      <c r="B20" s="139"/>
      <c r="C20" s="322">
        <v>9</v>
      </c>
      <c r="D20" s="227"/>
      <c r="E20" s="352"/>
      <c r="F20" s="353"/>
      <c r="G20" s="369"/>
      <c r="H20" s="370"/>
      <c r="I20" s="356"/>
      <c r="J20" s="329"/>
      <c r="K20" s="227"/>
      <c r="L20" s="227"/>
      <c r="M20" s="227"/>
      <c r="N20" s="227"/>
      <c r="O20" s="31" t="str">
        <f t="shared" si="4"/>
        <v/>
      </c>
      <c r="P20" s="168" t="str">
        <f>IF(I20="","",メイン_入力!$AE$32)</f>
        <v/>
      </c>
      <c r="Q20" s="168" t="str">
        <f t="shared" si="5"/>
        <v/>
      </c>
      <c r="R20" s="48" t="str">
        <f t="shared" si="7"/>
        <v/>
      </c>
      <c r="S20" s="356"/>
      <c r="T20" s="48" t="str">
        <f t="shared" si="8"/>
        <v/>
      </c>
      <c r="U20" s="168" t="str">
        <f t="shared" si="6"/>
        <v/>
      </c>
      <c r="V20" s="48" t="str">
        <f t="shared" si="12"/>
        <v/>
      </c>
      <c r="W20" s="389" t="str">
        <f t="shared" si="9"/>
        <v/>
      </c>
      <c r="X20" s="389" t="str">
        <f t="shared" si="10"/>
        <v/>
      </c>
      <c r="Y20" s="389" t="str">
        <f t="shared" si="11"/>
        <v/>
      </c>
      <c r="Z20" s="389" t="str">
        <f t="shared" si="13"/>
        <v/>
      </c>
      <c r="AA20" s="79"/>
      <c r="AB20" s="3"/>
    </row>
    <row r="21" spans="2:28" ht="15" customHeight="1">
      <c r="B21" s="139"/>
      <c r="C21" s="322">
        <v>10</v>
      </c>
      <c r="D21" s="227"/>
      <c r="E21" s="352"/>
      <c r="F21" s="353"/>
      <c r="G21" s="369"/>
      <c r="H21" s="370"/>
      <c r="I21" s="356"/>
      <c r="J21" s="329"/>
      <c r="K21" s="227"/>
      <c r="L21" s="227"/>
      <c r="M21" s="227"/>
      <c r="N21" s="227"/>
      <c r="O21" s="31" t="str">
        <f t="shared" si="4"/>
        <v/>
      </c>
      <c r="P21" s="168" t="str">
        <f>IF(I21="","",メイン_入力!$AE$32)</f>
        <v/>
      </c>
      <c r="Q21" s="168" t="str">
        <f t="shared" si="5"/>
        <v/>
      </c>
      <c r="R21" s="48" t="str">
        <f t="shared" si="7"/>
        <v/>
      </c>
      <c r="S21" s="356"/>
      <c r="T21" s="48" t="str">
        <f t="shared" si="8"/>
        <v/>
      </c>
      <c r="U21" s="168" t="str">
        <f t="shared" si="6"/>
        <v/>
      </c>
      <c r="V21" s="48" t="str">
        <f t="shared" si="12"/>
        <v/>
      </c>
      <c r="W21" s="389" t="str">
        <f t="shared" si="9"/>
        <v/>
      </c>
      <c r="X21" s="389" t="str">
        <f t="shared" si="10"/>
        <v/>
      </c>
      <c r="Y21" s="389" t="str">
        <f t="shared" si="11"/>
        <v/>
      </c>
      <c r="Z21" s="389" t="str">
        <f t="shared" si="13"/>
        <v/>
      </c>
      <c r="AA21" s="79"/>
      <c r="AB21" s="3"/>
    </row>
    <row r="22" spans="2:28" ht="15" customHeight="1">
      <c r="B22" s="139"/>
      <c r="C22" s="322">
        <v>11</v>
      </c>
      <c r="D22" s="227"/>
      <c r="E22" s="352"/>
      <c r="F22" s="353"/>
      <c r="G22" s="369"/>
      <c r="H22" s="370"/>
      <c r="I22" s="356"/>
      <c r="J22" s="329"/>
      <c r="K22" s="227"/>
      <c r="L22" s="227"/>
      <c r="M22" s="227"/>
      <c r="N22" s="227"/>
      <c r="O22" s="31" t="str">
        <f t="shared" si="4"/>
        <v/>
      </c>
      <c r="P22" s="168" t="str">
        <f>IF(I22="","",メイン_入力!$AE$32)</f>
        <v/>
      </c>
      <c r="Q22" s="168" t="str">
        <f t="shared" si="5"/>
        <v/>
      </c>
      <c r="R22" s="48" t="str">
        <f t="shared" si="7"/>
        <v/>
      </c>
      <c r="S22" s="356"/>
      <c r="T22" s="48" t="str">
        <f t="shared" si="8"/>
        <v/>
      </c>
      <c r="U22" s="168" t="str">
        <f t="shared" si="6"/>
        <v/>
      </c>
      <c r="V22" s="48" t="str">
        <f t="shared" si="12"/>
        <v/>
      </c>
      <c r="W22" s="389" t="str">
        <f t="shared" si="9"/>
        <v/>
      </c>
      <c r="X22" s="389" t="str">
        <f t="shared" si="10"/>
        <v/>
      </c>
      <c r="Y22" s="389" t="str">
        <f t="shared" si="11"/>
        <v/>
      </c>
      <c r="Z22" s="389" t="str">
        <f t="shared" si="13"/>
        <v/>
      </c>
      <c r="AA22" s="79"/>
      <c r="AB22" s="3"/>
    </row>
    <row r="23" spans="2:28" ht="15" customHeight="1">
      <c r="B23" s="139"/>
      <c r="C23" s="322">
        <v>12</v>
      </c>
      <c r="D23" s="227"/>
      <c r="E23" s="352"/>
      <c r="F23" s="353"/>
      <c r="G23" s="369"/>
      <c r="H23" s="370"/>
      <c r="I23" s="356"/>
      <c r="J23" s="329"/>
      <c r="K23" s="227"/>
      <c r="L23" s="227"/>
      <c r="M23" s="227"/>
      <c r="N23" s="227"/>
      <c r="O23" s="31" t="str">
        <f t="shared" si="4"/>
        <v/>
      </c>
      <c r="P23" s="168" t="str">
        <f>IF(I23="","",メイン_入力!$AE$32)</f>
        <v/>
      </c>
      <c r="Q23" s="168" t="str">
        <f t="shared" si="5"/>
        <v/>
      </c>
      <c r="R23" s="48" t="str">
        <f t="shared" si="7"/>
        <v/>
      </c>
      <c r="S23" s="356"/>
      <c r="T23" s="48" t="str">
        <f t="shared" si="8"/>
        <v/>
      </c>
      <c r="U23" s="168" t="str">
        <f t="shared" si="6"/>
        <v/>
      </c>
      <c r="V23" s="48" t="str">
        <f t="shared" si="12"/>
        <v/>
      </c>
      <c r="W23" s="389" t="str">
        <f t="shared" si="9"/>
        <v/>
      </c>
      <c r="X23" s="389" t="str">
        <f t="shared" si="10"/>
        <v/>
      </c>
      <c r="Y23" s="389" t="str">
        <f t="shared" si="11"/>
        <v/>
      </c>
      <c r="Z23" s="389" t="str">
        <f t="shared" si="13"/>
        <v/>
      </c>
      <c r="AA23" s="79"/>
      <c r="AB23" s="3"/>
    </row>
    <row r="24" spans="2:28" ht="15" customHeight="1">
      <c r="B24" s="139"/>
      <c r="C24" s="322">
        <v>13</v>
      </c>
      <c r="D24" s="227"/>
      <c r="E24" s="352"/>
      <c r="F24" s="353"/>
      <c r="G24" s="369"/>
      <c r="H24" s="370"/>
      <c r="I24" s="356"/>
      <c r="J24" s="329"/>
      <c r="K24" s="227"/>
      <c r="L24" s="227"/>
      <c r="M24" s="227"/>
      <c r="N24" s="227"/>
      <c r="O24" s="31" t="str">
        <f t="shared" si="4"/>
        <v/>
      </c>
      <c r="P24" s="168" t="str">
        <f>IF(I24="","",メイン_入力!$AE$32)</f>
        <v/>
      </c>
      <c r="Q24" s="168" t="str">
        <f t="shared" si="5"/>
        <v/>
      </c>
      <c r="R24" s="48" t="str">
        <f t="shared" si="7"/>
        <v/>
      </c>
      <c r="S24" s="356"/>
      <c r="T24" s="48" t="str">
        <f t="shared" si="8"/>
        <v/>
      </c>
      <c r="U24" s="168" t="str">
        <f t="shared" si="6"/>
        <v/>
      </c>
      <c r="V24" s="48" t="str">
        <f t="shared" si="12"/>
        <v/>
      </c>
      <c r="W24" s="389" t="str">
        <f t="shared" si="9"/>
        <v/>
      </c>
      <c r="X24" s="389" t="str">
        <f t="shared" si="10"/>
        <v/>
      </c>
      <c r="Y24" s="389" t="str">
        <f t="shared" si="11"/>
        <v/>
      </c>
      <c r="Z24" s="389" t="str">
        <f t="shared" si="13"/>
        <v/>
      </c>
      <c r="AA24" s="79"/>
      <c r="AB24" s="3"/>
    </row>
    <row r="25" spans="2:28" ht="15" customHeight="1">
      <c r="B25" s="139"/>
      <c r="C25" s="322">
        <v>14</v>
      </c>
      <c r="D25" s="227"/>
      <c r="E25" s="352"/>
      <c r="F25" s="353"/>
      <c r="G25" s="369"/>
      <c r="H25" s="370"/>
      <c r="I25" s="356"/>
      <c r="J25" s="329"/>
      <c r="K25" s="227"/>
      <c r="L25" s="227"/>
      <c r="M25" s="227"/>
      <c r="N25" s="227"/>
      <c r="O25" s="31" t="str">
        <f t="shared" si="4"/>
        <v/>
      </c>
      <c r="P25" s="168" t="str">
        <f>IF(I25="","",メイン_入力!$AE$32)</f>
        <v/>
      </c>
      <c r="Q25" s="168" t="str">
        <f t="shared" si="5"/>
        <v/>
      </c>
      <c r="R25" s="48" t="str">
        <f t="shared" si="7"/>
        <v/>
      </c>
      <c r="S25" s="356"/>
      <c r="T25" s="48" t="str">
        <f t="shared" si="8"/>
        <v/>
      </c>
      <c r="U25" s="168" t="str">
        <f t="shared" si="6"/>
        <v/>
      </c>
      <c r="V25" s="48" t="str">
        <f t="shared" si="12"/>
        <v/>
      </c>
      <c r="W25" s="389" t="str">
        <f t="shared" si="9"/>
        <v/>
      </c>
      <c r="X25" s="389" t="str">
        <f t="shared" si="10"/>
        <v/>
      </c>
      <c r="Y25" s="389" t="str">
        <f t="shared" si="11"/>
        <v/>
      </c>
      <c r="Z25" s="389" t="str">
        <f t="shared" si="13"/>
        <v/>
      </c>
      <c r="AA25" s="79"/>
      <c r="AB25" s="3"/>
    </row>
    <row r="26" spans="2:28" ht="15" customHeight="1">
      <c r="B26" s="139"/>
      <c r="C26" s="322">
        <v>15</v>
      </c>
      <c r="D26" s="227"/>
      <c r="E26" s="352"/>
      <c r="F26" s="353"/>
      <c r="G26" s="369"/>
      <c r="H26" s="370"/>
      <c r="I26" s="356"/>
      <c r="J26" s="329"/>
      <c r="K26" s="227"/>
      <c r="L26" s="227"/>
      <c r="M26" s="227"/>
      <c r="N26" s="227"/>
      <c r="O26" s="31" t="str">
        <f t="shared" si="4"/>
        <v/>
      </c>
      <c r="P26" s="168" t="str">
        <f>IF(I26="","",メイン_入力!$AE$32)</f>
        <v/>
      </c>
      <c r="Q26" s="168" t="str">
        <f t="shared" si="5"/>
        <v/>
      </c>
      <c r="R26" s="48" t="str">
        <f t="shared" si="7"/>
        <v/>
      </c>
      <c r="S26" s="356"/>
      <c r="T26" s="48" t="str">
        <f t="shared" si="8"/>
        <v/>
      </c>
      <c r="U26" s="168" t="str">
        <f t="shared" si="6"/>
        <v/>
      </c>
      <c r="V26" s="48" t="str">
        <f t="shared" si="12"/>
        <v/>
      </c>
      <c r="W26" s="389" t="str">
        <f t="shared" si="9"/>
        <v/>
      </c>
      <c r="X26" s="389" t="str">
        <f t="shared" si="10"/>
        <v/>
      </c>
      <c r="Y26" s="389" t="str">
        <f t="shared" si="11"/>
        <v/>
      </c>
      <c r="Z26" s="389" t="str">
        <f t="shared" si="13"/>
        <v/>
      </c>
      <c r="AA26" s="79"/>
      <c r="AB26" s="3"/>
    </row>
    <row r="27" spans="2:28" ht="15" customHeight="1">
      <c r="B27" s="139"/>
      <c r="C27" s="322">
        <v>16</v>
      </c>
      <c r="D27" s="227"/>
      <c r="E27" s="352"/>
      <c r="F27" s="353"/>
      <c r="G27" s="369"/>
      <c r="H27" s="370"/>
      <c r="I27" s="356"/>
      <c r="J27" s="329"/>
      <c r="K27" s="227"/>
      <c r="L27" s="227"/>
      <c r="M27" s="227"/>
      <c r="N27" s="227"/>
      <c r="O27" s="31" t="str">
        <f t="shared" si="4"/>
        <v/>
      </c>
      <c r="P27" s="168" t="str">
        <f>IF(I27="","",メイン_入力!$AE$32)</f>
        <v/>
      </c>
      <c r="Q27" s="168" t="str">
        <f t="shared" si="5"/>
        <v/>
      </c>
      <c r="R27" s="48" t="str">
        <f t="shared" si="7"/>
        <v/>
      </c>
      <c r="S27" s="356"/>
      <c r="T27" s="48" t="str">
        <f t="shared" si="8"/>
        <v/>
      </c>
      <c r="U27" s="168" t="str">
        <f t="shared" si="6"/>
        <v/>
      </c>
      <c r="V27" s="48" t="str">
        <f t="shared" si="12"/>
        <v/>
      </c>
      <c r="W27" s="389" t="str">
        <f t="shared" si="9"/>
        <v/>
      </c>
      <c r="X27" s="389" t="str">
        <f t="shared" si="10"/>
        <v/>
      </c>
      <c r="Y27" s="389" t="str">
        <f t="shared" si="11"/>
        <v/>
      </c>
      <c r="Z27" s="389" t="str">
        <f t="shared" si="13"/>
        <v/>
      </c>
      <c r="AA27" s="79"/>
      <c r="AB27" s="3"/>
    </row>
    <row r="28" spans="2:28" ht="15" customHeight="1">
      <c r="B28" s="139"/>
      <c r="C28" s="322">
        <v>17</v>
      </c>
      <c r="D28" s="227"/>
      <c r="E28" s="352"/>
      <c r="F28" s="353"/>
      <c r="G28" s="369"/>
      <c r="H28" s="370"/>
      <c r="I28" s="356"/>
      <c r="J28" s="329"/>
      <c r="K28" s="227"/>
      <c r="L28" s="227"/>
      <c r="M28" s="227"/>
      <c r="N28" s="227"/>
      <c r="O28" s="31" t="str">
        <f t="shared" si="4"/>
        <v/>
      </c>
      <c r="P28" s="168" t="str">
        <f>IF(I28="","",メイン_入力!$AE$32)</f>
        <v/>
      </c>
      <c r="Q28" s="168" t="str">
        <f t="shared" si="5"/>
        <v/>
      </c>
      <c r="R28" s="48" t="str">
        <f t="shared" si="7"/>
        <v/>
      </c>
      <c r="S28" s="356"/>
      <c r="T28" s="48" t="str">
        <f t="shared" si="8"/>
        <v/>
      </c>
      <c r="U28" s="168" t="str">
        <f t="shared" si="6"/>
        <v/>
      </c>
      <c r="V28" s="48" t="str">
        <f t="shared" si="12"/>
        <v/>
      </c>
      <c r="W28" s="389" t="str">
        <f t="shared" si="9"/>
        <v/>
      </c>
      <c r="X28" s="389" t="str">
        <f t="shared" si="10"/>
        <v/>
      </c>
      <c r="Y28" s="389" t="str">
        <f t="shared" si="11"/>
        <v/>
      </c>
      <c r="Z28" s="389" t="str">
        <f t="shared" si="13"/>
        <v/>
      </c>
      <c r="AA28" s="79"/>
      <c r="AB28" s="3"/>
    </row>
    <row r="29" spans="2:28" ht="15" customHeight="1">
      <c r="B29" s="139"/>
      <c r="C29" s="322">
        <v>18</v>
      </c>
      <c r="D29" s="227"/>
      <c r="E29" s="352"/>
      <c r="F29" s="353"/>
      <c r="G29" s="369"/>
      <c r="H29" s="370"/>
      <c r="I29" s="356"/>
      <c r="J29" s="329"/>
      <c r="K29" s="227"/>
      <c r="L29" s="227"/>
      <c r="M29" s="227"/>
      <c r="N29" s="227"/>
      <c r="O29" s="31" t="str">
        <f t="shared" si="4"/>
        <v/>
      </c>
      <c r="P29" s="168" t="str">
        <f>IF(I29="","",メイン_入力!$AE$32)</f>
        <v/>
      </c>
      <c r="Q29" s="168" t="str">
        <f t="shared" si="5"/>
        <v/>
      </c>
      <c r="R29" s="48" t="str">
        <f t="shared" si="7"/>
        <v/>
      </c>
      <c r="S29" s="356"/>
      <c r="T29" s="48" t="str">
        <f t="shared" si="8"/>
        <v/>
      </c>
      <c r="U29" s="168" t="str">
        <f t="shared" si="6"/>
        <v/>
      </c>
      <c r="V29" s="48" t="str">
        <f t="shared" si="12"/>
        <v/>
      </c>
      <c r="W29" s="389" t="str">
        <f t="shared" si="9"/>
        <v/>
      </c>
      <c r="X29" s="389" t="str">
        <f t="shared" si="10"/>
        <v/>
      </c>
      <c r="Y29" s="389" t="str">
        <f t="shared" si="11"/>
        <v/>
      </c>
      <c r="Z29" s="389" t="str">
        <f t="shared" si="13"/>
        <v/>
      </c>
      <c r="AA29" s="79"/>
      <c r="AB29" s="3"/>
    </row>
    <row r="30" spans="2:28" ht="15" customHeight="1">
      <c r="B30" s="139"/>
      <c r="C30" s="322">
        <v>19</v>
      </c>
      <c r="D30" s="227"/>
      <c r="E30" s="352"/>
      <c r="F30" s="353"/>
      <c r="G30" s="369"/>
      <c r="H30" s="370"/>
      <c r="I30" s="356"/>
      <c r="J30" s="329"/>
      <c r="K30" s="227"/>
      <c r="L30" s="227"/>
      <c r="M30" s="227"/>
      <c r="N30" s="227"/>
      <c r="O30" s="31" t="str">
        <f t="shared" si="4"/>
        <v/>
      </c>
      <c r="P30" s="168" t="str">
        <f>IF(I30="","",メイン_入力!$AE$32)</f>
        <v/>
      </c>
      <c r="Q30" s="168" t="str">
        <f t="shared" si="5"/>
        <v/>
      </c>
      <c r="R30" s="48" t="str">
        <f t="shared" si="7"/>
        <v/>
      </c>
      <c r="S30" s="356"/>
      <c r="T30" s="48" t="str">
        <f t="shared" si="8"/>
        <v/>
      </c>
      <c r="U30" s="168" t="str">
        <f t="shared" si="6"/>
        <v/>
      </c>
      <c r="V30" s="48" t="str">
        <f t="shared" si="12"/>
        <v/>
      </c>
      <c r="W30" s="389" t="str">
        <f t="shared" si="9"/>
        <v/>
      </c>
      <c r="X30" s="389" t="str">
        <f t="shared" si="10"/>
        <v/>
      </c>
      <c r="Y30" s="389" t="str">
        <f t="shared" si="11"/>
        <v/>
      </c>
      <c r="Z30" s="389" t="str">
        <f t="shared" si="13"/>
        <v/>
      </c>
      <c r="AA30" s="79"/>
      <c r="AB30" s="3"/>
    </row>
    <row r="31" spans="2:28" ht="15" customHeight="1">
      <c r="B31" s="139"/>
      <c r="C31" s="322">
        <v>20</v>
      </c>
      <c r="D31" s="227"/>
      <c r="E31" s="352"/>
      <c r="F31" s="353"/>
      <c r="G31" s="369"/>
      <c r="H31" s="370"/>
      <c r="I31" s="356"/>
      <c r="J31" s="329"/>
      <c r="K31" s="227"/>
      <c r="L31" s="227"/>
      <c r="M31" s="227"/>
      <c r="N31" s="227"/>
      <c r="O31" s="31" t="str">
        <f t="shared" si="4"/>
        <v/>
      </c>
      <c r="P31" s="168" t="str">
        <f>IF(I31="","",メイン_入力!$AE$32)</f>
        <v/>
      </c>
      <c r="Q31" s="168" t="str">
        <f t="shared" si="5"/>
        <v/>
      </c>
      <c r="R31" s="48" t="str">
        <f t="shared" si="7"/>
        <v/>
      </c>
      <c r="S31" s="356"/>
      <c r="T31" s="48" t="str">
        <f t="shared" si="8"/>
        <v/>
      </c>
      <c r="U31" s="168" t="str">
        <f t="shared" si="6"/>
        <v/>
      </c>
      <c r="V31" s="48" t="str">
        <f t="shared" si="12"/>
        <v/>
      </c>
      <c r="W31" s="389" t="str">
        <f t="shared" si="9"/>
        <v/>
      </c>
      <c r="X31" s="389" t="str">
        <f t="shared" si="10"/>
        <v/>
      </c>
      <c r="Y31" s="389" t="str">
        <f t="shared" si="11"/>
        <v/>
      </c>
      <c r="Z31" s="389" t="str">
        <f t="shared" si="13"/>
        <v/>
      </c>
      <c r="AA31" s="79"/>
      <c r="AB31" s="3"/>
    </row>
    <row r="32" spans="2:28" ht="15" customHeight="1">
      <c r="B32" s="139"/>
      <c r="C32" s="322">
        <v>21</v>
      </c>
      <c r="D32" s="227"/>
      <c r="E32" s="352"/>
      <c r="F32" s="353"/>
      <c r="G32" s="369"/>
      <c r="H32" s="370"/>
      <c r="I32" s="356"/>
      <c r="J32" s="329"/>
      <c r="K32" s="227"/>
      <c r="L32" s="227"/>
      <c r="M32" s="227"/>
      <c r="N32" s="227"/>
      <c r="O32" s="31" t="str">
        <f t="shared" si="4"/>
        <v/>
      </c>
      <c r="P32" s="168" t="str">
        <f>IF(I32="","",メイン_入力!$AE$32)</f>
        <v/>
      </c>
      <c r="Q32" s="168" t="str">
        <f t="shared" si="5"/>
        <v/>
      </c>
      <c r="R32" s="48" t="str">
        <f t="shared" si="7"/>
        <v/>
      </c>
      <c r="S32" s="356"/>
      <c r="T32" s="48" t="str">
        <f t="shared" si="8"/>
        <v/>
      </c>
      <c r="U32" s="168" t="str">
        <f t="shared" si="6"/>
        <v/>
      </c>
      <c r="V32" s="48" t="str">
        <f t="shared" si="12"/>
        <v/>
      </c>
      <c r="W32" s="389" t="str">
        <f t="shared" si="9"/>
        <v/>
      </c>
      <c r="X32" s="389" t="str">
        <f t="shared" si="10"/>
        <v/>
      </c>
      <c r="Y32" s="389" t="str">
        <f t="shared" si="11"/>
        <v/>
      </c>
      <c r="Z32" s="389" t="str">
        <f t="shared" si="13"/>
        <v/>
      </c>
      <c r="AA32" s="79"/>
      <c r="AB32" s="3"/>
    </row>
    <row r="33" spans="2:28" ht="15" customHeight="1">
      <c r="B33" s="139"/>
      <c r="C33" s="322">
        <v>22</v>
      </c>
      <c r="D33" s="227"/>
      <c r="E33" s="352"/>
      <c r="F33" s="353"/>
      <c r="G33" s="369"/>
      <c r="H33" s="370"/>
      <c r="I33" s="356"/>
      <c r="J33" s="329"/>
      <c r="K33" s="227"/>
      <c r="L33" s="227"/>
      <c r="M33" s="227"/>
      <c r="N33" s="227"/>
      <c r="O33" s="31" t="str">
        <f t="shared" si="4"/>
        <v/>
      </c>
      <c r="P33" s="168" t="str">
        <f>IF(I33="","",メイン_入力!$AE$32)</f>
        <v/>
      </c>
      <c r="Q33" s="168" t="str">
        <f t="shared" si="5"/>
        <v/>
      </c>
      <c r="R33" s="48" t="str">
        <f t="shared" si="7"/>
        <v/>
      </c>
      <c r="S33" s="356"/>
      <c r="T33" s="48" t="str">
        <f t="shared" si="8"/>
        <v/>
      </c>
      <c r="U33" s="168" t="str">
        <f t="shared" si="6"/>
        <v/>
      </c>
      <c r="V33" s="48" t="str">
        <f t="shared" si="12"/>
        <v/>
      </c>
      <c r="W33" s="389" t="str">
        <f t="shared" si="9"/>
        <v/>
      </c>
      <c r="X33" s="389" t="str">
        <f t="shared" si="10"/>
        <v/>
      </c>
      <c r="Y33" s="389" t="str">
        <f t="shared" si="11"/>
        <v/>
      </c>
      <c r="Z33" s="389" t="str">
        <f t="shared" si="13"/>
        <v/>
      </c>
      <c r="AA33" s="79"/>
      <c r="AB33" s="3"/>
    </row>
    <row r="34" spans="2:28" ht="15" customHeight="1">
      <c r="B34" s="139"/>
      <c r="C34" s="322">
        <v>23</v>
      </c>
      <c r="D34" s="227"/>
      <c r="E34" s="352"/>
      <c r="F34" s="353"/>
      <c r="G34" s="369"/>
      <c r="H34" s="370"/>
      <c r="I34" s="356"/>
      <c r="J34" s="329"/>
      <c r="K34" s="227"/>
      <c r="L34" s="227"/>
      <c r="M34" s="227"/>
      <c r="N34" s="227"/>
      <c r="O34" s="31" t="str">
        <f t="shared" si="4"/>
        <v/>
      </c>
      <c r="P34" s="168" t="str">
        <f>IF(I34="","",メイン_入力!$AE$32)</f>
        <v/>
      </c>
      <c r="Q34" s="168" t="str">
        <f t="shared" si="5"/>
        <v/>
      </c>
      <c r="R34" s="48" t="str">
        <f t="shared" si="7"/>
        <v/>
      </c>
      <c r="S34" s="356"/>
      <c r="T34" s="48" t="str">
        <f t="shared" si="8"/>
        <v/>
      </c>
      <c r="U34" s="168" t="str">
        <f t="shared" si="6"/>
        <v/>
      </c>
      <c r="V34" s="48" t="str">
        <f t="shared" si="12"/>
        <v/>
      </c>
      <c r="W34" s="389" t="str">
        <f t="shared" si="9"/>
        <v/>
      </c>
      <c r="X34" s="389" t="str">
        <f t="shared" si="10"/>
        <v/>
      </c>
      <c r="Y34" s="389" t="str">
        <f t="shared" si="11"/>
        <v/>
      </c>
      <c r="Z34" s="389" t="str">
        <f t="shared" si="13"/>
        <v/>
      </c>
      <c r="AA34" s="79"/>
      <c r="AB34" s="3"/>
    </row>
    <row r="35" spans="2:28" ht="15" customHeight="1">
      <c r="B35" s="139"/>
      <c r="C35" s="322">
        <v>24</v>
      </c>
      <c r="D35" s="227"/>
      <c r="E35" s="352"/>
      <c r="F35" s="353"/>
      <c r="G35" s="369"/>
      <c r="H35" s="370"/>
      <c r="I35" s="356"/>
      <c r="J35" s="329"/>
      <c r="K35" s="227"/>
      <c r="L35" s="227"/>
      <c r="M35" s="227"/>
      <c r="N35" s="227"/>
      <c r="O35" s="31" t="str">
        <f t="shared" si="4"/>
        <v/>
      </c>
      <c r="P35" s="168" t="str">
        <f>IF(I35="","",メイン_入力!$AE$32)</f>
        <v/>
      </c>
      <c r="Q35" s="168" t="str">
        <f t="shared" si="5"/>
        <v/>
      </c>
      <c r="R35" s="48" t="str">
        <f t="shared" si="7"/>
        <v/>
      </c>
      <c r="S35" s="356"/>
      <c r="T35" s="48" t="str">
        <f t="shared" si="8"/>
        <v/>
      </c>
      <c r="U35" s="168" t="str">
        <f t="shared" si="6"/>
        <v/>
      </c>
      <c r="V35" s="48" t="str">
        <f t="shared" si="12"/>
        <v/>
      </c>
      <c r="W35" s="389" t="str">
        <f t="shared" si="9"/>
        <v/>
      </c>
      <c r="X35" s="389" t="str">
        <f t="shared" si="10"/>
        <v/>
      </c>
      <c r="Y35" s="389" t="str">
        <f t="shared" si="11"/>
        <v/>
      </c>
      <c r="Z35" s="389" t="str">
        <f t="shared" si="13"/>
        <v/>
      </c>
      <c r="AA35" s="79"/>
      <c r="AB35" s="3"/>
    </row>
    <row r="36" spans="2:28" ht="15" customHeight="1">
      <c r="B36" s="139"/>
      <c r="C36" s="322">
        <v>25</v>
      </c>
      <c r="D36" s="227"/>
      <c r="E36" s="352"/>
      <c r="F36" s="353"/>
      <c r="G36" s="369"/>
      <c r="H36" s="370"/>
      <c r="I36" s="356"/>
      <c r="J36" s="329"/>
      <c r="K36" s="227"/>
      <c r="L36" s="227"/>
      <c r="M36" s="227"/>
      <c r="N36" s="227"/>
      <c r="O36" s="31" t="str">
        <f t="shared" si="4"/>
        <v/>
      </c>
      <c r="P36" s="168" t="str">
        <f>IF(I36="","",メイン_入力!$AE$32)</f>
        <v/>
      </c>
      <c r="Q36" s="168" t="str">
        <f t="shared" si="5"/>
        <v/>
      </c>
      <c r="R36" s="48" t="str">
        <f t="shared" si="7"/>
        <v/>
      </c>
      <c r="S36" s="356"/>
      <c r="T36" s="48" t="str">
        <f t="shared" si="8"/>
        <v/>
      </c>
      <c r="U36" s="168" t="str">
        <f t="shared" si="6"/>
        <v/>
      </c>
      <c r="V36" s="48" t="str">
        <f t="shared" si="12"/>
        <v/>
      </c>
      <c r="W36" s="389" t="str">
        <f t="shared" si="9"/>
        <v/>
      </c>
      <c r="X36" s="389" t="str">
        <f t="shared" si="10"/>
        <v/>
      </c>
      <c r="Y36" s="389" t="str">
        <f t="shared" si="11"/>
        <v/>
      </c>
      <c r="Z36" s="389" t="str">
        <f t="shared" si="13"/>
        <v/>
      </c>
      <c r="AA36" s="79"/>
      <c r="AB36" s="3"/>
    </row>
    <row r="37" spans="2:28" ht="15" customHeight="1">
      <c r="B37" s="139"/>
      <c r="C37" s="322">
        <v>26</v>
      </c>
      <c r="D37" s="227"/>
      <c r="E37" s="352"/>
      <c r="F37" s="353"/>
      <c r="G37" s="369"/>
      <c r="H37" s="370"/>
      <c r="I37" s="356"/>
      <c r="J37" s="329"/>
      <c r="K37" s="227"/>
      <c r="L37" s="227"/>
      <c r="M37" s="227"/>
      <c r="N37" s="227"/>
      <c r="O37" s="31" t="str">
        <f t="shared" si="4"/>
        <v/>
      </c>
      <c r="P37" s="168" t="str">
        <f>IF(I37="","",メイン_入力!$AE$32)</f>
        <v/>
      </c>
      <c r="Q37" s="168" t="str">
        <f t="shared" si="5"/>
        <v/>
      </c>
      <c r="R37" s="48" t="str">
        <f t="shared" si="7"/>
        <v/>
      </c>
      <c r="S37" s="356"/>
      <c r="T37" s="48" t="str">
        <f t="shared" si="8"/>
        <v/>
      </c>
      <c r="U37" s="168" t="str">
        <f t="shared" si="6"/>
        <v/>
      </c>
      <c r="V37" s="48" t="str">
        <f t="shared" si="12"/>
        <v/>
      </c>
      <c r="W37" s="389" t="str">
        <f t="shared" si="9"/>
        <v/>
      </c>
      <c r="X37" s="389" t="str">
        <f t="shared" si="10"/>
        <v/>
      </c>
      <c r="Y37" s="389" t="str">
        <f t="shared" si="11"/>
        <v/>
      </c>
      <c r="Z37" s="389" t="str">
        <f t="shared" si="13"/>
        <v/>
      </c>
      <c r="AA37" s="79"/>
      <c r="AB37" s="3"/>
    </row>
    <row r="38" spans="2:28" ht="15" customHeight="1">
      <c r="B38" s="139"/>
      <c r="C38" s="322">
        <v>27</v>
      </c>
      <c r="D38" s="227"/>
      <c r="E38" s="352"/>
      <c r="F38" s="353"/>
      <c r="G38" s="369"/>
      <c r="H38" s="370"/>
      <c r="I38" s="356"/>
      <c r="J38" s="329"/>
      <c r="K38" s="227"/>
      <c r="L38" s="227"/>
      <c r="M38" s="227"/>
      <c r="N38" s="227"/>
      <c r="O38" s="31" t="str">
        <f t="shared" si="4"/>
        <v/>
      </c>
      <c r="P38" s="168" t="str">
        <f>IF(I38="","",メイン_入力!$AE$32)</f>
        <v/>
      </c>
      <c r="Q38" s="168" t="str">
        <f t="shared" si="5"/>
        <v/>
      </c>
      <c r="R38" s="48" t="str">
        <f t="shared" si="7"/>
        <v/>
      </c>
      <c r="S38" s="356"/>
      <c r="T38" s="48" t="str">
        <f t="shared" si="8"/>
        <v/>
      </c>
      <c r="U38" s="168" t="str">
        <f t="shared" si="6"/>
        <v/>
      </c>
      <c r="V38" s="48" t="str">
        <f t="shared" si="12"/>
        <v/>
      </c>
      <c r="W38" s="389" t="str">
        <f t="shared" si="9"/>
        <v/>
      </c>
      <c r="X38" s="389" t="str">
        <f t="shared" si="10"/>
        <v/>
      </c>
      <c r="Y38" s="389" t="str">
        <f t="shared" si="11"/>
        <v/>
      </c>
      <c r="Z38" s="389" t="str">
        <f t="shared" si="13"/>
        <v/>
      </c>
      <c r="AA38" s="79"/>
      <c r="AB38" s="3"/>
    </row>
    <row r="39" spans="2:28" ht="15" customHeight="1">
      <c r="B39" s="139"/>
      <c r="C39" s="322">
        <v>28</v>
      </c>
      <c r="D39" s="227"/>
      <c r="E39" s="352"/>
      <c r="F39" s="353"/>
      <c r="G39" s="369"/>
      <c r="H39" s="370"/>
      <c r="I39" s="356"/>
      <c r="J39" s="329"/>
      <c r="K39" s="227"/>
      <c r="L39" s="227"/>
      <c r="M39" s="227"/>
      <c r="N39" s="227"/>
      <c r="O39" s="31" t="str">
        <f t="shared" si="4"/>
        <v/>
      </c>
      <c r="P39" s="168" t="str">
        <f>IF(I39="","",メイン_入力!$AE$32)</f>
        <v/>
      </c>
      <c r="Q39" s="168" t="str">
        <f t="shared" si="5"/>
        <v/>
      </c>
      <c r="R39" s="48" t="str">
        <f t="shared" si="7"/>
        <v/>
      </c>
      <c r="S39" s="356"/>
      <c r="T39" s="48" t="str">
        <f t="shared" si="8"/>
        <v/>
      </c>
      <c r="U39" s="168" t="str">
        <f t="shared" si="6"/>
        <v/>
      </c>
      <c r="V39" s="48" t="str">
        <f t="shared" si="12"/>
        <v/>
      </c>
      <c r="W39" s="389" t="str">
        <f t="shared" si="9"/>
        <v/>
      </c>
      <c r="X39" s="389" t="str">
        <f t="shared" si="10"/>
        <v/>
      </c>
      <c r="Y39" s="389" t="str">
        <f t="shared" si="11"/>
        <v/>
      </c>
      <c r="Z39" s="389" t="str">
        <f t="shared" si="13"/>
        <v/>
      </c>
      <c r="AA39" s="79"/>
      <c r="AB39" s="3"/>
    </row>
    <row r="40" spans="2:28" ht="15" customHeight="1">
      <c r="B40" s="139"/>
      <c r="C40" s="322">
        <v>29</v>
      </c>
      <c r="D40" s="227"/>
      <c r="E40" s="352"/>
      <c r="F40" s="353"/>
      <c r="G40" s="369"/>
      <c r="H40" s="370"/>
      <c r="I40" s="356"/>
      <c r="J40" s="329"/>
      <c r="K40" s="227"/>
      <c r="L40" s="227"/>
      <c r="M40" s="227"/>
      <c r="N40" s="227"/>
      <c r="O40" s="31" t="str">
        <f t="shared" si="4"/>
        <v/>
      </c>
      <c r="P40" s="168" t="str">
        <f>IF(I40="","",メイン_入力!$AE$32)</f>
        <v/>
      </c>
      <c r="Q40" s="168" t="str">
        <f t="shared" si="5"/>
        <v/>
      </c>
      <c r="R40" s="48" t="str">
        <f t="shared" si="7"/>
        <v/>
      </c>
      <c r="S40" s="356"/>
      <c r="T40" s="48" t="str">
        <f t="shared" si="8"/>
        <v/>
      </c>
      <c r="U40" s="168" t="str">
        <f t="shared" si="6"/>
        <v/>
      </c>
      <c r="V40" s="48" t="str">
        <f t="shared" si="12"/>
        <v/>
      </c>
      <c r="W40" s="389" t="str">
        <f t="shared" si="9"/>
        <v/>
      </c>
      <c r="X40" s="389" t="str">
        <f t="shared" si="10"/>
        <v/>
      </c>
      <c r="Y40" s="389" t="str">
        <f t="shared" si="11"/>
        <v/>
      </c>
      <c r="Z40" s="389" t="str">
        <f t="shared" si="13"/>
        <v/>
      </c>
      <c r="AA40" s="79"/>
      <c r="AB40" s="3"/>
    </row>
    <row r="41" spans="2:28" ht="15" customHeight="1">
      <c r="B41" s="139"/>
      <c r="C41" s="322">
        <v>30</v>
      </c>
      <c r="D41" s="227"/>
      <c r="E41" s="352"/>
      <c r="F41" s="353"/>
      <c r="G41" s="369"/>
      <c r="H41" s="370"/>
      <c r="I41" s="356"/>
      <c r="J41" s="329"/>
      <c r="K41" s="227"/>
      <c r="L41" s="227"/>
      <c r="M41" s="227"/>
      <c r="N41" s="227"/>
      <c r="O41" s="31" t="str">
        <f t="shared" si="4"/>
        <v/>
      </c>
      <c r="P41" s="168" t="str">
        <f>IF(I41="","",メイン_入力!$AE$32)</f>
        <v/>
      </c>
      <c r="Q41" s="168" t="str">
        <f t="shared" si="5"/>
        <v/>
      </c>
      <c r="R41" s="48" t="str">
        <f t="shared" si="7"/>
        <v/>
      </c>
      <c r="S41" s="356"/>
      <c r="T41" s="48" t="str">
        <f t="shared" si="8"/>
        <v/>
      </c>
      <c r="U41" s="168" t="str">
        <f t="shared" si="6"/>
        <v/>
      </c>
      <c r="V41" s="48" t="str">
        <f t="shared" si="12"/>
        <v/>
      </c>
      <c r="W41" s="389" t="str">
        <f t="shared" si="9"/>
        <v/>
      </c>
      <c r="X41" s="389" t="str">
        <f t="shared" si="10"/>
        <v/>
      </c>
      <c r="Y41" s="389" t="str">
        <f t="shared" si="11"/>
        <v/>
      </c>
      <c r="Z41" s="389" t="str">
        <f>IF(ISERROR($U41),"",IF($U41="","",$U41*INDEX($AM$3:$AR$6,3,MATCH($J41,$AM$2:$AR$2,0))/1000))</f>
        <v/>
      </c>
      <c r="AA41" s="79"/>
      <c r="AB41" s="3"/>
    </row>
    <row r="42" spans="2:28" ht="15" customHeight="1">
      <c r="B42" s="299"/>
      <c r="C42" s="332"/>
      <c r="D42" s="332"/>
      <c r="E42" s="332"/>
      <c r="F42" s="332"/>
      <c r="G42" s="332"/>
      <c r="H42" s="332"/>
      <c r="I42" s="332"/>
      <c r="J42" s="332"/>
      <c r="K42" s="332"/>
      <c r="L42" s="332"/>
      <c r="M42" s="332"/>
      <c r="N42" s="332"/>
      <c r="O42" s="332"/>
      <c r="P42" s="332"/>
      <c r="Q42" s="332"/>
      <c r="R42" s="332"/>
      <c r="S42" s="332"/>
      <c r="T42" s="332"/>
      <c r="U42" s="332"/>
      <c r="V42" s="332"/>
      <c r="W42" s="332"/>
      <c r="X42" s="332"/>
      <c r="Y42" s="332"/>
      <c r="Z42" s="332"/>
      <c r="AA42" s="334"/>
    </row>
    <row r="43" spans="2:28">
      <c r="AA43" s="303" t="s">
        <v>229</v>
      </c>
    </row>
  </sheetData>
  <sheetProtection algorithmName="SHA-512" hashValue="Eb/9yOv7y5zZYtgF/vgiLX/VXxRxSjvfGd9h8ZzJ1TL1fgY26pOJp3EbyHCl5bf/OFwbF8n2PogsxgnfjrJ9jA==" saltValue="w47/6RHtPtV14bF3HJDZNg==" spinCount="100000" sheet="1" selectLockedCells="1"/>
  <mergeCells count="21">
    <mergeCell ref="W9:Z10"/>
    <mergeCell ref="O8:Z8"/>
    <mergeCell ref="C8:C11"/>
    <mergeCell ref="D8:N8"/>
    <mergeCell ref="D9:D11"/>
    <mergeCell ref="E9:E11"/>
    <mergeCell ref="F9:F11"/>
    <mergeCell ref="G9:G11"/>
    <mergeCell ref="H9:H11"/>
    <mergeCell ref="I9:I11"/>
    <mergeCell ref="J9:J11"/>
    <mergeCell ref="K10:K11"/>
    <mergeCell ref="L10:L11"/>
    <mergeCell ref="M10:M11"/>
    <mergeCell ref="N10:N11"/>
    <mergeCell ref="K9:N9"/>
    <mergeCell ref="O9:O11"/>
    <mergeCell ref="P9:P11"/>
    <mergeCell ref="Q9:R11"/>
    <mergeCell ref="S9:T11"/>
    <mergeCell ref="U9:V11"/>
  </mergeCells>
  <phoneticPr fontId="3"/>
  <conditionalFormatting sqref="K12:N41">
    <cfRule type="expression" dxfId="6" priority="1">
      <formula>AND(K12="○",COUNTIF($K12:$N12,"○")&gt;1)</formula>
    </cfRule>
  </conditionalFormatting>
  <dataValidations count="4">
    <dataValidation type="list" allowBlank="1" showInputMessage="1" showErrorMessage="1" sqref="D12:D13" xr:uid="{CB0C6CEF-561D-49F0-9374-A779719063E4}">
      <formula1>$AB$2:$AP$2</formula1>
    </dataValidation>
    <dataValidation type="list" allowBlank="1" showInputMessage="1" showErrorMessage="1" sqref="J12:J41" xr:uid="{940F5E13-A3BD-49CD-8B5D-CD4C4B7DD353}">
      <formula1>$AM$2:$AS$2</formula1>
    </dataValidation>
    <dataValidation type="list" allowBlank="1" showInputMessage="1" showErrorMessage="1" sqref="D14:D41" xr:uid="{CFCBE022-9AB4-4D2B-B37A-5DD81E8E9FD7}">
      <formula1>$AC$2:$AJ$2</formula1>
    </dataValidation>
    <dataValidation type="list" allowBlank="1" showInputMessage="1" showErrorMessage="1" sqref="K12:N41" xr:uid="{6FA7D21D-9498-41F8-99AB-0713D4D95598}">
      <formula1>$AF$5:$AG$5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7" orientation="landscape" blackAndWhite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3E338-4B06-4A16-B744-179B242BD76A}">
  <dimension ref="A1:BV202"/>
  <sheetViews>
    <sheetView showGridLines="0" view="pageBreakPreview" zoomScaleNormal="85" zoomScaleSheetLayoutView="100" workbookViewId="0">
      <selection activeCell="G14" sqref="G14"/>
    </sheetView>
  </sheetViews>
  <sheetFormatPr defaultColWidth="0" defaultRowHeight="13" zeroHeight="1"/>
  <cols>
    <col min="1" max="2" width="1.9140625" style="2" customWidth="1"/>
    <col min="3" max="3" width="3.33203125" style="2" customWidth="1"/>
    <col min="4" max="4" width="11.58203125" style="2" customWidth="1"/>
    <col min="5" max="5" width="7.83203125" style="2" customWidth="1"/>
    <col min="6" max="6" width="3.83203125" style="309" customWidth="1"/>
    <col min="7" max="8" width="11.4140625" style="2" customWidth="1"/>
    <col min="9" max="10" width="4.5" style="2" bestFit="1" customWidth="1"/>
    <col min="11" max="22" width="6" style="2" customWidth="1"/>
    <col min="23" max="23" width="6.4140625" style="2" customWidth="1"/>
    <col min="24" max="24" width="1.9140625" style="2" customWidth="1"/>
    <col min="25" max="25" width="2.4140625" style="2" hidden="1" customWidth="1"/>
    <col min="26" max="74" width="0" style="2" hidden="1" customWidth="1"/>
    <col min="75" max="16384" width="8" style="2" hidden="1"/>
  </cols>
  <sheetData>
    <row r="1" spans="1:74" ht="15" customHeight="1" thickBot="1"/>
    <row r="2" spans="1:74" ht="15" customHeight="1" thickBot="1">
      <c r="D2" s="310"/>
      <c r="E2" s="5" t="s">
        <v>0</v>
      </c>
      <c r="F2" s="311"/>
      <c r="AA2" s="312">
        <v>2007</v>
      </c>
      <c r="AB2" s="312">
        <v>2008</v>
      </c>
      <c r="AC2" s="312">
        <v>2009</v>
      </c>
      <c r="AD2" s="312">
        <v>2010</v>
      </c>
      <c r="AE2" s="312">
        <v>2011</v>
      </c>
      <c r="AF2" s="312">
        <v>2012</v>
      </c>
      <c r="AG2" s="312">
        <v>2013</v>
      </c>
      <c r="AH2" s="312">
        <v>2014</v>
      </c>
      <c r="AI2" s="312">
        <v>2015</v>
      </c>
      <c r="AJ2" s="312">
        <v>2016</v>
      </c>
      <c r="AK2" s="312">
        <v>2017</v>
      </c>
      <c r="AL2" s="312">
        <v>2018</v>
      </c>
      <c r="AM2" s="312">
        <v>2019</v>
      </c>
      <c r="AN2" s="312">
        <v>2020</v>
      </c>
      <c r="AO2" s="312">
        <v>2021</v>
      </c>
      <c r="AP2" s="312">
        <v>2022</v>
      </c>
      <c r="AQ2" s="312">
        <v>2023</v>
      </c>
      <c r="AR2" s="312">
        <v>2024</v>
      </c>
      <c r="AS2" s="312">
        <v>2025</v>
      </c>
      <c r="AT2" s="312">
        <v>2026</v>
      </c>
      <c r="AU2" s="312">
        <v>2027</v>
      </c>
      <c r="AV2" s="312">
        <v>2028</v>
      </c>
      <c r="AW2" s="312">
        <v>2029</v>
      </c>
    </row>
    <row r="3" spans="1:74" ht="15" customHeight="1" thickBot="1">
      <c r="D3" s="313"/>
      <c r="E3" s="5" t="s">
        <v>1</v>
      </c>
      <c r="F3" s="311"/>
    </row>
    <row r="4" spans="1:74" ht="15" customHeight="1">
      <c r="AE4" s="312"/>
      <c r="AF4" s="314" t="s">
        <v>41</v>
      </c>
      <c r="AG4" s="314" t="s">
        <v>803</v>
      </c>
      <c r="AH4" s="314" t="s">
        <v>804</v>
      </c>
      <c r="AI4" s="314" t="s">
        <v>43</v>
      </c>
      <c r="AJ4" s="314" t="s">
        <v>44</v>
      </c>
      <c r="AK4" s="314" t="s">
        <v>805</v>
      </c>
      <c r="AL4" s="314" t="s">
        <v>46</v>
      </c>
      <c r="AM4" s="314" t="s">
        <v>47</v>
      </c>
      <c r="AN4" s="314" t="s">
        <v>806</v>
      </c>
      <c r="AO4" s="314" t="s">
        <v>807</v>
      </c>
      <c r="AP4" s="314" t="s">
        <v>49</v>
      </c>
      <c r="AQ4" s="314" t="s">
        <v>50</v>
      </c>
      <c r="AR4" s="314" t="s">
        <v>52</v>
      </c>
      <c r="AS4" s="314" t="s">
        <v>51</v>
      </c>
      <c r="AT4" s="314" t="s">
        <v>808</v>
      </c>
      <c r="AU4" s="314" t="s">
        <v>809</v>
      </c>
      <c r="AV4" s="314" t="s">
        <v>54</v>
      </c>
      <c r="AW4" s="314" t="s">
        <v>810</v>
      </c>
      <c r="AX4" s="314" t="s">
        <v>811</v>
      </c>
      <c r="AY4" s="314" t="s">
        <v>56</v>
      </c>
      <c r="AZ4" s="314" t="s">
        <v>812</v>
      </c>
      <c r="BA4" s="314" t="s">
        <v>813</v>
      </c>
      <c r="BB4" s="314" t="s">
        <v>814</v>
      </c>
      <c r="BC4" s="314" t="s">
        <v>815</v>
      </c>
      <c r="BD4" s="314" t="s">
        <v>816</v>
      </c>
      <c r="BE4" s="314" t="s">
        <v>817</v>
      </c>
      <c r="BF4" s="314" t="s">
        <v>818</v>
      </c>
      <c r="BG4" s="314" t="s">
        <v>60</v>
      </c>
    </row>
    <row r="5" spans="1:74" ht="15" customHeight="1">
      <c r="A5" s="9" t="s">
        <v>821</v>
      </c>
      <c r="X5" s="10"/>
      <c r="AA5" s="315" t="s">
        <v>238</v>
      </c>
      <c r="AB5" s="315"/>
      <c r="AE5" s="48" t="s">
        <v>799</v>
      </c>
      <c r="AF5" s="312">
        <v>46.04</v>
      </c>
      <c r="AG5" s="312">
        <v>46.04</v>
      </c>
      <c r="AH5" s="312">
        <v>29.3</v>
      </c>
      <c r="AI5" s="312">
        <v>46.04</v>
      </c>
      <c r="AJ5" s="312">
        <v>46.04</v>
      </c>
      <c r="AK5" s="312">
        <v>46.04</v>
      </c>
      <c r="AL5" s="312">
        <v>46.04</v>
      </c>
      <c r="AM5" s="312">
        <v>46.04</v>
      </c>
      <c r="AN5" s="312">
        <v>46.04</v>
      </c>
      <c r="AO5" s="312">
        <v>29.3</v>
      </c>
      <c r="AP5" s="312">
        <v>46.04</v>
      </c>
      <c r="AQ5" s="312">
        <v>46.04</v>
      </c>
      <c r="AR5" s="312">
        <v>46.04</v>
      </c>
      <c r="AS5" s="312"/>
      <c r="AT5" s="312">
        <v>46.04</v>
      </c>
      <c r="AU5" s="312">
        <v>29.3</v>
      </c>
      <c r="AV5" s="312">
        <v>43.12</v>
      </c>
      <c r="AW5" s="312">
        <v>43.12</v>
      </c>
      <c r="AX5" s="312">
        <v>29.3</v>
      </c>
      <c r="AY5" s="312">
        <v>46.04</v>
      </c>
      <c r="AZ5" s="312">
        <v>46.04</v>
      </c>
      <c r="BA5" s="312">
        <v>29.3</v>
      </c>
      <c r="BB5" s="312">
        <v>46.04</v>
      </c>
      <c r="BC5" s="312">
        <v>29.3</v>
      </c>
      <c r="BD5" s="312">
        <v>43.12</v>
      </c>
      <c r="BE5" s="312">
        <v>41.86</v>
      </c>
      <c r="BF5" s="312"/>
      <c r="BG5" s="312">
        <v>43.12</v>
      </c>
    </row>
    <row r="6" spans="1:74" ht="15" customHeight="1">
      <c r="B6" s="316"/>
      <c r="C6" s="317" t="s">
        <v>239</v>
      </c>
      <c r="D6" s="317"/>
      <c r="E6" s="317"/>
      <c r="F6" s="318"/>
      <c r="G6" s="317"/>
      <c r="H6" s="317"/>
      <c r="I6" s="317"/>
      <c r="J6" s="317"/>
      <c r="K6" s="317"/>
      <c r="L6" s="317"/>
      <c r="M6" s="317"/>
      <c r="N6" s="317"/>
      <c r="O6" s="317"/>
      <c r="P6" s="317"/>
      <c r="Q6" s="317"/>
      <c r="R6" s="317"/>
      <c r="S6" s="317"/>
      <c r="T6" s="317"/>
      <c r="U6" s="317"/>
      <c r="V6" s="317"/>
      <c r="W6" s="317"/>
      <c r="X6" s="319"/>
      <c r="AE6" s="48" t="s">
        <v>800</v>
      </c>
      <c r="AF6" s="312">
        <v>46.04</v>
      </c>
      <c r="AG6" s="312">
        <v>46.04</v>
      </c>
      <c r="AH6" s="312">
        <v>29.3</v>
      </c>
      <c r="AI6" s="312">
        <v>46.04</v>
      </c>
      <c r="AJ6" s="312">
        <v>46.04</v>
      </c>
      <c r="AK6" s="312">
        <v>46.04</v>
      </c>
      <c r="AL6" s="312">
        <v>46.04</v>
      </c>
      <c r="AM6" s="312">
        <v>46.04</v>
      </c>
      <c r="AN6" s="312">
        <v>46.04</v>
      </c>
      <c r="AO6" s="312">
        <v>29.3</v>
      </c>
      <c r="AP6" s="312">
        <v>46.04</v>
      </c>
      <c r="AQ6" s="312">
        <v>46.04</v>
      </c>
      <c r="AR6" s="312">
        <v>46.04</v>
      </c>
      <c r="AS6" s="312"/>
      <c r="AT6" s="312">
        <v>43.12</v>
      </c>
      <c r="AU6" s="312">
        <v>29.3</v>
      </c>
      <c r="AV6" s="312">
        <v>43.12</v>
      </c>
      <c r="AW6" s="312">
        <v>43.12</v>
      </c>
      <c r="AX6" s="312">
        <v>29.3</v>
      </c>
      <c r="AY6" s="312">
        <v>46.04</v>
      </c>
      <c r="AZ6" s="312">
        <v>46.04</v>
      </c>
      <c r="BA6" s="312">
        <v>29.3</v>
      </c>
      <c r="BB6" s="312">
        <v>46.04</v>
      </c>
      <c r="BC6" s="312">
        <v>29.3</v>
      </c>
      <c r="BD6" s="312">
        <v>43.12</v>
      </c>
      <c r="BE6" s="312">
        <v>41.86</v>
      </c>
      <c r="BF6" s="312"/>
      <c r="BG6" s="312">
        <v>43.12</v>
      </c>
    </row>
    <row r="7" spans="1:74" ht="15" customHeight="1">
      <c r="B7" s="14"/>
      <c r="X7" s="320"/>
      <c r="AA7" s="37" t="s">
        <v>240</v>
      </c>
      <c r="AB7" s="37" t="s">
        <v>241</v>
      </c>
      <c r="AE7" s="48" t="s">
        <v>820</v>
      </c>
      <c r="AF7" s="312">
        <v>45</v>
      </c>
      <c r="AG7" s="312">
        <v>45</v>
      </c>
      <c r="AH7" s="312">
        <v>29.3</v>
      </c>
      <c r="AI7" s="312">
        <v>45</v>
      </c>
      <c r="AJ7" s="312">
        <v>45</v>
      </c>
      <c r="AK7" s="312">
        <v>45</v>
      </c>
      <c r="AL7" s="312">
        <v>45</v>
      </c>
      <c r="AM7" s="312">
        <v>45</v>
      </c>
      <c r="AN7" s="312">
        <v>45</v>
      </c>
      <c r="AO7" s="312">
        <v>29.3</v>
      </c>
      <c r="AP7" s="312">
        <v>45</v>
      </c>
      <c r="AQ7" s="312">
        <v>45</v>
      </c>
      <c r="AR7" s="312">
        <v>45</v>
      </c>
      <c r="AS7" s="312">
        <v>45</v>
      </c>
      <c r="AT7" s="312">
        <v>43.12</v>
      </c>
      <c r="AU7" s="312">
        <v>29.3</v>
      </c>
      <c r="AV7" s="312">
        <v>43.12</v>
      </c>
      <c r="AW7" s="312">
        <v>43.12</v>
      </c>
      <c r="AX7" s="312">
        <v>29.3</v>
      </c>
      <c r="AY7" s="312">
        <v>46.04</v>
      </c>
      <c r="AZ7" s="312">
        <v>46.04</v>
      </c>
      <c r="BA7" s="312">
        <v>29.3</v>
      </c>
      <c r="BB7" s="312">
        <v>46.04</v>
      </c>
      <c r="BC7" s="312">
        <v>29.3</v>
      </c>
      <c r="BD7" s="312">
        <v>43.12</v>
      </c>
      <c r="BE7" s="312">
        <v>41.86</v>
      </c>
      <c r="BF7" s="312"/>
      <c r="BG7" s="312">
        <v>43.12</v>
      </c>
    </row>
    <row r="8" spans="1:74" ht="15" customHeight="1">
      <c r="B8" s="14"/>
      <c r="C8" s="562" t="s">
        <v>94</v>
      </c>
      <c r="D8" s="562" t="s">
        <v>242</v>
      </c>
      <c r="E8" s="562" t="s">
        <v>243</v>
      </c>
      <c r="F8" s="562" t="s">
        <v>244</v>
      </c>
      <c r="G8" s="562" t="s">
        <v>245</v>
      </c>
      <c r="H8" s="562" t="s">
        <v>62</v>
      </c>
      <c r="I8" s="562" t="s">
        <v>246</v>
      </c>
      <c r="J8" s="562" t="s">
        <v>140</v>
      </c>
      <c r="K8" s="321" t="s">
        <v>247</v>
      </c>
      <c r="L8" s="321"/>
      <c r="M8" s="321"/>
      <c r="N8" s="321"/>
      <c r="O8" s="321"/>
      <c r="P8" s="321"/>
      <c r="Q8" s="321"/>
      <c r="R8" s="321"/>
      <c r="S8" s="321"/>
      <c r="T8" s="321"/>
      <c r="U8" s="321"/>
      <c r="V8" s="321"/>
      <c r="W8" s="321"/>
      <c r="X8" s="320"/>
      <c r="AE8" s="48" t="s">
        <v>819</v>
      </c>
      <c r="AF8" s="312">
        <v>45</v>
      </c>
      <c r="AG8" s="312">
        <v>45</v>
      </c>
      <c r="AH8" s="312">
        <v>29.3</v>
      </c>
      <c r="AI8" s="312">
        <v>45</v>
      </c>
      <c r="AJ8" s="312">
        <v>45</v>
      </c>
      <c r="AK8" s="312">
        <v>45</v>
      </c>
      <c r="AL8" s="312">
        <v>45</v>
      </c>
      <c r="AM8" s="312">
        <v>45</v>
      </c>
      <c r="AN8" s="312">
        <v>45</v>
      </c>
      <c r="AO8" s="312">
        <v>29.3</v>
      </c>
      <c r="AP8" s="312">
        <v>45</v>
      </c>
      <c r="AQ8" s="312">
        <v>45</v>
      </c>
      <c r="AR8" s="312">
        <v>45</v>
      </c>
      <c r="AS8" s="312">
        <v>45</v>
      </c>
      <c r="AT8" s="312">
        <v>43.12</v>
      </c>
      <c r="AU8" s="312">
        <v>29.3</v>
      </c>
      <c r="AV8" s="312">
        <v>43.12</v>
      </c>
      <c r="AW8" s="312">
        <v>43.12</v>
      </c>
      <c r="AX8" s="312">
        <v>29.3</v>
      </c>
      <c r="AY8" s="312">
        <v>43.12</v>
      </c>
      <c r="AZ8" s="312">
        <v>46.04</v>
      </c>
      <c r="BA8" s="312">
        <v>29.3</v>
      </c>
      <c r="BB8" s="312">
        <v>46.04</v>
      </c>
      <c r="BC8" s="312">
        <v>29.3</v>
      </c>
      <c r="BD8" s="312">
        <v>43.12</v>
      </c>
      <c r="BE8" s="312">
        <v>41.86</v>
      </c>
      <c r="BF8" s="312"/>
      <c r="BG8" s="312">
        <v>43.12</v>
      </c>
    </row>
    <row r="9" spans="1:74" ht="15" customHeight="1">
      <c r="B9" s="14"/>
      <c r="C9" s="642"/>
      <c r="D9" s="642"/>
      <c r="E9" s="642"/>
      <c r="F9" s="643"/>
      <c r="G9" s="642"/>
      <c r="H9" s="642"/>
      <c r="I9" s="642"/>
      <c r="J9" s="642"/>
      <c r="K9" s="87" t="s">
        <v>248</v>
      </c>
      <c r="L9" s="87" t="s">
        <v>249</v>
      </c>
      <c r="M9" s="87" t="s">
        <v>250</v>
      </c>
      <c r="N9" s="87" t="s">
        <v>251</v>
      </c>
      <c r="O9" s="87" t="s">
        <v>252</v>
      </c>
      <c r="P9" s="87" t="s">
        <v>253</v>
      </c>
      <c r="Q9" s="87" t="s">
        <v>254</v>
      </c>
      <c r="R9" s="87" t="s">
        <v>255</v>
      </c>
      <c r="S9" s="87" t="s">
        <v>256</v>
      </c>
      <c r="T9" s="87" t="s">
        <v>257</v>
      </c>
      <c r="U9" s="87" t="s">
        <v>258</v>
      </c>
      <c r="V9" s="87" t="s">
        <v>259</v>
      </c>
      <c r="W9" s="87" t="s">
        <v>260</v>
      </c>
      <c r="X9" s="320"/>
      <c r="AA9" s="3" t="s">
        <v>261</v>
      </c>
      <c r="AE9" s="48" t="s">
        <v>801</v>
      </c>
      <c r="AF9" s="312">
        <v>45</v>
      </c>
      <c r="AG9" s="312">
        <v>45</v>
      </c>
      <c r="AH9" s="312">
        <v>29.3</v>
      </c>
      <c r="AI9" s="312">
        <v>45</v>
      </c>
      <c r="AJ9" s="312">
        <v>45</v>
      </c>
      <c r="AK9" s="312">
        <v>45</v>
      </c>
      <c r="AL9" s="312">
        <v>45</v>
      </c>
      <c r="AM9" s="312">
        <v>45</v>
      </c>
      <c r="AN9" s="312">
        <v>45</v>
      </c>
      <c r="AO9" s="312">
        <v>29.3</v>
      </c>
      <c r="AP9" s="312">
        <v>45</v>
      </c>
      <c r="AQ9" s="312">
        <v>45</v>
      </c>
      <c r="AR9" s="312">
        <v>45</v>
      </c>
      <c r="AS9" s="312">
        <v>45</v>
      </c>
      <c r="AT9" s="312">
        <v>43.12</v>
      </c>
      <c r="AU9" s="312">
        <v>29.3</v>
      </c>
      <c r="AV9" s="312">
        <v>43.12</v>
      </c>
      <c r="AW9" s="312">
        <v>43.12</v>
      </c>
      <c r="AX9" s="312">
        <v>29.3</v>
      </c>
      <c r="AY9" s="312">
        <v>43.12</v>
      </c>
      <c r="AZ9" s="312">
        <v>46.04</v>
      </c>
      <c r="BA9" s="312">
        <v>29.3</v>
      </c>
      <c r="BB9" s="312">
        <v>45</v>
      </c>
      <c r="BC9" s="312">
        <v>29.3</v>
      </c>
      <c r="BD9" s="312">
        <v>43.12</v>
      </c>
      <c r="BE9" s="312">
        <v>41.86</v>
      </c>
      <c r="BF9" s="312"/>
      <c r="BG9" s="312">
        <v>43.12</v>
      </c>
    </row>
    <row r="10" spans="1:74" ht="15" customHeight="1">
      <c r="B10" s="14"/>
      <c r="C10" s="322">
        <v>1</v>
      </c>
      <c r="D10" s="323"/>
      <c r="E10" s="323"/>
      <c r="F10" s="205"/>
      <c r="G10" s="324"/>
      <c r="H10" s="325"/>
      <c r="I10" s="269" t="str">
        <f t="shared" ref="I10:I39" si="0">IF(D10="","",INDEX($AT$14:$BV$14,MATCH(D10,$AT$12:$BV$12,0)))</f>
        <v/>
      </c>
      <c r="J10" s="326"/>
      <c r="K10" s="327"/>
      <c r="L10" s="327"/>
      <c r="M10" s="327"/>
      <c r="N10" s="327"/>
      <c r="O10" s="327"/>
      <c r="P10" s="327"/>
      <c r="Q10" s="327"/>
      <c r="R10" s="327"/>
      <c r="S10" s="327"/>
      <c r="T10" s="327"/>
      <c r="U10" s="327"/>
      <c r="V10" s="327"/>
      <c r="W10" s="168">
        <f>IF(AND(E10="子メーター",F10="○"),-1,1)*SUM(K10:V10)</f>
        <v>0</v>
      </c>
      <c r="X10" s="320"/>
      <c r="AA10" s="328" t="str">
        <f t="shared" ref="AA10:AA39" si="1">IF(J10="","",HLOOKUP(D10,$AT$12:$BV$13,2,0)*10000+J10)</f>
        <v/>
      </c>
      <c r="AE10" s="48" t="s">
        <v>802</v>
      </c>
      <c r="AF10" s="312">
        <v>45</v>
      </c>
      <c r="AG10" s="312">
        <v>45</v>
      </c>
      <c r="AH10" s="312">
        <v>29.3</v>
      </c>
      <c r="AI10" s="312">
        <v>45</v>
      </c>
      <c r="AJ10" s="312">
        <v>45</v>
      </c>
      <c r="AK10" s="312">
        <v>45</v>
      </c>
      <c r="AL10" s="312">
        <v>45</v>
      </c>
      <c r="AM10" s="312">
        <v>45</v>
      </c>
      <c r="AN10" s="312">
        <v>45</v>
      </c>
      <c r="AO10" s="312">
        <v>29.3</v>
      </c>
      <c r="AP10" s="312">
        <v>45</v>
      </c>
      <c r="AQ10" s="312">
        <v>45</v>
      </c>
      <c r="AR10" s="312">
        <v>45</v>
      </c>
      <c r="AS10" s="312">
        <v>45</v>
      </c>
      <c r="AT10" s="312">
        <v>45</v>
      </c>
      <c r="AU10" s="312">
        <v>29.3</v>
      </c>
      <c r="AV10" s="312">
        <v>45</v>
      </c>
      <c r="AW10" s="312">
        <v>45</v>
      </c>
      <c r="AX10" s="312">
        <v>29.3</v>
      </c>
      <c r="AY10" s="312">
        <v>45</v>
      </c>
      <c r="AZ10" s="312">
        <v>46.04</v>
      </c>
      <c r="BA10" s="312">
        <v>29.3</v>
      </c>
      <c r="BB10" s="312">
        <v>45</v>
      </c>
      <c r="BC10" s="312">
        <v>29.3</v>
      </c>
      <c r="BD10" s="312">
        <v>45</v>
      </c>
      <c r="BE10" s="312"/>
      <c r="BF10" s="312">
        <v>43.4</v>
      </c>
      <c r="BG10" s="312">
        <v>45</v>
      </c>
    </row>
    <row r="11" spans="1:74" ht="15" customHeight="1">
      <c r="B11" s="14"/>
      <c r="C11" s="322">
        <v>2</v>
      </c>
      <c r="D11" s="323"/>
      <c r="E11" s="329"/>
      <c r="F11" s="205"/>
      <c r="G11" s="324"/>
      <c r="H11" s="325"/>
      <c r="I11" s="269" t="str">
        <f t="shared" si="0"/>
        <v/>
      </c>
      <c r="J11" s="326"/>
      <c r="K11" s="327"/>
      <c r="L11" s="327"/>
      <c r="M11" s="327"/>
      <c r="N11" s="327"/>
      <c r="O11" s="327"/>
      <c r="P11" s="327"/>
      <c r="Q11" s="327"/>
      <c r="R11" s="327"/>
      <c r="S11" s="327"/>
      <c r="T11" s="327"/>
      <c r="U11" s="327"/>
      <c r="V11" s="327"/>
      <c r="W11" s="168">
        <f>IF(AND(E11="子メーター",F11="○"),-1,1)*SUM(K11:V11)</f>
        <v>0</v>
      </c>
      <c r="X11" s="320"/>
      <c r="AA11" s="330" t="str">
        <f t="shared" si="1"/>
        <v/>
      </c>
    </row>
    <row r="12" spans="1:74" ht="15" customHeight="1">
      <c r="B12" s="14"/>
      <c r="C12" s="322">
        <v>3</v>
      </c>
      <c r="D12" s="323"/>
      <c r="E12" s="323"/>
      <c r="F12" s="205"/>
      <c r="G12" s="324"/>
      <c r="H12" s="325"/>
      <c r="I12" s="269" t="str">
        <f t="shared" si="0"/>
        <v/>
      </c>
      <c r="J12" s="326"/>
      <c r="K12" s="327"/>
      <c r="L12" s="327"/>
      <c r="M12" s="327"/>
      <c r="N12" s="327"/>
      <c r="O12" s="327"/>
      <c r="P12" s="327"/>
      <c r="Q12" s="327"/>
      <c r="R12" s="327"/>
      <c r="S12" s="327"/>
      <c r="T12" s="327"/>
      <c r="U12" s="327"/>
      <c r="V12" s="327"/>
      <c r="W12" s="168">
        <f>IF(AND(E12="子メーター",F12="○"),-1,1)*SUM(K12:V12)</f>
        <v>0</v>
      </c>
      <c r="X12" s="320"/>
      <c r="AA12" s="330" t="str">
        <f t="shared" si="1"/>
        <v/>
      </c>
      <c r="AE12" s="312">
        <v>4</v>
      </c>
      <c r="AF12" s="312">
        <v>5</v>
      </c>
      <c r="AG12" s="312">
        <v>6</v>
      </c>
      <c r="AH12" s="312">
        <v>7</v>
      </c>
      <c r="AI12" s="312">
        <v>8</v>
      </c>
      <c r="AJ12" s="312">
        <v>9</v>
      </c>
      <c r="AK12" s="312">
        <v>10</v>
      </c>
      <c r="AL12" s="312">
        <v>11</v>
      </c>
      <c r="AM12" s="312">
        <v>12</v>
      </c>
      <c r="AN12" s="312">
        <v>1</v>
      </c>
      <c r="AO12" s="312">
        <v>2</v>
      </c>
      <c r="AP12" s="312">
        <v>3</v>
      </c>
      <c r="AQ12" s="312" t="s">
        <v>260</v>
      </c>
      <c r="AS12" s="312"/>
      <c r="AT12" s="37" t="s">
        <v>262</v>
      </c>
      <c r="AU12" s="37" t="s">
        <v>263</v>
      </c>
      <c r="AV12" s="37" t="s">
        <v>264</v>
      </c>
      <c r="AW12" s="37" t="s">
        <v>265</v>
      </c>
      <c r="AX12" s="37" t="s">
        <v>266</v>
      </c>
      <c r="AY12" s="37" t="s">
        <v>267</v>
      </c>
      <c r="AZ12" s="37" t="s">
        <v>268</v>
      </c>
      <c r="BA12" s="37" t="s">
        <v>269</v>
      </c>
      <c r="BB12" s="37" t="s">
        <v>270</v>
      </c>
      <c r="BC12" s="37" t="s">
        <v>271</v>
      </c>
      <c r="BD12" s="37" t="s">
        <v>155</v>
      </c>
      <c r="BE12" s="37" t="s">
        <v>272</v>
      </c>
      <c r="BF12" s="37" t="s">
        <v>157</v>
      </c>
      <c r="BG12" s="37" t="s">
        <v>158</v>
      </c>
      <c r="BH12" s="37" t="s">
        <v>159</v>
      </c>
      <c r="BI12" s="37" t="s">
        <v>160</v>
      </c>
      <c r="BJ12" s="37" t="s">
        <v>161</v>
      </c>
      <c r="BK12" s="37" t="s">
        <v>162</v>
      </c>
      <c r="BL12" s="37" t="s">
        <v>163</v>
      </c>
      <c r="BM12" s="37" t="s">
        <v>164</v>
      </c>
      <c r="BN12" s="37" t="s">
        <v>165</v>
      </c>
      <c r="BO12" s="37" t="s">
        <v>166</v>
      </c>
      <c r="BP12" s="37" t="s">
        <v>167</v>
      </c>
      <c r="BQ12" s="37" t="s">
        <v>168</v>
      </c>
      <c r="BR12" s="37" t="s">
        <v>169</v>
      </c>
      <c r="BS12" s="37" t="s">
        <v>170</v>
      </c>
      <c r="BT12" s="37" t="s">
        <v>171</v>
      </c>
      <c r="BU12" s="37" t="s">
        <v>172</v>
      </c>
      <c r="BV12" s="37" t="s">
        <v>173</v>
      </c>
    </row>
    <row r="13" spans="1:74" ht="15" customHeight="1">
      <c r="B13" s="14"/>
      <c r="C13" s="322">
        <v>4</v>
      </c>
      <c r="D13" s="323"/>
      <c r="E13" s="329"/>
      <c r="F13" s="205"/>
      <c r="G13" s="324"/>
      <c r="H13" s="325"/>
      <c r="I13" s="269" t="str">
        <f t="shared" si="0"/>
        <v/>
      </c>
      <c r="J13" s="326"/>
      <c r="K13" s="327"/>
      <c r="L13" s="327"/>
      <c r="M13" s="327"/>
      <c r="N13" s="327"/>
      <c r="O13" s="327"/>
      <c r="P13" s="327"/>
      <c r="Q13" s="327"/>
      <c r="R13" s="327"/>
      <c r="S13" s="327"/>
      <c r="T13" s="327"/>
      <c r="U13" s="327"/>
      <c r="V13" s="327"/>
      <c r="W13" s="168">
        <f>IF(AND(E13="子メーター",F13="○"),-1,1)*SUM(K13:V13)</f>
        <v>0</v>
      </c>
      <c r="X13" s="320"/>
      <c r="AA13" s="330" t="str">
        <f t="shared" si="1"/>
        <v/>
      </c>
      <c r="AB13" s="541"/>
      <c r="AE13" s="312">
        <f>IF(NOT(OR($D10="中圧ｶﾞｽ",$D10="低圧ｶﾞｽ")),0,IF($D10="中圧ｶﾞｽ",$AS$18,$AT$18)*K10*INDEX($AF$5:$BG$10,IF($J10&lt;=2005,1,3),MATCH($G10,$AF$4:$BG$4,0)))</f>
        <v>0</v>
      </c>
      <c r="AF13" s="312">
        <f t="shared" ref="AF13:AK13" si="2">IF(NOT(OR($D10="中圧ｶﾞｽ",$D10="低圧ｶﾞｽ")),0,IF($D10="中圧ｶﾞｽ",$AS$18,$AT$18)*L10*INDEX($AF$5:$BG$10,IF($J10&lt;=2005,1,3),MATCH($G10,$AF$4:$BG$4,0)))</f>
        <v>0</v>
      </c>
      <c r="AG13" s="312">
        <f t="shared" si="2"/>
        <v>0</v>
      </c>
      <c r="AH13" s="312">
        <f t="shared" si="2"/>
        <v>0</v>
      </c>
      <c r="AI13" s="312">
        <f t="shared" si="2"/>
        <v>0</v>
      </c>
      <c r="AJ13" s="312">
        <f t="shared" si="2"/>
        <v>0</v>
      </c>
      <c r="AK13" s="312">
        <f t="shared" si="2"/>
        <v>0</v>
      </c>
      <c r="AL13" s="312">
        <f>IF(NOT(OR($D10="中圧ｶﾞｽ",$D10="低圧ｶﾞｽ")),0,IF($D10="中圧ｶﾞｽ",$AS$18,$AT$18)*R10*INDEX($AF$5:$BG$10,IF($J10&lt;2005,1,IF($J10=2005,2,3)),MATCH($G10,$AF$4:$BG$4,0)))</f>
        <v>0</v>
      </c>
      <c r="AM13" s="312">
        <f>IF(NOT(OR($D10="中圧ｶﾞｽ",$D10="低圧ｶﾞｽ")),0,IF($D10="中圧ｶﾞｽ",$AS$18,$AT$18)*S10*INDEX($AF$5:$BG$10,IF($J10&lt;2005,1,IF($J10=2005,2,3)),MATCH($G10,$AF$4:$BG$4,0)))</f>
        <v>0</v>
      </c>
      <c r="AN13" s="312">
        <f>IF(NOT(OR($D10="中圧ｶﾞｽ",$D10="低圧ｶﾞｽ")),0,IF($D10="中圧ｶﾞｽ",$AS$18,$AT$18)*T10*INDEX($AF$5:$BG$10,IF($J10&lt;2005,1,IF($J10=2005,2,3)),MATCH($G10,$AF$4:$BG$4,0)))</f>
        <v>0</v>
      </c>
      <c r="AO13" s="312">
        <f>IF(NOT(OR($D10="中圧ｶﾞｽ",$D10="低圧ｶﾞｽ")),0,IF($D10="中圧ｶﾞｽ",$AS$18,$AT$18)*U10*INDEX($AF$5:$BG$10,IF($J10&lt;2005,1,IF($J10=2005,2,3)),MATCH($G10,$AF$4:$BG$4,0)))</f>
        <v>0</v>
      </c>
      <c r="AP13" s="312">
        <f>IF(NOT(OR($D10="中圧ｶﾞｽ",$D10="低圧ｶﾞｽ")),0,IF($D10="中圧ｶﾞｽ",$AS$18,$AT$18)*V10*INDEX($AF$5:$BG$10,IF($J10&lt;2005,1,3),MATCH($G10,$AF$4:$BG$4,0)))</f>
        <v>0</v>
      </c>
      <c r="AQ13" s="312">
        <f>SUM(AE13:AP13)</f>
        <v>0</v>
      </c>
      <c r="AS13" s="312" t="s">
        <v>273</v>
      </c>
      <c r="AT13" s="37">
        <v>1</v>
      </c>
      <c r="AU13" s="37">
        <v>2</v>
      </c>
      <c r="AV13" s="37">
        <v>3</v>
      </c>
      <c r="AW13" s="37">
        <v>4</v>
      </c>
      <c r="AX13" s="37">
        <v>27</v>
      </c>
      <c r="AY13" s="37">
        <v>5</v>
      </c>
      <c r="AZ13" s="37">
        <v>6</v>
      </c>
      <c r="BA13" s="37">
        <v>7</v>
      </c>
      <c r="BB13" s="37">
        <v>7</v>
      </c>
      <c r="BC13" s="37">
        <v>7</v>
      </c>
      <c r="BD13" s="37">
        <v>8</v>
      </c>
      <c r="BE13" s="37">
        <v>9</v>
      </c>
      <c r="BF13" s="37">
        <v>10</v>
      </c>
      <c r="BG13" s="37">
        <v>11</v>
      </c>
      <c r="BH13" s="37">
        <v>12</v>
      </c>
      <c r="BI13" s="37">
        <v>13</v>
      </c>
      <c r="BJ13" s="37">
        <v>14</v>
      </c>
      <c r="BK13" s="37">
        <v>15</v>
      </c>
      <c r="BL13" s="37">
        <v>16</v>
      </c>
      <c r="BM13" s="37">
        <v>17</v>
      </c>
      <c r="BN13" s="37">
        <v>18</v>
      </c>
      <c r="BO13" s="37">
        <v>19</v>
      </c>
      <c r="BP13" s="37">
        <v>20</v>
      </c>
      <c r="BQ13" s="37">
        <v>21</v>
      </c>
      <c r="BR13" s="37">
        <v>22</v>
      </c>
      <c r="BS13" s="37">
        <v>23</v>
      </c>
      <c r="BT13" s="37">
        <v>24</v>
      </c>
      <c r="BU13" s="37">
        <v>25</v>
      </c>
      <c r="BV13" s="37">
        <v>26</v>
      </c>
    </row>
    <row r="14" spans="1:74" ht="15" customHeight="1">
      <c r="B14" s="14"/>
      <c r="C14" s="322">
        <v>5</v>
      </c>
      <c r="D14" s="323"/>
      <c r="E14" s="323"/>
      <c r="F14" s="205"/>
      <c r="G14" s="324"/>
      <c r="H14" s="325"/>
      <c r="I14" s="269" t="str">
        <f t="shared" si="0"/>
        <v/>
      </c>
      <c r="J14" s="326"/>
      <c r="K14" s="327"/>
      <c r="L14" s="327"/>
      <c r="M14" s="327"/>
      <c r="N14" s="327"/>
      <c r="O14" s="327"/>
      <c r="P14" s="327"/>
      <c r="Q14" s="327"/>
      <c r="R14" s="327"/>
      <c r="S14" s="327"/>
      <c r="T14" s="327"/>
      <c r="U14" s="327"/>
      <c r="V14" s="327"/>
      <c r="W14" s="168">
        <f>IF(AND(E14="子メーター",F14="○"),-1,1)*SUM(K14:V14)</f>
        <v>0</v>
      </c>
      <c r="X14" s="320"/>
      <c r="AA14" s="330" t="str">
        <f t="shared" si="1"/>
        <v/>
      </c>
      <c r="AB14" s="541"/>
      <c r="AE14" s="312">
        <f t="shared" ref="AE14:AE42" si="3">IF(NOT(OR($D11="中圧ｶﾞｽ",$D11="低圧ｶﾞｽ")),0,IF($D11="中圧ｶﾞｽ",$AS$18,$AT$18)*K11*INDEX($AF$5:$BG$10,IF($J11&lt;=2005,1,3),MATCH($G11,$AF$4:$BG$4,0)))</f>
        <v>0</v>
      </c>
      <c r="AF14" s="312">
        <f t="shared" ref="AF14:AF42" si="4">IF(NOT(OR($D11="中圧ｶﾞｽ",$D11="低圧ｶﾞｽ")),0,IF($D11="中圧ｶﾞｽ",$AS$18,$AT$18)*L11*INDEX($AF$5:$BG$10,IF($J11&lt;=2005,1,3),MATCH($G11,$AF$4:$BG$4,0)))</f>
        <v>0</v>
      </c>
      <c r="AG14" s="312">
        <f t="shared" ref="AG14:AG42" si="5">IF(NOT(OR($D11="中圧ｶﾞｽ",$D11="低圧ｶﾞｽ")),0,IF($D11="中圧ｶﾞｽ",$AS$18,$AT$18)*M11*INDEX($AF$5:$BG$10,IF($J11&lt;=2005,1,3),MATCH($G11,$AF$4:$BG$4,0)))</f>
        <v>0</v>
      </c>
      <c r="AH14" s="312">
        <f t="shared" ref="AH14:AH42" si="6">IF(NOT(OR($D11="中圧ｶﾞｽ",$D11="低圧ｶﾞｽ")),0,IF($D11="中圧ｶﾞｽ",$AS$18,$AT$18)*N11*INDEX($AF$5:$BG$10,IF($J11&lt;=2005,1,3),MATCH($G11,$AF$4:$BG$4,0)))</f>
        <v>0</v>
      </c>
      <c r="AI14" s="312">
        <f t="shared" ref="AI14:AI42" si="7">IF(NOT(OR($D11="中圧ｶﾞｽ",$D11="低圧ｶﾞｽ")),0,IF($D11="中圧ｶﾞｽ",$AS$18,$AT$18)*O11*INDEX($AF$5:$BG$10,IF($J11&lt;=2005,1,3),MATCH($G11,$AF$4:$BG$4,0)))</f>
        <v>0</v>
      </c>
      <c r="AJ14" s="312">
        <f t="shared" ref="AJ14:AJ42" si="8">IF(NOT(OR($D11="中圧ｶﾞｽ",$D11="低圧ｶﾞｽ")),0,IF($D11="中圧ｶﾞｽ",$AS$18,$AT$18)*P11*INDEX($AF$5:$BG$10,IF($J11&lt;=2005,1,3),MATCH($G11,$AF$4:$BG$4,0)))</f>
        <v>0</v>
      </c>
      <c r="AK14" s="312">
        <f t="shared" ref="AK14:AK42" si="9">IF(NOT(OR($D11="中圧ｶﾞｽ",$D11="低圧ｶﾞｽ")),0,IF($D11="中圧ｶﾞｽ",$AS$18,$AT$18)*Q11*INDEX($AF$5:$BG$10,IF($J11&lt;=2005,1,3),MATCH($G11,$AF$4:$BG$4,0)))</f>
        <v>0</v>
      </c>
      <c r="AL14" s="312">
        <f t="shared" ref="AL14:AL42" si="10">IF(NOT(OR($D11="中圧ｶﾞｽ",$D11="低圧ｶﾞｽ")),0,IF($D11="中圧ｶﾞｽ",$AS$18,$AT$18)*R11*INDEX($AF$5:$BG$10,IF($J11&lt;2005,1,IF($J11=2005,2,3)),MATCH($G11,$AF$4:$BG$4,0)))</f>
        <v>0</v>
      </c>
      <c r="AM14" s="312">
        <f t="shared" ref="AM14:AM42" si="11">IF(NOT(OR($D11="中圧ｶﾞｽ",$D11="低圧ｶﾞｽ")),0,IF($D11="中圧ｶﾞｽ",$AS$18,$AT$18)*S11*INDEX($AF$5:$BG$10,IF($J11&lt;2005,1,IF($J11=2005,2,3)),MATCH($G11,$AF$4:$BG$4,0)))</f>
        <v>0</v>
      </c>
      <c r="AN14" s="312">
        <f t="shared" ref="AN14:AN42" si="12">IF(NOT(OR($D11="中圧ｶﾞｽ",$D11="低圧ｶﾞｽ")),0,IF($D11="中圧ｶﾞｽ",$AS$18,$AT$18)*T11*INDEX($AF$5:$BG$10,IF($J11&lt;2005,1,IF($J11=2005,2,3)),MATCH($G11,$AF$4:$BG$4,0)))</f>
        <v>0</v>
      </c>
      <c r="AO14" s="312">
        <f t="shared" ref="AO14:AO42" si="13">IF(NOT(OR($D11="中圧ｶﾞｽ",$D11="低圧ｶﾞｽ")),0,IF($D11="中圧ｶﾞｽ",$AS$18,$AT$18)*U11*INDEX($AF$5:$BG$10,IF($J11&lt;2005,1,IF($J11=2005,2,3)),MATCH($G11,$AF$4:$BG$4,0)))</f>
        <v>0</v>
      </c>
      <c r="AP14" s="312">
        <f t="shared" ref="AP14:AP42" si="14">IF(NOT(OR($D11="中圧ｶﾞｽ",$D11="低圧ｶﾞｽ")),0,IF($D11="中圧ｶﾞｽ",$AS$18,$AT$18)*V11*INDEX($AF$5:$BG$10,IF($J11&lt;2005,1,3),MATCH($G11,$AF$4:$BG$4,0)))</f>
        <v>0</v>
      </c>
      <c r="AQ14" s="312">
        <f t="shared" ref="AQ14:AQ42" si="15">SUM(AE14:AP14)</f>
        <v>0</v>
      </c>
      <c r="AS14" s="312" t="s">
        <v>274</v>
      </c>
      <c r="AT14" s="312" t="s">
        <v>275</v>
      </c>
      <c r="AU14" s="312" t="s">
        <v>276</v>
      </c>
      <c r="AV14" s="312" t="s">
        <v>276</v>
      </c>
      <c r="AW14" s="312" t="s">
        <v>277</v>
      </c>
      <c r="AX14" s="312" t="s">
        <v>278</v>
      </c>
      <c r="AY14" s="312" t="s">
        <v>279</v>
      </c>
      <c r="AZ14" s="312" t="s">
        <v>279</v>
      </c>
      <c r="BA14" s="312" t="s">
        <v>280</v>
      </c>
      <c r="BB14" s="312" t="s">
        <v>280</v>
      </c>
      <c r="BC14" s="312" t="s">
        <v>280</v>
      </c>
      <c r="BD14" s="312" t="s">
        <v>281</v>
      </c>
      <c r="BE14" s="312" t="s">
        <v>281</v>
      </c>
      <c r="BF14" s="312" t="s">
        <v>281</v>
      </c>
      <c r="BG14" s="312" t="s">
        <v>281</v>
      </c>
      <c r="BH14" s="312" t="s">
        <v>281</v>
      </c>
      <c r="BI14" s="312" t="s">
        <v>281</v>
      </c>
      <c r="BJ14" s="312" t="s">
        <v>282</v>
      </c>
      <c r="BK14" s="312" t="s">
        <v>282</v>
      </c>
      <c r="BL14" s="312" t="s">
        <v>283</v>
      </c>
      <c r="BM14" s="312" t="s">
        <v>282</v>
      </c>
      <c r="BN14" s="312" t="s">
        <v>283</v>
      </c>
      <c r="BO14" s="312" t="s">
        <v>282</v>
      </c>
      <c r="BP14" s="312" t="s">
        <v>282</v>
      </c>
      <c r="BQ14" s="312" t="s">
        <v>282</v>
      </c>
      <c r="BR14" s="312" t="s">
        <v>282</v>
      </c>
      <c r="BS14" s="312" t="s">
        <v>282</v>
      </c>
      <c r="BT14" s="312" t="s">
        <v>283</v>
      </c>
      <c r="BU14" s="312" t="s">
        <v>283</v>
      </c>
      <c r="BV14" s="312" t="s">
        <v>283</v>
      </c>
    </row>
    <row r="15" spans="1:74" ht="15" customHeight="1">
      <c r="B15" s="14"/>
      <c r="C15" s="322">
        <v>6</v>
      </c>
      <c r="D15" s="323"/>
      <c r="E15" s="329"/>
      <c r="F15" s="205"/>
      <c r="G15" s="324"/>
      <c r="H15" s="325"/>
      <c r="I15" s="269" t="str">
        <f t="shared" si="0"/>
        <v/>
      </c>
      <c r="J15" s="326"/>
      <c r="K15" s="327"/>
      <c r="L15" s="327"/>
      <c r="M15" s="327"/>
      <c r="N15" s="327"/>
      <c r="O15" s="327"/>
      <c r="P15" s="327"/>
      <c r="Q15" s="327"/>
      <c r="R15" s="327"/>
      <c r="S15" s="327"/>
      <c r="T15" s="327"/>
      <c r="U15" s="327"/>
      <c r="V15" s="327"/>
      <c r="W15" s="168">
        <f t="shared" ref="W15:W39" si="16">IF(AND(E15="子メーター",F15="○"),-1,1)*SUM(K15:V15)</f>
        <v>0</v>
      </c>
      <c r="X15" s="320"/>
      <c r="AA15" s="330" t="str">
        <f t="shared" si="1"/>
        <v/>
      </c>
      <c r="AE15" s="312">
        <f t="shared" si="3"/>
        <v>0</v>
      </c>
      <c r="AF15" s="312">
        <f t="shared" si="4"/>
        <v>0</v>
      </c>
      <c r="AG15" s="312">
        <f t="shared" si="5"/>
        <v>0</v>
      </c>
      <c r="AH15" s="312">
        <f t="shared" si="6"/>
        <v>0</v>
      </c>
      <c r="AI15" s="312">
        <f t="shared" si="7"/>
        <v>0</v>
      </c>
      <c r="AJ15" s="312">
        <f t="shared" si="8"/>
        <v>0</v>
      </c>
      <c r="AK15" s="312">
        <f t="shared" si="9"/>
        <v>0</v>
      </c>
      <c r="AL15" s="312">
        <f t="shared" si="10"/>
        <v>0</v>
      </c>
      <c r="AM15" s="312">
        <f t="shared" si="11"/>
        <v>0</v>
      </c>
      <c r="AN15" s="312">
        <f t="shared" si="12"/>
        <v>0</v>
      </c>
      <c r="AO15" s="312">
        <f t="shared" si="13"/>
        <v>0</v>
      </c>
      <c r="AP15" s="312">
        <f t="shared" si="14"/>
        <v>0</v>
      </c>
      <c r="AQ15" s="312">
        <f t="shared" si="15"/>
        <v>0</v>
      </c>
    </row>
    <row r="16" spans="1:74" ht="15" customHeight="1">
      <c r="B16" s="14"/>
      <c r="C16" s="322">
        <v>7</v>
      </c>
      <c r="D16" s="323"/>
      <c r="E16" s="323"/>
      <c r="F16" s="205"/>
      <c r="G16" s="324"/>
      <c r="H16" s="325"/>
      <c r="I16" s="269" t="str">
        <f t="shared" si="0"/>
        <v/>
      </c>
      <c r="J16" s="326"/>
      <c r="K16" s="327"/>
      <c r="L16" s="327"/>
      <c r="M16" s="327"/>
      <c r="N16" s="327"/>
      <c r="O16" s="327"/>
      <c r="P16" s="327"/>
      <c r="Q16" s="327"/>
      <c r="R16" s="327"/>
      <c r="S16" s="327"/>
      <c r="T16" s="327"/>
      <c r="U16" s="327"/>
      <c r="V16" s="327"/>
      <c r="W16" s="168">
        <f t="shared" si="16"/>
        <v>0</v>
      </c>
      <c r="X16" s="320"/>
      <c r="AA16" s="330" t="str">
        <f t="shared" si="1"/>
        <v/>
      </c>
      <c r="AE16" s="312">
        <f t="shared" si="3"/>
        <v>0</v>
      </c>
      <c r="AF16" s="312">
        <f t="shared" si="4"/>
        <v>0</v>
      </c>
      <c r="AG16" s="312">
        <f t="shared" si="5"/>
        <v>0</v>
      </c>
      <c r="AH16" s="312">
        <f t="shared" si="6"/>
        <v>0</v>
      </c>
      <c r="AI16" s="312">
        <f t="shared" si="7"/>
        <v>0</v>
      </c>
      <c r="AJ16" s="312">
        <f t="shared" si="8"/>
        <v>0</v>
      </c>
      <c r="AK16" s="312">
        <f t="shared" si="9"/>
        <v>0</v>
      </c>
      <c r="AL16" s="312">
        <f t="shared" si="10"/>
        <v>0</v>
      </c>
      <c r="AM16" s="312">
        <f t="shared" si="11"/>
        <v>0</v>
      </c>
      <c r="AN16" s="312">
        <f t="shared" si="12"/>
        <v>0</v>
      </c>
      <c r="AO16" s="312">
        <f t="shared" si="13"/>
        <v>0</v>
      </c>
      <c r="AP16" s="312">
        <f t="shared" si="14"/>
        <v>0</v>
      </c>
      <c r="AQ16" s="312">
        <f t="shared" si="15"/>
        <v>0</v>
      </c>
    </row>
    <row r="17" spans="2:46" ht="15" customHeight="1">
      <c r="B17" s="14"/>
      <c r="C17" s="322">
        <v>8</v>
      </c>
      <c r="D17" s="323"/>
      <c r="E17" s="329"/>
      <c r="F17" s="205"/>
      <c r="G17" s="324"/>
      <c r="H17" s="325"/>
      <c r="I17" s="269" t="str">
        <f t="shared" si="0"/>
        <v/>
      </c>
      <c r="J17" s="326"/>
      <c r="K17" s="327"/>
      <c r="L17" s="327"/>
      <c r="M17" s="327"/>
      <c r="N17" s="327"/>
      <c r="O17" s="327"/>
      <c r="P17" s="327"/>
      <c r="Q17" s="327"/>
      <c r="R17" s="327"/>
      <c r="S17" s="327"/>
      <c r="T17" s="327"/>
      <c r="U17" s="327"/>
      <c r="V17" s="327"/>
      <c r="W17" s="168">
        <f t="shared" si="16"/>
        <v>0</v>
      </c>
      <c r="X17" s="320"/>
      <c r="AA17" s="330" t="str">
        <f t="shared" si="1"/>
        <v/>
      </c>
      <c r="AE17" s="312">
        <f t="shared" si="3"/>
        <v>0</v>
      </c>
      <c r="AF17" s="312">
        <f t="shared" si="4"/>
        <v>0</v>
      </c>
      <c r="AG17" s="312">
        <f t="shared" si="5"/>
        <v>0</v>
      </c>
      <c r="AH17" s="312">
        <f t="shared" si="6"/>
        <v>0</v>
      </c>
      <c r="AI17" s="312">
        <f t="shared" si="7"/>
        <v>0</v>
      </c>
      <c r="AJ17" s="312">
        <f t="shared" si="8"/>
        <v>0</v>
      </c>
      <c r="AK17" s="312">
        <f t="shared" si="9"/>
        <v>0</v>
      </c>
      <c r="AL17" s="312">
        <f t="shared" si="10"/>
        <v>0</v>
      </c>
      <c r="AM17" s="312">
        <f t="shared" si="11"/>
        <v>0</v>
      </c>
      <c r="AN17" s="312">
        <f t="shared" si="12"/>
        <v>0</v>
      </c>
      <c r="AO17" s="312">
        <f t="shared" si="13"/>
        <v>0</v>
      </c>
      <c r="AP17" s="312">
        <f t="shared" si="14"/>
        <v>0</v>
      </c>
      <c r="AQ17" s="312">
        <f t="shared" si="15"/>
        <v>0</v>
      </c>
      <c r="AS17" s="37" t="s">
        <v>263</v>
      </c>
      <c r="AT17" s="37" t="s">
        <v>264</v>
      </c>
    </row>
    <row r="18" spans="2:46" ht="15" customHeight="1">
      <c r="B18" s="14"/>
      <c r="C18" s="322">
        <v>9</v>
      </c>
      <c r="D18" s="323"/>
      <c r="E18" s="323"/>
      <c r="F18" s="205"/>
      <c r="G18" s="324"/>
      <c r="H18" s="325"/>
      <c r="I18" s="269" t="str">
        <f t="shared" si="0"/>
        <v/>
      </c>
      <c r="J18" s="326"/>
      <c r="K18" s="327"/>
      <c r="L18" s="327"/>
      <c r="M18" s="327"/>
      <c r="N18" s="327"/>
      <c r="O18" s="327"/>
      <c r="P18" s="327"/>
      <c r="Q18" s="327"/>
      <c r="R18" s="327"/>
      <c r="S18" s="327"/>
      <c r="T18" s="327"/>
      <c r="U18" s="327"/>
      <c r="V18" s="327"/>
      <c r="W18" s="168">
        <f t="shared" si="16"/>
        <v>0</v>
      </c>
      <c r="X18" s="320"/>
      <c r="AA18" s="330" t="str">
        <f t="shared" si="1"/>
        <v/>
      </c>
      <c r="AE18" s="312">
        <f t="shared" si="3"/>
        <v>0</v>
      </c>
      <c r="AF18" s="312">
        <f t="shared" si="4"/>
        <v>0</v>
      </c>
      <c r="AG18" s="312">
        <f t="shared" si="5"/>
        <v>0</v>
      </c>
      <c r="AH18" s="312">
        <f t="shared" si="6"/>
        <v>0</v>
      </c>
      <c r="AI18" s="312">
        <f t="shared" si="7"/>
        <v>0</v>
      </c>
      <c r="AJ18" s="312">
        <f t="shared" si="8"/>
        <v>0</v>
      </c>
      <c r="AK18" s="312">
        <f t="shared" si="9"/>
        <v>0</v>
      </c>
      <c r="AL18" s="312">
        <f t="shared" si="10"/>
        <v>0</v>
      </c>
      <c r="AM18" s="312">
        <f t="shared" si="11"/>
        <v>0</v>
      </c>
      <c r="AN18" s="312">
        <f t="shared" si="12"/>
        <v>0</v>
      </c>
      <c r="AO18" s="312">
        <f t="shared" si="13"/>
        <v>0</v>
      </c>
      <c r="AP18" s="312">
        <f t="shared" si="14"/>
        <v>0</v>
      </c>
      <c r="AQ18" s="312">
        <f t="shared" si="15"/>
        <v>0</v>
      </c>
      <c r="AS18" s="312">
        <f>(101.325+0.981)/101.325*273.15/(273.15+15)</f>
        <v>0.9571215029181922</v>
      </c>
      <c r="AT18" s="312">
        <f>(101.325+2)/101.325*273.15/(273.15+15)</f>
        <v>0.9666547347078589</v>
      </c>
    </row>
    <row r="19" spans="2:46" ht="15" customHeight="1">
      <c r="B19" s="14"/>
      <c r="C19" s="322">
        <v>10</v>
      </c>
      <c r="D19" s="323"/>
      <c r="E19" s="329"/>
      <c r="F19" s="205"/>
      <c r="G19" s="324"/>
      <c r="H19" s="325"/>
      <c r="I19" s="269" t="str">
        <f t="shared" si="0"/>
        <v/>
      </c>
      <c r="J19" s="326"/>
      <c r="K19" s="327"/>
      <c r="L19" s="327"/>
      <c r="M19" s="327"/>
      <c r="N19" s="327"/>
      <c r="O19" s="327"/>
      <c r="P19" s="327"/>
      <c r="Q19" s="327"/>
      <c r="R19" s="327"/>
      <c r="S19" s="327"/>
      <c r="T19" s="327"/>
      <c r="U19" s="327"/>
      <c r="V19" s="327"/>
      <c r="W19" s="168">
        <f t="shared" si="16"/>
        <v>0</v>
      </c>
      <c r="X19" s="320"/>
      <c r="AA19" s="330" t="str">
        <f t="shared" si="1"/>
        <v/>
      </c>
      <c r="AE19" s="312">
        <f t="shared" si="3"/>
        <v>0</v>
      </c>
      <c r="AF19" s="312">
        <f t="shared" si="4"/>
        <v>0</v>
      </c>
      <c r="AG19" s="312">
        <f t="shared" si="5"/>
        <v>0</v>
      </c>
      <c r="AH19" s="312">
        <f t="shared" si="6"/>
        <v>0</v>
      </c>
      <c r="AI19" s="312">
        <f t="shared" si="7"/>
        <v>0</v>
      </c>
      <c r="AJ19" s="312">
        <f t="shared" si="8"/>
        <v>0</v>
      </c>
      <c r="AK19" s="312">
        <f t="shared" si="9"/>
        <v>0</v>
      </c>
      <c r="AL19" s="312">
        <f t="shared" si="10"/>
        <v>0</v>
      </c>
      <c r="AM19" s="312">
        <f t="shared" si="11"/>
        <v>0</v>
      </c>
      <c r="AN19" s="312">
        <f t="shared" si="12"/>
        <v>0</v>
      </c>
      <c r="AO19" s="312">
        <f t="shared" si="13"/>
        <v>0</v>
      </c>
      <c r="AP19" s="312">
        <f t="shared" si="14"/>
        <v>0</v>
      </c>
      <c r="AQ19" s="312">
        <f t="shared" si="15"/>
        <v>0</v>
      </c>
    </row>
    <row r="20" spans="2:46" ht="15" customHeight="1">
      <c r="B20" s="14"/>
      <c r="C20" s="322">
        <v>11</v>
      </c>
      <c r="D20" s="323"/>
      <c r="E20" s="323"/>
      <c r="F20" s="205"/>
      <c r="G20" s="324"/>
      <c r="H20" s="325"/>
      <c r="I20" s="269" t="str">
        <f t="shared" si="0"/>
        <v/>
      </c>
      <c r="J20" s="326"/>
      <c r="K20" s="327"/>
      <c r="L20" s="327"/>
      <c r="M20" s="327"/>
      <c r="N20" s="327"/>
      <c r="O20" s="327"/>
      <c r="P20" s="327"/>
      <c r="Q20" s="327"/>
      <c r="R20" s="327"/>
      <c r="S20" s="327"/>
      <c r="T20" s="327"/>
      <c r="U20" s="327"/>
      <c r="V20" s="327"/>
      <c r="W20" s="168">
        <f t="shared" si="16"/>
        <v>0</v>
      </c>
      <c r="X20" s="320"/>
      <c r="AA20" s="330" t="str">
        <f t="shared" si="1"/>
        <v/>
      </c>
      <c r="AE20" s="312">
        <f t="shared" si="3"/>
        <v>0</v>
      </c>
      <c r="AF20" s="312">
        <f t="shared" si="4"/>
        <v>0</v>
      </c>
      <c r="AG20" s="312">
        <f t="shared" si="5"/>
        <v>0</v>
      </c>
      <c r="AH20" s="312">
        <f t="shared" si="6"/>
        <v>0</v>
      </c>
      <c r="AI20" s="312">
        <f t="shared" si="7"/>
        <v>0</v>
      </c>
      <c r="AJ20" s="312">
        <f t="shared" si="8"/>
        <v>0</v>
      </c>
      <c r="AK20" s="312">
        <f t="shared" si="9"/>
        <v>0</v>
      </c>
      <c r="AL20" s="312">
        <f t="shared" si="10"/>
        <v>0</v>
      </c>
      <c r="AM20" s="312">
        <f t="shared" si="11"/>
        <v>0</v>
      </c>
      <c r="AN20" s="312">
        <f t="shared" si="12"/>
        <v>0</v>
      </c>
      <c r="AO20" s="312">
        <f t="shared" si="13"/>
        <v>0</v>
      </c>
      <c r="AP20" s="312">
        <f t="shared" si="14"/>
        <v>0</v>
      </c>
      <c r="AQ20" s="312">
        <f t="shared" si="15"/>
        <v>0</v>
      </c>
    </row>
    <row r="21" spans="2:46" ht="15" customHeight="1">
      <c r="B21" s="14"/>
      <c r="C21" s="322">
        <v>12</v>
      </c>
      <c r="D21" s="323"/>
      <c r="E21" s="329"/>
      <c r="F21" s="205"/>
      <c r="G21" s="324"/>
      <c r="H21" s="325"/>
      <c r="I21" s="269" t="str">
        <f t="shared" si="0"/>
        <v/>
      </c>
      <c r="J21" s="326"/>
      <c r="K21" s="327"/>
      <c r="L21" s="327"/>
      <c r="M21" s="327"/>
      <c r="N21" s="327"/>
      <c r="O21" s="327"/>
      <c r="P21" s="327"/>
      <c r="Q21" s="327"/>
      <c r="R21" s="327"/>
      <c r="S21" s="327"/>
      <c r="T21" s="327"/>
      <c r="U21" s="327"/>
      <c r="V21" s="327"/>
      <c r="W21" s="168">
        <f t="shared" si="16"/>
        <v>0</v>
      </c>
      <c r="X21" s="320"/>
      <c r="AA21" s="330" t="str">
        <f t="shared" si="1"/>
        <v/>
      </c>
      <c r="AE21" s="312">
        <f t="shared" si="3"/>
        <v>0</v>
      </c>
      <c r="AF21" s="312">
        <f t="shared" si="4"/>
        <v>0</v>
      </c>
      <c r="AG21" s="312">
        <f t="shared" si="5"/>
        <v>0</v>
      </c>
      <c r="AH21" s="312">
        <f t="shared" si="6"/>
        <v>0</v>
      </c>
      <c r="AI21" s="312">
        <f t="shared" si="7"/>
        <v>0</v>
      </c>
      <c r="AJ21" s="312">
        <f t="shared" si="8"/>
        <v>0</v>
      </c>
      <c r="AK21" s="312">
        <f t="shared" si="9"/>
        <v>0</v>
      </c>
      <c r="AL21" s="312">
        <f t="shared" si="10"/>
        <v>0</v>
      </c>
      <c r="AM21" s="312">
        <f t="shared" si="11"/>
        <v>0</v>
      </c>
      <c r="AN21" s="312">
        <f t="shared" si="12"/>
        <v>0</v>
      </c>
      <c r="AO21" s="312">
        <f t="shared" si="13"/>
        <v>0</v>
      </c>
      <c r="AP21" s="312">
        <f t="shared" si="14"/>
        <v>0</v>
      </c>
      <c r="AQ21" s="312">
        <f t="shared" si="15"/>
        <v>0</v>
      </c>
    </row>
    <row r="22" spans="2:46" ht="15" customHeight="1">
      <c r="B22" s="14"/>
      <c r="C22" s="322">
        <v>13</v>
      </c>
      <c r="D22" s="323"/>
      <c r="E22" s="323"/>
      <c r="F22" s="205"/>
      <c r="G22" s="324"/>
      <c r="H22" s="325"/>
      <c r="I22" s="269" t="str">
        <f t="shared" si="0"/>
        <v/>
      </c>
      <c r="J22" s="326"/>
      <c r="K22" s="327"/>
      <c r="L22" s="327"/>
      <c r="M22" s="327"/>
      <c r="N22" s="327"/>
      <c r="O22" s="327"/>
      <c r="P22" s="327"/>
      <c r="Q22" s="327"/>
      <c r="R22" s="327"/>
      <c r="S22" s="327"/>
      <c r="T22" s="327"/>
      <c r="U22" s="327"/>
      <c r="V22" s="327"/>
      <c r="W22" s="168">
        <f t="shared" si="16"/>
        <v>0</v>
      </c>
      <c r="X22" s="320"/>
      <c r="AA22" s="330" t="str">
        <f t="shared" si="1"/>
        <v/>
      </c>
      <c r="AE22" s="312">
        <f t="shared" si="3"/>
        <v>0</v>
      </c>
      <c r="AF22" s="312">
        <f t="shared" si="4"/>
        <v>0</v>
      </c>
      <c r="AG22" s="312">
        <f t="shared" si="5"/>
        <v>0</v>
      </c>
      <c r="AH22" s="312">
        <f t="shared" si="6"/>
        <v>0</v>
      </c>
      <c r="AI22" s="312">
        <f t="shared" si="7"/>
        <v>0</v>
      </c>
      <c r="AJ22" s="312">
        <f t="shared" si="8"/>
        <v>0</v>
      </c>
      <c r="AK22" s="312">
        <f t="shared" si="9"/>
        <v>0</v>
      </c>
      <c r="AL22" s="312">
        <f>IF(NOT(OR($D19="中圧ｶﾞｽ",$D19="低圧ｶﾞｽ")),0,IF($D19="中圧ｶﾞｽ",$AS$18,$AT$18)*R19*INDEX($AF$5:$BG$10,IF($J19&lt;2005,1,IF($J19=2005,2,3)),MATCH($G19,$AF$4:$BG$4,0)))</f>
        <v>0</v>
      </c>
      <c r="AM22" s="312">
        <f t="shared" si="11"/>
        <v>0</v>
      </c>
      <c r="AN22" s="312">
        <f t="shared" si="12"/>
        <v>0</v>
      </c>
      <c r="AO22" s="312">
        <f t="shared" si="13"/>
        <v>0</v>
      </c>
      <c r="AP22" s="312">
        <f t="shared" si="14"/>
        <v>0</v>
      </c>
      <c r="AQ22" s="312">
        <f t="shared" si="15"/>
        <v>0</v>
      </c>
    </row>
    <row r="23" spans="2:46" ht="15" customHeight="1">
      <c r="B23" s="14"/>
      <c r="C23" s="322">
        <v>14</v>
      </c>
      <c r="D23" s="323"/>
      <c r="E23" s="329"/>
      <c r="F23" s="205"/>
      <c r="G23" s="324"/>
      <c r="H23" s="325"/>
      <c r="I23" s="269" t="str">
        <f t="shared" si="0"/>
        <v/>
      </c>
      <c r="J23" s="326"/>
      <c r="K23" s="327"/>
      <c r="L23" s="327"/>
      <c r="M23" s="327"/>
      <c r="N23" s="327"/>
      <c r="O23" s="327"/>
      <c r="P23" s="327"/>
      <c r="Q23" s="327"/>
      <c r="R23" s="327"/>
      <c r="S23" s="327"/>
      <c r="T23" s="327"/>
      <c r="U23" s="327"/>
      <c r="V23" s="327"/>
      <c r="W23" s="168">
        <f t="shared" si="16"/>
        <v>0</v>
      </c>
      <c r="X23" s="320"/>
      <c r="AA23" s="330" t="str">
        <f t="shared" si="1"/>
        <v/>
      </c>
      <c r="AE23" s="312">
        <f t="shared" si="3"/>
        <v>0</v>
      </c>
      <c r="AF23" s="312">
        <f t="shared" si="4"/>
        <v>0</v>
      </c>
      <c r="AG23" s="312">
        <f t="shared" si="5"/>
        <v>0</v>
      </c>
      <c r="AH23" s="312">
        <f t="shared" si="6"/>
        <v>0</v>
      </c>
      <c r="AI23" s="312">
        <f t="shared" si="7"/>
        <v>0</v>
      </c>
      <c r="AJ23" s="312">
        <f t="shared" si="8"/>
        <v>0</v>
      </c>
      <c r="AK23" s="312">
        <f t="shared" si="9"/>
        <v>0</v>
      </c>
      <c r="AL23" s="312">
        <f t="shared" si="10"/>
        <v>0</v>
      </c>
      <c r="AM23" s="312">
        <f t="shared" si="11"/>
        <v>0</v>
      </c>
      <c r="AN23" s="312">
        <f t="shared" si="12"/>
        <v>0</v>
      </c>
      <c r="AO23" s="312">
        <f t="shared" si="13"/>
        <v>0</v>
      </c>
      <c r="AP23" s="312">
        <f t="shared" si="14"/>
        <v>0</v>
      </c>
      <c r="AQ23" s="312">
        <f t="shared" si="15"/>
        <v>0</v>
      </c>
    </row>
    <row r="24" spans="2:46" ht="15" customHeight="1">
      <c r="B24" s="14"/>
      <c r="C24" s="322">
        <v>15</v>
      </c>
      <c r="D24" s="323"/>
      <c r="E24" s="329"/>
      <c r="F24" s="205"/>
      <c r="G24" s="324"/>
      <c r="H24" s="325"/>
      <c r="I24" s="269" t="str">
        <f t="shared" si="0"/>
        <v/>
      </c>
      <c r="J24" s="326"/>
      <c r="K24" s="327"/>
      <c r="L24" s="327"/>
      <c r="M24" s="327"/>
      <c r="N24" s="327"/>
      <c r="O24" s="327"/>
      <c r="P24" s="327"/>
      <c r="Q24" s="327"/>
      <c r="R24" s="327"/>
      <c r="S24" s="327"/>
      <c r="T24" s="327"/>
      <c r="U24" s="327"/>
      <c r="V24" s="327"/>
      <c r="W24" s="168">
        <f t="shared" si="16"/>
        <v>0</v>
      </c>
      <c r="X24" s="320"/>
      <c r="AA24" s="330" t="str">
        <f t="shared" si="1"/>
        <v/>
      </c>
      <c r="AE24" s="312">
        <f t="shared" si="3"/>
        <v>0</v>
      </c>
      <c r="AF24" s="312">
        <f t="shared" si="4"/>
        <v>0</v>
      </c>
      <c r="AG24" s="312">
        <f t="shared" si="5"/>
        <v>0</v>
      </c>
      <c r="AH24" s="312">
        <f t="shared" si="6"/>
        <v>0</v>
      </c>
      <c r="AI24" s="312">
        <f t="shared" si="7"/>
        <v>0</v>
      </c>
      <c r="AJ24" s="312">
        <f t="shared" si="8"/>
        <v>0</v>
      </c>
      <c r="AK24" s="312">
        <f t="shared" si="9"/>
        <v>0</v>
      </c>
      <c r="AL24" s="312">
        <f t="shared" si="10"/>
        <v>0</v>
      </c>
      <c r="AM24" s="312">
        <f t="shared" si="11"/>
        <v>0</v>
      </c>
      <c r="AN24" s="312">
        <f t="shared" si="12"/>
        <v>0</v>
      </c>
      <c r="AO24" s="312">
        <f t="shared" si="13"/>
        <v>0</v>
      </c>
      <c r="AP24" s="312">
        <f t="shared" si="14"/>
        <v>0</v>
      </c>
      <c r="AQ24" s="312">
        <f t="shared" si="15"/>
        <v>0</v>
      </c>
    </row>
    <row r="25" spans="2:46" ht="15" customHeight="1">
      <c r="B25" s="14"/>
      <c r="C25" s="322">
        <v>16</v>
      </c>
      <c r="D25" s="323"/>
      <c r="E25" s="329"/>
      <c r="F25" s="205"/>
      <c r="G25" s="324"/>
      <c r="H25" s="324"/>
      <c r="I25" s="269" t="str">
        <f t="shared" si="0"/>
        <v/>
      </c>
      <c r="J25" s="326"/>
      <c r="K25" s="327"/>
      <c r="L25" s="327"/>
      <c r="M25" s="327"/>
      <c r="N25" s="327"/>
      <c r="O25" s="327"/>
      <c r="P25" s="327"/>
      <c r="Q25" s="327"/>
      <c r="R25" s="327"/>
      <c r="S25" s="327"/>
      <c r="T25" s="327"/>
      <c r="U25" s="327"/>
      <c r="V25" s="327"/>
      <c r="W25" s="168">
        <f t="shared" si="16"/>
        <v>0</v>
      </c>
      <c r="X25" s="320"/>
      <c r="AA25" s="330" t="str">
        <f t="shared" si="1"/>
        <v/>
      </c>
      <c r="AE25" s="312">
        <f t="shared" si="3"/>
        <v>0</v>
      </c>
      <c r="AF25" s="312">
        <f t="shared" si="4"/>
        <v>0</v>
      </c>
      <c r="AG25" s="312">
        <f t="shared" si="5"/>
        <v>0</v>
      </c>
      <c r="AH25" s="312">
        <f t="shared" si="6"/>
        <v>0</v>
      </c>
      <c r="AI25" s="312">
        <f t="shared" si="7"/>
        <v>0</v>
      </c>
      <c r="AJ25" s="312">
        <f t="shared" si="8"/>
        <v>0</v>
      </c>
      <c r="AK25" s="312">
        <f t="shared" si="9"/>
        <v>0</v>
      </c>
      <c r="AL25" s="312">
        <f t="shared" si="10"/>
        <v>0</v>
      </c>
      <c r="AM25" s="312">
        <f t="shared" si="11"/>
        <v>0</v>
      </c>
      <c r="AN25" s="312">
        <f t="shared" si="12"/>
        <v>0</v>
      </c>
      <c r="AO25" s="312">
        <f t="shared" si="13"/>
        <v>0</v>
      </c>
      <c r="AP25" s="312">
        <f t="shared" si="14"/>
        <v>0</v>
      </c>
      <c r="AQ25" s="312">
        <f t="shared" si="15"/>
        <v>0</v>
      </c>
    </row>
    <row r="26" spans="2:46" ht="15" customHeight="1">
      <c r="B26" s="14"/>
      <c r="C26" s="322">
        <v>17</v>
      </c>
      <c r="D26" s="323"/>
      <c r="E26" s="323"/>
      <c r="F26" s="205"/>
      <c r="G26" s="324"/>
      <c r="H26" s="325"/>
      <c r="I26" s="269" t="str">
        <f t="shared" si="0"/>
        <v/>
      </c>
      <c r="J26" s="326"/>
      <c r="K26" s="327"/>
      <c r="L26" s="327"/>
      <c r="M26" s="327"/>
      <c r="N26" s="327"/>
      <c r="O26" s="327"/>
      <c r="P26" s="327"/>
      <c r="Q26" s="327"/>
      <c r="R26" s="327"/>
      <c r="S26" s="327"/>
      <c r="T26" s="327"/>
      <c r="U26" s="327"/>
      <c r="V26" s="327"/>
      <c r="W26" s="168">
        <f t="shared" si="16"/>
        <v>0</v>
      </c>
      <c r="X26" s="320"/>
      <c r="AA26" s="330" t="str">
        <f t="shared" si="1"/>
        <v/>
      </c>
      <c r="AE26" s="312">
        <f t="shared" si="3"/>
        <v>0</v>
      </c>
      <c r="AF26" s="312">
        <f t="shared" si="4"/>
        <v>0</v>
      </c>
      <c r="AG26" s="312">
        <f t="shared" si="5"/>
        <v>0</v>
      </c>
      <c r="AH26" s="312">
        <f t="shared" si="6"/>
        <v>0</v>
      </c>
      <c r="AI26" s="312">
        <f t="shared" si="7"/>
        <v>0</v>
      </c>
      <c r="AJ26" s="312">
        <f t="shared" si="8"/>
        <v>0</v>
      </c>
      <c r="AK26" s="312">
        <f t="shared" si="9"/>
        <v>0</v>
      </c>
      <c r="AL26" s="312">
        <f t="shared" si="10"/>
        <v>0</v>
      </c>
      <c r="AM26" s="312">
        <f t="shared" si="11"/>
        <v>0</v>
      </c>
      <c r="AN26" s="312">
        <f t="shared" si="12"/>
        <v>0</v>
      </c>
      <c r="AO26" s="312">
        <f t="shared" si="13"/>
        <v>0</v>
      </c>
      <c r="AP26" s="312">
        <f t="shared" si="14"/>
        <v>0</v>
      </c>
      <c r="AQ26" s="312">
        <f t="shared" si="15"/>
        <v>0</v>
      </c>
    </row>
    <row r="27" spans="2:46" ht="15" customHeight="1">
      <c r="B27" s="14"/>
      <c r="C27" s="322">
        <v>18</v>
      </c>
      <c r="D27" s="323"/>
      <c r="E27" s="329"/>
      <c r="F27" s="205"/>
      <c r="G27" s="324"/>
      <c r="H27" s="324"/>
      <c r="I27" s="269" t="str">
        <f t="shared" si="0"/>
        <v/>
      </c>
      <c r="J27" s="326"/>
      <c r="K27" s="327"/>
      <c r="L27" s="327"/>
      <c r="M27" s="327"/>
      <c r="N27" s="327"/>
      <c r="O27" s="327"/>
      <c r="P27" s="327"/>
      <c r="Q27" s="327"/>
      <c r="R27" s="327"/>
      <c r="S27" s="327"/>
      <c r="T27" s="327"/>
      <c r="U27" s="327"/>
      <c r="V27" s="327"/>
      <c r="W27" s="168">
        <f t="shared" si="16"/>
        <v>0</v>
      </c>
      <c r="X27" s="320"/>
      <c r="AA27" s="330" t="str">
        <f t="shared" si="1"/>
        <v/>
      </c>
      <c r="AE27" s="312">
        <f t="shared" si="3"/>
        <v>0</v>
      </c>
      <c r="AF27" s="312">
        <f t="shared" si="4"/>
        <v>0</v>
      </c>
      <c r="AG27" s="312">
        <f t="shared" si="5"/>
        <v>0</v>
      </c>
      <c r="AH27" s="312">
        <f t="shared" si="6"/>
        <v>0</v>
      </c>
      <c r="AI27" s="312">
        <f t="shared" si="7"/>
        <v>0</v>
      </c>
      <c r="AJ27" s="312">
        <f t="shared" si="8"/>
        <v>0</v>
      </c>
      <c r="AK27" s="312">
        <f t="shared" si="9"/>
        <v>0</v>
      </c>
      <c r="AL27" s="312">
        <f t="shared" si="10"/>
        <v>0</v>
      </c>
      <c r="AM27" s="312">
        <f t="shared" si="11"/>
        <v>0</v>
      </c>
      <c r="AN27" s="312">
        <f t="shared" si="12"/>
        <v>0</v>
      </c>
      <c r="AO27" s="312">
        <f t="shared" si="13"/>
        <v>0</v>
      </c>
      <c r="AP27" s="312">
        <f t="shared" si="14"/>
        <v>0</v>
      </c>
      <c r="AQ27" s="312">
        <f t="shared" si="15"/>
        <v>0</v>
      </c>
    </row>
    <row r="28" spans="2:46" ht="15" customHeight="1">
      <c r="B28" s="14"/>
      <c r="C28" s="322">
        <v>19</v>
      </c>
      <c r="D28" s="323"/>
      <c r="E28" s="323"/>
      <c r="F28" s="205"/>
      <c r="G28" s="324"/>
      <c r="H28" s="325"/>
      <c r="I28" s="269" t="str">
        <f t="shared" si="0"/>
        <v/>
      </c>
      <c r="J28" s="326"/>
      <c r="K28" s="327"/>
      <c r="L28" s="327"/>
      <c r="M28" s="327"/>
      <c r="N28" s="327"/>
      <c r="O28" s="327"/>
      <c r="P28" s="327"/>
      <c r="Q28" s="327"/>
      <c r="R28" s="327"/>
      <c r="S28" s="327"/>
      <c r="T28" s="327"/>
      <c r="U28" s="327"/>
      <c r="V28" s="327"/>
      <c r="W28" s="168">
        <f t="shared" si="16"/>
        <v>0</v>
      </c>
      <c r="X28" s="320"/>
      <c r="AA28" s="330" t="str">
        <f t="shared" si="1"/>
        <v/>
      </c>
      <c r="AE28" s="312">
        <f t="shared" si="3"/>
        <v>0</v>
      </c>
      <c r="AF28" s="312">
        <f t="shared" si="4"/>
        <v>0</v>
      </c>
      <c r="AG28" s="312">
        <f t="shared" si="5"/>
        <v>0</v>
      </c>
      <c r="AH28" s="312">
        <f t="shared" si="6"/>
        <v>0</v>
      </c>
      <c r="AI28" s="312">
        <f t="shared" si="7"/>
        <v>0</v>
      </c>
      <c r="AJ28" s="312">
        <f t="shared" si="8"/>
        <v>0</v>
      </c>
      <c r="AK28" s="312">
        <f t="shared" si="9"/>
        <v>0</v>
      </c>
      <c r="AL28" s="312">
        <f t="shared" si="10"/>
        <v>0</v>
      </c>
      <c r="AM28" s="312">
        <f t="shared" si="11"/>
        <v>0</v>
      </c>
      <c r="AN28" s="312">
        <f t="shared" si="12"/>
        <v>0</v>
      </c>
      <c r="AO28" s="312">
        <f t="shared" si="13"/>
        <v>0</v>
      </c>
      <c r="AP28" s="312">
        <f t="shared" si="14"/>
        <v>0</v>
      </c>
      <c r="AQ28" s="312">
        <f t="shared" si="15"/>
        <v>0</v>
      </c>
    </row>
    <row r="29" spans="2:46" ht="15" customHeight="1">
      <c r="B29" s="14"/>
      <c r="C29" s="322">
        <v>20</v>
      </c>
      <c r="D29" s="323"/>
      <c r="E29" s="329"/>
      <c r="F29" s="205"/>
      <c r="G29" s="324"/>
      <c r="H29" s="324"/>
      <c r="I29" s="269" t="str">
        <f t="shared" si="0"/>
        <v/>
      </c>
      <c r="J29" s="326"/>
      <c r="K29" s="327"/>
      <c r="L29" s="327"/>
      <c r="M29" s="327"/>
      <c r="N29" s="327"/>
      <c r="O29" s="327"/>
      <c r="P29" s="327"/>
      <c r="Q29" s="327"/>
      <c r="R29" s="327"/>
      <c r="S29" s="327"/>
      <c r="T29" s="327"/>
      <c r="U29" s="327"/>
      <c r="V29" s="327"/>
      <c r="W29" s="168">
        <f t="shared" si="16"/>
        <v>0</v>
      </c>
      <c r="X29" s="320"/>
      <c r="AA29" s="330" t="str">
        <f t="shared" si="1"/>
        <v/>
      </c>
      <c r="AE29" s="312">
        <f t="shared" si="3"/>
        <v>0</v>
      </c>
      <c r="AF29" s="312">
        <f t="shared" si="4"/>
        <v>0</v>
      </c>
      <c r="AG29" s="312">
        <f t="shared" si="5"/>
        <v>0</v>
      </c>
      <c r="AH29" s="312">
        <f t="shared" si="6"/>
        <v>0</v>
      </c>
      <c r="AI29" s="312">
        <f t="shared" si="7"/>
        <v>0</v>
      </c>
      <c r="AJ29" s="312">
        <f t="shared" si="8"/>
        <v>0</v>
      </c>
      <c r="AK29" s="312">
        <f t="shared" si="9"/>
        <v>0</v>
      </c>
      <c r="AL29" s="312">
        <f t="shared" si="10"/>
        <v>0</v>
      </c>
      <c r="AM29" s="312">
        <f t="shared" si="11"/>
        <v>0</v>
      </c>
      <c r="AN29" s="312">
        <f t="shared" si="12"/>
        <v>0</v>
      </c>
      <c r="AO29" s="312">
        <f t="shared" si="13"/>
        <v>0</v>
      </c>
      <c r="AP29" s="312">
        <f t="shared" si="14"/>
        <v>0</v>
      </c>
      <c r="AQ29" s="312">
        <f t="shared" si="15"/>
        <v>0</v>
      </c>
    </row>
    <row r="30" spans="2:46" ht="15" customHeight="1">
      <c r="B30" s="14"/>
      <c r="C30" s="322">
        <v>21</v>
      </c>
      <c r="D30" s="323"/>
      <c r="E30" s="323"/>
      <c r="F30" s="205"/>
      <c r="G30" s="324"/>
      <c r="H30" s="325"/>
      <c r="I30" s="269" t="str">
        <f t="shared" si="0"/>
        <v/>
      </c>
      <c r="J30" s="326"/>
      <c r="K30" s="327"/>
      <c r="L30" s="327"/>
      <c r="M30" s="327"/>
      <c r="N30" s="327"/>
      <c r="O30" s="327"/>
      <c r="P30" s="327"/>
      <c r="Q30" s="327"/>
      <c r="R30" s="327"/>
      <c r="S30" s="327"/>
      <c r="T30" s="327"/>
      <c r="U30" s="327"/>
      <c r="V30" s="327"/>
      <c r="W30" s="168">
        <f t="shared" si="16"/>
        <v>0</v>
      </c>
      <c r="X30" s="320"/>
      <c r="AA30" s="330" t="str">
        <f t="shared" si="1"/>
        <v/>
      </c>
      <c r="AE30" s="312">
        <f t="shared" si="3"/>
        <v>0</v>
      </c>
      <c r="AF30" s="312">
        <f t="shared" si="4"/>
        <v>0</v>
      </c>
      <c r="AG30" s="312">
        <f t="shared" si="5"/>
        <v>0</v>
      </c>
      <c r="AH30" s="312">
        <f t="shared" si="6"/>
        <v>0</v>
      </c>
      <c r="AI30" s="312">
        <f t="shared" si="7"/>
        <v>0</v>
      </c>
      <c r="AJ30" s="312">
        <f t="shared" si="8"/>
        <v>0</v>
      </c>
      <c r="AK30" s="312">
        <f t="shared" si="9"/>
        <v>0</v>
      </c>
      <c r="AL30" s="312">
        <f t="shared" si="10"/>
        <v>0</v>
      </c>
      <c r="AM30" s="312">
        <f t="shared" si="11"/>
        <v>0</v>
      </c>
      <c r="AN30" s="312">
        <f t="shared" si="12"/>
        <v>0</v>
      </c>
      <c r="AO30" s="312">
        <f t="shared" si="13"/>
        <v>0</v>
      </c>
      <c r="AP30" s="312">
        <f t="shared" si="14"/>
        <v>0</v>
      </c>
      <c r="AQ30" s="312">
        <f t="shared" si="15"/>
        <v>0</v>
      </c>
    </row>
    <row r="31" spans="2:46" ht="15" customHeight="1">
      <c r="B31" s="14"/>
      <c r="C31" s="322">
        <v>22</v>
      </c>
      <c r="D31" s="323"/>
      <c r="E31" s="329"/>
      <c r="F31" s="205"/>
      <c r="G31" s="324"/>
      <c r="H31" s="324"/>
      <c r="I31" s="269" t="str">
        <f t="shared" si="0"/>
        <v/>
      </c>
      <c r="J31" s="326"/>
      <c r="K31" s="327"/>
      <c r="L31" s="327"/>
      <c r="M31" s="327"/>
      <c r="N31" s="327"/>
      <c r="O31" s="327"/>
      <c r="P31" s="327"/>
      <c r="Q31" s="327"/>
      <c r="R31" s="327"/>
      <c r="S31" s="327"/>
      <c r="T31" s="327"/>
      <c r="U31" s="327"/>
      <c r="V31" s="327"/>
      <c r="W31" s="168">
        <f t="shared" si="16"/>
        <v>0</v>
      </c>
      <c r="X31" s="320"/>
      <c r="AA31" s="330" t="str">
        <f t="shared" si="1"/>
        <v/>
      </c>
      <c r="AE31" s="312">
        <f t="shared" si="3"/>
        <v>0</v>
      </c>
      <c r="AF31" s="312">
        <f t="shared" si="4"/>
        <v>0</v>
      </c>
      <c r="AG31" s="312">
        <f t="shared" si="5"/>
        <v>0</v>
      </c>
      <c r="AH31" s="312">
        <f t="shared" si="6"/>
        <v>0</v>
      </c>
      <c r="AI31" s="312">
        <f t="shared" si="7"/>
        <v>0</v>
      </c>
      <c r="AJ31" s="312">
        <f t="shared" si="8"/>
        <v>0</v>
      </c>
      <c r="AK31" s="312">
        <f t="shared" si="9"/>
        <v>0</v>
      </c>
      <c r="AL31" s="312">
        <f t="shared" si="10"/>
        <v>0</v>
      </c>
      <c r="AM31" s="312">
        <f t="shared" si="11"/>
        <v>0</v>
      </c>
      <c r="AN31" s="312">
        <f t="shared" si="12"/>
        <v>0</v>
      </c>
      <c r="AO31" s="312">
        <f t="shared" si="13"/>
        <v>0</v>
      </c>
      <c r="AP31" s="312">
        <f t="shared" si="14"/>
        <v>0</v>
      </c>
      <c r="AQ31" s="312">
        <f t="shared" si="15"/>
        <v>0</v>
      </c>
    </row>
    <row r="32" spans="2:46" ht="15" customHeight="1">
      <c r="B32" s="14"/>
      <c r="C32" s="322">
        <v>23</v>
      </c>
      <c r="D32" s="323"/>
      <c r="E32" s="323"/>
      <c r="F32" s="205"/>
      <c r="G32" s="324"/>
      <c r="H32" s="325"/>
      <c r="I32" s="269" t="str">
        <f t="shared" si="0"/>
        <v/>
      </c>
      <c r="J32" s="326"/>
      <c r="K32" s="327"/>
      <c r="L32" s="327"/>
      <c r="M32" s="327"/>
      <c r="N32" s="327"/>
      <c r="O32" s="327"/>
      <c r="P32" s="327"/>
      <c r="Q32" s="327"/>
      <c r="R32" s="327"/>
      <c r="S32" s="327"/>
      <c r="T32" s="327"/>
      <c r="U32" s="327"/>
      <c r="V32" s="327"/>
      <c r="W32" s="168">
        <f t="shared" si="16"/>
        <v>0</v>
      </c>
      <c r="X32" s="320"/>
      <c r="AA32" s="330" t="str">
        <f t="shared" si="1"/>
        <v/>
      </c>
      <c r="AE32" s="312">
        <f t="shared" si="3"/>
        <v>0</v>
      </c>
      <c r="AF32" s="312">
        <f t="shared" si="4"/>
        <v>0</v>
      </c>
      <c r="AG32" s="312">
        <f t="shared" si="5"/>
        <v>0</v>
      </c>
      <c r="AH32" s="312">
        <f t="shared" si="6"/>
        <v>0</v>
      </c>
      <c r="AI32" s="312">
        <f t="shared" si="7"/>
        <v>0</v>
      </c>
      <c r="AJ32" s="312">
        <f t="shared" si="8"/>
        <v>0</v>
      </c>
      <c r="AK32" s="312">
        <f t="shared" si="9"/>
        <v>0</v>
      </c>
      <c r="AL32" s="312">
        <f t="shared" si="10"/>
        <v>0</v>
      </c>
      <c r="AM32" s="312">
        <f t="shared" si="11"/>
        <v>0</v>
      </c>
      <c r="AN32" s="312">
        <f t="shared" si="12"/>
        <v>0</v>
      </c>
      <c r="AO32" s="312">
        <f t="shared" si="13"/>
        <v>0</v>
      </c>
      <c r="AP32" s="312">
        <f t="shared" si="14"/>
        <v>0</v>
      </c>
      <c r="AQ32" s="312">
        <f t="shared" si="15"/>
        <v>0</v>
      </c>
    </row>
    <row r="33" spans="2:43" ht="15" customHeight="1">
      <c r="B33" s="14"/>
      <c r="C33" s="322">
        <v>24</v>
      </c>
      <c r="D33" s="323"/>
      <c r="E33" s="329"/>
      <c r="F33" s="205"/>
      <c r="G33" s="324"/>
      <c r="H33" s="324"/>
      <c r="I33" s="269" t="str">
        <f t="shared" si="0"/>
        <v/>
      </c>
      <c r="J33" s="326"/>
      <c r="K33" s="327"/>
      <c r="L33" s="327"/>
      <c r="M33" s="327"/>
      <c r="N33" s="327"/>
      <c r="O33" s="327"/>
      <c r="P33" s="327"/>
      <c r="Q33" s="327"/>
      <c r="R33" s="327"/>
      <c r="S33" s="327"/>
      <c r="T33" s="327"/>
      <c r="U33" s="327"/>
      <c r="V33" s="327"/>
      <c r="W33" s="168">
        <f t="shared" si="16"/>
        <v>0</v>
      </c>
      <c r="X33" s="320"/>
      <c r="AA33" s="330" t="str">
        <f t="shared" si="1"/>
        <v/>
      </c>
      <c r="AE33" s="312">
        <f t="shared" si="3"/>
        <v>0</v>
      </c>
      <c r="AF33" s="312">
        <f t="shared" si="4"/>
        <v>0</v>
      </c>
      <c r="AG33" s="312">
        <f t="shared" si="5"/>
        <v>0</v>
      </c>
      <c r="AH33" s="312">
        <f t="shared" si="6"/>
        <v>0</v>
      </c>
      <c r="AI33" s="312">
        <f t="shared" si="7"/>
        <v>0</v>
      </c>
      <c r="AJ33" s="312">
        <f t="shared" si="8"/>
        <v>0</v>
      </c>
      <c r="AK33" s="312">
        <f t="shared" si="9"/>
        <v>0</v>
      </c>
      <c r="AL33" s="312">
        <f t="shared" si="10"/>
        <v>0</v>
      </c>
      <c r="AM33" s="312">
        <f t="shared" si="11"/>
        <v>0</v>
      </c>
      <c r="AN33" s="312">
        <f t="shared" si="12"/>
        <v>0</v>
      </c>
      <c r="AO33" s="312">
        <f t="shared" si="13"/>
        <v>0</v>
      </c>
      <c r="AP33" s="312">
        <f t="shared" si="14"/>
        <v>0</v>
      </c>
      <c r="AQ33" s="312">
        <f t="shared" si="15"/>
        <v>0</v>
      </c>
    </row>
    <row r="34" spans="2:43" ht="15" customHeight="1">
      <c r="B34" s="14"/>
      <c r="C34" s="322">
        <v>25</v>
      </c>
      <c r="D34" s="323"/>
      <c r="E34" s="323"/>
      <c r="F34" s="205"/>
      <c r="G34" s="324"/>
      <c r="H34" s="325"/>
      <c r="I34" s="269" t="str">
        <f t="shared" si="0"/>
        <v/>
      </c>
      <c r="J34" s="326"/>
      <c r="K34" s="327"/>
      <c r="L34" s="327"/>
      <c r="M34" s="327"/>
      <c r="N34" s="327"/>
      <c r="O34" s="327"/>
      <c r="P34" s="327"/>
      <c r="Q34" s="327"/>
      <c r="R34" s="327"/>
      <c r="S34" s="327"/>
      <c r="T34" s="327"/>
      <c r="U34" s="327"/>
      <c r="V34" s="327"/>
      <c r="W34" s="168">
        <f t="shared" si="16"/>
        <v>0</v>
      </c>
      <c r="X34" s="320"/>
      <c r="AA34" s="330" t="str">
        <f t="shared" si="1"/>
        <v/>
      </c>
      <c r="AE34" s="312">
        <f t="shared" si="3"/>
        <v>0</v>
      </c>
      <c r="AF34" s="312">
        <f t="shared" si="4"/>
        <v>0</v>
      </c>
      <c r="AG34" s="312">
        <f t="shared" si="5"/>
        <v>0</v>
      </c>
      <c r="AH34" s="312">
        <f t="shared" si="6"/>
        <v>0</v>
      </c>
      <c r="AI34" s="312">
        <f t="shared" si="7"/>
        <v>0</v>
      </c>
      <c r="AJ34" s="312">
        <f t="shared" si="8"/>
        <v>0</v>
      </c>
      <c r="AK34" s="312">
        <f t="shared" si="9"/>
        <v>0</v>
      </c>
      <c r="AL34" s="312">
        <f t="shared" si="10"/>
        <v>0</v>
      </c>
      <c r="AM34" s="312">
        <f t="shared" si="11"/>
        <v>0</v>
      </c>
      <c r="AN34" s="312">
        <f t="shared" si="12"/>
        <v>0</v>
      </c>
      <c r="AO34" s="312">
        <f t="shared" si="13"/>
        <v>0</v>
      </c>
      <c r="AP34" s="312">
        <f t="shared" si="14"/>
        <v>0</v>
      </c>
      <c r="AQ34" s="312">
        <f t="shared" si="15"/>
        <v>0</v>
      </c>
    </row>
    <row r="35" spans="2:43" ht="15" customHeight="1">
      <c r="B35" s="14"/>
      <c r="C35" s="322">
        <v>26</v>
      </c>
      <c r="D35" s="323"/>
      <c r="E35" s="329"/>
      <c r="F35" s="205"/>
      <c r="G35" s="324"/>
      <c r="H35" s="324"/>
      <c r="I35" s="269" t="str">
        <f t="shared" si="0"/>
        <v/>
      </c>
      <c r="J35" s="326"/>
      <c r="K35" s="327"/>
      <c r="L35" s="327"/>
      <c r="M35" s="327"/>
      <c r="N35" s="327"/>
      <c r="O35" s="327"/>
      <c r="P35" s="327"/>
      <c r="Q35" s="327"/>
      <c r="R35" s="327"/>
      <c r="S35" s="327"/>
      <c r="T35" s="327"/>
      <c r="U35" s="327"/>
      <c r="V35" s="327"/>
      <c r="W35" s="168">
        <f t="shared" si="16"/>
        <v>0</v>
      </c>
      <c r="X35" s="320"/>
      <c r="AA35" s="330" t="str">
        <f t="shared" si="1"/>
        <v/>
      </c>
      <c r="AE35" s="312">
        <f t="shared" si="3"/>
        <v>0</v>
      </c>
      <c r="AF35" s="312">
        <f t="shared" si="4"/>
        <v>0</v>
      </c>
      <c r="AG35" s="312">
        <f t="shared" si="5"/>
        <v>0</v>
      </c>
      <c r="AH35" s="312">
        <f t="shared" si="6"/>
        <v>0</v>
      </c>
      <c r="AI35" s="312">
        <f t="shared" si="7"/>
        <v>0</v>
      </c>
      <c r="AJ35" s="312">
        <f t="shared" si="8"/>
        <v>0</v>
      </c>
      <c r="AK35" s="312">
        <f t="shared" si="9"/>
        <v>0</v>
      </c>
      <c r="AL35" s="312">
        <f t="shared" si="10"/>
        <v>0</v>
      </c>
      <c r="AM35" s="312">
        <f t="shared" si="11"/>
        <v>0</v>
      </c>
      <c r="AN35" s="312">
        <f t="shared" si="12"/>
        <v>0</v>
      </c>
      <c r="AO35" s="312">
        <f t="shared" si="13"/>
        <v>0</v>
      </c>
      <c r="AP35" s="312">
        <f t="shared" si="14"/>
        <v>0</v>
      </c>
      <c r="AQ35" s="312">
        <f t="shared" si="15"/>
        <v>0</v>
      </c>
    </row>
    <row r="36" spans="2:43" ht="15" customHeight="1">
      <c r="B36" s="14"/>
      <c r="C36" s="322">
        <v>27</v>
      </c>
      <c r="D36" s="323"/>
      <c r="E36" s="323"/>
      <c r="F36" s="205"/>
      <c r="G36" s="324"/>
      <c r="H36" s="325"/>
      <c r="I36" s="269" t="str">
        <f t="shared" si="0"/>
        <v/>
      </c>
      <c r="J36" s="326"/>
      <c r="K36" s="327"/>
      <c r="L36" s="327"/>
      <c r="M36" s="327"/>
      <c r="N36" s="327"/>
      <c r="O36" s="327"/>
      <c r="P36" s="327"/>
      <c r="Q36" s="327"/>
      <c r="R36" s="327"/>
      <c r="S36" s="327"/>
      <c r="T36" s="327"/>
      <c r="U36" s="327"/>
      <c r="V36" s="327"/>
      <c r="W36" s="168">
        <f t="shared" si="16"/>
        <v>0</v>
      </c>
      <c r="X36" s="320"/>
      <c r="AA36" s="330" t="str">
        <f t="shared" si="1"/>
        <v/>
      </c>
      <c r="AE36" s="312">
        <f t="shared" si="3"/>
        <v>0</v>
      </c>
      <c r="AF36" s="312">
        <f t="shared" si="4"/>
        <v>0</v>
      </c>
      <c r="AG36" s="312">
        <f t="shared" si="5"/>
        <v>0</v>
      </c>
      <c r="AH36" s="312">
        <f t="shared" si="6"/>
        <v>0</v>
      </c>
      <c r="AI36" s="312">
        <f t="shared" si="7"/>
        <v>0</v>
      </c>
      <c r="AJ36" s="312">
        <f t="shared" si="8"/>
        <v>0</v>
      </c>
      <c r="AK36" s="312">
        <f t="shared" si="9"/>
        <v>0</v>
      </c>
      <c r="AL36" s="312">
        <f t="shared" si="10"/>
        <v>0</v>
      </c>
      <c r="AM36" s="312">
        <f t="shared" si="11"/>
        <v>0</v>
      </c>
      <c r="AN36" s="312">
        <f t="shared" si="12"/>
        <v>0</v>
      </c>
      <c r="AO36" s="312">
        <f t="shared" si="13"/>
        <v>0</v>
      </c>
      <c r="AP36" s="312">
        <f t="shared" si="14"/>
        <v>0</v>
      </c>
      <c r="AQ36" s="312">
        <f t="shared" si="15"/>
        <v>0</v>
      </c>
    </row>
    <row r="37" spans="2:43" ht="15" customHeight="1">
      <c r="B37" s="14"/>
      <c r="C37" s="322">
        <v>28</v>
      </c>
      <c r="D37" s="323"/>
      <c r="E37" s="329"/>
      <c r="F37" s="205"/>
      <c r="G37" s="324"/>
      <c r="H37" s="324"/>
      <c r="I37" s="269" t="str">
        <f t="shared" si="0"/>
        <v/>
      </c>
      <c r="J37" s="326"/>
      <c r="K37" s="327"/>
      <c r="L37" s="327"/>
      <c r="M37" s="327"/>
      <c r="N37" s="327"/>
      <c r="O37" s="327"/>
      <c r="P37" s="327"/>
      <c r="Q37" s="327"/>
      <c r="R37" s="327"/>
      <c r="S37" s="327"/>
      <c r="T37" s="327"/>
      <c r="U37" s="327"/>
      <c r="V37" s="327"/>
      <c r="W37" s="168">
        <f t="shared" si="16"/>
        <v>0</v>
      </c>
      <c r="X37" s="320"/>
      <c r="AA37" s="330" t="str">
        <f t="shared" si="1"/>
        <v/>
      </c>
      <c r="AE37" s="312">
        <f t="shared" si="3"/>
        <v>0</v>
      </c>
      <c r="AF37" s="312">
        <f t="shared" si="4"/>
        <v>0</v>
      </c>
      <c r="AG37" s="312">
        <f t="shared" si="5"/>
        <v>0</v>
      </c>
      <c r="AH37" s="312">
        <f t="shared" si="6"/>
        <v>0</v>
      </c>
      <c r="AI37" s="312">
        <f t="shared" si="7"/>
        <v>0</v>
      </c>
      <c r="AJ37" s="312">
        <f t="shared" si="8"/>
        <v>0</v>
      </c>
      <c r="AK37" s="312">
        <f t="shared" si="9"/>
        <v>0</v>
      </c>
      <c r="AL37" s="312">
        <f t="shared" si="10"/>
        <v>0</v>
      </c>
      <c r="AM37" s="312">
        <f t="shared" si="11"/>
        <v>0</v>
      </c>
      <c r="AN37" s="312">
        <f t="shared" si="12"/>
        <v>0</v>
      </c>
      <c r="AO37" s="312">
        <f t="shared" si="13"/>
        <v>0</v>
      </c>
      <c r="AP37" s="312">
        <f t="shared" si="14"/>
        <v>0</v>
      </c>
      <c r="AQ37" s="312">
        <f t="shared" si="15"/>
        <v>0</v>
      </c>
    </row>
    <row r="38" spans="2:43" ht="15" customHeight="1">
      <c r="B38" s="14"/>
      <c r="C38" s="322">
        <v>29</v>
      </c>
      <c r="D38" s="323"/>
      <c r="E38" s="323"/>
      <c r="F38" s="205"/>
      <c r="G38" s="324"/>
      <c r="H38" s="325"/>
      <c r="I38" s="269" t="str">
        <f t="shared" si="0"/>
        <v/>
      </c>
      <c r="J38" s="326"/>
      <c r="K38" s="327"/>
      <c r="L38" s="327"/>
      <c r="M38" s="327"/>
      <c r="N38" s="327"/>
      <c r="O38" s="327"/>
      <c r="P38" s="327"/>
      <c r="Q38" s="327"/>
      <c r="R38" s="327"/>
      <c r="S38" s="327"/>
      <c r="T38" s="327"/>
      <c r="U38" s="327"/>
      <c r="V38" s="327"/>
      <c r="W38" s="168">
        <f t="shared" si="16"/>
        <v>0</v>
      </c>
      <c r="X38" s="320"/>
      <c r="AA38" s="330" t="str">
        <f t="shared" si="1"/>
        <v/>
      </c>
      <c r="AE38" s="312">
        <f t="shared" si="3"/>
        <v>0</v>
      </c>
      <c r="AF38" s="312">
        <f t="shared" si="4"/>
        <v>0</v>
      </c>
      <c r="AG38" s="312">
        <f t="shared" si="5"/>
        <v>0</v>
      </c>
      <c r="AH38" s="312">
        <f t="shared" si="6"/>
        <v>0</v>
      </c>
      <c r="AI38" s="312">
        <f t="shared" si="7"/>
        <v>0</v>
      </c>
      <c r="AJ38" s="312">
        <f t="shared" si="8"/>
        <v>0</v>
      </c>
      <c r="AK38" s="312">
        <f t="shared" si="9"/>
        <v>0</v>
      </c>
      <c r="AL38" s="312">
        <f t="shared" si="10"/>
        <v>0</v>
      </c>
      <c r="AM38" s="312">
        <f t="shared" si="11"/>
        <v>0</v>
      </c>
      <c r="AN38" s="312">
        <f t="shared" si="12"/>
        <v>0</v>
      </c>
      <c r="AO38" s="312">
        <f t="shared" si="13"/>
        <v>0</v>
      </c>
      <c r="AP38" s="312">
        <f t="shared" si="14"/>
        <v>0</v>
      </c>
      <c r="AQ38" s="312">
        <f t="shared" si="15"/>
        <v>0</v>
      </c>
    </row>
    <row r="39" spans="2:43" ht="15" customHeight="1">
      <c r="B39" s="14"/>
      <c r="C39" s="322">
        <v>30</v>
      </c>
      <c r="D39" s="323"/>
      <c r="E39" s="329"/>
      <c r="F39" s="205"/>
      <c r="G39" s="324"/>
      <c r="H39" s="324"/>
      <c r="I39" s="269" t="str">
        <f t="shared" si="0"/>
        <v/>
      </c>
      <c r="J39" s="326"/>
      <c r="K39" s="327"/>
      <c r="L39" s="327"/>
      <c r="M39" s="327"/>
      <c r="N39" s="327"/>
      <c r="O39" s="327"/>
      <c r="P39" s="327"/>
      <c r="Q39" s="327"/>
      <c r="R39" s="327"/>
      <c r="S39" s="327"/>
      <c r="T39" s="327"/>
      <c r="U39" s="327"/>
      <c r="V39" s="327"/>
      <c r="W39" s="168">
        <f t="shared" si="16"/>
        <v>0</v>
      </c>
      <c r="X39" s="320"/>
      <c r="AA39" s="331" t="str">
        <f t="shared" si="1"/>
        <v/>
      </c>
      <c r="AE39" s="312">
        <f t="shared" si="3"/>
        <v>0</v>
      </c>
      <c r="AF39" s="312">
        <f t="shared" si="4"/>
        <v>0</v>
      </c>
      <c r="AG39" s="312">
        <f t="shared" si="5"/>
        <v>0</v>
      </c>
      <c r="AH39" s="312">
        <f t="shared" si="6"/>
        <v>0</v>
      </c>
      <c r="AI39" s="312">
        <f t="shared" si="7"/>
        <v>0</v>
      </c>
      <c r="AJ39" s="312">
        <f t="shared" si="8"/>
        <v>0</v>
      </c>
      <c r="AK39" s="312">
        <f t="shared" si="9"/>
        <v>0</v>
      </c>
      <c r="AL39" s="312">
        <f t="shared" si="10"/>
        <v>0</v>
      </c>
      <c r="AM39" s="312">
        <f t="shared" si="11"/>
        <v>0</v>
      </c>
      <c r="AN39" s="312">
        <f t="shared" si="12"/>
        <v>0</v>
      </c>
      <c r="AO39" s="312">
        <f t="shared" si="13"/>
        <v>0</v>
      </c>
      <c r="AP39" s="312">
        <f t="shared" si="14"/>
        <v>0</v>
      </c>
      <c r="AQ39" s="312">
        <f t="shared" si="15"/>
        <v>0</v>
      </c>
    </row>
    <row r="40" spans="2:43" ht="15" customHeight="1">
      <c r="B40" s="299"/>
      <c r="C40" s="332"/>
      <c r="D40" s="332"/>
      <c r="E40" s="332"/>
      <c r="F40" s="333"/>
      <c r="G40" s="332"/>
      <c r="H40" s="332"/>
      <c r="I40" s="332"/>
      <c r="J40" s="332"/>
      <c r="K40" s="332"/>
      <c r="L40" s="332"/>
      <c r="M40" s="332"/>
      <c r="N40" s="332"/>
      <c r="O40" s="332"/>
      <c r="P40" s="332"/>
      <c r="Q40" s="332"/>
      <c r="R40" s="332"/>
      <c r="S40" s="332"/>
      <c r="T40" s="332"/>
      <c r="U40" s="332"/>
      <c r="V40" s="332"/>
      <c r="W40" s="332"/>
      <c r="X40" s="334"/>
      <c r="AE40" s="312">
        <f t="shared" si="3"/>
        <v>0</v>
      </c>
      <c r="AF40" s="312">
        <f t="shared" si="4"/>
        <v>0</v>
      </c>
      <c r="AG40" s="312">
        <f t="shared" si="5"/>
        <v>0</v>
      </c>
      <c r="AH40" s="312">
        <f t="shared" si="6"/>
        <v>0</v>
      </c>
      <c r="AI40" s="312">
        <f t="shared" si="7"/>
        <v>0</v>
      </c>
      <c r="AJ40" s="312">
        <f t="shared" si="8"/>
        <v>0</v>
      </c>
      <c r="AK40" s="312">
        <f t="shared" si="9"/>
        <v>0</v>
      </c>
      <c r="AL40" s="312">
        <f t="shared" si="10"/>
        <v>0</v>
      </c>
      <c r="AM40" s="312">
        <f t="shared" si="11"/>
        <v>0</v>
      </c>
      <c r="AN40" s="312">
        <f t="shared" si="12"/>
        <v>0</v>
      </c>
      <c r="AO40" s="312">
        <f t="shared" si="13"/>
        <v>0</v>
      </c>
      <c r="AP40" s="312">
        <f t="shared" si="14"/>
        <v>0</v>
      </c>
      <c r="AQ40" s="312">
        <f t="shared" si="15"/>
        <v>0</v>
      </c>
    </row>
    <row r="41" spans="2:43">
      <c r="B41" s="317"/>
      <c r="C41" s="317"/>
      <c r="D41" s="317"/>
      <c r="E41" s="317"/>
      <c r="F41" s="318"/>
      <c r="G41" s="317"/>
      <c r="H41" s="317"/>
      <c r="I41" s="317"/>
      <c r="J41" s="317"/>
      <c r="K41" s="317"/>
      <c r="L41" s="317"/>
      <c r="M41" s="317"/>
      <c r="N41" s="317"/>
      <c r="O41" s="317"/>
      <c r="P41" s="317"/>
      <c r="Q41" s="317"/>
      <c r="R41" s="317"/>
      <c r="S41" s="317"/>
      <c r="T41" s="317"/>
      <c r="U41" s="317"/>
      <c r="V41" s="317"/>
      <c r="W41" s="317"/>
      <c r="X41" s="303" t="s">
        <v>229</v>
      </c>
      <c r="AE41" s="312">
        <f t="shared" si="3"/>
        <v>0</v>
      </c>
      <c r="AF41" s="312">
        <f t="shared" si="4"/>
        <v>0</v>
      </c>
      <c r="AG41" s="312">
        <f t="shared" si="5"/>
        <v>0</v>
      </c>
      <c r="AH41" s="312">
        <f t="shared" si="6"/>
        <v>0</v>
      </c>
      <c r="AI41" s="312">
        <f t="shared" si="7"/>
        <v>0</v>
      </c>
      <c r="AJ41" s="312">
        <f t="shared" si="8"/>
        <v>0</v>
      </c>
      <c r="AK41" s="312">
        <f t="shared" si="9"/>
        <v>0</v>
      </c>
      <c r="AL41" s="312">
        <f t="shared" si="10"/>
        <v>0</v>
      </c>
      <c r="AM41" s="312">
        <f t="shared" si="11"/>
        <v>0</v>
      </c>
      <c r="AN41" s="312">
        <f t="shared" si="12"/>
        <v>0</v>
      </c>
      <c r="AO41" s="312">
        <f t="shared" si="13"/>
        <v>0</v>
      </c>
      <c r="AP41" s="312">
        <f t="shared" si="14"/>
        <v>0</v>
      </c>
      <c r="AQ41" s="312">
        <f t="shared" si="15"/>
        <v>0</v>
      </c>
    </row>
    <row r="42" spans="2:43" ht="15" customHeight="1">
      <c r="B42" s="14"/>
      <c r="C42" s="322">
        <v>31</v>
      </c>
      <c r="D42" s="329"/>
      <c r="E42" s="329"/>
      <c r="F42" s="227"/>
      <c r="G42" s="324"/>
      <c r="H42" s="324"/>
      <c r="I42" s="48" t="str">
        <f t="shared" ref="I42:I71" si="17">IF(D42="","",INDEX($AT$14:$BV$14,MATCH(D42,$AT$12:$BV$12,0)))</f>
        <v/>
      </c>
      <c r="J42" s="335"/>
      <c r="K42" s="336"/>
      <c r="L42" s="336"/>
      <c r="M42" s="336"/>
      <c r="N42" s="336"/>
      <c r="O42" s="336"/>
      <c r="P42" s="336"/>
      <c r="Q42" s="336"/>
      <c r="R42" s="336"/>
      <c r="S42" s="336"/>
      <c r="T42" s="336"/>
      <c r="U42" s="336"/>
      <c r="V42" s="336"/>
      <c r="W42" s="168">
        <f>IF(AND(E42="子メーター",F42="○"),-1,1)*SUM(K42:V42)</f>
        <v>0</v>
      </c>
      <c r="X42" s="320"/>
      <c r="AA42" s="328" t="str">
        <f t="shared" ref="AA42:AA71" si="18">IF(J42="","",HLOOKUP(D42,$AT$12:$BV$13,2,0)*10000+J42)</f>
        <v/>
      </c>
      <c r="AE42" s="312">
        <f t="shared" si="3"/>
        <v>0</v>
      </c>
      <c r="AF42" s="312">
        <f t="shared" si="4"/>
        <v>0</v>
      </c>
      <c r="AG42" s="312">
        <f t="shared" si="5"/>
        <v>0</v>
      </c>
      <c r="AH42" s="312">
        <f t="shared" si="6"/>
        <v>0</v>
      </c>
      <c r="AI42" s="312">
        <f t="shared" si="7"/>
        <v>0</v>
      </c>
      <c r="AJ42" s="312">
        <f t="shared" si="8"/>
        <v>0</v>
      </c>
      <c r="AK42" s="312">
        <f t="shared" si="9"/>
        <v>0</v>
      </c>
      <c r="AL42" s="312">
        <f t="shared" si="10"/>
        <v>0</v>
      </c>
      <c r="AM42" s="312">
        <f t="shared" si="11"/>
        <v>0</v>
      </c>
      <c r="AN42" s="312">
        <f t="shared" si="12"/>
        <v>0</v>
      </c>
      <c r="AO42" s="312">
        <f t="shared" si="13"/>
        <v>0</v>
      </c>
      <c r="AP42" s="312">
        <f t="shared" si="14"/>
        <v>0</v>
      </c>
      <c r="AQ42" s="312">
        <f t="shared" si="15"/>
        <v>0</v>
      </c>
    </row>
    <row r="43" spans="2:43" ht="15" customHeight="1">
      <c r="B43" s="14"/>
      <c r="C43" s="322">
        <v>32</v>
      </c>
      <c r="D43" s="323"/>
      <c r="E43" s="329"/>
      <c r="F43" s="205"/>
      <c r="G43" s="325"/>
      <c r="H43" s="324"/>
      <c r="I43" s="269" t="str">
        <f t="shared" si="17"/>
        <v/>
      </c>
      <c r="J43" s="326"/>
      <c r="K43" s="327"/>
      <c r="L43" s="327"/>
      <c r="M43" s="327"/>
      <c r="N43" s="327"/>
      <c r="O43" s="327"/>
      <c r="P43" s="327"/>
      <c r="Q43" s="327"/>
      <c r="R43" s="327"/>
      <c r="S43" s="327"/>
      <c r="T43" s="327"/>
      <c r="U43" s="327"/>
      <c r="V43" s="327"/>
      <c r="W43" s="168">
        <f t="shared" ref="W43:W71" si="19">IF(AND(E43="子メーター",F43="○"),-1,1)*SUM(K43:V43)</f>
        <v>0</v>
      </c>
      <c r="X43" s="320"/>
      <c r="AA43" s="330" t="str">
        <f t="shared" si="18"/>
        <v/>
      </c>
      <c r="AE43" s="317"/>
      <c r="AF43" s="317"/>
      <c r="AG43" s="317"/>
      <c r="AH43" s="317"/>
      <c r="AI43" s="317"/>
      <c r="AJ43" s="317"/>
      <c r="AK43" s="317"/>
      <c r="AL43" s="317"/>
      <c r="AM43" s="317"/>
      <c r="AN43" s="317"/>
      <c r="AO43" s="317"/>
      <c r="AP43" s="317"/>
      <c r="AQ43" s="317"/>
    </row>
    <row r="44" spans="2:43" ht="15" customHeight="1">
      <c r="B44" s="14"/>
      <c r="C44" s="322">
        <v>33</v>
      </c>
      <c r="D44" s="323"/>
      <c r="E44" s="323"/>
      <c r="F44" s="205"/>
      <c r="G44" s="325"/>
      <c r="H44" s="324"/>
      <c r="I44" s="269" t="str">
        <f t="shared" si="17"/>
        <v/>
      </c>
      <c r="J44" s="335"/>
      <c r="K44" s="327"/>
      <c r="L44" s="327"/>
      <c r="M44" s="327"/>
      <c r="N44" s="327"/>
      <c r="O44" s="327"/>
      <c r="P44" s="327"/>
      <c r="Q44" s="327"/>
      <c r="R44" s="327"/>
      <c r="S44" s="327"/>
      <c r="T44" s="327"/>
      <c r="U44" s="327"/>
      <c r="V44" s="327"/>
      <c r="W44" s="168">
        <f t="shared" si="19"/>
        <v>0</v>
      </c>
      <c r="X44" s="320"/>
      <c r="AA44" s="330" t="str">
        <f t="shared" si="18"/>
        <v/>
      </c>
      <c r="AE44" s="332"/>
      <c r="AF44" s="332"/>
      <c r="AG44" s="332"/>
      <c r="AH44" s="332"/>
      <c r="AI44" s="332"/>
      <c r="AJ44" s="332"/>
      <c r="AK44" s="332"/>
      <c r="AL44" s="332"/>
      <c r="AM44" s="332"/>
      <c r="AN44" s="332"/>
      <c r="AO44" s="332"/>
      <c r="AP44" s="332"/>
      <c r="AQ44" s="332"/>
    </row>
    <row r="45" spans="2:43" ht="15" customHeight="1">
      <c r="B45" s="14"/>
      <c r="C45" s="322">
        <v>34</v>
      </c>
      <c r="D45" s="323"/>
      <c r="E45" s="329"/>
      <c r="F45" s="205"/>
      <c r="G45" s="325"/>
      <c r="H45" s="324"/>
      <c r="I45" s="269" t="str">
        <f t="shared" si="17"/>
        <v/>
      </c>
      <c r="J45" s="326"/>
      <c r="K45" s="327"/>
      <c r="L45" s="327"/>
      <c r="M45" s="327"/>
      <c r="N45" s="327"/>
      <c r="O45" s="327"/>
      <c r="P45" s="327"/>
      <c r="Q45" s="327"/>
      <c r="R45" s="327"/>
      <c r="S45" s="327"/>
      <c r="T45" s="327"/>
      <c r="U45" s="327"/>
      <c r="V45" s="327"/>
      <c r="W45" s="168">
        <f t="shared" si="19"/>
        <v>0</v>
      </c>
      <c r="X45" s="320"/>
      <c r="AA45" s="330" t="str">
        <f t="shared" si="18"/>
        <v/>
      </c>
      <c r="AE45" s="312">
        <f t="shared" ref="AE45:AK45" si="20">IF(NOT(OR($D42="中圧ｶﾞｽ",$D42="低圧ｶﾞｽ")),0,IF($D42="中圧ｶﾞｽ",$AS$18,$AT$18)*K42*INDEX($AF$5:$BG$10,IF($J42&lt;=2005,1,3),MATCH($G42,$AF$4:$BG$4,0)))</f>
        <v>0</v>
      </c>
      <c r="AF45" s="312">
        <f t="shared" si="20"/>
        <v>0</v>
      </c>
      <c r="AG45" s="312">
        <f t="shared" si="20"/>
        <v>0</v>
      </c>
      <c r="AH45" s="312">
        <f t="shared" si="20"/>
        <v>0</v>
      </c>
      <c r="AI45" s="312">
        <f t="shared" si="20"/>
        <v>0</v>
      </c>
      <c r="AJ45" s="312">
        <f t="shared" si="20"/>
        <v>0</v>
      </c>
      <c r="AK45" s="312">
        <f t="shared" si="20"/>
        <v>0</v>
      </c>
      <c r="AL45" s="312">
        <f>IF(NOT(OR($D42="中圧ｶﾞｽ",$D42="低圧ｶﾞｽ")),0,IF($D42="中圧ｶﾞｽ",$AS$18,$AT$18)*R42*INDEX($AF$5:$BG$10,IF($J42&lt;2005,1,IF($J42=2005,2,3)),MATCH($G42,$AF$4:$BG$4,0)))</f>
        <v>0</v>
      </c>
      <c r="AM45" s="312">
        <f>IF(NOT(OR($D42="中圧ｶﾞｽ",$D42="低圧ｶﾞｽ")),0,IF($D42="中圧ｶﾞｽ",$AS$18,$AT$18)*S42*INDEX($AF$5:$BG$10,IF($J42&lt;2005,1,IF($J42=2005,2,3)),MATCH($G42,$AF$4:$BG$4,0)))</f>
        <v>0</v>
      </c>
      <c r="AN45" s="312">
        <f>IF(NOT(OR($D42="中圧ｶﾞｽ",$D42="低圧ｶﾞｽ")),0,IF($D42="中圧ｶﾞｽ",$AS$18,$AT$18)*T42*INDEX($AF$5:$BG$10,IF($J42&lt;2005,1,IF($J42=2005,2,3)),MATCH($G42,$AF$4:$BG$4,0)))</f>
        <v>0</v>
      </c>
      <c r="AO45" s="312">
        <f>IF(NOT(OR($D42="中圧ｶﾞｽ",$D42="低圧ｶﾞｽ")),0,IF($D42="中圧ｶﾞｽ",$AS$18,$AT$18)*U42*INDEX($AF$5:$BG$10,IF($J42&lt;2005,1,IF($J42=2005,2,3)),MATCH($G42,$AF$4:$BG$4,0)))</f>
        <v>0</v>
      </c>
      <c r="AP45" s="312">
        <f>IF(NOT(OR($D42="中圧ｶﾞｽ",$D42="低圧ｶﾞｽ")),0,IF($D42="中圧ｶﾞｽ",$AS$18,$AT$18)*V42*INDEX($AF$5:$BG$10,IF($J42&lt;2005,1,3),MATCH($G42,$AF$4:$BG$4,0)))</f>
        <v>0</v>
      </c>
      <c r="AQ45" s="312">
        <f>SUM(AE45:AP45)</f>
        <v>0</v>
      </c>
    </row>
    <row r="46" spans="2:43" ht="15" customHeight="1">
      <c r="B46" s="14"/>
      <c r="C46" s="322">
        <v>35</v>
      </c>
      <c r="D46" s="323"/>
      <c r="E46" s="323"/>
      <c r="F46" s="205"/>
      <c r="G46" s="325"/>
      <c r="H46" s="324"/>
      <c r="I46" s="269" t="str">
        <f t="shared" si="17"/>
        <v/>
      </c>
      <c r="J46" s="335"/>
      <c r="K46" s="327"/>
      <c r="L46" s="327"/>
      <c r="M46" s="327"/>
      <c r="N46" s="327"/>
      <c r="O46" s="327"/>
      <c r="P46" s="327"/>
      <c r="Q46" s="327"/>
      <c r="R46" s="327"/>
      <c r="S46" s="327"/>
      <c r="T46" s="327"/>
      <c r="U46" s="327"/>
      <c r="V46" s="327"/>
      <c r="W46" s="168">
        <f t="shared" si="19"/>
        <v>0</v>
      </c>
      <c r="X46" s="320"/>
      <c r="AA46" s="330" t="str">
        <f t="shared" si="18"/>
        <v/>
      </c>
      <c r="AE46" s="312">
        <f t="shared" ref="AE46:AE74" si="21">IF(NOT(OR($D43="中圧ｶﾞｽ",$D43="低圧ｶﾞｽ")),0,IF($D43="中圧ｶﾞｽ",$AS$18,$AT$18)*K43*INDEX($AF$5:$BG$10,IF($J43&lt;=2005,1,3),MATCH($G43,$AF$4:$BG$4,0)))</f>
        <v>0</v>
      </c>
      <c r="AF46" s="312">
        <f t="shared" ref="AF46:AF74" si="22">IF(NOT(OR($D43="中圧ｶﾞｽ",$D43="低圧ｶﾞｽ")),0,IF($D43="中圧ｶﾞｽ",$AS$18,$AT$18)*L43*INDEX($AF$5:$BG$10,IF($J43&lt;=2005,1,3),MATCH($G43,$AF$4:$BG$4,0)))</f>
        <v>0</v>
      </c>
      <c r="AG46" s="312">
        <f t="shared" ref="AG46:AG74" si="23">IF(NOT(OR($D43="中圧ｶﾞｽ",$D43="低圧ｶﾞｽ")),0,IF($D43="中圧ｶﾞｽ",$AS$18,$AT$18)*M43*INDEX($AF$5:$BG$10,IF($J43&lt;=2005,1,3),MATCH($G43,$AF$4:$BG$4,0)))</f>
        <v>0</v>
      </c>
      <c r="AH46" s="312">
        <f t="shared" ref="AH46:AH74" si="24">IF(NOT(OR($D43="中圧ｶﾞｽ",$D43="低圧ｶﾞｽ")),0,IF($D43="中圧ｶﾞｽ",$AS$18,$AT$18)*N43*INDEX($AF$5:$BG$10,IF($J43&lt;=2005,1,3),MATCH($G43,$AF$4:$BG$4,0)))</f>
        <v>0</v>
      </c>
      <c r="AI46" s="312">
        <f t="shared" ref="AI46:AI74" si="25">IF(NOT(OR($D43="中圧ｶﾞｽ",$D43="低圧ｶﾞｽ")),0,IF($D43="中圧ｶﾞｽ",$AS$18,$AT$18)*O43*INDEX($AF$5:$BG$10,IF($J43&lt;=2005,1,3),MATCH($G43,$AF$4:$BG$4,0)))</f>
        <v>0</v>
      </c>
      <c r="AJ46" s="312">
        <f t="shared" ref="AJ46:AJ74" si="26">IF(NOT(OR($D43="中圧ｶﾞｽ",$D43="低圧ｶﾞｽ")),0,IF($D43="中圧ｶﾞｽ",$AS$18,$AT$18)*P43*INDEX($AF$5:$BG$10,IF($J43&lt;=2005,1,3),MATCH($G43,$AF$4:$BG$4,0)))</f>
        <v>0</v>
      </c>
      <c r="AK46" s="312">
        <f t="shared" ref="AK46:AK74" si="27">IF(NOT(OR($D43="中圧ｶﾞｽ",$D43="低圧ｶﾞｽ")),0,IF($D43="中圧ｶﾞｽ",$AS$18,$AT$18)*Q43*INDEX($AF$5:$BG$10,IF($J43&lt;=2005,1,3),MATCH($G43,$AF$4:$BG$4,0)))</f>
        <v>0</v>
      </c>
      <c r="AL46" s="312">
        <f t="shared" ref="AL46:AL53" si="28">IF(NOT(OR($D43="中圧ｶﾞｽ",$D43="低圧ｶﾞｽ")),0,IF($D43="中圧ｶﾞｽ",$AS$18,$AT$18)*R43*INDEX($AF$5:$BG$10,IF($J43&lt;2005,1,IF($J43=2005,2,3)),MATCH($G43,$AF$4:$BG$4,0)))</f>
        <v>0</v>
      </c>
      <c r="AM46" s="312">
        <f t="shared" ref="AM46:AM74" si="29">IF(NOT(OR($D43="中圧ｶﾞｽ",$D43="低圧ｶﾞｽ")),0,IF($D43="中圧ｶﾞｽ",$AS$18,$AT$18)*S43*INDEX($AF$5:$BG$10,IF($J43&lt;2005,1,IF($J43=2005,2,3)),MATCH($G43,$AF$4:$BG$4,0)))</f>
        <v>0</v>
      </c>
      <c r="AN46" s="312">
        <f t="shared" ref="AN46:AN74" si="30">IF(NOT(OR($D43="中圧ｶﾞｽ",$D43="低圧ｶﾞｽ")),0,IF($D43="中圧ｶﾞｽ",$AS$18,$AT$18)*T43*INDEX($AF$5:$BG$10,IF($J43&lt;2005,1,IF($J43=2005,2,3)),MATCH($G43,$AF$4:$BG$4,0)))</f>
        <v>0</v>
      </c>
      <c r="AO46" s="312">
        <f t="shared" ref="AO46:AO74" si="31">IF(NOT(OR($D43="中圧ｶﾞｽ",$D43="低圧ｶﾞｽ")),0,IF($D43="中圧ｶﾞｽ",$AS$18,$AT$18)*U43*INDEX($AF$5:$BG$10,IF($J43&lt;2005,1,IF($J43=2005,2,3)),MATCH($G43,$AF$4:$BG$4,0)))</f>
        <v>0</v>
      </c>
      <c r="AP46" s="312">
        <f t="shared" ref="AP46:AP74" si="32">IF(NOT(OR($D43="中圧ｶﾞｽ",$D43="低圧ｶﾞｽ")),0,IF($D43="中圧ｶﾞｽ",$AS$18,$AT$18)*V43*INDEX($AF$5:$BG$10,IF($J43&lt;2005,1,3),MATCH($G43,$AF$4:$BG$4,0)))</f>
        <v>0</v>
      </c>
      <c r="AQ46" s="312">
        <f t="shared" ref="AQ46:AQ74" si="33">SUM(AE46:AP46)</f>
        <v>0</v>
      </c>
    </row>
    <row r="47" spans="2:43" ht="15" customHeight="1">
      <c r="B47" s="14"/>
      <c r="C47" s="322">
        <v>36</v>
      </c>
      <c r="D47" s="323"/>
      <c r="E47" s="329"/>
      <c r="F47" s="205"/>
      <c r="G47" s="325"/>
      <c r="H47" s="324"/>
      <c r="I47" s="269" t="str">
        <f t="shared" si="17"/>
        <v/>
      </c>
      <c r="J47" s="326"/>
      <c r="K47" s="327"/>
      <c r="L47" s="327"/>
      <c r="M47" s="327"/>
      <c r="N47" s="327"/>
      <c r="O47" s="327"/>
      <c r="P47" s="327"/>
      <c r="Q47" s="327"/>
      <c r="R47" s="327"/>
      <c r="S47" s="327"/>
      <c r="T47" s="327"/>
      <c r="U47" s="327"/>
      <c r="V47" s="327"/>
      <c r="W47" s="168">
        <f t="shared" si="19"/>
        <v>0</v>
      </c>
      <c r="X47" s="320"/>
      <c r="AA47" s="330" t="str">
        <f t="shared" si="18"/>
        <v/>
      </c>
      <c r="AE47" s="312">
        <f t="shared" si="21"/>
        <v>0</v>
      </c>
      <c r="AF47" s="312">
        <f t="shared" si="22"/>
        <v>0</v>
      </c>
      <c r="AG47" s="312">
        <f t="shared" si="23"/>
        <v>0</v>
      </c>
      <c r="AH47" s="312">
        <f t="shared" si="24"/>
        <v>0</v>
      </c>
      <c r="AI47" s="312">
        <f t="shared" si="25"/>
        <v>0</v>
      </c>
      <c r="AJ47" s="312">
        <f t="shared" si="26"/>
        <v>0</v>
      </c>
      <c r="AK47" s="312">
        <f t="shared" si="27"/>
        <v>0</v>
      </c>
      <c r="AL47" s="312">
        <f t="shared" si="28"/>
        <v>0</v>
      </c>
      <c r="AM47" s="312">
        <f t="shared" si="29"/>
        <v>0</v>
      </c>
      <c r="AN47" s="312">
        <f t="shared" si="30"/>
        <v>0</v>
      </c>
      <c r="AO47" s="312">
        <f t="shared" si="31"/>
        <v>0</v>
      </c>
      <c r="AP47" s="312">
        <f t="shared" si="32"/>
        <v>0</v>
      </c>
      <c r="AQ47" s="312">
        <f t="shared" si="33"/>
        <v>0</v>
      </c>
    </row>
    <row r="48" spans="2:43" ht="15" customHeight="1">
      <c r="B48" s="14"/>
      <c r="C48" s="322">
        <v>37</v>
      </c>
      <c r="D48" s="323"/>
      <c r="E48" s="323"/>
      <c r="F48" s="205"/>
      <c r="G48" s="325"/>
      <c r="H48" s="324"/>
      <c r="I48" s="269" t="str">
        <f t="shared" si="17"/>
        <v/>
      </c>
      <c r="J48" s="335"/>
      <c r="K48" s="327"/>
      <c r="L48" s="327"/>
      <c r="M48" s="327"/>
      <c r="N48" s="327"/>
      <c r="O48" s="327"/>
      <c r="P48" s="327"/>
      <c r="Q48" s="327"/>
      <c r="R48" s="327"/>
      <c r="S48" s="327"/>
      <c r="T48" s="327"/>
      <c r="U48" s="327"/>
      <c r="V48" s="327"/>
      <c r="W48" s="168">
        <f t="shared" si="19"/>
        <v>0</v>
      </c>
      <c r="X48" s="320"/>
      <c r="AA48" s="330" t="str">
        <f t="shared" si="18"/>
        <v/>
      </c>
      <c r="AE48" s="312">
        <f t="shared" si="21"/>
        <v>0</v>
      </c>
      <c r="AF48" s="312">
        <f t="shared" si="22"/>
        <v>0</v>
      </c>
      <c r="AG48" s="312">
        <f t="shared" si="23"/>
        <v>0</v>
      </c>
      <c r="AH48" s="312">
        <f t="shared" si="24"/>
        <v>0</v>
      </c>
      <c r="AI48" s="312">
        <f t="shared" si="25"/>
        <v>0</v>
      </c>
      <c r="AJ48" s="312">
        <f t="shared" si="26"/>
        <v>0</v>
      </c>
      <c r="AK48" s="312">
        <f t="shared" si="27"/>
        <v>0</v>
      </c>
      <c r="AL48" s="312">
        <f t="shared" si="28"/>
        <v>0</v>
      </c>
      <c r="AM48" s="312">
        <f t="shared" si="29"/>
        <v>0</v>
      </c>
      <c r="AN48" s="312">
        <f t="shared" si="30"/>
        <v>0</v>
      </c>
      <c r="AO48" s="312">
        <f t="shared" si="31"/>
        <v>0</v>
      </c>
      <c r="AP48" s="312">
        <f t="shared" si="32"/>
        <v>0</v>
      </c>
      <c r="AQ48" s="312">
        <f t="shared" si="33"/>
        <v>0</v>
      </c>
    </row>
    <row r="49" spans="2:43" ht="15" customHeight="1">
      <c r="B49" s="14"/>
      <c r="C49" s="322">
        <v>38</v>
      </c>
      <c r="D49" s="323"/>
      <c r="E49" s="329"/>
      <c r="F49" s="205"/>
      <c r="G49" s="325"/>
      <c r="H49" s="324"/>
      <c r="I49" s="269" t="str">
        <f t="shared" si="17"/>
        <v/>
      </c>
      <c r="J49" s="326"/>
      <c r="K49" s="327"/>
      <c r="L49" s="327"/>
      <c r="M49" s="327"/>
      <c r="N49" s="327"/>
      <c r="O49" s="327"/>
      <c r="P49" s="327"/>
      <c r="Q49" s="327"/>
      <c r="R49" s="327"/>
      <c r="S49" s="327"/>
      <c r="T49" s="327"/>
      <c r="U49" s="327"/>
      <c r="V49" s="327"/>
      <c r="W49" s="168">
        <f t="shared" si="19"/>
        <v>0</v>
      </c>
      <c r="X49" s="320"/>
      <c r="AA49" s="330" t="str">
        <f t="shared" si="18"/>
        <v/>
      </c>
      <c r="AE49" s="312">
        <f t="shared" si="21"/>
        <v>0</v>
      </c>
      <c r="AF49" s="312">
        <f t="shared" si="22"/>
        <v>0</v>
      </c>
      <c r="AG49" s="312">
        <f t="shared" si="23"/>
        <v>0</v>
      </c>
      <c r="AH49" s="312">
        <f t="shared" si="24"/>
        <v>0</v>
      </c>
      <c r="AI49" s="312">
        <f t="shared" si="25"/>
        <v>0</v>
      </c>
      <c r="AJ49" s="312">
        <f t="shared" si="26"/>
        <v>0</v>
      </c>
      <c r="AK49" s="312">
        <f t="shared" si="27"/>
        <v>0</v>
      </c>
      <c r="AL49" s="312">
        <f t="shared" si="28"/>
        <v>0</v>
      </c>
      <c r="AM49" s="312">
        <f t="shared" si="29"/>
        <v>0</v>
      </c>
      <c r="AN49" s="312">
        <f t="shared" si="30"/>
        <v>0</v>
      </c>
      <c r="AO49" s="312">
        <f t="shared" si="31"/>
        <v>0</v>
      </c>
      <c r="AP49" s="312">
        <f t="shared" si="32"/>
        <v>0</v>
      </c>
      <c r="AQ49" s="312">
        <f t="shared" si="33"/>
        <v>0</v>
      </c>
    </row>
    <row r="50" spans="2:43" ht="15" customHeight="1">
      <c r="B50" s="14"/>
      <c r="C50" s="322">
        <v>39</v>
      </c>
      <c r="D50" s="323"/>
      <c r="E50" s="323"/>
      <c r="F50" s="205"/>
      <c r="G50" s="325"/>
      <c r="H50" s="324"/>
      <c r="I50" s="269" t="str">
        <f t="shared" si="17"/>
        <v/>
      </c>
      <c r="J50" s="335"/>
      <c r="K50" s="327"/>
      <c r="L50" s="327"/>
      <c r="M50" s="327"/>
      <c r="N50" s="327"/>
      <c r="O50" s="327"/>
      <c r="P50" s="327"/>
      <c r="Q50" s="327"/>
      <c r="R50" s="327"/>
      <c r="S50" s="327"/>
      <c r="T50" s="327"/>
      <c r="U50" s="327"/>
      <c r="V50" s="327"/>
      <c r="W50" s="168">
        <f t="shared" si="19"/>
        <v>0</v>
      </c>
      <c r="X50" s="320"/>
      <c r="AA50" s="330" t="str">
        <f t="shared" si="18"/>
        <v/>
      </c>
      <c r="AE50" s="312">
        <f t="shared" si="21"/>
        <v>0</v>
      </c>
      <c r="AF50" s="312">
        <f t="shared" si="22"/>
        <v>0</v>
      </c>
      <c r="AG50" s="312">
        <f t="shared" si="23"/>
        <v>0</v>
      </c>
      <c r="AH50" s="312">
        <f t="shared" si="24"/>
        <v>0</v>
      </c>
      <c r="AI50" s="312">
        <f t="shared" si="25"/>
        <v>0</v>
      </c>
      <c r="AJ50" s="312">
        <f t="shared" si="26"/>
        <v>0</v>
      </c>
      <c r="AK50" s="312">
        <f t="shared" si="27"/>
        <v>0</v>
      </c>
      <c r="AL50" s="312">
        <f t="shared" si="28"/>
        <v>0</v>
      </c>
      <c r="AM50" s="312">
        <f t="shared" si="29"/>
        <v>0</v>
      </c>
      <c r="AN50" s="312">
        <f t="shared" si="30"/>
        <v>0</v>
      </c>
      <c r="AO50" s="312">
        <f t="shared" si="31"/>
        <v>0</v>
      </c>
      <c r="AP50" s="312">
        <f t="shared" si="32"/>
        <v>0</v>
      </c>
      <c r="AQ50" s="312">
        <f t="shared" si="33"/>
        <v>0</v>
      </c>
    </row>
    <row r="51" spans="2:43" ht="15" customHeight="1">
      <c r="B51" s="14"/>
      <c r="C51" s="322">
        <v>40</v>
      </c>
      <c r="D51" s="323"/>
      <c r="E51" s="329"/>
      <c r="F51" s="205"/>
      <c r="G51" s="325"/>
      <c r="H51" s="324"/>
      <c r="I51" s="269" t="str">
        <f t="shared" si="17"/>
        <v/>
      </c>
      <c r="J51" s="326"/>
      <c r="K51" s="327"/>
      <c r="L51" s="327"/>
      <c r="M51" s="327"/>
      <c r="N51" s="327"/>
      <c r="O51" s="327"/>
      <c r="P51" s="327"/>
      <c r="Q51" s="327"/>
      <c r="R51" s="327"/>
      <c r="S51" s="327"/>
      <c r="T51" s="327"/>
      <c r="U51" s="327"/>
      <c r="V51" s="327"/>
      <c r="W51" s="168">
        <f t="shared" si="19"/>
        <v>0</v>
      </c>
      <c r="X51" s="320"/>
      <c r="AA51" s="330" t="str">
        <f t="shared" si="18"/>
        <v/>
      </c>
      <c r="AE51" s="312">
        <f t="shared" si="21"/>
        <v>0</v>
      </c>
      <c r="AF51" s="312">
        <f t="shared" si="22"/>
        <v>0</v>
      </c>
      <c r="AG51" s="312">
        <f t="shared" si="23"/>
        <v>0</v>
      </c>
      <c r="AH51" s="312">
        <f t="shared" si="24"/>
        <v>0</v>
      </c>
      <c r="AI51" s="312">
        <f t="shared" si="25"/>
        <v>0</v>
      </c>
      <c r="AJ51" s="312">
        <f t="shared" si="26"/>
        <v>0</v>
      </c>
      <c r="AK51" s="312">
        <f t="shared" si="27"/>
        <v>0</v>
      </c>
      <c r="AL51" s="312">
        <f t="shared" si="28"/>
        <v>0</v>
      </c>
      <c r="AM51" s="312">
        <f t="shared" si="29"/>
        <v>0</v>
      </c>
      <c r="AN51" s="312">
        <f t="shared" si="30"/>
        <v>0</v>
      </c>
      <c r="AO51" s="312">
        <f t="shared" si="31"/>
        <v>0</v>
      </c>
      <c r="AP51" s="312">
        <f t="shared" si="32"/>
        <v>0</v>
      </c>
      <c r="AQ51" s="312">
        <f t="shared" si="33"/>
        <v>0</v>
      </c>
    </row>
    <row r="52" spans="2:43" ht="15" customHeight="1">
      <c r="B52" s="14"/>
      <c r="C52" s="322">
        <v>41</v>
      </c>
      <c r="D52" s="323"/>
      <c r="E52" s="323"/>
      <c r="F52" s="205"/>
      <c r="G52" s="325"/>
      <c r="H52" s="324"/>
      <c r="I52" s="269" t="str">
        <f t="shared" si="17"/>
        <v/>
      </c>
      <c r="J52" s="335"/>
      <c r="K52" s="327"/>
      <c r="L52" s="327"/>
      <c r="M52" s="327"/>
      <c r="N52" s="327"/>
      <c r="O52" s="327"/>
      <c r="P52" s="327"/>
      <c r="Q52" s="327"/>
      <c r="R52" s="327"/>
      <c r="S52" s="327"/>
      <c r="T52" s="327"/>
      <c r="U52" s="327"/>
      <c r="V52" s="327"/>
      <c r="W52" s="168">
        <f t="shared" si="19"/>
        <v>0</v>
      </c>
      <c r="X52" s="320"/>
      <c r="AA52" s="330" t="str">
        <f t="shared" si="18"/>
        <v/>
      </c>
      <c r="AE52" s="312">
        <f t="shared" si="21"/>
        <v>0</v>
      </c>
      <c r="AF52" s="312">
        <f t="shared" si="22"/>
        <v>0</v>
      </c>
      <c r="AG52" s="312">
        <f t="shared" si="23"/>
        <v>0</v>
      </c>
      <c r="AH52" s="312">
        <f t="shared" si="24"/>
        <v>0</v>
      </c>
      <c r="AI52" s="312">
        <f t="shared" si="25"/>
        <v>0</v>
      </c>
      <c r="AJ52" s="312">
        <f t="shared" si="26"/>
        <v>0</v>
      </c>
      <c r="AK52" s="312">
        <f t="shared" si="27"/>
        <v>0</v>
      </c>
      <c r="AL52" s="312">
        <f t="shared" si="28"/>
        <v>0</v>
      </c>
      <c r="AM52" s="312">
        <f t="shared" si="29"/>
        <v>0</v>
      </c>
      <c r="AN52" s="312">
        <f t="shared" si="30"/>
        <v>0</v>
      </c>
      <c r="AO52" s="312">
        <f t="shared" si="31"/>
        <v>0</v>
      </c>
      <c r="AP52" s="312">
        <f t="shared" si="32"/>
        <v>0</v>
      </c>
      <c r="AQ52" s="312">
        <f t="shared" si="33"/>
        <v>0</v>
      </c>
    </row>
    <row r="53" spans="2:43" ht="15" customHeight="1">
      <c r="B53" s="14"/>
      <c r="C53" s="322">
        <v>42</v>
      </c>
      <c r="D53" s="323"/>
      <c r="E53" s="329"/>
      <c r="F53" s="205"/>
      <c r="G53" s="325"/>
      <c r="H53" s="324"/>
      <c r="I53" s="269" t="str">
        <f t="shared" si="17"/>
        <v/>
      </c>
      <c r="J53" s="326"/>
      <c r="K53" s="327"/>
      <c r="L53" s="327"/>
      <c r="M53" s="327"/>
      <c r="N53" s="327"/>
      <c r="O53" s="327"/>
      <c r="P53" s="327"/>
      <c r="Q53" s="327"/>
      <c r="R53" s="327"/>
      <c r="S53" s="327"/>
      <c r="T53" s="327"/>
      <c r="U53" s="327"/>
      <c r="V53" s="327"/>
      <c r="W53" s="168">
        <f t="shared" si="19"/>
        <v>0</v>
      </c>
      <c r="X53" s="320"/>
      <c r="AA53" s="330" t="str">
        <f t="shared" si="18"/>
        <v/>
      </c>
      <c r="AE53" s="312">
        <f t="shared" si="21"/>
        <v>0</v>
      </c>
      <c r="AF53" s="312">
        <f t="shared" si="22"/>
        <v>0</v>
      </c>
      <c r="AG53" s="312">
        <f t="shared" si="23"/>
        <v>0</v>
      </c>
      <c r="AH53" s="312">
        <f t="shared" si="24"/>
        <v>0</v>
      </c>
      <c r="AI53" s="312">
        <f t="shared" si="25"/>
        <v>0</v>
      </c>
      <c r="AJ53" s="312">
        <f t="shared" si="26"/>
        <v>0</v>
      </c>
      <c r="AK53" s="312">
        <f t="shared" si="27"/>
        <v>0</v>
      </c>
      <c r="AL53" s="312">
        <f t="shared" si="28"/>
        <v>0</v>
      </c>
      <c r="AM53" s="312">
        <f t="shared" si="29"/>
        <v>0</v>
      </c>
      <c r="AN53" s="312">
        <f t="shared" si="30"/>
        <v>0</v>
      </c>
      <c r="AO53" s="312">
        <f t="shared" si="31"/>
        <v>0</v>
      </c>
      <c r="AP53" s="312">
        <f t="shared" si="32"/>
        <v>0</v>
      </c>
      <c r="AQ53" s="312">
        <f t="shared" si="33"/>
        <v>0</v>
      </c>
    </row>
    <row r="54" spans="2:43" ht="15" customHeight="1">
      <c r="B54" s="14"/>
      <c r="C54" s="322">
        <v>43</v>
      </c>
      <c r="D54" s="323"/>
      <c r="E54" s="323"/>
      <c r="F54" s="205"/>
      <c r="G54" s="325"/>
      <c r="H54" s="324"/>
      <c r="I54" s="269" t="str">
        <f t="shared" si="17"/>
        <v/>
      </c>
      <c r="J54" s="335"/>
      <c r="K54" s="327"/>
      <c r="L54" s="327"/>
      <c r="M54" s="327"/>
      <c r="N54" s="327"/>
      <c r="O54" s="327"/>
      <c r="P54" s="327"/>
      <c r="Q54" s="327"/>
      <c r="R54" s="327"/>
      <c r="S54" s="327"/>
      <c r="T54" s="327"/>
      <c r="U54" s="327"/>
      <c r="V54" s="327"/>
      <c r="W54" s="168">
        <f t="shared" si="19"/>
        <v>0</v>
      </c>
      <c r="X54" s="320"/>
      <c r="AA54" s="330" t="str">
        <f t="shared" si="18"/>
        <v/>
      </c>
      <c r="AE54" s="312">
        <f t="shared" si="21"/>
        <v>0</v>
      </c>
      <c r="AF54" s="312">
        <f t="shared" si="22"/>
        <v>0</v>
      </c>
      <c r="AG54" s="312">
        <f t="shared" si="23"/>
        <v>0</v>
      </c>
      <c r="AH54" s="312">
        <f t="shared" si="24"/>
        <v>0</v>
      </c>
      <c r="AI54" s="312">
        <f t="shared" si="25"/>
        <v>0</v>
      </c>
      <c r="AJ54" s="312">
        <f t="shared" si="26"/>
        <v>0</v>
      </c>
      <c r="AK54" s="312">
        <f t="shared" si="27"/>
        <v>0</v>
      </c>
      <c r="AL54" s="312">
        <f>IF(NOT(OR($D51="中圧ｶﾞｽ",$D51="低圧ｶﾞｽ")),0,IF($D51="中圧ｶﾞｽ",$AS$18,$AT$18)*R51*INDEX($AF$5:$BG$10,IF($J51&lt;2005,1,IF($J51=2005,2,3)),MATCH($G51,$AF$4:$BG$4,0)))</f>
        <v>0</v>
      </c>
      <c r="AM54" s="312">
        <f t="shared" si="29"/>
        <v>0</v>
      </c>
      <c r="AN54" s="312">
        <f t="shared" si="30"/>
        <v>0</v>
      </c>
      <c r="AO54" s="312">
        <f t="shared" si="31"/>
        <v>0</v>
      </c>
      <c r="AP54" s="312">
        <f t="shared" si="32"/>
        <v>0</v>
      </c>
      <c r="AQ54" s="312">
        <f t="shared" si="33"/>
        <v>0</v>
      </c>
    </row>
    <row r="55" spans="2:43" ht="15" customHeight="1">
      <c r="B55" s="14"/>
      <c r="C55" s="322">
        <v>44</v>
      </c>
      <c r="D55" s="323"/>
      <c r="E55" s="329"/>
      <c r="F55" s="205"/>
      <c r="G55" s="325"/>
      <c r="H55" s="324"/>
      <c r="I55" s="269" t="str">
        <f t="shared" si="17"/>
        <v/>
      </c>
      <c r="J55" s="335"/>
      <c r="K55" s="327"/>
      <c r="L55" s="327"/>
      <c r="M55" s="327"/>
      <c r="N55" s="327"/>
      <c r="O55" s="327"/>
      <c r="P55" s="327"/>
      <c r="Q55" s="327"/>
      <c r="R55" s="327"/>
      <c r="S55" s="327"/>
      <c r="T55" s="327"/>
      <c r="U55" s="327"/>
      <c r="V55" s="327"/>
      <c r="W55" s="168">
        <f t="shared" si="19"/>
        <v>0</v>
      </c>
      <c r="X55" s="320"/>
      <c r="AA55" s="330" t="str">
        <f t="shared" si="18"/>
        <v/>
      </c>
      <c r="AE55" s="312">
        <f t="shared" si="21"/>
        <v>0</v>
      </c>
      <c r="AF55" s="312">
        <f t="shared" si="22"/>
        <v>0</v>
      </c>
      <c r="AG55" s="312">
        <f t="shared" si="23"/>
        <v>0</v>
      </c>
      <c r="AH55" s="312">
        <f t="shared" si="24"/>
        <v>0</v>
      </c>
      <c r="AI55" s="312">
        <f t="shared" si="25"/>
        <v>0</v>
      </c>
      <c r="AJ55" s="312">
        <f t="shared" si="26"/>
        <v>0</v>
      </c>
      <c r="AK55" s="312">
        <f t="shared" si="27"/>
        <v>0</v>
      </c>
      <c r="AL55" s="312">
        <f t="shared" ref="AL55:AL74" si="34">IF(NOT(OR($D52="中圧ｶﾞｽ",$D52="低圧ｶﾞｽ")),0,IF($D52="中圧ｶﾞｽ",$AS$18,$AT$18)*R52*INDEX($AF$5:$BG$10,IF($J52&lt;2005,1,IF($J52=2005,2,3)),MATCH($G52,$AF$4:$BG$4,0)))</f>
        <v>0</v>
      </c>
      <c r="AM55" s="312">
        <f t="shared" si="29"/>
        <v>0</v>
      </c>
      <c r="AN55" s="312">
        <f t="shared" si="30"/>
        <v>0</v>
      </c>
      <c r="AO55" s="312">
        <f t="shared" si="31"/>
        <v>0</v>
      </c>
      <c r="AP55" s="312">
        <f t="shared" si="32"/>
        <v>0</v>
      </c>
      <c r="AQ55" s="312">
        <f t="shared" si="33"/>
        <v>0</v>
      </c>
    </row>
    <row r="56" spans="2:43" ht="15" customHeight="1">
      <c r="B56" s="14"/>
      <c r="C56" s="322">
        <v>45</v>
      </c>
      <c r="D56" s="323"/>
      <c r="E56" s="323"/>
      <c r="F56" s="205"/>
      <c r="G56" s="325"/>
      <c r="H56" s="324"/>
      <c r="I56" s="269" t="str">
        <f t="shared" si="17"/>
        <v/>
      </c>
      <c r="J56" s="326"/>
      <c r="K56" s="327"/>
      <c r="L56" s="327"/>
      <c r="M56" s="327"/>
      <c r="N56" s="327"/>
      <c r="O56" s="327"/>
      <c r="P56" s="327"/>
      <c r="Q56" s="327"/>
      <c r="R56" s="327"/>
      <c r="S56" s="327"/>
      <c r="T56" s="327"/>
      <c r="U56" s="327"/>
      <c r="V56" s="327"/>
      <c r="W56" s="168">
        <f t="shared" si="19"/>
        <v>0</v>
      </c>
      <c r="X56" s="320"/>
      <c r="AA56" s="330" t="str">
        <f t="shared" si="18"/>
        <v/>
      </c>
      <c r="AE56" s="312">
        <f t="shared" si="21"/>
        <v>0</v>
      </c>
      <c r="AF56" s="312">
        <f t="shared" si="22"/>
        <v>0</v>
      </c>
      <c r="AG56" s="312">
        <f t="shared" si="23"/>
        <v>0</v>
      </c>
      <c r="AH56" s="312">
        <f t="shared" si="24"/>
        <v>0</v>
      </c>
      <c r="AI56" s="312">
        <f t="shared" si="25"/>
        <v>0</v>
      </c>
      <c r="AJ56" s="312">
        <f t="shared" si="26"/>
        <v>0</v>
      </c>
      <c r="AK56" s="312">
        <f t="shared" si="27"/>
        <v>0</v>
      </c>
      <c r="AL56" s="312">
        <f t="shared" si="34"/>
        <v>0</v>
      </c>
      <c r="AM56" s="312">
        <f t="shared" si="29"/>
        <v>0</v>
      </c>
      <c r="AN56" s="312">
        <f t="shared" si="30"/>
        <v>0</v>
      </c>
      <c r="AO56" s="312">
        <f t="shared" si="31"/>
        <v>0</v>
      </c>
      <c r="AP56" s="312">
        <f t="shared" si="32"/>
        <v>0</v>
      </c>
      <c r="AQ56" s="312">
        <f t="shared" si="33"/>
        <v>0</v>
      </c>
    </row>
    <row r="57" spans="2:43" ht="15" customHeight="1">
      <c r="B57" s="14"/>
      <c r="C57" s="322">
        <v>46</v>
      </c>
      <c r="D57" s="329"/>
      <c r="E57" s="329"/>
      <c r="F57" s="227"/>
      <c r="G57" s="324"/>
      <c r="H57" s="324"/>
      <c r="I57" s="269" t="str">
        <f t="shared" si="17"/>
        <v/>
      </c>
      <c r="J57" s="326"/>
      <c r="K57" s="337"/>
      <c r="L57" s="337"/>
      <c r="M57" s="337"/>
      <c r="N57" s="337"/>
      <c r="O57" s="337"/>
      <c r="P57" s="337"/>
      <c r="Q57" s="337"/>
      <c r="R57" s="337"/>
      <c r="S57" s="337"/>
      <c r="T57" s="337"/>
      <c r="U57" s="337"/>
      <c r="V57" s="337"/>
      <c r="W57" s="168">
        <f t="shared" si="19"/>
        <v>0</v>
      </c>
      <c r="X57" s="320"/>
      <c r="AA57" s="330" t="str">
        <f t="shared" si="18"/>
        <v/>
      </c>
      <c r="AE57" s="312">
        <f t="shared" si="21"/>
        <v>0</v>
      </c>
      <c r="AF57" s="312">
        <f t="shared" si="22"/>
        <v>0</v>
      </c>
      <c r="AG57" s="312">
        <f t="shared" si="23"/>
        <v>0</v>
      </c>
      <c r="AH57" s="312">
        <f t="shared" si="24"/>
        <v>0</v>
      </c>
      <c r="AI57" s="312">
        <f t="shared" si="25"/>
        <v>0</v>
      </c>
      <c r="AJ57" s="312">
        <f t="shared" si="26"/>
        <v>0</v>
      </c>
      <c r="AK57" s="312">
        <f t="shared" si="27"/>
        <v>0</v>
      </c>
      <c r="AL57" s="312">
        <f t="shared" si="34"/>
        <v>0</v>
      </c>
      <c r="AM57" s="312">
        <f t="shared" si="29"/>
        <v>0</v>
      </c>
      <c r="AN57" s="312">
        <f t="shared" si="30"/>
        <v>0</v>
      </c>
      <c r="AO57" s="312">
        <f t="shared" si="31"/>
        <v>0</v>
      </c>
      <c r="AP57" s="312">
        <f t="shared" si="32"/>
        <v>0</v>
      </c>
      <c r="AQ57" s="312">
        <f t="shared" si="33"/>
        <v>0</v>
      </c>
    </row>
    <row r="58" spans="2:43" ht="15" customHeight="1">
      <c r="B58" s="14"/>
      <c r="C58" s="322">
        <v>47</v>
      </c>
      <c r="D58" s="329"/>
      <c r="E58" s="323"/>
      <c r="F58" s="227"/>
      <c r="G58" s="324"/>
      <c r="H58" s="324"/>
      <c r="I58" s="269" t="str">
        <f t="shared" si="17"/>
        <v/>
      </c>
      <c r="J58" s="326"/>
      <c r="K58" s="337"/>
      <c r="L58" s="337"/>
      <c r="M58" s="337"/>
      <c r="N58" s="337"/>
      <c r="O58" s="337"/>
      <c r="P58" s="337"/>
      <c r="Q58" s="337"/>
      <c r="R58" s="337"/>
      <c r="S58" s="337"/>
      <c r="T58" s="337"/>
      <c r="U58" s="337"/>
      <c r="V58" s="337"/>
      <c r="W58" s="168">
        <f t="shared" si="19"/>
        <v>0</v>
      </c>
      <c r="X58" s="320"/>
      <c r="AA58" s="330" t="str">
        <f t="shared" si="18"/>
        <v/>
      </c>
      <c r="AE58" s="312">
        <f t="shared" si="21"/>
        <v>0</v>
      </c>
      <c r="AF58" s="312">
        <f t="shared" si="22"/>
        <v>0</v>
      </c>
      <c r="AG58" s="312">
        <f t="shared" si="23"/>
        <v>0</v>
      </c>
      <c r="AH58" s="312">
        <f t="shared" si="24"/>
        <v>0</v>
      </c>
      <c r="AI58" s="312">
        <f t="shared" si="25"/>
        <v>0</v>
      </c>
      <c r="AJ58" s="312">
        <f t="shared" si="26"/>
        <v>0</v>
      </c>
      <c r="AK58" s="312">
        <f t="shared" si="27"/>
        <v>0</v>
      </c>
      <c r="AL58" s="312">
        <f t="shared" si="34"/>
        <v>0</v>
      </c>
      <c r="AM58" s="312">
        <f t="shared" si="29"/>
        <v>0</v>
      </c>
      <c r="AN58" s="312">
        <f t="shared" si="30"/>
        <v>0</v>
      </c>
      <c r="AO58" s="312">
        <f t="shared" si="31"/>
        <v>0</v>
      </c>
      <c r="AP58" s="312">
        <f t="shared" si="32"/>
        <v>0</v>
      </c>
      <c r="AQ58" s="312">
        <f t="shared" si="33"/>
        <v>0</v>
      </c>
    </row>
    <row r="59" spans="2:43" ht="15" customHeight="1">
      <c r="B59" s="14"/>
      <c r="C59" s="322">
        <v>48</v>
      </c>
      <c r="D59" s="329"/>
      <c r="E59" s="329"/>
      <c r="F59" s="227"/>
      <c r="G59" s="324"/>
      <c r="H59" s="324"/>
      <c r="I59" s="269" t="str">
        <f t="shared" si="17"/>
        <v/>
      </c>
      <c r="J59" s="326"/>
      <c r="K59" s="337"/>
      <c r="L59" s="337"/>
      <c r="M59" s="337"/>
      <c r="N59" s="337"/>
      <c r="O59" s="337"/>
      <c r="P59" s="337"/>
      <c r="Q59" s="337"/>
      <c r="R59" s="337"/>
      <c r="S59" s="337"/>
      <c r="T59" s="337"/>
      <c r="U59" s="337"/>
      <c r="V59" s="337"/>
      <c r="W59" s="168">
        <f t="shared" si="19"/>
        <v>0</v>
      </c>
      <c r="X59" s="320"/>
      <c r="AA59" s="330" t="str">
        <f t="shared" si="18"/>
        <v/>
      </c>
      <c r="AE59" s="312">
        <f t="shared" si="21"/>
        <v>0</v>
      </c>
      <c r="AF59" s="312">
        <f t="shared" si="22"/>
        <v>0</v>
      </c>
      <c r="AG59" s="312">
        <f t="shared" si="23"/>
        <v>0</v>
      </c>
      <c r="AH59" s="312">
        <f t="shared" si="24"/>
        <v>0</v>
      </c>
      <c r="AI59" s="312">
        <f t="shared" si="25"/>
        <v>0</v>
      </c>
      <c r="AJ59" s="312">
        <f t="shared" si="26"/>
        <v>0</v>
      </c>
      <c r="AK59" s="312">
        <f t="shared" si="27"/>
        <v>0</v>
      </c>
      <c r="AL59" s="312">
        <f t="shared" si="34"/>
        <v>0</v>
      </c>
      <c r="AM59" s="312">
        <f t="shared" si="29"/>
        <v>0</v>
      </c>
      <c r="AN59" s="312">
        <f t="shared" si="30"/>
        <v>0</v>
      </c>
      <c r="AO59" s="312">
        <f t="shared" si="31"/>
        <v>0</v>
      </c>
      <c r="AP59" s="312">
        <f t="shared" si="32"/>
        <v>0</v>
      </c>
      <c r="AQ59" s="312">
        <f t="shared" si="33"/>
        <v>0</v>
      </c>
    </row>
    <row r="60" spans="2:43" ht="15" customHeight="1">
      <c r="B60" s="14"/>
      <c r="C60" s="322">
        <v>49</v>
      </c>
      <c r="D60" s="329"/>
      <c r="E60" s="323"/>
      <c r="F60" s="227"/>
      <c r="G60" s="324"/>
      <c r="H60" s="324"/>
      <c r="I60" s="269" t="str">
        <f t="shared" si="17"/>
        <v/>
      </c>
      <c r="J60" s="326"/>
      <c r="K60" s="337"/>
      <c r="L60" s="337"/>
      <c r="M60" s="337"/>
      <c r="N60" s="337"/>
      <c r="O60" s="337"/>
      <c r="P60" s="337"/>
      <c r="Q60" s="337"/>
      <c r="R60" s="337"/>
      <c r="S60" s="337"/>
      <c r="T60" s="337"/>
      <c r="U60" s="337"/>
      <c r="V60" s="337"/>
      <c r="W60" s="168">
        <f t="shared" si="19"/>
        <v>0</v>
      </c>
      <c r="X60" s="320"/>
      <c r="AA60" s="330" t="str">
        <f t="shared" si="18"/>
        <v/>
      </c>
      <c r="AE60" s="312">
        <f t="shared" si="21"/>
        <v>0</v>
      </c>
      <c r="AF60" s="312">
        <f t="shared" si="22"/>
        <v>0</v>
      </c>
      <c r="AG60" s="312">
        <f t="shared" si="23"/>
        <v>0</v>
      </c>
      <c r="AH60" s="312">
        <f t="shared" si="24"/>
        <v>0</v>
      </c>
      <c r="AI60" s="312">
        <f t="shared" si="25"/>
        <v>0</v>
      </c>
      <c r="AJ60" s="312">
        <f t="shared" si="26"/>
        <v>0</v>
      </c>
      <c r="AK60" s="312">
        <f t="shared" si="27"/>
        <v>0</v>
      </c>
      <c r="AL60" s="312">
        <f t="shared" si="34"/>
        <v>0</v>
      </c>
      <c r="AM60" s="312">
        <f t="shared" si="29"/>
        <v>0</v>
      </c>
      <c r="AN60" s="312">
        <f t="shared" si="30"/>
        <v>0</v>
      </c>
      <c r="AO60" s="312">
        <f t="shared" si="31"/>
        <v>0</v>
      </c>
      <c r="AP60" s="312">
        <f t="shared" si="32"/>
        <v>0</v>
      </c>
      <c r="AQ60" s="312">
        <f t="shared" si="33"/>
        <v>0</v>
      </c>
    </row>
    <row r="61" spans="2:43" ht="15" customHeight="1">
      <c r="B61" s="14"/>
      <c r="C61" s="322">
        <v>50</v>
      </c>
      <c r="D61" s="329"/>
      <c r="E61" s="329"/>
      <c r="F61" s="227"/>
      <c r="G61" s="324"/>
      <c r="H61" s="324"/>
      <c r="I61" s="269" t="str">
        <f t="shared" si="17"/>
        <v/>
      </c>
      <c r="J61" s="326"/>
      <c r="K61" s="337"/>
      <c r="L61" s="337"/>
      <c r="M61" s="337"/>
      <c r="N61" s="337"/>
      <c r="O61" s="337"/>
      <c r="P61" s="337"/>
      <c r="Q61" s="337"/>
      <c r="R61" s="337"/>
      <c r="S61" s="337"/>
      <c r="T61" s="337"/>
      <c r="U61" s="337"/>
      <c r="V61" s="337"/>
      <c r="W61" s="168">
        <f t="shared" si="19"/>
        <v>0</v>
      </c>
      <c r="X61" s="320"/>
      <c r="AA61" s="330" t="str">
        <f t="shared" si="18"/>
        <v/>
      </c>
      <c r="AE61" s="312">
        <f t="shared" si="21"/>
        <v>0</v>
      </c>
      <c r="AF61" s="312">
        <f t="shared" si="22"/>
        <v>0</v>
      </c>
      <c r="AG61" s="312">
        <f t="shared" si="23"/>
        <v>0</v>
      </c>
      <c r="AH61" s="312">
        <f t="shared" si="24"/>
        <v>0</v>
      </c>
      <c r="AI61" s="312">
        <f t="shared" si="25"/>
        <v>0</v>
      </c>
      <c r="AJ61" s="312">
        <f t="shared" si="26"/>
        <v>0</v>
      </c>
      <c r="AK61" s="312">
        <f t="shared" si="27"/>
        <v>0</v>
      </c>
      <c r="AL61" s="312">
        <f t="shared" si="34"/>
        <v>0</v>
      </c>
      <c r="AM61" s="312">
        <f t="shared" si="29"/>
        <v>0</v>
      </c>
      <c r="AN61" s="312">
        <f t="shared" si="30"/>
        <v>0</v>
      </c>
      <c r="AO61" s="312">
        <f t="shared" si="31"/>
        <v>0</v>
      </c>
      <c r="AP61" s="312">
        <f t="shared" si="32"/>
        <v>0</v>
      </c>
      <c r="AQ61" s="312">
        <f t="shared" si="33"/>
        <v>0</v>
      </c>
    </row>
    <row r="62" spans="2:43" ht="15" customHeight="1">
      <c r="B62" s="14"/>
      <c r="C62" s="322">
        <v>51</v>
      </c>
      <c r="D62" s="329"/>
      <c r="E62" s="323"/>
      <c r="F62" s="227"/>
      <c r="G62" s="324"/>
      <c r="H62" s="324"/>
      <c r="I62" s="269" t="str">
        <f t="shared" si="17"/>
        <v/>
      </c>
      <c r="J62" s="326"/>
      <c r="K62" s="337"/>
      <c r="L62" s="337"/>
      <c r="M62" s="337"/>
      <c r="N62" s="337"/>
      <c r="O62" s="337"/>
      <c r="P62" s="337"/>
      <c r="Q62" s="337"/>
      <c r="R62" s="337"/>
      <c r="S62" s="337"/>
      <c r="T62" s="337"/>
      <c r="U62" s="337"/>
      <c r="V62" s="337"/>
      <c r="W62" s="168">
        <f t="shared" si="19"/>
        <v>0</v>
      </c>
      <c r="X62" s="320"/>
      <c r="AA62" s="330" t="str">
        <f t="shared" si="18"/>
        <v/>
      </c>
      <c r="AE62" s="312">
        <f t="shared" si="21"/>
        <v>0</v>
      </c>
      <c r="AF62" s="312">
        <f t="shared" si="22"/>
        <v>0</v>
      </c>
      <c r="AG62" s="312">
        <f t="shared" si="23"/>
        <v>0</v>
      </c>
      <c r="AH62" s="312">
        <f t="shared" si="24"/>
        <v>0</v>
      </c>
      <c r="AI62" s="312">
        <f t="shared" si="25"/>
        <v>0</v>
      </c>
      <c r="AJ62" s="312">
        <f t="shared" si="26"/>
        <v>0</v>
      </c>
      <c r="AK62" s="312">
        <f t="shared" si="27"/>
        <v>0</v>
      </c>
      <c r="AL62" s="312">
        <f t="shared" si="34"/>
        <v>0</v>
      </c>
      <c r="AM62" s="312">
        <f t="shared" si="29"/>
        <v>0</v>
      </c>
      <c r="AN62" s="312">
        <f t="shared" si="30"/>
        <v>0</v>
      </c>
      <c r="AO62" s="312">
        <f t="shared" si="31"/>
        <v>0</v>
      </c>
      <c r="AP62" s="312">
        <f t="shared" si="32"/>
        <v>0</v>
      </c>
      <c r="AQ62" s="312">
        <f t="shared" si="33"/>
        <v>0</v>
      </c>
    </row>
    <row r="63" spans="2:43" ht="15" customHeight="1">
      <c r="B63" s="14"/>
      <c r="C63" s="322">
        <v>52</v>
      </c>
      <c r="D63" s="329"/>
      <c r="E63" s="329"/>
      <c r="F63" s="227"/>
      <c r="G63" s="324"/>
      <c r="H63" s="324"/>
      <c r="I63" s="269" t="str">
        <f t="shared" si="17"/>
        <v/>
      </c>
      <c r="J63" s="326"/>
      <c r="K63" s="337"/>
      <c r="L63" s="337"/>
      <c r="M63" s="337"/>
      <c r="N63" s="337"/>
      <c r="O63" s="337"/>
      <c r="P63" s="337"/>
      <c r="Q63" s="337"/>
      <c r="R63" s="337"/>
      <c r="S63" s="337"/>
      <c r="T63" s="337"/>
      <c r="U63" s="337"/>
      <c r="V63" s="337"/>
      <c r="W63" s="168">
        <f t="shared" si="19"/>
        <v>0</v>
      </c>
      <c r="X63" s="320"/>
      <c r="AA63" s="330" t="str">
        <f t="shared" si="18"/>
        <v/>
      </c>
      <c r="AE63" s="312">
        <f t="shared" si="21"/>
        <v>0</v>
      </c>
      <c r="AF63" s="312">
        <f t="shared" si="22"/>
        <v>0</v>
      </c>
      <c r="AG63" s="312">
        <f t="shared" si="23"/>
        <v>0</v>
      </c>
      <c r="AH63" s="312">
        <f t="shared" si="24"/>
        <v>0</v>
      </c>
      <c r="AI63" s="312">
        <f t="shared" si="25"/>
        <v>0</v>
      </c>
      <c r="AJ63" s="312">
        <f t="shared" si="26"/>
        <v>0</v>
      </c>
      <c r="AK63" s="312">
        <f t="shared" si="27"/>
        <v>0</v>
      </c>
      <c r="AL63" s="312">
        <f t="shared" si="34"/>
        <v>0</v>
      </c>
      <c r="AM63" s="312">
        <f t="shared" si="29"/>
        <v>0</v>
      </c>
      <c r="AN63" s="312">
        <f t="shared" si="30"/>
        <v>0</v>
      </c>
      <c r="AO63" s="312">
        <f t="shared" si="31"/>
        <v>0</v>
      </c>
      <c r="AP63" s="312">
        <f t="shared" si="32"/>
        <v>0</v>
      </c>
      <c r="AQ63" s="312">
        <f t="shared" si="33"/>
        <v>0</v>
      </c>
    </row>
    <row r="64" spans="2:43" ht="15" customHeight="1">
      <c r="B64" s="14"/>
      <c r="C64" s="322">
        <v>53</v>
      </c>
      <c r="D64" s="329"/>
      <c r="E64" s="323"/>
      <c r="F64" s="227"/>
      <c r="G64" s="324"/>
      <c r="H64" s="324"/>
      <c r="I64" s="269" t="str">
        <f t="shared" si="17"/>
        <v/>
      </c>
      <c r="J64" s="326"/>
      <c r="K64" s="337"/>
      <c r="L64" s="337"/>
      <c r="M64" s="337"/>
      <c r="N64" s="337"/>
      <c r="O64" s="337"/>
      <c r="P64" s="337"/>
      <c r="Q64" s="337"/>
      <c r="R64" s="337"/>
      <c r="S64" s="337"/>
      <c r="T64" s="337"/>
      <c r="U64" s="337"/>
      <c r="V64" s="337"/>
      <c r="W64" s="168">
        <f t="shared" si="19"/>
        <v>0</v>
      </c>
      <c r="X64" s="320"/>
      <c r="AA64" s="330" t="str">
        <f t="shared" si="18"/>
        <v/>
      </c>
      <c r="AE64" s="312">
        <f t="shared" si="21"/>
        <v>0</v>
      </c>
      <c r="AF64" s="312">
        <f t="shared" si="22"/>
        <v>0</v>
      </c>
      <c r="AG64" s="312">
        <f t="shared" si="23"/>
        <v>0</v>
      </c>
      <c r="AH64" s="312">
        <f t="shared" si="24"/>
        <v>0</v>
      </c>
      <c r="AI64" s="312">
        <f t="shared" si="25"/>
        <v>0</v>
      </c>
      <c r="AJ64" s="312">
        <f t="shared" si="26"/>
        <v>0</v>
      </c>
      <c r="AK64" s="312">
        <f t="shared" si="27"/>
        <v>0</v>
      </c>
      <c r="AL64" s="312">
        <f t="shared" si="34"/>
        <v>0</v>
      </c>
      <c r="AM64" s="312">
        <f t="shared" si="29"/>
        <v>0</v>
      </c>
      <c r="AN64" s="312">
        <f t="shared" si="30"/>
        <v>0</v>
      </c>
      <c r="AO64" s="312">
        <f t="shared" si="31"/>
        <v>0</v>
      </c>
      <c r="AP64" s="312">
        <f t="shared" si="32"/>
        <v>0</v>
      </c>
      <c r="AQ64" s="312">
        <f t="shared" si="33"/>
        <v>0</v>
      </c>
    </row>
    <row r="65" spans="2:43" ht="15" customHeight="1">
      <c r="B65" s="14"/>
      <c r="C65" s="322">
        <v>54</v>
      </c>
      <c r="D65" s="329"/>
      <c r="E65" s="329"/>
      <c r="F65" s="227"/>
      <c r="G65" s="324"/>
      <c r="H65" s="324"/>
      <c r="I65" s="269" t="str">
        <f t="shared" si="17"/>
        <v/>
      </c>
      <c r="J65" s="326"/>
      <c r="K65" s="337"/>
      <c r="L65" s="337"/>
      <c r="M65" s="337"/>
      <c r="N65" s="337"/>
      <c r="O65" s="337"/>
      <c r="P65" s="337"/>
      <c r="Q65" s="337"/>
      <c r="R65" s="337"/>
      <c r="S65" s="337"/>
      <c r="T65" s="337"/>
      <c r="U65" s="337"/>
      <c r="V65" s="337"/>
      <c r="W65" s="168">
        <f t="shared" si="19"/>
        <v>0</v>
      </c>
      <c r="X65" s="320"/>
      <c r="AA65" s="330" t="str">
        <f t="shared" si="18"/>
        <v/>
      </c>
      <c r="AE65" s="312">
        <f t="shared" si="21"/>
        <v>0</v>
      </c>
      <c r="AF65" s="312">
        <f t="shared" si="22"/>
        <v>0</v>
      </c>
      <c r="AG65" s="312">
        <f t="shared" si="23"/>
        <v>0</v>
      </c>
      <c r="AH65" s="312">
        <f t="shared" si="24"/>
        <v>0</v>
      </c>
      <c r="AI65" s="312">
        <f t="shared" si="25"/>
        <v>0</v>
      </c>
      <c r="AJ65" s="312">
        <f t="shared" si="26"/>
        <v>0</v>
      </c>
      <c r="AK65" s="312">
        <f t="shared" si="27"/>
        <v>0</v>
      </c>
      <c r="AL65" s="312">
        <f t="shared" si="34"/>
        <v>0</v>
      </c>
      <c r="AM65" s="312">
        <f t="shared" si="29"/>
        <v>0</v>
      </c>
      <c r="AN65" s="312">
        <f t="shared" si="30"/>
        <v>0</v>
      </c>
      <c r="AO65" s="312">
        <f t="shared" si="31"/>
        <v>0</v>
      </c>
      <c r="AP65" s="312">
        <f t="shared" si="32"/>
        <v>0</v>
      </c>
      <c r="AQ65" s="312">
        <f t="shared" si="33"/>
        <v>0</v>
      </c>
    </row>
    <row r="66" spans="2:43" ht="15" customHeight="1">
      <c r="B66" s="14"/>
      <c r="C66" s="322">
        <v>55</v>
      </c>
      <c r="D66" s="329"/>
      <c r="E66" s="323"/>
      <c r="F66" s="227"/>
      <c r="G66" s="324"/>
      <c r="H66" s="324"/>
      <c r="I66" s="269" t="str">
        <f t="shared" si="17"/>
        <v/>
      </c>
      <c r="J66" s="326"/>
      <c r="K66" s="337"/>
      <c r="L66" s="337"/>
      <c r="M66" s="337"/>
      <c r="N66" s="337"/>
      <c r="O66" s="337"/>
      <c r="P66" s="337"/>
      <c r="Q66" s="337"/>
      <c r="R66" s="337"/>
      <c r="S66" s="337"/>
      <c r="T66" s="337"/>
      <c r="U66" s="337"/>
      <c r="V66" s="337"/>
      <c r="W66" s="168">
        <f t="shared" si="19"/>
        <v>0</v>
      </c>
      <c r="X66" s="320"/>
      <c r="AA66" s="330" t="str">
        <f t="shared" si="18"/>
        <v/>
      </c>
      <c r="AE66" s="312">
        <f t="shared" si="21"/>
        <v>0</v>
      </c>
      <c r="AF66" s="312">
        <f t="shared" si="22"/>
        <v>0</v>
      </c>
      <c r="AG66" s="312">
        <f t="shared" si="23"/>
        <v>0</v>
      </c>
      <c r="AH66" s="312">
        <f t="shared" si="24"/>
        <v>0</v>
      </c>
      <c r="AI66" s="312">
        <f t="shared" si="25"/>
        <v>0</v>
      </c>
      <c r="AJ66" s="312">
        <f t="shared" si="26"/>
        <v>0</v>
      </c>
      <c r="AK66" s="312">
        <f t="shared" si="27"/>
        <v>0</v>
      </c>
      <c r="AL66" s="312">
        <f t="shared" si="34"/>
        <v>0</v>
      </c>
      <c r="AM66" s="312">
        <f t="shared" si="29"/>
        <v>0</v>
      </c>
      <c r="AN66" s="312">
        <f t="shared" si="30"/>
        <v>0</v>
      </c>
      <c r="AO66" s="312">
        <f t="shared" si="31"/>
        <v>0</v>
      </c>
      <c r="AP66" s="312">
        <f t="shared" si="32"/>
        <v>0</v>
      </c>
      <c r="AQ66" s="312">
        <f t="shared" si="33"/>
        <v>0</v>
      </c>
    </row>
    <row r="67" spans="2:43" ht="15" customHeight="1">
      <c r="B67" s="14"/>
      <c r="C67" s="322">
        <v>56</v>
      </c>
      <c r="D67" s="329"/>
      <c r="E67" s="329"/>
      <c r="F67" s="227"/>
      <c r="G67" s="324"/>
      <c r="H67" s="324"/>
      <c r="I67" s="269" t="str">
        <f t="shared" si="17"/>
        <v/>
      </c>
      <c r="J67" s="326"/>
      <c r="K67" s="337"/>
      <c r="L67" s="337"/>
      <c r="M67" s="337"/>
      <c r="N67" s="337"/>
      <c r="O67" s="337"/>
      <c r="P67" s="337"/>
      <c r="Q67" s="337"/>
      <c r="R67" s="337"/>
      <c r="S67" s="337"/>
      <c r="T67" s="337"/>
      <c r="U67" s="337"/>
      <c r="V67" s="337"/>
      <c r="W67" s="168">
        <f t="shared" si="19"/>
        <v>0</v>
      </c>
      <c r="X67" s="320"/>
      <c r="AA67" s="330" t="str">
        <f t="shared" si="18"/>
        <v/>
      </c>
      <c r="AE67" s="312">
        <f t="shared" si="21"/>
        <v>0</v>
      </c>
      <c r="AF67" s="312">
        <f t="shared" si="22"/>
        <v>0</v>
      </c>
      <c r="AG67" s="312">
        <f t="shared" si="23"/>
        <v>0</v>
      </c>
      <c r="AH67" s="312">
        <f t="shared" si="24"/>
        <v>0</v>
      </c>
      <c r="AI67" s="312">
        <f t="shared" si="25"/>
        <v>0</v>
      </c>
      <c r="AJ67" s="312">
        <f t="shared" si="26"/>
        <v>0</v>
      </c>
      <c r="AK67" s="312">
        <f t="shared" si="27"/>
        <v>0</v>
      </c>
      <c r="AL67" s="312">
        <f t="shared" si="34"/>
        <v>0</v>
      </c>
      <c r="AM67" s="312">
        <f t="shared" si="29"/>
        <v>0</v>
      </c>
      <c r="AN67" s="312">
        <f t="shared" si="30"/>
        <v>0</v>
      </c>
      <c r="AO67" s="312">
        <f t="shared" si="31"/>
        <v>0</v>
      </c>
      <c r="AP67" s="312">
        <f t="shared" si="32"/>
        <v>0</v>
      </c>
      <c r="AQ67" s="312">
        <f t="shared" si="33"/>
        <v>0</v>
      </c>
    </row>
    <row r="68" spans="2:43" ht="15" customHeight="1">
      <c r="B68" s="14"/>
      <c r="C68" s="322">
        <v>57</v>
      </c>
      <c r="D68" s="329"/>
      <c r="E68" s="323"/>
      <c r="F68" s="227"/>
      <c r="G68" s="324"/>
      <c r="H68" s="324"/>
      <c r="I68" s="269" t="str">
        <f t="shared" si="17"/>
        <v/>
      </c>
      <c r="J68" s="326"/>
      <c r="K68" s="337"/>
      <c r="L68" s="337"/>
      <c r="M68" s="337"/>
      <c r="N68" s="337"/>
      <c r="O68" s="337"/>
      <c r="P68" s="337"/>
      <c r="Q68" s="337"/>
      <c r="R68" s="337"/>
      <c r="S68" s="337"/>
      <c r="T68" s="337"/>
      <c r="U68" s="337"/>
      <c r="V68" s="337"/>
      <c r="W68" s="168">
        <f t="shared" si="19"/>
        <v>0</v>
      </c>
      <c r="X68" s="320"/>
      <c r="AA68" s="330" t="str">
        <f t="shared" si="18"/>
        <v/>
      </c>
      <c r="AE68" s="312">
        <f t="shared" si="21"/>
        <v>0</v>
      </c>
      <c r="AF68" s="312">
        <f t="shared" si="22"/>
        <v>0</v>
      </c>
      <c r="AG68" s="312">
        <f t="shared" si="23"/>
        <v>0</v>
      </c>
      <c r="AH68" s="312">
        <f t="shared" si="24"/>
        <v>0</v>
      </c>
      <c r="AI68" s="312">
        <f t="shared" si="25"/>
        <v>0</v>
      </c>
      <c r="AJ68" s="312">
        <f t="shared" si="26"/>
        <v>0</v>
      </c>
      <c r="AK68" s="312">
        <f t="shared" si="27"/>
        <v>0</v>
      </c>
      <c r="AL68" s="312">
        <f t="shared" si="34"/>
        <v>0</v>
      </c>
      <c r="AM68" s="312">
        <f t="shared" si="29"/>
        <v>0</v>
      </c>
      <c r="AN68" s="312">
        <f t="shared" si="30"/>
        <v>0</v>
      </c>
      <c r="AO68" s="312">
        <f t="shared" si="31"/>
        <v>0</v>
      </c>
      <c r="AP68" s="312">
        <f t="shared" si="32"/>
        <v>0</v>
      </c>
      <c r="AQ68" s="312">
        <f t="shared" si="33"/>
        <v>0</v>
      </c>
    </row>
    <row r="69" spans="2:43" ht="15" customHeight="1">
      <c r="B69" s="14"/>
      <c r="C69" s="322">
        <v>58</v>
      </c>
      <c r="D69" s="329"/>
      <c r="E69" s="329"/>
      <c r="F69" s="227"/>
      <c r="G69" s="324"/>
      <c r="H69" s="324"/>
      <c r="I69" s="269" t="str">
        <f t="shared" si="17"/>
        <v/>
      </c>
      <c r="J69" s="326"/>
      <c r="K69" s="337"/>
      <c r="L69" s="337"/>
      <c r="M69" s="337"/>
      <c r="N69" s="337"/>
      <c r="O69" s="337"/>
      <c r="P69" s="337"/>
      <c r="Q69" s="337"/>
      <c r="R69" s="337"/>
      <c r="S69" s="337"/>
      <c r="T69" s="337"/>
      <c r="U69" s="337"/>
      <c r="V69" s="337"/>
      <c r="W69" s="168">
        <f t="shared" si="19"/>
        <v>0</v>
      </c>
      <c r="X69" s="320"/>
      <c r="AA69" s="330" t="str">
        <f t="shared" si="18"/>
        <v/>
      </c>
      <c r="AE69" s="312">
        <f t="shared" si="21"/>
        <v>0</v>
      </c>
      <c r="AF69" s="312">
        <f t="shared" si="22"/>
        <v>0</v>
      </c>
      <c r="AG69" s="312">
        <f t="shared" si="23"/>
        <v>0</v>
      </c>
      <c r="AH69" s="312">
        <f t="shared" si="24"/>
        <v>0</v>
      </c>
      <c r="AI69" s="312">
        <f t="shared" si="25"/>
        <v>0</v>
      </c>
      <c r="AJ69" s="312">
        <f t="shared" si="26"/>
        <v>0</v>
      </c>
      <c r="AK69" s="312">
        <f t="shared" si="27"/>
        <v>0</v>
      </c>
      <c r="AL69" s="312">
        <f t="shared" si="34"/>
        <v>0</v>
      </c>
      <c r="AM69" s="312">
        <f t="shared" si="29"/>
        <v>0</v>
      </c>
      <c r="AN69" s="312">
        <f t="shared" si="30"/>
        <v>0</v>
      </c>
      <c r="AO69" s="312">
        <f t="shared" si="31"/>
        <v>0</v>
      </c>
      <c r="AP69" s="312">
        <f t="shared" si="32"/>
        <v>0</v>
      </c>
      <c r="AQ69" s="312">
        <f t="shared" si="33"/>
        <v>0</v>
      </c>
    </row>
    <row r="70" spans="2:43" ht="15" customHeight="1">
      <c r="B70" s="14"/>
      <c r="C70" s="322">
        <v>59</v>
      </c>
      <c r="D70" s="329"/>
      <c r="E70" s="323"/>
      <c r="F70" s="227"/>
      <c r="G70" s="324"/>
      <c r="H70" s="324"/>
      <c r="I70" s="269" t="str">
        <f t="shared" si="17"/>
        <v/>
      </c>
      <c r="J70" s="326"/>
      <c r="K70" s="337"/>
      <c r="L70" s="337"/>
      <c r="M70" s="337"/>
      <c r="N70" s="337"/>
      <c r="O70" s="337"/>
      <c r="P70" s="337"/>
      <c r="Q70" s="337"/>
      <c r="R70" s="337"/>
      <c r="S70" s="337"/>
      <c r="T70" s="337"/>
      <c r="U70" s="337"/>
      <c r="V70" s="337"/>
      <c r="W70" s="168">
        <f t="shared" si="19"/>
        <v>0</v>
      </c>
      <c r="X70" s="320"/>
      <c r="AA70" s="330" t="str">
        <f t="shared" si="18"/>
        <v/>
      </c>
      <c r="AE70" s="312">
        <f t="shared" si="21"/>
        <v>0</v>
      </c>
      <c r="AF70" s="312">
        <f t="shared" si="22"/>
        <v>0</v>
      </c>
      <c r="AG70" s="312">
        <f t="shared" si="23"/>
        <v>0</v>
      </c>
      <c r="AH70" s="312">
        <f t="shared" si="24"/>
        <v>0</v>
      </c>
      <c r="AI70" s="312">
        <f t="shared" si="25"/>
        <v>0</v>
      </c>
      <c r="AJ70" s="312">
        <f t="shared" si="26"/>
        <v>0</v>
      </c>
      <c r="AK70" s="312">
        <f t="shared" si="27"/>
        <v>0</v>
      </c>
      <c r="AL70" s="312">
        <f t="shared" si="34"/>
        <v>0</v>
      </c>
      <c r="AM70" s="312">
        <f t="shared" si="29"/>
        <v>0</v>
      </c>
      <c r="AN70" s="312">
        <f t="shared" si="30"/>
        <v>0</v>
      </c>
      <c r="AO70" s="312">
        <f t="shared" si="31"/>
        <v>0</v>
      </c>
      <c r="AP70" s="312">
        <f t="shared" si="32"/>
        <v>0</v>
      </c>
      <c r="AQ70" s="312">
        <f t="shared" si="33"/>
        <v>0</v>
      </c>
    </row>
    <row r="71" spans="2:43" ht="15" customHeight="1">
      <c r="B71" s="14"/>
      <c r="C71" s="322">
        <v>60</v>
      </c>
      <c r="D71" s="329"/>
      <c r="E71" s="329"/>
      <c r="F71" s="227"/>
      <c r="G71" s="324"/>
      <c r="H71" s="324"/>
      <c r="I71" s="269" t="str">
        <f t="shared" si="17"/>
        <v/>
      </c>
      <c r="J71" s="326"/>
      <c r="K71" s="337"/>
      <c r="L71" s="337"/>
      <c r="M71" s="337"/>
      <c r="N71" s="337"/>
      <c r="O71" s="337"/>
      <c r="P71" s="337"/>
      <c r="Q71" s="337"/>
      <c r="R71" s="337"/>
      <c r="S71" s="337"/>
      <c r="T71" s="337"/>
      <c r="U71" s="337"/>
      <c r="V71" s="337"/>
      <c r="W71" s="168">
        <f t="shared" si="19"/>
        <v>0</v>
      </c>
      <c r="X71" s="320"/>
      <c r="AA71" s="331" t="str">
        <f t="shared" si="18"/>
        <v/>
      </c>
      <c r="AE71" s="312">
        <f t="shared" si="21"/>
        <v>0</v>
      </c>
      <c r="AF71" s="312">
        <f t="shared" si="22"/>
        <v>0</v>
      </c>
      <c r="AG71" s="312">
        <f t="shared" si="23"/>
        <v>0</v>
      </c>
      <c r="AH71" s="312">
        <f t="shared" si="24"/>
        <v>0</v>
      </c>
      <c r="AI71" s="312">
        <f t="shared" si="25"/>
        <v>0</v>
      </c>
      <c r="AJ71" s="312">
        <f t="shared" si="26"/>
        <v>0</v>
      </c>
      <c r="AK71" s="312">
        <f t="shared" si="27"/>
        <v>0</v>
      </c>
      <c r="AL71" s="312">
        <f t="shared" si="34"/>
        <v>0</v>
      </c>
      <c r="AM71" s="312">
        <f t="shared" si="29"/>
        <v>0</v>
      </c>
      <c r="AN71" s="312">
        <f t="shared" si="30"/>
        <v>0</v>
      </c>
      <c r="AO71" s="312">
        <f t="shared" si="31"/>
        <v>0</v>
      </c>
      <c r="AP71" s="312">
        <f t="shared" si="32"/>
        <v>0</v>
      </c>
      <c r="AQ71" s="312">
        <f t="shared" si="33"/>
        <v>0</v>
      </c>
    </row>
    <row r="72" spans="2:43" ht="15" customHeight="1">
      <c r="B72" s="299"/>
      <c r="C72" s="332"/>
      <c r="D72" s="332"/>
      <c r="E72" s="332"/>
      <c r="F72" s="333"/>
      <c r="G72" s="332"/>
      <c r="H72" s="332"/>
      <c r="I72" s="332"/>
      <c r="J72" s="332"/>
      <c r="K72" s="332"/>
      <c r="L72" s="332"/>
      <c r="M72" s="332"/>
      <c r="N72" s="332"/>
      <c r="O72" s="332"/>
      <c r="P72" s="332"/>
      <c r="Q72" s="332"/>
      <c r="R72" s="332"/>
      <c r="S72" s="332"/>
      <c r="T72" s="332"/>
      <c r="U72" s="332"/>
      <c r="V72" s="332"/>
      <c r="W72" s="332"/>
      <c r="X72" s="334"/>
      <c r="AE72" s="312">
        <f t="shared" si="21"/>
        <v>0</v>
      </c>
      <c r="AF72" s="312">
        <f t="shared" si="22"/>
        <v>0</v>
      </c>
      <c r="AG72" s="312">
        <f t="shared" si="23"/>
        <v>0</v>
      </c>
      <c r="AH72" s="312">
        <f t="shared" si="24"/>
        <v>0</v>
      </c>
      <c r="AI72" s="312">
        <f t="shared" si="25"/>
        <v>0</v>
      </c>
      <c r="AJ72" s="312">
        <f t="shared" si="26"/>
        <v>0</v>
      </c>
      <c r="AK72" s="312">
        <f t="shared" si="27"/>
        <v>0</v>
      </c>
      <c r="AL72" s="312">
        <f t="shared" si="34"/>
        <v>0</v>
      </c>
      <c r="AM72" s="312">
        <f t="shared" si="29"/>
        <v>0</v>
      </c>
      <c r="AN72" s="312">
        <f t="shared" si="30"/>
        <v>0</v>
      </c>
      <c r="AO72" s="312">
        <f t="shared" si="31"/>
        <v>0</v>
      </c>
      <c r="AP72" s="312">
        <f t="shared" si="32"/>
        <v>0</v>
      </c>
      <c r="AQ72" s="312">
        <f t="shared" si="33"/>
        <v>0</v>
      </c>
    </row>
    <row r="73" spans="2:43" ht="15" customHeight="1">
      <c r="X73" s="303" t="s">
        <v>229</v>
      </c>
      <c r="AE73" s="312">
        <f t="shared" si="21"/>
        <v>0</v>
      </c>
      <c r="AF73" s="312">
        <f t="shared" si="22"/>
        <v>0</v>
      </c>
      <c r="AG73" s="312">
        <f t="shared" si="23"/>
        <v>0</v>
      </c>
      <c r="AH73" s="312">
        <f t="shared" si="24"/>
        <v>0</v>
      </c>
      <c r="AI73" s="312">
        <f t="shared" si="25"/>
        <v>0</v>
      </c>
      <c r="AJ73" s="312">
        <f t="shared" si="26"/>
        <v>0</v>
      </c>
      <c r="AK73" s="312">
        <f t="shared" si="27"/>
        <v>0</v>
      </c>
      <c r="AL73" s="312">
        <f t="shared" si="34"/>
        <v>0</v>
      </c>
      <c r="AM73" s="312">
        <f t="shared" si="29"/>
        <v>0</v>
      </c>
      <c r="AN73" s="312">
        <f t="shared" si="30"/>
        <v>0</v>
      </c>
      <c r="AO73" s="312">
        <f t="shared" si="31"/>
        <v>0</v>
      </c>
      <c r="AP73" s="312">
        <f t="shared" si="32"/>
        <v>0</v>
      </c>
      <c r="AQ73" s="312">
        <f t="shared" si="33"/>
        <v>0</v>
      </c>
    </row>
    <row r="74" spans="2:43" ht="15" customHeight="1">
      <c r="B74" s="330"/>
      <c r="C74" s="322">
        <v>61</v>
      </c>
      <c r="D74" s="329"/>
      <c r="E74" s="329"/>
      <c r="F74" s="227"/>
      <c r="G74" s="324"/>
      <c r="H74" s="324"/>
      <c r="I74" s="48" t="str">
        <f t="shared" ref="I74:I103" si="35">IF(D74="","",INDEX($AT$14:$BV$14,MATCH(D74,$AT$12:$BV$12,0)))</f>
        <v/>
      </c>
      <c r="J74" s="335"/>
      <c r="K74" s="336"/>
      <c r="L74" s="336"/>
      <c r="M74" s="336"/>
      <c r="N74" s="336"/>
      <c r="O74" s="336"/>
      <c r="P74" s="336"/>
      <c r="Q74" s="336"/>
      <c r="R74" s="336"/>
      <c r="S74" s="336"/>
      <c r="T74" s="336"/>
      <c r="U74" s="336"/>
      <c r="V74" s="336"/>
      <c r="W74" s="168">
        <f>IF(AND(E74="子メーター",F74="○"),-1,1)*SUM(K74:V74)</f>
        <v>0</v>
      </c>
      <c r="X74" s="320"/>
      <c r="AA74" s="328" t="str">
        <f t="shared" ref="AA74:AA103" si="36">IF(J74="","",HLOOKUP(D74,$AT$12:$BV$13,2,0)*10000+J74)</f>
        <v/>
      </c>
      <c r="AE74" s="312">
        <f t="shared" si="21"/>
        <v>0</v>
      </c>
      <c r="AF74" s="312">
        <f t="shared" si="22"/>
        <v>0</v>
      </c>
      <c r="AG74" s="312">
        <f t="shared" si="23"/>
        <v>0</v>
      </c>
      <c r="AH74" s="312">
        <f t="shared" si="24"/>
        <v>0</v>
      </c>
      <c r="AI74" s="312">
        <f t="shared" si="25"/>
        <v>0</v>
      </c>
      <c r="AJ74" s="312">
        <f t="shared" si="26"/>
        <v>0</v>
      </c>
      <c r="AK74" s="312">
        <f t="shared" si="27"/>
        <v>0</v>
      </c>
      <c r="AL74" s="312">
        <f t="shared" si="34"/>
        <v>0</v>
      </c>
      <c r="AM74" s="312">
        <f t="shared" si="29"/>
        <v>0</v>
      </c>
      <c r="AN74" s="312">
        <f t="shared" si="30"/>
        <v>0</v>
      </c>
      <c r="AO74" s="312">
        <f t="shared" si="31"/>
        <v>0</v>
      </c>
      <c r="AP74" s="312">
        <f t="shared" si="32"/>
        <v>0</v>
      </c>
      <c r="AQ74" s="312">
        <f t="shared" si="33"/>
        <v>0</v>
      </c>
    </row>
    <row r="75" spans="2:43" ht="15" customHeight="1">
      <c r="B75" s="14"/>
      <c r="C75" s="322">
        <v>62</v>
      </c>
      <c r="D75" s="323"/>
      <c r="E75" s="329"/>
      <c r="F75" s="227"/>
      <c r="G75" s="324"/>
      <c r="H75" s="324"/>
      <c r="I75" s="269" t="str">
        <f t="shared" si="35"/>
        <v/>
      </c>
      <c r="J75" s="326"/>
      <c r="K75" s="327"/>
      <c r="L75" s="327"/>
      <c r="M75" s="327"/>
      <c r="N75" s="327"/>
      <c r="O75" s="327"/>
      <c r="P75" s="327"/>
      <c r="Q75" s="327"/>
      <c r="R75" s="327"/>
      <c r="S75" s="327"/>
      <c r="T75" s="327"/>
      <c r="U75" s="327"/>
      <c r="V75" s="327"/>
      <c r="W75" s="168">
        <f t="shared" ref="W75:W103" si="37">IF(AND(E75="子メーター",F75="○"),-1,1)*SUM(K75:V75)</f>
        <v>0</v>
      </c>
      <c r="X75" s="320"/>
      <c r="AA75" s="330" t="str">
        <f t="shared" si="36"/>
        <v/>
      </c>
    </row>
    <row r="76" spans="2:43" ht="15" customHeight="1">
      <c r="B76" s="14"/>
      <c r="C76" s="322">
        <v>63</v>
      </c>
      <c r="D76" s="323"/>
      <c r="E76" s="323"/>
      <c r="F76" s="205"/>
      <c r="G76" s="324"/>
      <c r="H76" s="324"/>
      <c r="I76" s="269" t="str">
        <f t="shared" si="35"/>
        <v/>
      </c>
      <c r="J76" s="326"/>
      <c r="K76" s="327"/>
      <c r="L76" s="327"/>
      <c r="M76" s="327"/>
      <c r="N76" s="327"/>
      <c r="O76" s="327"/>
      <c r="P76" s="327"/>
      <c r="Q76" s="327"/>
      <c r="R76" s="327"/>
      <c r="S76" s="327"/>
      <c r="T76" s="327"/>
      <c r="U76" s="327"/>
      <c r="V76" s="327"/>
      <c r="W76" s="168">
        <f t="shared" si="37"/>
        <v>0</v>
      </c>
      <c r="X76" s="320"/>
      <c r="AA76" s="330" t="str">
        <f t="shared" si="36"/>
        <v/>
      </c>
    </row>
    <row r="77" spans="2:43" ht="15" customHeight="1">
      <c r="B77" s="14"/>
      <c r="C77" s="322">
        <v>64</v>
      </c>
      <c r="D77" s="323"/>
      <c r="E77" s="329"/>
      <c r="F77" s="227"/>
      <c r="G77" s="324"/>
      <c r="H77" s="324"/>
      <c r="I77" s="269" t="str">
        <f t="shared" si="35"/>
        <v/>
      </c>
      <c r="J77" s="326"/>
      <c r="K77" s="327"/>
      <c r="L77" s="327"/>
      <c r="M77" s="327"/>
      <c r="N77" s="327"/>
      <c r="O77" s="327"/>
      <c r="P77" s="327"/>
      <c r="Q77" s="327"/>
      <c r="R77" s="327"/>
      <c r="S77" s="327"/>
      <c r="T77" s="327"/>
      <c r="U77" s="327"/>
      <c r="V77" s="327"/>
      <c r="W77" s="168">
        <f t="shared" si="37"/>
        <v>0</v>
      </c>
      <c r="X77" s="320"/>
      <c r="AA77" s="330" t="str">
        <f t="shared" si="36"/>
        <v/>
      </c>
      <c r="AE77" s="312">
        <f t="shared" ref="AE77:AK77" si="38">IF(NOT(OR($D74="中圧ｶﾞｽ",$D74="低圧ｶﾞｽ")),0,IF($D74="中圧ｶﾞｽ",$AS$18,$AT$18)*K74*INDEX($AF$5:$BG$10,IF($J74&lt;=2005,1,3),MATCH($G74,$AF$4:$BG$4,0)))</f>
        <v>0</v>
      </c>
      <c r="AF77" s="312">
        <f t="shared" si="38"/>
        <v>0</v>
      </c>
      <c r="AG77" s="312">
        <f t="shared" si="38"/>
        <v>0</v>
      </c>
      <c r="AH77" s="312">
        <f t="shared" si="38"/>
        <v>0</v>
      </c>
      <c r="AI77" s="312">
        <f t="shared" si="38"/>
        <v>0</v>
      </c>
      <c r="AJ77" s="312">
        <f t="shared" si="38"/>
        <v>0</v>
      </c>
      <c r="AK77" s="312">
        <f t="shared" si="38"/>
        <v>0</v>
      </c>
      <c r="AL77" s="312">
        <f>IF(NOT(OR($D74="中圧ｶﾞｽ",$D74="低圧ｶﾞｽ")),0,IF($D74="中圧ｶﾞｽ",$AS$18,$AT$18)*R74*INDEX($AF$5:$BG$10,IF($J74&lt;2005,1,IF($J74=2005,2,3)),MATCH($G74,$AF$4:$BG$4,0)))</f>
        <v>0</v>
      </c>
      <c r="AM77" s="312">
        <f>IF(NOT(OR($D74="中圧ｶﾞｽ",$D74="低圧ｶﾞｽ")),0,IF($D74="中圧ｶﾞｽ",$AS$18,$AT$18)*S74*INDEX($AF$5:$BG$10,IF($J74&lt;2005,1,IF($J74=2005,2,3)),MATCH($G74,$AF$4:$BG$4,0)))</f>
        <v>0</v>
      </c>
      <c r="AN77" s="312">
        <f>IF(NOT(OR($D74="中圧ｶﾞｽ",$D74="低圧ｶﾞｽ")),0,IF($D74="中圧ｶﾞｽ",$AS$18,$AT$18)*T74*INDEX($AF$5:$BG$10,IF($J74&lt;2005,1,IF($J74=2005,2,3)),MATCH($G74,$AF$4:$BG$4,0)))</f>
        <v>0</v>
      </c>
      <c r="AO77" s="312">
        <f>IF(NOT(OR($D74="中圧ｶﾞｽ",$D74="低圧ｶﾞｽ")),0,IF($D74="中圧ｶﾞｽ",$AS$18,$AT$18)*U74*INDEX($AF$5:$BG$10,IF($J74&lt;2005,1,IF($J74=2005,2,3)),MATCH($G74,$AF$4:$BG$4,0)))</f>
        <v>0</v>
      </c>
      <c r="AP77" s="312">
        <f>IF(NOT(OR($D74="中圧ｶﾞｽ",$D74="低圧ｶﾞｽ")),0,IF($D74="中圧ｶﾞｽ",$AS$18,$AT$18)*V74*INDEX($AF$5:$BG$10,IF($J74&lt;2005,1,3),MATCH($G74,$AF$4:$BG$4,0)))</f>
        <v>0</v>
      </c>
      <c r="AQ77" s="312">
        <f>SUM(AE77:AP77)</f>
        <v>0</v>
      </c>
    </row>
    <row r="78" spans="2:43" ht="15" customHeight="1">
      <c r="B78" s="14"/>
      <c r="C78" s="322">
        <v>65</v>
      </c>
      <c r="D78" s="323"/>
      <c r="E78" s="323"/>
      <c r="F78" s="205"/>
      <c r="G78" s="324"/>
      <c r="H78" s="324"/>
      <c r="I78" s="269" t="str">
        <f t="shared" si="35"/>
        <v/>
      </c>
      <c r="J78" s="326"/>
      <c r="K78" s="327"/>
      <c r="L78" s="327"/>
      <c r="M78" s="327"/>
      <c r="N78" s="327"/>
      <c r="O78" s="327"/>
      <c r="P78" s="327"/>
      <c r="Q78" s="327"/>
      <c r="R78" s="327"/>
      <c r="S78" s="327"/>
      <c r="T78" s="327"/>
      <c r="U78" s="327"/>
      <c r="V78" s="327"/>
      <c r="W78" s="168">
        <f t="shared" si="37"/>
        <v>0</v>
      </c>
      <c r="X78" s="320"/>
      <c r="AA78" s="330" t="str">
        <f t="shared" si="36"/>
        <v/>
      </c>
      <c r="AE78" s="312">
        <f t="shared" ref="AE78:AE106" si="39">IF(NOT(OR($D75="中圧ｶﾞｽ",$D75="低圧ｶﾞｽ")),0,IF($D75="中圧ｶﾞｽ",$AS$18,$AT$18)*K75*INDEX($AF$5:$BG$10,IF($J75&lt;=2005,1,3),MATCH($G75,$AF$4:$BG$4,0)))</f>
        <v>0</v>
      </c>
      <c r="AF78" s="312">
        <f t="shared" ref="AF78:AF106" si="40">IF(NOT(OR($D75="中圧ｶﾞｽ",$D75="低圧ｶﾞｽ")),0,IF($D75="中圧ｶﾞｽ",$AS$18,$AT$18)*L75*INDEX($AF$5:$BG$10,IF($J75&lt;=2005,1,3),MATCH($G75,$AF$4:$BG$4,0)))</f>
        <v>0</v>
      </c>
      <c r="AG78" s="312">
        <f t="shared" ref="AG78:AG106" si="41">IF(NOT(OR($D75="中圧ｶﾞｽ",$D75="低圧ｶﾞｽ")),0,IF($D75="中圧ｶﾞｽ",$AS$18,$AT$18)*M75*INDEX($AF$5:$BG$10,IF($J75&lt;=2005,1,3),MATCH($G75,$AF$4:$BG$4,0)))</f>
        <v>0</v>
      </c>
      <c r="AH78" s="312">
        <f t="shared" ref="AH78:AH106" si="42">IF(NOT(OR($D75="中圧ｶﾞｽ",$D75="低圧ｶﾞｽ")),0,IF($D75="中圧ｶﾞｽ",$AS$18,$AT$18)*N75*INDEX($AF$5:$BG$10,IF($J75&lt;=2005,1,3),MATCH($G75,$AF$4:$BG$4,0)))</f>
        <v>0</v>
      </c>
      <c r="AI78" s="312">
        <f t="shared" ref="AI78:AI106" si="43">IF(NOT(OR($D75="中圧ｶﾞｽ",$D75="低圧ｶﾞｽ")),0,IF($D75="中圧ｶﾞｽ",$AS$18,$AT$18)*O75*INDEX($AF$5:$BG$10,IF($J75&lt;=2005,1,3),MATCH($G75,$AF$4:$BG$4,0)))</f>
        <v>0</v>
      </c>
      <c r="AJ78" s="312">
        <f t="shared" ref="AJ78:AJ106" si="44">IF(NOT(OR($D75="中圧ｶﾞｽ",$D75="低圧ｶﾞｽ")),0,IF($D75="中圧ｶﾞｽ",$AS$18,$AT$18)*P75*INDEX($AF$5:$BG$10,IF($J75&lt;=2005,1,3),MATCH($G75,$AF$4:$BG$4,0)))</f>
        <v>0</v>
      </c>
      <c r="AK78" s="312">
        <f t="shared" ref="AK78:AK106" si="45">IF(NOT(OR($D75="中圧ｶﾞｽ",$D75="低圧ｶﾞｽ")),0,IF($D75="中圧ｶﾞｽ",$AS$18,$AT$18)*Q75*INDEX($AF$5:$BG$10,IF($J75&lt;=2005,1,3),MATCH($G75,$AF$4:$BG$4,0)))</f>
        <v>0</v>
      </c>
      <c r="AL78" s="312">
        <f t="shared" ref="AL78:AL85" si="46">IF(NOT(OR($D75="中圧ｶﾞｽ",$D75="低圧ｶﾞｽ")),0,IF($D75="中圧ｶﾞｽ",$AS$18,$AT$18)*R75*INDEX($AF$5:$BG$10,IF($J75&lt;2005,1,IF($J75=2005,2,3)),MATCH($G75,$AF$4:$BG$4,0)))</f>
        <v>0</v>
      </c>
      <c r="AM78" s="312">
        <f t="shared" ref="AM78:AM106" si="47">IF(NOT(OR($D75="中圧ｶﾞｽ",$D75="低圧ｶﾞｽ")),0,IF($D75="中圧ｶﾞｽ",$AS$18,$AT$18)*S75*INDEX($AF$5:$BG$10,IF($J75&lt;2005,1,IF($J75=2005,2,3)),MATCH($G75,$AF$4:$BG$4,0)))</f>
        <v>0</v>
      </c>
      <c r="AN78" s="312">
        <f t="shared" ref="AN78:AN106" si="48">IF(NOT(OR($D75="中圧ｶﾞｽ",$D75="低圧ｶﾞｽ")),0,IF($D75="中圧ｶﾞｽ",$AS$18,$AT$18)*T75*INDEX($AF$5:$BG$10,IF($J75&lt;2005,1,IF($J75=2005,2,3)),MATCH($G75,$AF$4:$BG$4,0)))</f>
        <v>0</v>
      </c>
      <c r="AO78" s="312">
        <f t="shared" ref="AO78:AO106" si="49">IF(NOT(OR($D75="中圧ｶﾞｽ",$D75="低圧ｶﾞｽ")),0,IF($D75="中圧ｶﾞｽ",$AS$18,$AT$18)*U75*INDEX($AF$5:$BG$10,IF($J75&lt;2005,1,IF($J75=2005,2,3)),MATCH($G75,$AF$4:$BG$4,0)))</f>
        <v>0</v>
      </c>
      <c r="AP78" s="312">
        <f t="shared" ref="AP78:AP106" si="50">IF(NOT(OR($D75="中圧ｶﾞｽ",$D75="低圧ｶﾞｽ")),0,IF($D75="中圧ｶﾞｽ",$AS$18,$AT$18)*V75*INDEX($AF$5:$BG$10,IF($J75&lt;2005,1,3),MATCH($G75,$AF$4:$BG$4,0)))</f>
        <v>0</v>
      </c>
      <c r="AQ78" s="312">
        <f t="shared" ref="AQ78:AQ106" si="51">SUM(AE78:AP78)</f>
        <v>0</v>
      </c>
    </row>
    <row r="79" spans="2:43" ht="15" customHeight="1">
      <c r="B79" s="14"/>
      <c r="C79" s="322">
        <v>66</v>
      </c>
      <c r="D79" s="323"/>
      <c r="E79" s="329"/>
      <c r="F79" s="227"/>
      <c r="G79" s="324"/>
      <c r="H79" s="324"/>
      <c r="I79" s="269" t="str">
        <f t="shared" si="35"/>
        <v/>
      </c>
      <c r="J79" s="326"/>
      <c r="K79" s="327"/>
      <c r="L79" s="327"/>
      <c r="M79" s="327"/>
      <c r="N79" s="327"/>
      <c r="O79" s="327"/>
      <c r="P79" s="327"/>
      <c r="Q79" s="327"/>
      <c r="R79" s="327"/>
      <c r="S79" s="327"/>
      <c r="T79" s="327"/>
      <c r="U79" s="327"/>
      <c r="V79" s="327"/>
      <c r="W79" s="168">
        <f t="shared" si="37"/>
        <v>0</v>
      </c>
      <c r="X79" s="320"/>
      <c r="AA79" s="330" t="str">
        <f t="shared" si="36"/>
        <v/>
      </c>
      <c r="AE79" s="312">
        <f t="shared" si="39"/>
        <v>0</v>
      </c>
      <c r="AF79" s="312">
        <f t="shared" si="40"/>
        <v>0</v>
      </c>
      <c r="AG79" s="312">
        <f t="shared" si="41"/>
        <v>0</v>
      </c>
      <c r="AH79" s="312">
        <f t="shared" si="42"/>
        <v>0</v>
      </c>
      <c r="AI79" s="312">
        <f t="shared" si="43"/>
        <v>0</v>
      </c>
      <c r="AJ79" s="312">
        <f t="shared" si="44"/>
        <v>0</v>
      </c>
      <c r="AK79" s="312">
        <f t="shared" si="45"/>
        <v>0</v>
      </c>
      <c r="AL79" s="312">
        <f t="shared" si="46"/>
        <v>0</v>
      </c>
      <c r="AM79" s="312">
        <f t="shared" si="47"/>
        <v>0</v>
      </c>
      <c r="AN79" s="312">
        <f t="shared" si="48"/>
        <v>0</v>
      </c>
      <c r="AO79" s="312">
        <f t="shared" si="49"/>
        <v>0</v>
      </c>
      <c r="AP79" s="312">
        <f t="shared" si="50"/>
        <v>0</v>
      </c>
      <c r="AQ79" s="312">
        <f t="shared" si="51"/>
        <v>0</v>
      </c>
    </row>
    <row r="80" spans="2:43" ht="15" customHeight="1">
      <c r="B80" s="14"/>
      <c r="C80" s="322">
        <v>67</v>
      </c>
      <c r="D80" s="323"/>
      <c r="E80" s="323"/>
      <c r="F80" s="205"/>
      <c r="G80" s="324"/>
      <c r="H80" s="324"/>
      <c r="I80" s="269" t="str">
        <f t="shared" si="35"/>
        <v/>
      </c>
      <c r="J80" s="326"/>
      <c r="K80" s="327"/>
      <c r="L80" s="327"/>
      <c r="M80" s="327"/>
      <c r="N80" s="327"/>
      <c r="O80" s="327"/>
      <c r="P80" s="327"/>
      <c r="Q80" s="327"/>
      <c r="R80" s="327"/>
      <c r="S80" s="327"/>
      <c r="T80" s="327"/>
      <c r="U80" s="327"/>
      <c r="V80" s="327"/>
      <c r="W80" s="168">
        <f t="shared" si="37"/>
        <v>0</v>
      </c>
      <c r="X80" s="320"/>
      <c r="AA80" s="330" t="str">
        <f t="shared" si="36"/>
        <v/>
      </c>
      <c r="AE80" s="312">
        <f t="shared" si="39"/>
        <v>0</v>
      </c>
      <c r="AF80" s="312">
        <f t="shared" si="40"/>
        <v>0</v>
      </c>
      <c r="AG80" s="312">
        <f t="shared" si="41"/>
        <v>0</v>
      </c>
      <c r="AH80" s="312">
        <f t="shared" si="42"/>
        <v>0</v>
      </c>
      <c r="AI80" s="312">
        <f t="shared" si="43"/>
        <v>0</v>
      </c>
      <c r="AJ80" s="312">
        <f t="shared" si="44"/>
        <v>0</v>
      </c>
      <c r="AK80" s="312">
        <f t="shared" si="45"/>
        <v>0</v>
      </c>
      <c r="AL80" s="312">
        <f t="shared" si="46"/>
        <v>0</v>
      </c>
      <c r="AM80" s="312">
        <f t="shared" si="47"/>
        <v>0</v>
      </c>
      <c r="AN80" s="312">
        <f t="shared" si="48"/>
        <v>0</v>
      </c>
      <c r="AO80" s="312">
        <f t="shared" si="49"/>
        <v>0</v>
      </c>
      <c r="AP80" s="312">
        <f t="shared" si="50"/>
        <v>0</v>
      </c>
      <c r="AQ80" s="312">
        <f t="shared" si="51"/>
        <v>0</v>
      </c>
    </row>
    <row r="81" spans="2:43" ht="15" customHeight="1">
      <c r="B81" s="14"/>
      <c r="C81" s="322">
        <v>68</v>
      </c>
      <c r="D81" s="323"/>
      <c r="E81" s="329"/>
      <c r="F81" s="227"/>
      <c r="G81" s="324"/>
      <c r="H81" s="324"/>
      <c r="I81" s="269" t="str">
        <f t="shared" si="35"/>
        <v/>
      </c>
      <c r="J81" s="326"/>
      <c r="K81" s="327"/>
      <c r="L81" s="327"/>
      <c r="M81" s="327"/>
      <c r="N81" s="327"/>
      <c r="O81" s="327"/>
      <c r="P81" s="327"/>
      <c r="Q81" s="327"/>
      <c r="R81" s="327"/>
      <c r="S81" s="327"/>
      <c r="T81" s="327"/>
      <c r="U81" s="327"/>
      <c r="V81" s="327"/>
      <c r="W81" s="168">
        <f t="shared" si="37"/>
        <v>0</v>
      </c>
      <c r="X81" s="320"/>
      <c r="AA81" s="330" t="str">
        <f t="shared" si="36"/>
        <v/>
      </c>
      <c r="AE81" s="312">
        <f t="shared" si="39"/>
        <v>0</v>
      </c>
      <c r="AF81" s="312">
        <f t="shared" si="40"/>
        <v>0</v>
      </c>
      <c r="AG81" s="312">
        <f t="shared" si="41"/>
        <v>0</v>
      </c>
      <c r="AH81" s="312">
        <f t="shared" si="42"/>
        <v>0</v>
      </c>
      <c r="AI81" s="312">
        <f t="shared" si="43"/>
        <v>0</v>
      </c>
      <c r="AJ81" s="312">
        <f t="shared" si="44"/>
        <v>0</v>
      </c>
      <c r="AK81" s="312">
        <f t="shared" si="45"/>
        <v>0</v>
      </c>
      <c r="AL81" s="312">
        <f t="shared" si="46"/>
        <v>0</v>
      </c>
      <c r="AM81" s="312">
        <f t="shared" si="47"/>
        <v>0</v>
      </c>
      <c r="AN81" s="312">
        <f t="shared" si="48"/>
        <v>0</v>
      </c>
      <c r="AO81" s="312">
        <f t="shared" si="49"/>
        <v>0</v>
      </c>
      <c r="AP81" s="312">
        <f t="shared" si="50"/>
        <v>0</v>
      </c>
      <c r="AQ81" s="312">
        <f t="shared" si="51"/>
        <v>0</v>
      </c>
    </row>
    <row r="82" spans="2:43" ht="15" customHeight="1">
      <c r="B82" s="14"/>
      <c r="C82" s="322">
        <v>69</v>
      </c>
      <c r="D82" s="323"/>
      <c r="E82" s="323"/>
      <c r="F82" s="205"/>
      <c r="G82" s="324"/>
      <c r="H82" s="324"/>
      <c r="I82" s="269" t="str">
        <f t="shared" si="35"/>
        <v/>
      </c>
      <c r="J82" s="326"/>
      <c r="K82" s="327"/>
      <c r="L82" s="327"/>
      <c r="M82" s="327"/>
      <c r="N82" s="327"/>
      <c r="O82" s="327"/>
      <c r="P82" s="327"/>
      <c r="Q82" s="327"/>
      <c r="R82" s="327"/>
      <c r="S82" s="327"/>
      <c r="T82" s="327"/>
      <c r="U82" s="327"/>
      <c r="V82" s="327"/>
      <c r="W82" s="168">
        <f t="shared" si="37"/>
        <v>0</v>
      </c>
      <c r="X82" s="320"/>
      <c r="AA82" s="330" t="str">
        <f t="shared" si="36"/>
        <v/>
      </c>
      <c r="AE82" s="312">
        <f t="shared" si="39"/>
        <v>0</v>
      </c>
      <c r="AF82" s="312">
        <f t="shared" si="40"/>
        <v>0</v>
      </c>
      <c r="AG82" s="312">
        <f t="shared" si="41"/>
        <v>0</v>
      </c>
      <c r="AH82" s="312">
        <f t="shared" si="42"/>
        <v>0</v>
      </c>
      <c r="AI82" s="312">
        <f t="shared" si="43"/>
        <v>0</v>
      </c>
      <c r="AJ82" s="312">
        <f t="shared" si="44"/>
        <v>0</v>
      </c>
      <c r="AK82" s="312">
        <f t="shared" si="45"/>
        <v>0</v>
      </c>
      <c r="AL82" s="312">
        <f t="shared" si="46"/>
        <v>0</v>
      </c>
      <c r="AM82" s="312">
        <f t="shared" si="47"/>
        <v>0</v>
      </c>
      <c r="AN82" s="312">
        <f t="shared" si="48"/>
        <v>0</v>
      </c>
      <c r="AO82" s="312">
        <f t="shared" si="49"/>
        <v>0</v>
      </c>
      <c r="AP82" s="312">
        <f t="shared" si="50"/>
        <v>0</v>
      </c>
      <c r="AQ82" s="312">
        <f t="shared" si="51"/>
        <v>0</v>
      </c>
    </row>
    <row r="83" spans="2:43" ht="15" customHeight="1">
      <c r="B83" s="14"/>
      <c r="C83" s="322">
        <v>70</v>
      </c>
      <c r="D83" s="323"/>
      <c r="E83" s="329"/>
      <c r="F83" s="227"/>
      <c r="G83" s="324"/>
      <c r="H83" s="324"/>
      <c r="I83" s="269" t="str">
        <f t="shared" si="35"/>
        <v/>
      </c>
      <c r="J83" s="326"/>
      <c r="K83" s="327"/>
      <c r="L83" s="327"/>
      <c r="M83" s="327"/>
      <c r="N83" s="327"/>
      <c r="O83" s="327"/>
      <c r="P83" s="327"/>
      <c r="Q83" s="327"/>
      <c r="R83" s="327"/>
      <c r="S83" s="327"/>
      <c r="T83" s="327"/>
      <c r="U83" s="327"/>
      <c r="V83" s="327"/>
      <c r="W83" s="168">
        <f t="shared" si="37"/>
        <v>0</v>
      </c>
      <c r="X83" s="320"/>
      <c r="AA83" s="330" t="str">
        <f t="shared" si="36"/>
        <v/>
      </c>
      <c r="AE83" s="312">
        <f t="shared" si="39"/>
        <v>0</v>
      </c>
      <c r="AF83" s="312">
        <f t="shared" si="40"/>
        <v>0</v>
      </c>
      <c r="AG83" s="312">
        <f t="shared" si="41"/>
        <v>0</v>
      </c>
      <c r="AH83" s="312">
        <f t="shared" si="42"/>
        <v>0</v>
      </c>
      <c r="AI83" s="312">
        <f t="shared" si="43"/>
        <v>0</v>
      </c>
      <c r="AJ83" s="312">
        <f t="shared" si="44"/>
        <v>0</v>
      </c>
      <c r="AK83" s="312">
        <f t="shared" si="45"/>
        <v>0</v>
      </c>
      <c r="AL83" s="312">
        <f t="shared" si="46"/>
        <v>0</v>
      </c>
      <c r="AM83" s="312">
        <f t="shared" si="47"/>
        <v>0</v>
      </c>
      <c r="AN83" s="312">
        <f t="shared" si="48"/>
        <v>0</v>
      </c>
      <c r="AO83" s="312">
        <f t="shared" si="49"/>
        <v>0</v>
      </c>
      <c r="AP83" s="312">
        <f t="shared" si="50"/>
        <v>0</v>
      </c>
      <c r="AQ83" s="312">
        <f t="shared" si="51"/>
        <v>0</v>
      </c>
    </row>
    <row r="84" spans="2:43" ht="15" customHeight="1">
      <c r="B84" s="14"/>
      <c r="C84" s="322">
        <v>71</v>
      </c>
      <c r="D84" s="323"/>
      <c r="E84" s="323"/>
      <c r="F84" s="205"/>
      <c r="G84" s="324"/>
      <c r="H84" s="324"/>
      <c r="I84" s="269" t="str">
        <f t="shared" si="35"/>
        <v/>
      </c>
      <c r="J84" s="326"/>
      <c r="K84" s="327"/>
      <c r="L84" s="327"/>
      <c r="M84" s="327"/>
      <c r="N84" s="327"/>
      <c r="O84" s="327"/>
      <c r="P84" s="327"/>
      <c r="Q84" s="327"/>
      <c r="R84" s="327"/>
      <c r="S84" s="327"/>
      <c r="T84" s="327"/>
      <c r="U84" s="327"/>
      <c r="V84" s="327"/>
      <c r="W84" s="168">
        <f t="shared" si="37"/>
        <v>0</v>
      </c>
      <c r="X84" s="320"/>
      <c r="AA84" s="330" t="str">
        <f t="shared" si="36"/>
        <v/>
      </c>
      <c r="AE84" s="312">
        <f t="shared" si="39"/>
        <v>0</v>
      </c>
      <c r="AF84" s="312">
        <f t="shared" si="40"/>
        <v>0</v>
      </c>
      <c r="AG84" s="312">
        <f t="shared" si="41"/>
        <v>0</v>
      </c>
      <c r="AH84" s="312">
        <f t="shared" si="42"/>
        <v>0</v>
      </c>
      <c r="AI84" s="312">
        <f t="shared" si="43"/>
        <v>0</v>
      </c>
      <c r="AJ84" s="312">
        <f t="shared" si="44"/>
        <v>0</v>
      </c>
      <c r="AK84" s="312">
        <f t="shared" si="45"/>
        <v>0</v>
      </c>
      <c r="AL84" s="312">
        <f t="shared" si="46"/>
        <v>0</v>
      </c>
      <c r="AM84" s="312">
        <f t="shared" si="47"/>
        <v>0</v>
      </c>
      <c r="AN84" s="312">
        <f t="shared" si="48"/>
        <v>0</v>
      </c>
      <c r="AO84" s="312">
        <f t="shared" si="49"/>
        <v>0</v>
      </c>
      <c r="AP84" s="312">
        <f t="shared" si="50"/>
        <v>0</v>
      </c>
      <c r="AQ84" s="312">
        <f t="shared" si="51"/>
        <v>0</v>
      </c>
    </row>
    <row r="85" spans="2:43" ht="15" customHeight="1">
      <c r="B85" s="14"/>
      <c r="C85" s="322">
        <v>72</v>
      </c>
      <c r="D85" s="323"/>
      <c r="E85" s="329"/>
      <c r="F85" s="227"/>
      <c r="G85" s="324"/>
      <c r="H85" s="324"/>
      <c r="I85" s="269" t="str">
        <f t="shared" si="35"/>
        <v/>
      </c>
      <c r="J85" s="326"/>
      <c r="K85" s="327"/>
      <c r="L85" s="327"/>
      <c r="M85" s="327"/>
      <c r="N85" s="327"/>
      <c r="O85" s="327"/>
      <c r="P85" s="327"/>
      <c r="Q85" s="327"/>
      <c r="R85" s="327"/>
      <c r="S85" s="327"/>
      <c r="T85" s="327"/>
      <c r="U85" s="327"/>
      <c r="V85" s="327"/>
      <c r="W85" s="168">
        <f t="shared" si="37"/>
        <v>0</v>
      </c>
      <c r="X85" s="320"/>
      <c r="AA85" s="330" t="str">
        <f t="shared" si="36"/>
        <v/>
      </c>
      <c r="AE85" s="312">
        <f t="shared" si="39"/>
        <v>0</v>
      </c>
      <c r="AF85" s="312">
        <f t="shared" si="40"/>
        <v>0</v>
      </c>
      <c r="AG85" s="312">
        <f t="shared" si="41"/>
        <v>0</v>
      </c>
      <c r="AH85" s="312">
        <f t="shared" si="42"/>
        <v>0</v>
      </c>
      <c r="AI85" s="312">
        <f t="shared" si="43"/>
        <v>0</v>
      </c>
      <c r="AJ85" s="312">
        <f t="shared" si="44"/>
        <v>0</v>
      </c>
      <c r="AK85" s="312">
        <f t="shared" si="45"/>
        <v>0</v>
      </c>
      <c r="AL85" s="312">
        <f t="shared" si="46"/>
        <v>0</v>
      </c>
      <c r="AM85" s="312">
        <f t="shared" si="47"/>
        <v>0</v>
      </c>
      <c r="AN85" s="312">
        <f t="shared" si="48"/>
        <v>0</v>
      </c>
      <c r="AO85" s="312">
        <f t="shared" si="49"/>
        <v>0</v>
      </c>
      <c r="AP85" s="312">
        <f t="shared" si="50"/>
        <v>0</v>
      </c>
      <c r="AQ85" s="312">
        <f t="shared" si="51"/>
        <v>0</v>
      </c>
    </row>
    <row r="86" spans="2:43" ht="15" customHeight="1">
      <c r="B86" s="14"/>
      <c r="C86" s="322">
        <v>73</v>
      </c>
      <c r="D86" s="323"/>
      <c r="E86" s="323"/>
      <c r="F86" s="227"/>
      <c r="G86" s="324"/>
      <c r="H86" s="324"/>
      <c r="I86" s="269" t="str">
        <f t="shared" si="35"/>
        <v/>
      </c>
      <c r="J86" s="326"/>
      <c r="K86" s="327"/>
      <c r="L86" s="327"/>
      <c r="M86" s="327"/>
      <c r="N86" s="327"/>
      <c r="O86" s="327"/>
      <c r="P86" s="327"/>
      <c r="Q86" s="327"/>
      <c r="R86" s="327"/>
      <c r="S86" s="327"/>
      <c r="T86" s="327"/>
      <c r="U86" s="327"/>
      <c r="V86" s="327"/>
      <c r="W86" s="168">
        <f t="shared" si="37"/>
        <v>0</v>
      </c>
      <c r="X86" s="320"/>
      <c r="AA86" s="330" t="str">
        <f t="shared" si="36"/>
        <v/>
      </c>
      <c r="AE86" s="312">
        <f t="shared" si="39"/>
        <v>0</v>
      </c>
      <c r="AF86" s="312">
        <f t="shared" si="40"/>
        <v>0</v>
      </c>
      <c r="AG86" s="312">
        <f t="shared" si="41"/>
        <v>0</v>
      </c>
      <c r="AH86" s="312">
        <f t="shared" si="42"/>
        <v>0</v>
      </c>
      <c r="AI86" s="312">
        <f t="shared" si="43"/>
        <v>0</v>
      </c>
      <c r="AJ86" s="312">
        <f t="shared" si="44"/>
        <v>0</v>
      </c>
      <c r="AK86" s="312">
        <f t="shared" si="45"/>
        <v>0</v>
      </c>
      <c r="AL86" s="312">
        <f>IF(NOT(OR($D83="中圧ｶﾞｽ",$D83="低圧ｶﾞｽ")),0,IF($D83="中圧ｶﾞｽ",$AS$18,$AT$18)*R83*INDEX($AF$5:$BG$10,IF($J83&lt;2005,1,IF($J83=2005,2,3)),MATCH($G83,$AF$4:$BG$4,0)))</f>
        <v>0</v>
      </c>
      <c r="AM86" s="312">
        <f t="shared" si="47"/>
        <v>0</v>
      </c>
      <c r="AN86" s="312">
        <f t="shared" si="48"/>
        <v>0</v>
      </c>
      <c r="AO86" s="312">
        <f t="shared" si="49"/>
        <v>0</v>
      </c>
      <c r="AP86" s="312">
        <f t="shared" si="50"/>
        <v>0</v>
      </c>
      <c r="AQ86" s="312">
        <f t="shared" si="51"/>
        <v>0</v>
      </c>
    </row>
    <row r="87" spans="2:43" ht="15" customHeight="1">
      <c r="B87" s="14"/>
      <c r="C87" s="322">
        <v>74</v>
      </c>
      <c r="D87" s="323"/>
      <c r="E87" s="329"/>
      <c r="F87" s="227"/>
      <c r="G87" s="324"/>
      <c r="H87" s="324"/>
      <c r="I87" s="269" t="str">
        <f t="shared" si="35"/>
        <v/>
      </c>
      <c r="J87" s="326"/>
      <c r="K87" s="327"/>
      <c r="L87" s="327"/>
      <c r="M87" s="327"/>
      <c r="N87" s="327"/>
      <c r="O87" s="327"/>
      <c r="P87" s="327"/>
      <c r="Q87" s="327"/>
      <c r="R87" s="327"/>
      <c r="S87" s="327"/>
      <c r="T87" s="327"/>
      <c r="U87" s="327"/>
      <c r="V87" s="327"/>
      <c r="W87" s="168">
        <f t="shared" si="37"/>
        <v>0</v>
      </c>
      <c r="X87" s="320"/>
      <c r="AA87" s="330" t="str">
        <f t="shared" si="36"/>
        <v/>
      </c>
      <c r="AE87" s="312">
        <f t="shared" si="39"/>
        <v>0</v>
      </c>
      <c r="AF87" s="312">
        <f t="shared" si="40"/>
        <v>0</v>
      </c>
      <c r="AG87" s="312">
        <f t="shared" si="41"/>
        <v>0</v>
      </c>
      <c r="AH87" s="312">
        <f t="shared" si="42"/>
        <v>0</v>
      </c>
      <c r="AI87" s="312">
        <f t="shared" si="43"/>
        <v>0</v>
      </c>
      <c r="AJ87" s="312">
        <f t="shared" si="44"/>
        <v>0</v>
      </c>
      <c r="AK87" s="312">
        <f t="shared" si="45"/>
        <v>0</v>
      </c>
      <c r="AL87" s="312">
        <f t="shared" ref="AL87:AL106" si="52">IF(NOT(OR($D84="中圧ｶﾞｽ",$D84="低圧ｶﾞｽ")),0,IF($D84="中圧ｶﾞｽ",$AS$18,$AT$18)*R84*INDEX($AF$5:$BG$10,IF($J84&lt;2005,1,IF($J84=2005,2,3)),MATCH($G84,$AF$4:$BG$4,0)))</f>
        <v>0</v>
      </c>
      <c r="AM87" s="312">
        <f t="shared" si="47"/>
        <v>0</v>
      </c>
      <c r="AN87" s="312">
        <f t="shared" si="48"/>
        <v>0</v>
      </c>
      <c r="AO87" s="312">
        <f t="shared" si="49"/>
        <v>0</v>
      </c>
      <c r="AP87" s="312">
        <f t="shared" si="50"/>
        <v>0</v>
      </c>
      <c r="AQ87" s="312">
        <f t="shared" si="51"/>
        <v>0</v>
      </c>
    </row>
    <row r="88" spans="2:43" ht="15" customHeight="1">
      <c r="B88" s="14"/>
      <c r="C88" s="322">
        <v>75</v>
      </c>
      <c r="D88" s="323"/>
      <c r="E88" s="329"/>
      <c r="F88" s="227"/>
      <c r="G88" s="324"/>
      <c r="H88" s="324"/>
      <c r="I88" s="269" t="str">
        <f t="shared" si="35"/>
        <v/>
      </c>
      <c r="J88" s="326"/>
      <c r="K88" s="327"/>
      <c r="L88" s="327"/>
      <c r="M88" s="327"/>
      <c r="N88" s="327"/>
      <c r="O88" s="327"/>
      <c r="P88" s="327"/>
      <c r="Q88" s="327"/>
      <c r="R88" s="327"/>
      <c r="S88" s="327"/>
      <c r="T88" s="327"/>
      <c r="U88" s="327"/>
      <c r="V88" s="327"/>
      <c r="W88" s="168">
        <f t="shared" si="37"/>
        <v>0</v>
      </c>
      <c r="X88" s="320"/>
      <c r="AA88" s="330" t="str">
        <f t="shared" si="36"/>
        <v/>
      </c>
      <c r="AE88" s="312">
        <f t="shared" si="39"/>
        <v>0</v>
      </c>
      <c r="AF88" s="312">
        <f t="shared" si="40"/>
        <v>0</v>
      </c>
      <c r="AG88" s="312">
        <f t="shared" si="41"/>
        <v>0</v>
      </c>
      <c r="AH88" s="312">
        <f t="shared" si="42"/>
        <v>0</v>
      </c>
      <c r="AI88" s="312">
        <f t="shared" si="43"/>
        <v>0</v>
      </c>
      <c r="AJ88" s="312">
        <f t="shared" si="44"/>
        <v>0</v>
      </c>
      <c r="AK88" s="312">
        <f t="shared" si="45"/>
        <v>0</v>
      </c>
      <c r="AL88" s="312">
        <f t="shared" si="52"/>
        <v>0</v>
      </c>
      <c r="AM88" s="312">
        <f t="shared" si="47"/>
        <v>0</v>
      </c>
      <c r="AN88" s="312">
        <f t="shared" si="48"/>
        <v>0</v>
      </c>
      <c r="AO88" s="312">
        <f t="shared" si="49"/>
        <v>0</v>
      </c>
      <c r="AP88" s="312">
        <f t="shared" si="50"/>
        <v>0</v>
      </c>
      <c r="AQ88" s="312">
        <f t="shared" si="51"/>
        <v>0</v>
      </c>
    </row>
    <row r="89" spans="2:43" ht="15" customHeight="1">
      <c r="B89" s="14"/>
      <c r="C89" s="322">
        <v>76</v>
      </c>
      <c r="D89" s="329"/>
      <c r="E89" s="329"/>
      <c r="F89" s="227"/>
      <c r="G89" s="324"/>
      <c r="H89" s="324"/>
      <c r="I89" s="269" t="str">
        <f t="shared" si="35"/>
        <v/>
      </c>
      <c r="J89" s="326"/>
      <c r="K89" s="337"/>
      <c r="L89" s="337"/>
      <c r="M89" s="337"/>
      <c r="N89" s="337"/>
      <c r="O89" s="337"/>
      <c r="P89" s="337"/>
      <c r="Q89" s="337"/>
      <c r="R89" s="337"/>
      <c r="S89" s="337"/>
      <c r="T89" s="337"/>
      <c r="U89" s="337"/>
      <c r="V89" s="337"/>
      <c r="W89" s="168">
        <f t="shared" si="37"/>
        <v>0</v>
      </c>
      <c r="X89" s="320"/>
      <c r="AA89" s="330" t="str">
        <f t="shared" si="36"/>
        <v/>
      </c>
      <c r="AE89" s="312">
        <f t="shared" si="39"/>
        <v>0</v>
      </c>
      <c r="AF89" s="312">
        <f t="shared" si="40"/>
        <v>0</v>
      </c>
      <c r="AG89" s="312">
        <f t="shared" si="41"/>
        <v>0</v>
      </c>
      <c r="AH89" s="312">
        <f t="shared" si="42"/>
        <v>0</v>
      </c>
      <c r="AI89" s="312">
        <f t="shared" si="43"/>
        <v>0</v>
      </c>
      <c r="AJ89" s="312">
        <f t="shared" si="44"/>
        <v>0</v>
      </c>
      <c r="AK89" s="312">
        <f t="shared" si="45"/>
        <v>0</v>
      </c>
      <c r="AL89" s="312">
        <f t="shared" si="52"/>
        <v>0</v>
      </c>
      <c r="AM89" s="312">
        <f t="shared" si="47"/>
        <v>0</v>
      </c>
      <c r="AN89" s="312">
        <f t="shared" si="48"/>
        <v>0</v>
      </c>
      <c r="AO89" s="312">
        <f t="shared" si="49"/>
        <v>0</v>
      </c>
      <c r="AP89" s="312">
        <f t="shared" si="50"/>
        <v>0</v>
      </c>
      <c r="AQ89" s="312">
        <f t="shared" si="51"/>
        <v>0</v>
      </c>
    </row>
    <row r="90" spans="2:43" ht="15" customHeight="1">
      <c r="B90" s="14"/>
      <c r="C90" s="322">
        <v>77</v>
      </c>
      <c r="D90" s="329"/>
      <c r="E90" s="329"/>
      <c r="F90" s="227"/>
      <c r="G90" s="324"/>
      <c r="H90" s="324"/>
      <c r="I90" s="269" t="str">
        <f t="shared" si="35"/>
        <v/>
      </c>
      <c r="J90" s="326"/>
      <c r="K90" s="337"/>
      <c r="L90" s="337"/>
      <c r="M90" s="337"/>
      <c r="N90" s="337"/>
      <c r="O90" s="337"/>
      <c r="P90" s="337"/>
      <c r="Q90" s="337"/>
      <c r="R90" s="337"/>
      <c r="S90" s="337"/>
      <c r="T90" s="337"/>
      <c r="U90" s="337"/>
      <c r="V90" s="337"/>
      <c r="W90" s="168">
        <f t="shared" si="37"/>
        <v>0</v>
      </c>
      <c r="X90" s="320"/>
      <c r="AA90" s="330" t="str">
        <f t="shared" si="36"/>
        <v/>
      </c>
      <c r="AE90" s="312">
        <f t="shared" si="39"/>
        <v>0</v>
      </c>
      <c r="AF90" s="312">
        <f t="shared" si="40"/>
        <v>0</v>
      </c>
      <c r="AG90" s="312">
        <f t="shared" si="41"/>
        <v>0</v>
      </c>
      <c r="AH90" s="312">
        <f t="shared" si="42"/>
        <v>0</v>
      </c>
      <c r="AI90" s="312">
        <f t="shared" si="43"/>
        <v>0</v>
      </c>
      <c r="AJ90" s="312">
        <f t="shared" si="44"/>
        <v>0</v>
      </c>
      <c r="AK90" s="312">
        <f t="shared" si="45"/>
        <v>0</v>
      </c>
      <c r="AL90" s="312">
        <f t="shared" si="52"/>
        <v>0</v>
      </c>
      <c r="AM90" s="312">
        <f t="shared" si="47"/>
        <v>0</v>
      </c>
      <c r="AN90" s="312">
        <f t="shared" si="48"/>
        <v>0</v>
      </c>
      <c r="AO90" s="312">
        <f t="shared" si="49"/>
        <v>0</v>
      </c>
      <c r="AP90" s="312">
        <f t="shared" si="50"/>
        <v>0</v>
      </c>
      <c r="AQ90" s="312">
        <f t="shared" si="51"/>
        <v>0</v>
      </c>
    </row>
    <row r="91" spans="2:43" ht="15" customHeight="1">
      <c r="B91" s="14"/>
      <c r="C91" s="322">
        <v>78</v>
      </c>
      <c r="D91" s="329"/>
      <c r="E91" s="329"/>
      <c r="F91" s="227"/>
      <c r="G91" s="324"/>
      <c r="H91" s="324"/>
      <c r="I91" s="269" t="str">
        <f t="shared" si="35"/>
        <v/>
      </c>
      <c r="J91" s="326"/>
      <c r="K91" s="337"/>
      <c r="L91" s="337"/>
      <c r="M91" s="337"/>
      <c r="N91" s="337"/>
      <c r="O91" s="337"/>
      <c r="P91" s="337"/>
      <c r="Q91" s="337"/>
      <c r="R91" s="337"/>
      <c r="S91" s="337"/>
      <c r="T91" s="337"/>
      <c r="U91" s="337"/>
      <c r="V91" s="337"/>
      <c r="W91" s="168">
        <f t="shared" si="37"/>
        <v>0</v>
      </c>
      <c r="X91" s="320"/>
      <c r="AA91" s="330" t="str">
        <f t="shared" si="36"/>
        <v/>
      </c>
      <c r="AE91" s="312">
        <f t="shared" si="39"/>
        <v>0</v>
      </c>
      <c r="AF91" s="312">
        <f t="shared" si="40"/>
        <v>0</v>
      </c>
      <c r="AG91" s="312">
        <f t="shared" si="41"/>
        <v>0</v>
      </c>
      <c r="AH91" s="312">
        <f t="shared" si="42"/>
        <v>0</v>
      </c>
      <c r="AI91" s="312">
        <f t="shared" si="43"/>
        <v>0</v>
      </c>
      <c r="AJ91" s="312">
        <f t="shared" si="44"/>
        <v>0</v>
      </c>
      <c r="AK91" s="312">
        <f t="shared" si="45"/>
        <v>0</v>
      </c>
      <c r="AL91" s="312">
        <f t="shared" si="52"/>
        <v>0</v>
      </c>
      <c r="AM91" s="312">
        <f t="shared" si="47"/>
        <v>0</v>
      </c>
      <c r="AN91" s="312">
        <f t="shared" si="48"/>
        <v>0</v>
      </c>
      <c r="AO91" s="312">
        <f t="shared" si="49"/>
        <v>0</v>
      </c>
      <c r="AP91" s="312">
        <f t="shared" si="50"/>
        <v>0</v>
      </c>
      <c r="AQ91" s="312">
        <f t="shared" si="51"/>
        <v>0</v>
      </c>
    </row>
    <row r="92" spans="2:43" ht="15" customHeight="1">
      <c r="B92" s="14"/>
      <c r="C92" s="322">
        <v>79</v>
      </c>
      <c r="D92" s="329"/>
      <c r="E92" s="329"/>
      <c r="F92" s="227"/>
      <c r="G92" s="324"/>
      <c r="H92" s="324"/>
      <c r="I92" s="269" t="str">
        <f t="shared" si="35"/>
        <v/>
      </c>
      <c r="J92" s="326"/>
      <c r="K92" s="337"/>
      <c r="L92" s="337"/>
      <c r="M92" s="337"/>
      <c r="N92" s="337"/>
      <c r="O92" s="337"/>
      <c r="P92" s="337"/>
      <c r="Q92" s="337"/>
      <c r="R92" s="337"/>
      <c r="S92" s="337"/>
      <c r="T92" s="337"/>
      <c r="U92" s="337"/>
      <c r="V92" s="337"/>
      <c r="W92" s="168">
        <f t="shared" si="37"/>
        <v>0</v>
      </c>
      <c r="X92" s="320"/>
      <c r="AA92" s="330" t="str">
        <f t="shared" si="36"/>
        <v/>
      </c>
      <c r="AE92" s="312">
        <f t="shared" si="39"/>
        <v>0</v>
      </c>
      <c r="AF92" s="312">
        <f t="shared" si="40"/>
        <v>0</v>
      </c>
      <c r="AG92" s="312">
        <f t="shared" si="41"/>
        <v>0</v>
      </c>
      <c r="AH92" s="312">
        <f t="shared" si="42"/>
        <v>0</v>
      </c>
      <c r="AI92" s="312">
        <f t="shared" si="43"/>
        <v>0</v>
      </c>
      <c r="AJ92" s="312">
        <f t="shared" si="44"/>
        <v>0</v>
      </c>
      <c r="AK92" s="312">
        <f t="shared" si="45"/>
        <v>0</v>
      </c>
      <c r="AL92" s="312">
        <f t="shared" si="52"/>
        <v>0</v>
      </c>
      <c r="AM92" s="312">
        <f t="shared" si="47"/>
        <v>0</v>
      </c>
      <c r="AN92" s="312">
        <f t="shared" si="48"/>
        <v>0</v>
      </c>
      <c r="AO92" s="312">
        <f t="shared" si="49"/>
        <v>0</v>
      </c>
      <c r="AP92" s="312">
        <f t="shared" si="50"/>
        <v>0</v>
      </c>
      <c r="AQ92" s="312">
        <f t="shared" si="51"/>
        <v>0</v>
      </c>
    </row>
    <row r="93" spans="2:43" ht="15" customHeight="1">
      <c r="B93" s="14"/>
      <c r="C93" s="322">
        <v>80</v>
      </c>
      <c r="D93" s="329"/>
      <c r="E93" s="329"/>
      <c r="F93" s="227"/>
      <c r="G93" s="324"/>
      <c r="H93" s="324"/>
      <c r="I93" s="269" t="str">
        <f t="shared" si="35"/>
        <v/>
      </c>
      <c r="J93" s="326"/>
      <c r="K93" s="337"/>
      <c r="L93" s="337"/>
      <c r="M93" s="337"/>
      <c r="N93" s="337"/>
      <c r="O93" s="337"/>
      <c r="P93" s="337"/>
      <c r="Q93" s="337"/>
      <c r="R93" s="337"/>
      <c r="S93" s="337"/>
      <c r="T93" s="337"/>
      <c r="U93" s="337"/>
      <c r="V93" s="337"/>
      <c r="W93" s="168">
        <f t="shared" si="37"/>
        <v>0</v>
      </c>
      <c r="X93" s="320"/>
      <c r="AA93" s="330" t="str">
        <f t="shared" si="36"/>
        <v/>
      </c>
      <c r="AE93" s="312">
        <f t="shared" si="39"/>
        <v>0</v>
      </c>
      <c r="AF93" s="312">
        <f t="shared" si="40"/>
        <v>0</v>
      </c>
      <c r="AG93" s="312">
        <f t="shared" si="41"/>
        <v>0</v>
      </c>
      <c r="AH93" s="312">
        <f t="shared" si="42"/>
        <v>0</v>
      </c>
      <c r="AI93" s="312">
        <f t="shared" si="43"/>
        <v>0</v>
      </c>
      <c r="AJ93" s="312">
        <f t="shared" si="44"/>
        <v>0</v>
      </c>
      <c r="AK93" s="312">
        <f t="shared" si="45"/>
        <v>0</v>
      </c>
      <c r="AL93" s="312">
        <f t="shared" si="52"/>
        <v>0</v>
      </c>
      <c r="AM93" s="312">
        <f t="shared" si="47"/>
        <v>0</v>
      </c>
      <c r="AN93" s="312">
        <f t="shared" si="48"/>
        <v>0</v>
      </c>
      <c r="AO93" s="312">
        <f t="shared" si="49"/>
        <v>0</v>
      </c>
      <c r="AP93" s="312">
        <f t="shared" si="50"/>
        <v>0</v>
      </c>
      <c r="AQ93" s="312">
        <f t="shared" si="51"/>
        <v>0</v>
      </c>
    </row>
    <row r="94" spans="2:43" ht="15" customHeight="1">
      <c r="B94" s="14"/>
      <c r="C94" s="322">
        <v>81</v>
      </c>
      <c r="D94" s="329"/>
      <c r="E94" s="329"/>
      <c r="F94" s="227"/>
      <c r="G94" s="324"/>
      <c r="H94" s="324"/>
      <c r="I94" s="269" t="str">
        <f t="shared" si="35"/>
        <v/>
      </c>
      <c r="J94" s="326"/>
      <c r="K94" s="337"/>
      <c r="L94" s="337"/>
      <c r="M94" s="337"/>
      <c r="N94" s="337"/>
      <c r="O94" s="337"/>
      <c r="P94" s="337"/>
      <c r="Q94" s="337"/>
      <c r="R94" s="337"/>
      <c r="S94" s="337"/>
      <c r="T94" s="337"/>
      <c r="U94" s="337"/>
      <c r="V94" s="337"/>
      <c r="W94" s="168">
        <f t="shared" si="37"/>
        <v>0</v>
      </c>
      <c r="X94" s="320"/>
      <c r="AA94" s="330" t="str">
        <f t="shared" si="36"/>
        <v/>
      </c>
      <c r="AE94" s="312">
        <f t="shared" si="39"/>
        <v>0</v>
      </c>
      <c r="AF94" s="312">
        <f t="shared" si="40"/>
        <v>0</v>
      </c>
      <c r="AG94" s="312">
        <f t="shared" si="41"/>
        <v>0</v>
      </c>
      <c r="AH94" s="312">
        <f t="shared" si="42"/>
        <v>0</v>
      </c>
      <c r="AI94" s="312">
        <f t="shared" si="43"/>
        <v>0</v>
      </c>
      <c r="AJ94" s="312">
        <f t="shared" si="44"/>
        <v>0</v>
      </c>
      <c r="AK94" s="312">
        <f t="shared" si="45"/>
        <v>0</v>
      </c>
      <c r="AL94" s="312">
        <f t="shared" si="52"/>
        <v>0</v>
      </c>
      <c r="AM94" s="312">
        <f t="shared" si="47"/>
        <v>0</v>
      </c>
      <c r="AN94" s="312">
        <f t="shared" si="48"/>
        <v>0</v>
      </c>
      <c r="AO94" s="312">
        <f t="shared" si="49"/>
        <v>0</v>
      </c>
      <c r="AP94" s="312">
        <f t="shared" si="50"/>
        <v>0</v>
      </c>
      <c r="AQ94" s="312">
        <f t="shared" si="51"/>
        <v>0</v>
      </c>
    </row>
    <row r="95" spans="2:43" ht="15" customHeight="1">
      <c r="B95" s="14"/>
      <c r="C95" s="322">
        <v>82</v>
      </c>
      <c r="D95" s="329"/>
      <c r="E95" s="329"/>
      <c r="F95" s="227"/>
      <c r="G95" s="324"/>
      <c r="H95" s="324"/>
      <c r="I95" s="269" t="str">
        <f t="shared" si="35"/>
        <v/>
      </c>
      <c r="J95" s="326"/>
      <c r="K95" s="337"/>
      <c r="L95" s="337"/>
      <c r="M95" s="337"/>
      <c r="N95" s="337"/>
      <c r="O95" s="337"/>
      <c r="P95" s="337"/>
      <c r="Q95" s="337"/>
      <c r="R95" s="337"/>
      <c r="S95" s="337"/>
      <c r="T95" s="337"/>
      <c r="U95" s="337"/>
      <c r="V95" s="337"/>
      <c r="W95" s="168">
        <f t="shared" si="37"/>
        <v>0</v>
      </c>
      <c r="X95" s="320"/>
      <c r="AA95" s="330" t="str">
        <f t="shared" si="36"/>
        <v/>
      </c>
      <c r="AE95" s="312">
        <f t="shared" si="39"/>
        <v>0</v>
      </c>
      <c r="AF95" s="312">
        <f t="shared" si="40"/>
        <v>0</v>
      </c>
      <c r="AG95" s="312">
        <f t="shared" si="41"/>
        <v>0</v>
      </c>
      <c r="AH95" s="312">
        <f t="shared" si="42"/>
        <v>0</v>
      </c>
      <c r="AI95" s="312">
        <f t="shared" si="43"/>
        <v>0</v>
      </c>
      <c r="AJ95" s="312">
        <f t="shared" si="44"/>
        <v>0</v>
      </c>
      <c r="AK95" s="312">
        <f t="shared" si="45"/>
        <v>0</v>
      </c>
      <c r="AL95" s="312">
        <f t="shared" si="52"/>
        <v>0</v>
      </c>
      <c r="AM95" s="312">
        <f t="shared" si="47"/>
        <v>0</v>
      </c>
      <c r="AN95" s="312">
        <f t="shared" si="48"/>
        <v>0</v>
      </c>
      <c r="AO95" s="312">
        <f t="shared" si="49"/>
        <v>0</v>
      </c>
      <c r="AP95" s="312">
        <f t="shared" si="50"/>
        <v>0</v>
      </c>
      <c r="AQ95" s="312">
        <f t="shared" si="51"/>
        <v>0</v>
      </c>
    </row>
    <row r="96" spans="2:43" ht="15" customHeight="1">
      <c r="B96" s="14"/>
      <c r="C96" s="322">
        <v>83</v>
      </c>
      <c r="D96" s="329"/>
      <c r="E96" s="329"/>
      <c r="F96" s="227"/>
      <c r="G96" s="324"/>
      <c r="H96" s="324"/>
      <c r="I96" s="269" t="str">
        <f t="shared" si="35"/>
        <v/>
      </c>
      <c r="J96" s="326"/>
      <c r="K96" s="337"/>
      <c r="L96" s="337"/>
      <c r="M96" s="337"/>
      <c r="N96" s="337"/>
      <c r="O96" s="337"/>
      <c r="P96" s="337"/>
      <c r="Q96" s="337"/>
      <c r="R96" s="337"/>
      <c r="S96" s="337"/>
      <c r="T96" s="337"/>
      <c r="U96" s="337"/>
      <c r="V96" s="337"/>
      <c r="W96" s="168">
        <f t="shared" si="37"/>
        <v>0</v>
      </c>
      <c r="X96" s="320"/>
      <c r="AA96" s="330" t="str">
        <f t="shared" si="36"/>
        <v/>
      </c>
      <c r="AE96" s="312">
        <f t="shared" si="39"/>
        <v>0</v>
      </c>
      <c r="AF96" s="312">
        <f t="shared" si="40"/>
        <v>0</v>
      </c>
      <c r="AG96" s="312">
        <f t="shared" si="41"/>
        <v>0</v>
      </c>
      <c r="AH96" s="312">
        <f t="shared" si="42"/>
        <v>0</v>
      </c>
      <c r="AI96" s="312">
        <f t="shared" si="43"/>
        <v>0</v>
      </c>
      <c r="AJ96" s="312">
        <f t="shared" si="44"/>
        <v>0</v>
      </c>
      <c r="AK96" s="312">
        <f t="shared" si="45"/>
        <v>0</v>
      </c>
      <c r="AL96" s="312">
        <f t="shared" si="52"/>
        <v>0</v>
      </c>
      <c r="AM96" s="312">
        <f t="shared" si="47"/>
        <v>0</v>
      </c>
      <c r="AN96" s="312">
        <f t="shared" si="48"/>
        <v>0</v>
      </c>
      <c r="AO96" s="312">
        <f t="shared" si="49"/>
        <v>0</v>
      </c>
      <c r="AP96" s="312">
        <f t="shared" si="50"/>
        <v>0</v>
      </c>
      <c r="AQ96" s="312">
        <f t="shared" si="51"/>
        <v>0</v>
      </c>
    </row>
    <row r="97" spans="2:43" ht="15" customHeight="1">
      <c r="B97" s="14"/>
      <c r="C97" s="322">
        <v>84</v>
      </c>
      <c r="D97" s="329"/>
      <c r="E97" s="329"/>
      <c r="F97" s="227"/>
      <c r="G97" s="324"/>
      <c r="H97" s="324"/>
      <c r="I97" s="269" t="str">
        <f t="shared" si="35"/>
        <v/>
      </c>
      <c r="J97" s="326"/>
      <c r="K97" s="337"/>
      <c r="L97" s="337"/>
      <c r="M97" s="337"/>
      <c r="N97" s="337"/>
      <c r="O97" s="337"/>
      <c r="P97" s="337"/>
      <c r="Q97" s="337"/>
      <c r="R97" s="337"/>
      <c r="S97" s="337"/>
      <c r="T97" s="337"/>
      <c r="U97" s="337"/>
      <c r="V97" s="337"/>
      <c r="W97" s="168">
        <f t="shared" si="37"/>
        <v>0</v>
      </c>
      <c r="X97" s="320"/>
      <c r="AA97" s="330" t="str">
        <f t="shared" si="36"/>
        <v/>
      </c>
      <c r="AE97" s="312">
        <f t="shared" si="39"/>
        <v>0</v>
      </c>
      <c r="AF97" s="312">
        <f t="shared" si="40"/>
        <v>0</v>
      </c>
      <c r="AG97" s="312">
        <f t="shared" si="41"/>
        <v>0</v>
      </c>
      <c r="AH97" s="312">
        <f t="shared" si="42"/>
        <v>0</v>
      </c>
      <c r="AI97" s="312">
        <f t="shared" si="43"/>
        <v>0</v>
      </c>
      <c r="AJ97" s="312">
        <f t="shared" si="44"/>
        <v>0</v>
      </c>
      <c r="AK97" s="312">
        <f t="shared" si="45"/>
        <v>0</v>
      </c>
      <c r="AL97" s="312">
        <f t="shared" si="52"/>
        <v>0</v>
      </c>
      <c r="AM97" s="312">
        <f t="shared" si="47"/>
        <v>0</v>
      </c>
      <c r="AN97" s="312">
        <f t="shared" si="48"/>
        <v>0</v>
      </c>
      <c r="AO97" s="312">
        <f t="shared" si="49"/>
        <v>0</v>
      </c>
      <c r="AP97" s="312">
        <f t="shared" si="50"/>
        <v>0</v>
      </c>
      <c r="AQ97" s="312">
        <f t="shared" si="51"/>
        <v>0</v>
      </c>
    </row>
    <row r="98" spans="2:43" ht="15" customHeight="1">
      <c r="B98" s="14"/>
      <c r="C98" s="322">
        <v>85</v>
      </c>
      <c r="D98" s="329"/>
      <c r="E98" s="329"/>
      <c r="F98" s="227"/>
      <c r="G98" s="324"/>
      <c r="H98" s="324"/>
      <c r="I98" s="269" t="str">
        <f t="shared" si="35"/>
        <v/>
      </c>
      <c r="J98" s="326"/>
      <c r="K98" s="337"/>
      <c r="L98" s="337"/>
      <c r="M98" s="337"/>
      <c r="N98" s="337"/>
      <c r="O98" s="337"/>
      <c r="P98" s="337"/>
      <c r="Q98" s="337"/>
      <c r="R98" s="337"/>
      <c r="S98" s="337"/>
      <c r="T98" s="337"/>
      <c r="U98" s="337"/>
      <c r="V98" s="337"/>
      <c r="W98" s="168">
        <f t="shared" si="37"/>
        <v>0</v>
      </c>
      <c r="X98" s="320"/>
      <c r="AA98" s="330" t="str">
        <f t="shared" si="36"/>
        <v/>
      </c>
      <c r="AE98" s="312">
        <f t="shared" si="39"/>
        <v>0</v>
      </c>
      <c r="AF98" s="312">
        <f t="shared" si="40"/>
        <v>0</v>
      </c>
      <c r="AG98" s="312">
        <f t="shared" si="41"/>
        <v>0</v>
      </c>
      <c r="AH98" s="312">
        <f t="shared" si="42"/>
        <v>0</v>
      </c>
      <c r="AI98" s="312">
        <f t="shared" si="43"/>
        <v>0</v>
      </c>
      <c r="AJ98" s="312">
        <f t="shared" si="44"/>
        <v>0</v>
      </c>
      <c r="AK98" s="312">
        <f t="shared" si="45"/>
        <v>0</v>
      </c>
      <c r="AL98" s="312">
        <f t="shared" si="52"/>
        <v>0</v>
      </c>
      <c r="AM98" s="312">
        <f t="shared" si="47"/>
        <v>0</v>
      </c>
      <c r="AN98" s="312">
        <f t="shared" si="48"/>
        <v>0</v>
      </c>
      <c r="AO98" s="312">
        <f t="shared" si="49"/>
        <v>0</v>
      </c>
      <c r="AP98" s="312">
        <f t="shared" si="50"/>
        <v>0</v>
      </c>
      <c r="AQ98" s="312">
        <f t="shared" si="51"/>
        <v>0</v>
      </c>
    </row>
    <row r="99" spans="2:43" ht="15" customHeight="1">
      <c r="B99" s="14"/>
      <c r="C99" s="322">
        <v>86</v>
      </c>
      <c r="D99" s="329"/>
      <c r="E99" s="329"/>
      <c r="F99" s="227"/>
      <c r="G99" s="324"/>
      <c r="H99" s="324"/>
      <c r="I99" s="269" t="str">
        <f t="shared" si="35"/>
        <v/>
      </c>
      <c r="J99" s="326"/>
      <c r="K99" s="337"/>
      <c r="L99" s="337"/>
      <c r="M99" s="337"/>
      <c r="N99" s="337"/>
      <c r="O99" s="337"/>
      <c r="P99" s="337"/>
      <c r="Q99" s="337"/>
      <c r="R99" s="337"/>
      <c r="S99" s="337"/>
      <c r="T99" s="337"/>
      <c r="U99" s="337"/>
      <c r="V99" s="337"/>
      <c r="W99" s="168">
        <f t="shared" si="37"/>
        <v>0</v>
      </c>
      <c r="X99" s="320"/>
      <c r="AA99" s="330" t="str">
        <f t="shared" si="36"/>
        <v/>
      </c>
      <c r="AE99" s="312">
        <f t="shared" si="39"/>
        <v>0</v>
      </c>
      <c r="AF99" s="312">
        <f t="shared" si="40"/>
        <v>0</v>
      </c>
      <c r="AG99" s="312">
        <f t="shared" si="41"/>
        <v>0</v>
      </c>
      <c r="AH99" s="312">
        <f t="shared" si="42"/>
        <v>0</v>
      </c>
      <c r="AI99" s="312">
        <f t="shared" si="43"/>
        <v>0</v>
      </c>
      <c r="AJ99" s="312">
        <f t="shared" si="44"/>
        <v>0</v>
      </c>
      <c r="AK99" s="312">
        <f t="shared" si="45"/>
        <v>0</v>
      </c>
      <c r="AL99" s="312">
        <f t="shared" si="52"/>
        <v>0</v>
      </c>
      <c r="AM99" s="312">
        <f t="shared" si="47"/>
        <v>0</v>
      </c>
      <c r="AN99" s="312">
        <f t="shared" si="48"/>
        <v>0</v>
      </c>
      <c r="AO99" s="312">
        <f t="shared" si="49"/>
        <v>0</v>
      </c>
      <c r="AP99" s="312">
        <f t="shared" si="50"/>
        <v>0</v>
      </c>
      <c r="AQ99" s="312">
        <f t="shared" si="51"/>
        <v>0</v>
      </c>
    </row>
    <row r="100" spans="2:43" ht="15" customHeight="1">
      <c r="B100" s="14"/>
      <c r="C100" s="322">
        <v>87</v>
      </c>
      <c r="D100" s="329"/>
      <c r="E100" s="329"/>
      <c r="F100" s="227"/>
      <c r="G100" s="324"/>
      <c r="H100" s="324"/>
      <c r="I100" s="269" t="str">
        <f t="shared" si="35"/>
        <v/>
      </c>
      <c r="J100" s="326"/>
      <c r="K100" s="337"/>
      <c r="L100" s="337"/>
      <c r="M100" s="337"/>
      <c r="N100" s="337"/>
      <c r="O100" s="337"/>
      <c r="P100" s="337"/>
      <c r="Q100" s="337"/>
      <c r="R100" s="337"/>
      <c r="S100" s="337"/>
      <c r="T100" s="337"/>
      <c r="U100" s="337"/>
      <c r="V100" s="337"/>
      <c r="W100" s="168">
        <f t="shared" si="37"/>
        <v>0</v>
      </c>
      <c r="X100" s="320"/>
      <c r="AA100" s="330" t="str">
        <f t="shared" si="36"/>
        <v/>
      </c>
      <c r="AE100" s="312">
        <f t="shared" si="39"/>
        <v>0</v>
      </c>
      <c r="AF100" s="312">
        <f t="shared" si="40"/>
        <v>0</v>
      </c>
      <c r="AG100" s="312">
        <f t="shared" si="41"/>
        <v>0</v>
      </c>
      <c r="AH100" s="312">
        <f t="shared" si="42"/>
        <v>0</v>
      </c>
      <c r="AI100" s="312">
        <f t="shared" si="43"/>
        <v>0</v>
      </c>
      <c r="AJ100" s="312">
        <f t="shared" si="44"/>
        <v>0</v>
      </c>
      <c r="AK100" s="312">
        <f t="shared" si="45"/>
        <v>0</v>
      </c>
      <c r="AL100" s="312">
        <f t="shared" si="52"/>
        <v>0</v>
      </c>
      <c r="AM100" s="312">
        <f t="shared" si="47"/>
        <v>0</v>
      </c>
      <c r="AN100" s="312">
        <f t="shared" si="48"/>
        <v>0</v>
      </c>
      <c r="AO100" s="312">
        <f t="shared" si="49"/>
        <v>0</v>
      </c>
      <c r="AP100" s="312">
        <f t="shared" si="50"/>
        <v>0</v>
      </c>
      <c r="AQ100" s="312">
        <f t="shared" si="51"/>
        <v>0</v>
      </c>
    </row>
    <row r="101" spans="2:43" ht="15" customHeight="1">
      <c r="B101" s="14"/>
      <c r="C101" s="322">
        <v>88</v>
      </c>
      <c r="D101" s="329"/>
      <c r="E101" s="329"/>
      <c r="F101" s="227"/>
      <c r="G101" s="324"/>
      <c r="H101" s="324"/>
      <c r="I101" s="269" t="str">
        <f t="shared" si="35"/>
        <v/>
      </c>
      <c r="J101" s="326"/>
      <c r="K101" s="337"/>
      <c r="L101" s="337"/>
      <c r="M101" s="337"/>
      <c r="N101" s="337"/>
      <c r="O101" s="337"/>
      <c r="P101" s="337"/>
      <c r="Q101" s="337"/>
      <c r="R101" s="337"/>
      <c r="S101" s="337"/>
      <c r="T101" s="337"/>
      <c r="U101" s="337"/>
      <c r="V101" s="337"/>
      <c r="W101" s="168">
        <f t="shared" si="37"/>
        <v>0</v>
      </c>
      <c r="X101" s="320"/>
      <c r="AA101" s="330" t="str">
        <f t="shared" si="36"/>
        <v/>
      </c>
      <c r="AE101" s="312">
        <f t="shared" si="39"/>
        <v>0</v>
      </c>
      <c r="AF101" s="312">
        <f t="shared" si="40"/>
        <v>0</v>
      </c>
      <c r="AG101" s="312">
        <f t="shared" si="41"/>
        <v>0</v>
      </c>
      <c r="AH101" s="312">
        <f t="shared" si="42"/>
        <v>0</v>
      </c>
      <c r="AI101" s="312">
        <f t="shared" si="43"/>
        <v>0</v>
      </c>
      <c r="AJ101" s="312">
        <f t="shared" si="44"/>
        <v>0</v>
      </c>
      <c r="AK101" s="312">
        <f t="shared" si="45"/>
        <v>0</v>
      </c>
      <c r="AL101" s="312">
        <f t="shared" si="52"/>
        <v>0</v>
      </c>
      <c r="AM101" s="312">
        <f t="shared" si="47"/>
        <v>0</v>
      </c>
      <c r="AN101" s="312">
        <f t="shared" si="48"/>
        <v>0</v>
      </c>
      <c r="AO101" s="312">
        <f t="shared" si="49"/>
        <v>0</v>
      </c>
      <c r="AP101" s="312">
        <f t="shared" si="50"/>
        <v>0</v>
      </c>
      <c r="AQ101" s="312">
        <f t="shared" si="51"/>
        <v>0</v>
      </c>
    </row>
    <row r="102" spans="2:43" ht="15" customHeight="1">
      <c r="B102" s="14"/>
      <c r="C102" s="322">
        <v>89</v>
      </c>
      <c r="D102" s="329"/>
      <c r="E102" s="329"/>
      <c r="F102" s="227"/>
      <c r="G102" s="324"/>
      <c r="H102" s="324"/>
      <c r="I102" s="269" t="str">
        <f t="shared" si="35"/>
        <v/>
      </c>
      <c r="J102" s="326"/>
      <c r="K102" s="337"/>
      <c r="L102" s="337"/>
      <c r="M102" s="337"/>
      <c r="N102" s="337"/>
      <c r="O102" s="337"/>
      <c r="P102" s="337"/>
      <c r="Q102" s="337"/>
      <c r="R102" s="337"/>
      <c r="S102" s="337"/>
      <c r="T102" s="337"/>
      <c r="U102" s="337"/>
      <c r="V102" s="337"/>
      <c r="W102" s="168">
        <f t="shared" si="37"/>
        <v>0</v>
      </c>
      <c r="X102" s="320"/>
      <c r="AA102" s="330" t="str">
        <f t="shared" si="36"/>
        <v/>
      </c>
      <c r="AE102" s="312">
        <f t="shared" si="39"/>
        <v>0</v>
      </c>
      <c r="AF102" s="312">
        <f t="shared" si="40"/>
        <v>0</v>
      </c>
      <c r="AG102" s="312">
        <f t="shared" si="41"/>
        <v>0</v>
      </c>
      <c r="AH102" s="312">
        <f t="shared" si="42"/>
        <v>0</v>
      </c>
      <c r="AI102" s="312">
        <f t="shared" si="43"/>
        <v>0</v>
      </c>
      <c r="AJ102" s="312">
        <f t="shared" si="44"/>
        <v>0</v>
      </c>
      <c r="AK102" s="312">
        <f t="shared" si="45"/>
        <v>0</v>
      </c>
      <c r="AL102" s="312">
        <f t="shared" si="52"/>
        <v>0</v>
      </c>
      <c r="AM102" s="312">
        <f t="shared" si="47"/>
        <v>0</v>
      </c>
      <c r="AN102" s="312">
        <f t="shared" si="48"/>
        <v>0</v>
      </c>
      <c r="AO102" s="312">
        <f t="shared" si="49"/>
        <v>0</v>
      </c>
      <c r="AP102" s="312">
        <f t="shared" si="50"/>
        <v>0</v>
      </c>
      <c r="AQ102" s="312">
        <f t="shared" si="51"/>
        <v>0</v>
      </c>
    </row>
    <row r="103" spans="2:43" ht="15" customHeight="1">
      <c r="B103" s="14"/>
      <c r="C103" s="322">
        <v>90</v>
      </c>
      <c r="D103" s="329"/>
      <c r="E103" s="329"/>
      <c r="F103" s="227"/>
      <c r="G103" s="324"/>
      <c r="H103" s="324"/>
      <c r="I103" s="269" t="str">
        <f t="shared" si="35"/>
        <v/>
      </c>
      <c r="J103" s="326"/>
      <c r="K103" s="337"/>
      <c r="L103" s="337"/>
      <c r="M103" s="337"/>
      <c r="N103" s="337"/>
      <c r="O103" s="337"/>
      <c r="P103" s="337"/>
      <c r="Q103" s="337"/>
      <c r="R103" s="337"/>
      <c r="S103" s="337"/>
      <c r="T103" s="337"/>
      <c r="U103" s="337"/>
      <c r="V103" s="337"/>
      <c r="W103" s="168">
        <f t="shared" si="37"/>
        <v>0</v>
      </c>
      <c r="X103" s="320"/>
      <c r="AA103" s="331" t="str">
        <f t="shared" si="36"/>
        <v/>
      </c>
      <c r="AE103" s="312">
        <f t="shared" si="39"/>
        <v>0</v>
      </c>
      <c r="AF103" s="312">
        <f t="shared" si="40"/>
        <v>0</v>
      </c>
      <c r="AG103" s="312">
        <f t="shared" si="41"/>
        <v>0</v>
      </c>
      <c r="AH103" s="312">
        <f t="shared" si="42"/>
        <v>0</v>
      </c>
      <c r="AI103" s="312">
        <f t="shared" si="43"/>
        <v>0</v>
      </c>
      <c r="AJ103" s="312">
        <f t="shared" si="44"/>
        <v>0</v>
      </c>
      <c r="AK103" s="312">
        <f t="shared" si="45"/>
        <v>0</v>
      </c>
      <c r="AL103" s="312">
        <f t="shared" si="52"/>
        <v>0</v>
      </c>
      <c r="AM103" s="312">
        <f t="shared" si="47"/>
        <v>0</v>
      </c>
      <c r="AN103" s="312">
        <f t="shared" si="48"/>
        <v>0</v>
      </c>
      <c r="AO103" s="312">
        <f t="shared" si="49"/>
        <v>0</v>
      </c>
      <c r="AP103" s="312">
        <f t="shared" si="50"/>
        <v>0</v>
      </c>
      <c r="AQ103" s="312">
        <f t="shared" si="51"/>
        <v>0</v>
      </c>
    </row>
    <row r="104" spans="2:43" ht="15" customHeight="1">
      <c r="B104" s="299"/>
      <c r="C104" s="332"/>
      <c r="D104" s="332"/>
      <c r="E104" s="332"/>
      <c r="F104" s="333"/>
      <c r="G104" s="332"/>
      <c r="H104" s="332"/>
      <c r="I104" s="332"/>
      <c r="J104" s="332"/>
      <c r="K104" s="332"/>
      <c r="L104" s="332"/>
      <c r="M104" s="332"/>
      <c r="N104" s="332"/>
      <c r="O104" s="332"/>
      <c r="P104" s="332"/>
      <c r="Q104" s="332"/>
      <c r="R104" s="332"/>
      <c r="S104" s="332"/>
      <c r="T104" s="332"/>
      <c r="U104" s="332"/>
      <c r="V104" s="332"/>
      <c r="W104" s="332"/>
      <c r="X104" s="334"/>
      <c r="AE104" s="312">
        <f t="shared" si="39"/>
        <v>0</v>
      </c>
      <c r="AF104" s="312">
        <f t="shared" si="40"/>
        <v>0</v>
      </c>
      <c r="AG104" s="312">
        <f t="shared" si="41"/>
        <v>0</v>
      </c>
      <c r="AH104" s="312">
        <f t="shared" si="42"/>
        <v>0</v>
      </c>
      <c r="AI104" s="312">
        <f t="shared" si="43"/>
        <v>0</v>
      </c>
      <c r="AJ104" s="312">
        <f t="shared" si="44"/>
        <v>0</v>
      </c>
      <c r="AK104" s="312">
        <f t="shared" si="45"/>
        <v>0</v>
      </c>
      <c r="AL104" s="312">
        <f t="shared" si="52"/>
        <v>0</v>
      </c>
      <c r="AM104" s="312">
        <f t="shared" si="47"/>
        <v>0</v>
      </c>
      <c r="AN104" s="312">
        <f t="shared" si="48"/>
        <v>0</v>
      </c>
      <c r="AO104" s="312">
        <f t="shared" si="49"/>
        <v>0</v>
      </c>
      <c r="AP104" s="312">
        <f t="shared" si="50"/>
        <v>0</v>
      </c>
      <c r="AQ104" s="312">
        <f t="shared" si="51"/>
        <v>0</v>
      </c>
    </row>
    <row r="105" spans="2:43" ht="15" customHeight="1">
      <c r="X105" s="303" t="s">
        <v>229</v>
      </c>
      <c r="AE105" s="312">
        <f t="shared" si="39"/>
        <v>0</v>
      </c>
      <c r="AF105" s="312">
        <f t="shared" si="40"/>
        <v>0</v>
      </c>
      <c r="AG105" s="312">
        <f t="shared" si="41"/>
        <v>0</v>
      </c>
      <c r="AH105" s="312">
        <f t="shared" si="42"/>
        <v>0</v>
      </c>
      <c r="AI105" s="312">
        <f t="shared" si="43"/>
        <v>0</v>
      </c>
      <c r="AJ105" s="312">
        <f t="shared" si="44"/>
        <v>0</v>
      </c>
      <c r="AK105" s="312">
        <f t="shared" si="45"/>
        <v>0</v>
      </c>
      <c r="AL105" s="312">
        <f t="shared" si="52"/>
        <v>0</v>
      </c>
      <c r="AM105" s="312">
        <f t="shared" si="47"/>
        <v>0</v>
      </c>
      <c r="AN105" s="312">
        <f t="shared" si="48"/>
        <v>0</v>
      </c>
      <c r="AO105" s="312">
        <f t="shared" si="49"/>
        <v>0</v>
      </c>
      <c r="AP105" s="312">
        <f t="shared" si="50"/>
        <v>0</v>
      </c>
      <c r="AQ105" s="312">
        <f t="shared" si="51"/>
        <v>0</v>
      </c>
    </row>
    <row r="106" spans="2:43" ht="15" customHeight="1">
      <c r="B106" s="14"/>
      <c r="C106" s="322">
        <v>91</v>
      </c>
      <c r="D106" s="329"/>
      <c r="E106" s="329"/>
      <c r="F106" s="227"/>
      <c r="G106" s="324"/>
      <c r="H106" s="324"/>
      <c r="I106" s="48" t="str">
        <f t="shared" ref="I106:I135" si="53">IF(D106="","",INDEX($AT$14:$BV$14,MATCH(D106,$AT$12:$BV$12,0)))</f>
        <v/>
      </c>
      <c r="J106" s="335"/>
      <c r="K106" s="337"/>
      <c r="L106" s="337"/>
      <c r="M106" s="337"/>
      <c r="N106" s="337"/>
      <c r="O106" s="337"/>
      <c r="P106" s="337"/>
      <c r="Q106" s="337"/>
      <c r="R106" s="337"/>
      <c r="S106" s="337"/>
      <c r="T106" s="337"/>
      <c r="U106" s="337"/>
      <c r="V106" s="337"/>
      <c r="W106" s="168">
        <f>IF(AND(E106="子メーター",F106="○"),-1,1)*SUM(K106:V106)</f>
        <v>0</v>
      </c>
      <c r="X106" s="320"/>
      <c r="AA106" s="328" t="str">
        <f t="shared" ref="AA106:AA135" si="54">IF(J106="","",HLOOKUP(D106,$AT$12:$BV$13,2,0)*10000+J106)</f>
        <v/>
      </c>
      <c r="AE106" s="312">
        <f t="shared" si="39"/>
        <v>0</v>
      </c>
      <c r="AF106" s="312">
        <f t="shared" si="40"/>
        <v>0</v>
      </c>
      <c r="AG106" s="312">
        <f t="shared" si="41"/>
        <v>0</v>
      </c>
      <c r="AH106" s="312">
        <f t="shared" si="42"/>
        <v>0</v>
      </c>
      <c r="AI106" s="312">
        <f t="shared" si="43"/>
        <v>0</v>
      </c>
      <c r="AJ106" s="312">
        <f t="shared" si="44"/>
        <v>0</v>
      </c>
      <c r="AK106" s="312">
        <f t="shared" si="45"/>
        <v>0</v>
      </c>
      <c r="AL106" s="312">
        <f t="shared" si="52"/>
        <v>0</v>
      </c>
      <c r="AM106" s="312">
        <f t="shared" si="47"/>
        <v>0</v>
      </c>
      <c r="AN106" s="312">
        <f t="shared" si="48"/>
        <v>0</v>
      </c>
      <c r="AO106" s="312">
        <f t="shared" si="49"/>
        <v>0</v>
      </c>
      <c r="AP106" s="312">
        <f t="shared" si="50"/>
        <v>0</v>
      </c>
      <c r="AQ106" s="312">
        <f t="shared" si="51"/>
        <v>0</v>
      </c>
    </row>
    <row r="107" spans="2:43" ht="15" customHeight="1">
      <c r="B107" s="14"/>
      <c r="C107" s="322">
        <v>92</v>
      </c>
      <c r="D107" s="329"/>
      <c r="E107" s="329"/>
      <c r="F107" s="227"/>
      <c r="G107" s="324"/>
      <c r="H107" s="324"/>
      <c r="I107" s="269" t="str">
        <f t="shared" si="53"/>
        <v/>
      </c>
      <c r="J107" s="326"/>
      <c r="K107" s="338"/>
      <c r="L107" s="338"/>
      <c r="M107" s="338"/>
      <c r="N107" s="338"/>
      <c r="O107" s="338"/>
      <c r="P107" s="338"/>
      <c r="Q107" s="338"/>
      <c r="R107" s="338"/>
      <c r="S107" s="338"/>
      <c r="T107" s="338"/>
      <c r="U107" s="338"/>
      <c r="V107" s="338"/>
      <c r="W107" s="168">
        <f t="shared" ref="W107:W135" si="55">IF(AND(E107="子メーター",F107="○"),-1,1)*SUM(K107:V107)</f>
        <v>0</v>
      </c>
      <c r="X107" s="320"/>
      <c r="AA107" s="330" t="str">
        <f t="shared" si="54"/>
        <v/>
      </c>
      <c r="AE107" s="317"/>
      <c r="AF107" s="317"/>
      <c r="AG107" s="317"/>
      <c r="AH107" s="317"/>
      <c r="AI107" s="317"/>
      <c r="AJ107" s="317"/>
      <c r="AK107" s="317"/>
      <c r="AL107" s="317"/>
      <c r="AM107" s="317"/>
      <c r="AN107" s="317"/>
      <c r="AO107" s="317"/>
      <c r="AP107" s="317"/>
      <c r="AQ107" s="317"/>
    </row>
    <row r="108" spans="2:43" ht="15" customHeight="1">
      <c r="B108" s="14"/>
      <c r="C108" s="322">
        <v>93</v>
      </c>
      <c r="D108" s="323"/>
      <c r="E108" s="323"/>
      <c r="F108" s="205"/>
      <c r="G108" s="325"/>
      <c r="H108" s="325"/>
      <c r="I108" s="269" t="str">
        <f t="shared" si="53"/>
        <v/>
      </c>
      <c r="J108" s="326"/>
      <c r="K108" s="338"/>
      <c r="L108" s="338"/>
      <c r="M108" s="338"/>
      <c r="N108" s="338"/>
      <c r="O108" s="338"/>
      <c r="P108" s="338"/>
      <c r="Q108" s="338"/>
      <c r="R108" s="338"/>
      <c r="S108" s="338"/>
      <c r="T108" s="338"/>
      <c r="U108" s="338"/>
      <c r="V108" s="338"/>
      <c r="W108" s="168">
        <f t="shared" si="55"/>
        <v>0</v>
      </c>
      <c r="X108" s="320"/>
      <c r="AA108" s="330" t="str">
        <f t="shared" si="54"/>
        <v/>
      </c>
      <c r="AE108" s="332"/>
      <c r="AF108" s="332"/>
      <c r="AG108" s="332"/>
      <c r="AH108" s="332"/>
      <c r="AI108" s="332"/>
      <c r="AJ108" s="332"/>
      <c r="AK108" s="332"/>
      <c r="AL108" s="332"/>
      <c r="AM108" s="332"/>
      <c r="AN108" s="332"/>
      <c r="AO108" s="332"/>
      <c r="AP108" s="332"/>
      <c r="AQ108" s="332"/>
    </row>
    <row r="109" spans="2:43" ht="15" customHeight="1">
      <c r="B109" s="14"/>
      <c r="C109" s="322">
        <v>94</v>
      </c>
      <c r="D109" s="329"/>
      <c r="E109" s="329"/>
      <c r="F109" s="227"/>
      <c r="G109" s="324"/>
      <c r="H109" s="324"/>
      <c r="I109" s="269" t="str">
        <f t="shared" si="53"/>
        <v/>
      </c>
      <c r="J109" s="326"/>
      <c r="K109" s="338"/>
      <c r="L109" s="338"/>
      <c r="M109" s="338"/>
      <c r="N109" s="338"/>
      <c r="O109" s="338"/>
      <c r="P109" s="338"/>
      <c r="Q109" s="338"/>
      <c r="R109" s="338"/>
      <c r="S109" s="338"/>
      <c r="T109" s="338"/>
      <c r="U109" s="338"/>
      <c r="V109" s="338"/>
      <c r="W109" s="168">
        <f t="shared" si="55"/>
        <v>0</v>
      </c>
      <c r="X109" s="320"/>
      <c r="AA109" s="330" t="str">
        <f t="shared" si="54"/>
        <v/>
      </c>
      <c r="AE109" s="312">
        <f t="shared" ref="AE109:AK109" si="56">IF(NOT(OR($D106="中圧ｶﾞｽ",$D106="低圧ｶﾞｽ")),0,IF($D106="中圧ｶﾞｽ",$AS$18,$AT$18)*K106*INDEX($AF$5:$BG$10,IF($J106&lt;=2005,1,3),MATCH($G106,$AF$4:$BG$4,0)))</f>
        <v>0</v>
      </c>
      <c r="AF109" s="312">
        <f t="shared" si="56"/>
        <v>0</v>
      </c>
      <c r="AG109" s="312">
        <f t="shared" si="56"/>
        <v>0</v>
      </c>
      <c r="AH109" s="312">
        <f t="shared" si="56"/>
        <v>0</v>
      </c>
      <c r="AI109" s="312">
        <f t="shared" si="56"/>
        <v>0</v>
      </c>
      <c r="AJ109" s="312">
        <f t="shared" si="56"/>
        <v>0</v>
      </c>
      <c r="AK109" s="312">
        <f t="shared" si="56"/>
        <v>0</v>
      </c>
      <c r="AL109" s="312">
        <f>IF(NOT(OR($D106="中圧ｶﾞｽ",$D106="低圧ｶﾞｽ")),0,IF($D106="中圧ｶﾞｽ",$AS$18,$AT$18)*R106*INDEX($AF$5:$BG$10,IF($J106&lt;2005,1,IF($J106=2005,2,3)),MATCH($G106,$AF$4:$BG$4,0)))</f>
        <v>0</v>
      </c>
      <c r="AM109" s="312">
        <f>IF(NOT(OR($D106="中圧ｶﾞｽ",$D106="低圧ｶﾞｽ")),0,IF($D106="中圧ｶﾞｽ",$AS$18,$AT$18)*S106*INDEX($AF$5:$BG$10,IF($J106&lt;2005,1,IF($J106=2005,2,3)),MATCH($G106,$AF$4:$BG$4,0)))</f>
        <v>0</v>
      </c>
      <c r="AN109" s="312">
        <f>IF(NOT(OR($D106="中圧ｶﾞｽ",$D106="低圧ｶﾞｽ")),0,IF($D106="中圧ｶﾞｽ",$AS$18,$AT$18)*T106*INDEX($AF$5:$BG$10,IF($J106&lt;2005,1,IF($J106=2005,2,3)),MATCH($G106,$AF$4:$BG$4,0)))</f>
        <v>0</v>
      </c>
      <c r="AO109" s="312">
        <f>IF(NOT(OR($D106="中圧ｶﾞｽ",$D106="低圧ｶﾞｽ")),0,IF($D106="中圧ｶﾞｽ",$AS$18,$AT$18)*U106*INDEX($AF$5:$BG$10,IF($J106&lt;2005,1,IF($J106=2005,2,3)),MATCH($G106,$AF$4:$BG$4,0)))</f>
        <v>0</v>
      </c>
      <c r="AP109" s="312">
        <f>IF(NOT(OR($D106="中圧ｶﾞｽ",$D106="低圧ｶﾞｽ")),0,IF($D106="中圧ｶﾞｽ",$AS$18,$AT$18)*V106*INDEX($AF$5:$BG$10,IF($J106&lt;2005,1,3),MATCH($G106,$AF$4:$BG$4,0)))</f>
        <v>0</v>
      </c>
      <c r="AQ109" s="312">
        <f>SUM(AE109:AP109)</f>
        <v>0</v>
      </c>
    </row>
    <row r="110" spans="2:43" ht="15" customHeight="1">
      <c r="B110" s="14"/>
      <c r="C110" s="322">
        <v>95</v>
      </c>
      <c r="D110" s="323"/>
      <c r="E110" s="323"/>
      <c r="F110" s="205"/>
      <c r="G110" s="325"/>
      <c r="H110" s="324"/>
      <c r="I110" s="269" t="str">
        <f t="shared" si="53"/>
        <v/>
      </c>
      <c r="J110" s="326"/>
      <c r="K110" s="338"/>
      <c r="L110" s="338"/>
      <c r="M110" s="338"/>
      <c r="N110" s="338"/>
      <c r="O110" s="338"/>
      <c r="P110" s="338"/>
      <c r="Q110" s="338"/>
      <c r="R110" s="338"/>
      <c r="S110" s="338"/>
      <c r="T110" s="338"/>
      <c r="U110" s="338"/>
      <c r="V110" s="338"/>
      <c r="W110" s="168">
        <f t="shared" si="55"/>
        <v>0</v>
      </c>
      <c r="X110" s="320"/>
      <c r="AA110" s="330" t="str">
        <f t="shared" si="54"/>
        <v/>
      </c>
      <c r="AE110" s="312">
        <f t="shared" ref="AE110:AE138" si="57">IF(NOT(OR($D107="中圧ｶﾞｽ",$D107="低圧ｶﾞｽ")),0,IF($D107="中圧ｶﾞｽ",$AS$18,$AT$18)*K107*INDEX($AF$5:$BG$10,IF($J107&lt;=2005,1,3),MATCH($G107,$AF$4:$BG$4,0)))</f>
        <v>0</v>
      </c>
      <c r="AF110" s="312">
        <f t="shared" ref="AF110:AF138" si="58">IF(NOT(OR($D107="中圧ｶﾞｽ",$D107="低圧ｶﾞｽ")),0,IF($D107="中圧ｶﾞｽ",$AS$18,$AT$18)*L107*INDEX($AF$5:$BG$10,IF($J107&lt;=2005,1,3),MATCH($G107,$AF$4:$BG$4,0)))</f>
        <v>0</v>
      </c>
      <c r="AG110" s="312">
        <f t="shared" ref="AG110:AG138" si="59">IF(NOT(OR($D107="中圧ｶﾞｽ",$D107="低圧ｶﾞｽ")),0,IF($D107="中圧ｶﾞｽ",$AS$18,$AT$18)*M107*INDEX($AF$5:$BG$10,IF($J107&lt;=2005,1,3),MATCH($G107,$AF$4:$BG$4,0)))</f>
        <v>0</v>
      </c>
      <c r="AH110" s="312">
        <f t="shared" ref="AH110:AH138" si="60">IF(NOT(OR($D107="中圧ｶﾞｽ",$D107="低圧ｶﾞｽ")),0,IF($D107="中圧ｶﾞｽ",$AS$18,$AT$18)*N107*INDEX($AF$5:$BG$10,IF($J107&lt;=2005,1,3),MATCH($G107,$AF$4:$BG$4,0)))</f>
        <v>0</v>
      </c>
      <c r="AI110" s="312">
        <f t="shared" ref="AI110:AI138" si="61">IF(NOT(OR($D107="中圧ｶﾞｽ",$D107="低圧ｶﾞｽ")),0,IF($D107="中圧ｶﾞｽ",$AS$18,$AT$18)*O107*INDEX($AF$5:$BG$10,IF($J107&lt;=2005,1,3),MATCH($G107,$AF$4:$BG$4,0)))</f>
        <v>0</v>
      </c>
      <c r="AJ110" s="312">
        <f t="shared" ref="AJ110:AJ138" si="62">IF(NOT(OR($D107="中圧ｶﾞｽ",$D107="低圧ｶﾞｽ")),0,IF($D107="中圧ｶﾞｽ",$AS$18,$AT$18)*P107*INDEX($AF$5:$BG$10,IF($J107&lt;=2005,1,3),MATCH($G107,$AF$4:$BG$4,0)))</f>
        <v>0</v>
      </c>
      <c r="AK110" s="312">
        <f t="shared" ref="AK110:AK138" si="63">IF(NOT(OR($D107="中圧ｶﾞｽ",$D107="低圧ｶﾞｽ")),0,IF($D107="中圧ｶﾞｽ",$AS$18,$AT$18)*Q107*INDEX($AF$5:$BG$10,IF($J107&lt;=2005,1,3),MATCH($G107,$AF$4:$BG$4,0)))</f>
        <v>0</v>
      </c>
      <c r="AL110" s="312">
        <f t="shared" ref="AL110:AL117" si="64">IF(NOT(OR($D107="中圧ｶﾞｽ",$D107="低圧ｶﾞｽ")),0,IF($D107="中圧ｶﾞｽ",$AS$18,$AT$18)*R107*INDEX($AF$5:$BG$10,IF($J107&lt;2005,1,IF($J107=2005,2,3)),MATCH($G107,$AF$4:$BG$4,0)))</f>
        <v>0</v>
      </c>
      <c r="AM110" s="312">
        <f t="shared" ref="AM110:AM138" si="65">IF(NOT(OR($D107="中圧ｶﾞｽ",$D107="低圧ｶﾞｽ")),0,IF($D107="中圧ｶﾞｽ",$AS$18,$AT$18)*S107*INDEX($AF$5:$BG$10,IF($J107&lt;2005,1,IF($J107=2005,2,3)),MATCH($G107,$AF$4:$BG$4,0)))</f>
        <v>0</v>
      </c>
      <c r="AN110" s="312">
        <f t="shared" ref="AN110:AN138" si="66">IF(NOT(OR($D107="中圧ｶﾞｽ",$D107="低圧ｶﾞｽ")),0,IF($D107="中圧ｶﾞｽ",$AS$18,$AT$18)*T107*INDEX($AF$5:$BG$10,IF($J107&lt;2005,1,IF($J107=2005,2,3)),MATCH($G107,$AF$4:$BG$4,0)))</f>
        <v>0</v>
      </c>
      <c r="AO110" s="312">
        <f t="shared" ref="AO110:AO138" si="67">IF(NOT(OR($D107="中圧ｶﾞｽ",$D107="低圧ｶﾞｽ")),0,IF($D107="中圧ｶﾞｽ",$AS$18,$AT$18)*U107*INDEX($AF$5:$BG$10,IF($J107&lt;2005,1,IF($J107=2005,2,3)),MATCH($G107,$AF$4:$BG$4,0)))</f>
        <v>0</v>
      </c>
      <c r="AP110" s="312">
        <f t="shared" ref="AP110:AP138" si="68">IF(NOT(OR($D107="中圧ｶﾞｽ",$D107="低圧ｶﾞｽ")),0,IF($D107="中圧ｶﾞｽ",$AS$18,$AT$18)*V107*INDEX($AF$5:$BG$10,IF($J107&lt;2005,1,3),MATCH($G107,$AF$4:$BG$4,0)))</f>
        <v>0</v>
      </c>
      <c r="AQ110" s="312">
        <f t="shared" ref="AQ110:AQ138" si="69">SUM(AE110:AP110)</f>
        <v>0</v>
      </c>
    </row>
    <row r="111" spans="2:43" ht="15" customHeight="1">
      <c r="B111" s="14"/>
      <c r="C111" s="322">
        <v>96</v>
      </c>
      <c r="D111" s="329"/>
      <c r="E111" s="329"/>
      <c r="F111" s="227"/>
      <c r="G111" s="324"/>
      <c r="H111" s="324"/>
      <c r="I111" s="269" t="str">
        <f t="shared" si="53"/>
        <v/>
      </c>
      <c r="J111" s="326"/>
      <c r="K111" s="338"/>
      <c r="L111" s="338"/>
      <c r="M111" s="338"/>
      <c r="N111" s="338"/>
      <c r="O111" s="338"/>
      <c r="P111" s="338"/>
      <c r="Q111" s="338"/>
      <c r="R111" s="338"/>
      <c r="S111" s="338"/>
      <c r="T111" s="338"/>
      <c r="U111" s="338"/>
      <c r="V111" s="338"/>
      <c r="W111" s="168">
        <f t="shared" si="55"/>
        <v>0</v>
      </c>
      <c r="X111" s="320"/>
      <c r="AA111" s="330" t="str">
        <f t="shared" si="54"/>
        <v/>
      </c>
      <c r="AE111" s="312">
        <f t="shared" si="57"/>
        <v>0</v>
      </c>
      <c r="AF111" s="312">
        <f t="shared" si="58"/>
        <v>0</v>
      </c>
      <c r="AG111" s="312">
        <f t="shared" si="59"/>
        <v>0</v>
      </c>
      <c r="AH111" s="312">
        <f t="shared" si="60"/>
        <v>0</v>
      </c>
      <c r="AI111" s="312">
        <f t="shared" si="61"/>
        <v>0</v>
      </c>
      <c r="AJ111" s="312">
        <f t="shared" si="62"/>
        <v>0</v>
      </c>
      <c r="AK111" s="312">
        <f t="shared" si="63"/>
        <v>0</v>
      </c>
      <c r="AL111" s="312">
        <f t="shared" si="64"/>
        <v>0</v>
      </c>
      <c r="AM111" s="312">
        <f t="shared" si="65"/>
        <v>0</v>
      </c>
      <c r="AN111" s="312">
        <f t="shared" si="66"/>
        <v>0</v>
      </c>
      <c r="AO111" s="312">
        <f t="shared" si="67"/>
        <v>0</v>
      </c>
      <c r="AP111" s="312">
        <f t="shared" si="68"/>
        <v>0</v>
      </c>
      <c r="AQ111" s="312">
        <f t="shared" si="69"/>
        <v>0</v>
      </c>
    </row>
    <row r="112" spans="2:43" ht="15" customHeight="1">
      <c r="B112" s="14"/>
      <c r="C112" s="322">
        <v>97</v>
      </c>
      <c r="D112" s="323"/>
      <c r="E112" s="323"/>
      <c r="F112" s="205"/>
      <c r="G112" s="325"/>
      <c r="H112" s="324"/>
      <c r="I112" s="269" t="str">
        <f t="shared" si="53"/>
        <v/>
      </c>
      <c r="J112" s="326"/>
      <c r="K112" s="338"/>
      <c r="L112" s="338"/>
      <c r="M112" s="338"/>
      <c r="N112" s="338"/>
      <c r="O112" s="338"/>
      <c r="P112" s="338"/>
      <c r="Q112" s="338"/>
      <c r="R112" s="338"/>
      <c r="S112" s="338"/>
      <c r="T112" s="338"/>
      <c r="U112" s="338"/>
      <c r="V112" s="338"/>
      <c r="W112" s="168">
        <f t="shared" si="55"/>
        <v>0</v>
      </c>
      <c r="X112" s="320"/>
      <c r="AA112" s="330" t="str">
        <f t="shared" si="54"/>
        <v/>
      </c>
      <c r="AE112" s="312">
        <f t="shared" si="57"/>
        <v>0</v>
      </c>
      <c r="AF112" s="312">
        <f t="shared" si="58"/>
        <v>0</v>
      </c>
      <c r="AG112" s="312">
        <f t="shared" si="59"/>
        <v>0</v>
      </c>
      <c r="AH112" s="312">
        <f t="shared" si="60"/>
        <v>0</v>
      </c>
      <c r="AI112" s="312">
        <f t="shared" si="61"/>
        <v>0</v>
      </c>
      <c r="AJ112" s="312">
        <f t="shared" si="62"/>
        <v>0</v>
      </c>
      <c r="AK112" s="312">
        <f t="shared" si="63"/>
        <v>0</v>
      </c>
      <c r="AL112" s="312">
        <f t="shared" si="64"/>
        <v>0</v>
      </c>
      <c r="AM112" s="312">
        <f t="shared" si="65"/>
        <v>0</v>
      </c>
      <c r="AN112" s="312">
        <f t="shared" si="66"/>
        <v>0</v>
      </c>
      <c r="AO112" s="312">
        <f t="shared" si="67"/>
        <v>0</v>
      </c>
      <c r="AP112" s="312">
        <f t="shared" si="68"/>
        <v>0</v>
      </c>
      <c r="AQ112" s="312">
        <f t="shared" si="69"/>
        <v>0</v>
      </c>
    </row>
    <row r="113" spans="2:43" ht="15" customHeight="1">
      <c r="B113" s="14"/>
      <c r="C113" s="322">
        <v>98</v>
      </c>
      <c r="D113" s="329"/>
      <c r="E113" s="329"/>
      <c r="F113" s="227"/>
      <c r="G113" s="324"/>
      <c r="H113" s="324"/>
      <c r="I113" s="269" t="str">
        <f t="shared" si="53"/>
        <v/>
      </c>
      <c r="J113" s="326"/>
      <c r="K113" s="338"/>
      <c r="L113" s="338"/>
      <c r="M113" s="338"/>
      <c r="N113" s="338"/>
      <c r="O113" s="338"/>
      <c r="P113" s="338"/>
      <c r="Q113" s="338"/>
      <c r="R113" s="338"/>
      <c r="S113" s="338"/>
      <c r="T113" s="338"/>
      <c r="U113" s="338"/>
      <c r="V113" s="338"/>
      <c r="W113" s="168">
        <f t="shared" si="55"/>
        <v>0</v>
      </c>
      <c r="X113" s="320"/>
      <c r="AA113" s="330" t="str">
        <f t="shared" si="54"/>
        <v/>
      </c>
      <c r="AE113" s="312">
        <f t="shared" si="57"/>
        <v>0</v>
      </c>
      <c r="AF113" s="312">
        <f t="shared" si="58"/>
        <v>0</v>
      </c>
      <c r="AG113" s="312">
        <f t="shared" si="59"/>
        <v>0</v>
      </c>
      <c r="AH113" s="312">
        <f t="shared" si="60"/>
        <v>0</v>
      </c>
      <c r="AI113" s="312">
        <f t="shared" si="61"/>
        <v>0</v>
      </c>
      <c r="AJ113" s="312">
        <f t="shared" si="62"/>
        <v>0</v>
      </c>
      <c r="AK113" s="312">
        <f t="shared" si="63"/>
        <v>0</v>
      </c>
      <c r="AL113" s="312">
        <f t="shared" si="64"/>
        <v>0</v>
      </c>
      <c r="AM113" s="312">
        <f t="shared" si="65"/>
        <v>0</v>
      </c>
      <c r="AN113" s="312">
        <f t="shared" si="66"/>
        <v>0</v>
      </c>
      <c r="AO113" s="312">
        <f t="shared" si="67"/>
        <v>0</v>
      </c>
      <c r="AP113" s="312">
        <f t="shared" si="68"/>
        <v>0</v>
      </c>
      <c r="AQ113" s="312">
        <f t="shared" si="69"/>
        <v>0</v>
      </c>
    </row>
    <row r="114" spans="2:43" ht="15" customHeight="1">
      <c r="B114" s="14"/>
      <c r="C114" s="322">
        <v>99</v>
      </c>
      <c r="D114" s="323"/>
      <c r="E114" s="323"/>
      <c r="F114" s="205"/>
      <c r="G114" s="325"/>
      <c r="H114" s="324"/>
      <c r="I114" s="269" t="str">
        <f t="shared" si="53"/>
        <v/>
      </c>
      <c r="J114" s="326"/>
      <c r="K114" s="338"/>
      <c r="L114" s="338"/>
      <c r="M114" s="338"/>
      <c r="N114" s="338"/>
      <c r="O114" s="338"/>
      <c r="P114" s="338"/>
      <c r="Q114" s="338"/>
      <c r="R114" s="338"/>
      <c r="S114" s="338"/>
      <c r="T114" s="338"/>
      <c r="U114" s="338"/>
      <c r="V114" s="338"/>
      <c r="W114" s="168">
        <f t="shared" si="55"/>
        <v>0</v>
      </c>
      <c r="X114" s="320"/>
      <c r="AA114" s="330" t="str">
        <f t="shared" si="54"/>
        <v/>
      </c>
      <c r="AE114" s="312">
        <f t="shared" si="57"/>
        <v>0</v>
      </c>
      <c r="AF114" s="312">
        <f t="shared" si="58"/>
        <v>0</v>
      </c>
      <c r="AG114" s="312">
        <f t="shared" si="59"/>
        <v>0</v>
      </c>
      <c r="AH114" s="312">
        <f t="shared" si="60"/>
        <v>0</v>
      </c>
      <c r="AI114" s="312">
        <f t="shared" si="61"/>
        <v>0</v>
      </c>
      <c r="AJ114" s="312">
        <f t="shared" si="62"/>
        <v>0</v>
      </c>
      <c r="AK114" s="312">
        <f t="shared" si="63"/>
        <v>0</v>
      </c>
      <c r="AL114" s="312">
        <f t="shared" si="64"/>
        <v>0</v>
      </c>
      <c r="AM114" s="312">
        <f t="shared" si="65"/>
        <v>0</v>
      </c>
      <c r="AN114" s="312">
        <f t="shared" si="66"/>
        <v>0</v>
      </c>
      <c r="AO114" s="312">
        <f t="shared" si="67"/>
        <v>0</v>
      </c>
      <c r="AP114" s="312">
        <f t="shared" si="68"/>
        <v>0</v>
      </c>
      <c r="AQ114" s="312">
        <f t="shared" si="69"/>
        <v>0</v>
      </c>
    </row>
    <row r="115" spans="2:43" ht="15" customHeight="1">
      <c r="B115" s="14"/>
      <c r="C115" s="322">
        <v>100</v>
      </c>
      <c r="D115" s="329"/>
      <c r="E115" s="329"/>
      <c r="F115" s="227"/>
      <c r="G115" s="324"/>
      <c r="H115" s="324"/>
      <c r="I115" s="269" t="str">
        <f t="shared" si="53"/>
        <v/>
      </c>
      <c r="J115" s="326"/>
      <c r="K115" s="338"/>
      <c r="L115" s="338"/>
      <c r="M115" s="338"/>
      <c r="N115" s="338"/>
      <c r="O115" s="338"/>
      <c r="P115" s="338"/>
      <c r="Q115" s="338"/>
      <c r="R115" s="338"/>
      <c r="S115" s="338"/>
      <c r="T115" s="338"/>
      <c r="U115" s="338"/>
      <c r="V115" s="338"/>
      <c r="W115" s="168">
        <f t="shared" si="55"/>
        <v>0</v>
      </c>
      <c r="X115" s="320"/>
      <c r="AA115" s="330" t="str">
        <f t="shared" si="54"/>
        <v/>
      </c>
      <c r="AE115" s="312">
        <f t="shared" si="57"/>
        <v>0</v>
      </c>
      <c r="AF115" s="312">
        <f t="shared" si="58"/>
        <v>0</v>
      </c>
      <c r="AG115" s="312">
        <f t="shared" si="59"/>
        <v>0</v>
      </c>
      <c r="AH115" s="312">
        <f t="shared" si="60"/>
        <v>0</v>
      </c>
      <c r="AI115" s="312">
        <f t="shared" si="61"/>
        <v>0</v>
      </c>
      <c r="AJ115" s="312">
        <f t="shared" si="62"/>
        <v>0</v>
      </c>
      <c r="AK115" s="312">
        <f t="shared" si="63"/>
        <v>0</v>
      </c>
      <c r="AL115" s="312">
        <f t="shared" si="64"/>
        <v>0</v>
      </c>
      <c r="AM115" s="312">
        <f t="shared" si="65"/>
        <v>0</v>
      </c>
      <c r="AN115" s="312">
        <f t="shared" si="66"/>
        <v>0</v>
      </c>
      <c r="AO115" s="312">
        <f t="shared" si="67"/>
        <v>0</v>
      </c>
      <c r="AP115" s="312">
        <f t="shared" si="68"/>
        <v>0</v>
      </c>
      <c r="AQ115" s="312">
        <f t="shared" si="69"/>
        <v>0</v>
      </c>
    </row>
    <row r="116" spans="2:43" ht="15" customHeight="1">
      <c r="B116" s="14"/>
      <c r="C116" s="322">
        <v>101</v>
      </c>
      <c r="D116" s="323"/>
      <c r="E116" s="323"/>
      <c r="F116" s="205"/>
      <c r="G116" s="325"/>
      <c r="H116" s="324"/>
      <c r="I116" s="269" t="str">
        <f t="shared" si="53"/>
        <v/>
      </c>
      <c r="J116" s="326"/>
      <c r="K116" s="338"/>
      <c r="L116" s="338"/>
      <c r="M116" s="338"/>
      <c r="N116" s="338"/>
      <c r="O116" s="338"/>
      <c r="P116" s="338"/>
      <c r="Q116" s="338"/>
      <c r="R116" s="338"/>
      <c r="S116" s="338"/>
      <c r="T116" s="338"/>
      <c r="U116" s="338"/>
      <c r="V116" s="338"/>
      <c r="W116" s="168">
        <f t="shared" si="55"/>
        <v>0</v>
      </c>
      <c r="X116" s="320"/>
      <c r="AA116" s="330" t="str">
        <f t="shared" si="54"/>
        <v/>
      </c>
      <c r="AE116" s="312">
        <f t="shared" si="57"/>
        <v>0</v>
      </c>
      <c r="AF116" s="312">
        <f t="shared" si="58"/>
        <v>0</v>
      </c>
      <c r="AG116" s="312">
        <f t="shared" si="59"/>
        <v>0</v>
      </c>
      <c r="AH116" s="312">
        <f t="shared" si="60"/>
        <v>0</v>
      </c>
      <c r="AI116" s="312">
        <f t="shared" si="61"/>
        <v>0</v>
      </c>
      <c r="AJ116" s="312">
        <f t="shared" si="62"/>
        <v>0</v>
      </c>
      <c r="AK116" s="312">
        <f t="shared" si="63"/>
        <v>0</v>
      </c>
      <c r="AL116" s="312">
        <f t="shared" si="64"/>
        <v>0</v>
      </c>
      <c r="AM116" s="312">
        <f t="shared" si="65"/>
        <v>0</v>
      </c>
      <c r="AN116" s="312">
        <f t="shared" si="66"/>
        <v>0</v>
      </c>
      <c r="AO116" s="312">
        <f t="shared" si="67"/>
        <v>0</v>
      </c>
      <c r="AP116" s="312">
        <f t="shared" si="68"/>
        <v>0</v>
      </c>
      <c r="AQ116" s="312">
        <f t="shared" si="69"/>
        <v>0</v>
      </c>
    </row>
    <row r="117" spans="2:43" ht="15" customHeight="1">
      <c r="B117" s="14"/>
      <c r="C117" s="322">
        <v>102</v>
      </c>
      <c r="D117" s="329"/>
      <c r="E117" s="329"/>
      <c r="F117" s="227"/>
      <c r="G117" s="324"/>
      <c r="H117" s="324"/>
      <c r="I117" s="269" t="str">
        <f t="shared" si="53"/>
        <v/>
      </c>
      <c r="J117" s="326"/>
      <c r="K117" s="338"/>
      <c r="L117" s="338"/>
      <c r="M117" s="338"/>
      <c r="N117" s="338"/>
      <c r="O117" s="338"/>
      <c r="P117" s="338"/>
      <c r="Q117" s="338"/>
      <c r="R117" s="338"/>
      <c r="S117" s="338"/>
      <c r="T117" s="338"/>
      <c r="U117" s="338"/>
      <c r="V117" s="338"/>
      <c r="W117" s="168">
        <f t="shared" si="55"/>
        <v>0</v>
      </c>
      <c r="X117" s="320"/>
      <c r="AA117" s="330" t="str">
        <f t="shared" si="54"/>
        <v/>
      </c>
      <c r="AE117" s="312">
        <f t="shared" si="57"/>
        <v>0</v>
      </c>
      <c r="AF117" s="312">
        <f t="shared" si="58"/>
        <v>0</v>
      </c>
      <c r="AG117" s="312">
        <f t="shared" si="59"/>
        <v>0</v>
      </c>
      <c r="AH117" s="312">
        <f t="shared" si="60"/>
        <v>0</v>
      </c>
      <c r="AI117" s="312">
        <f t="shared" si="61"/>
        <v>0</v>
      </c>
      <c r="AJ117" s="312">
        <f t="shared" si="62"/>
        <v>0</v>
      </c>
      <c r="AK117" s="312">
        <f t="shared" si="63"/>
        <v>0</v>
      </c>
      <c r="AL117" s="312">
        <f t="shared" si="64"/>
        <v>0</v>
      </c>
      <c r="AM117" s="312">
        <f t="shared" si="65"/>
        <v>0</v>
      </c>
      <c r="AN117" s="312">
        <f t="shared" si="66"/>
        <v>0</v>
      </c>
      <c r="AO117" s="312">
        <f t="shared" si="67"/>
        <v>0</v>
      </c>
      <c r="AP117" s="312">
        <f t="shared" si="68"/>
        <v>0</v>
      </c>
      <c r="AQ117" s="312">
        <f t="shared" si="69"/>
        <v>0</v>
      </c>
    </row>
    <row r="118" spans="2:43" ht="15" customHeight="1">
      <c r="B118" s="14"/>
      <c r="C118" s="322">
        <v>103</v>
      </c>
      <c r="D118" s="329"/>
      <c r="E118" s="329"/>
      <c r="F118" s="227"/>
      <c r="G118" s="324"/>
      <c r="H118" s="324"/>
      <c r="I118" s="269" t="str">
        <f t="shared" si="53"/>
        <v/>
      </c>
      <c r="J118" s="326"/>
      <c r="K118" s="337"/>
      <c r="L118" s="337"/>
      <c r="M118" s="337"/>
      <c r="N118" s="337"/>
      <c r="O118" s="337"/>
      <c r="P118" s="337"/>
      <c r="Q118" s="337"/>
      <c r="R118" s="337"/>
      <c r="S118" s="337"/>
      <c r="T118" s="337"/>
      <c r="U118" s="337"/>
      <c r="V118" s="337"/>
      <c r="W118" s="168">
        <f t="shared" si="55"/>
        <v>0</v>
      </c>
      <c r="X118" s="320"/>
      <c r="AA118" s="330" t="str">
        <f t="shared" si="54"/>
        <v/>
      </c>
      <c r="AE118" s="312">
        <f t="shared" si="57"/>
        <v>0</v>
      </c>
      <c r="AF118" s="312">
        <f t="shared" si="58"/>
        <v>0</v>
      </c>
      <c r="AG118" s="312">
        <f t="shared" si="59"/>
        <v>0</v>
      </c>
      <c r="AH118" s="312">
        <f t="shared" si="60"/>
        <v>0</v>
      </c>
      <c r="AI118" s="312">
        <f t="shared" si="61"/>
        <v>0</v>
      </c>
      <c r="AJ118" s="312">
        <f t="shared" si="62"/>
        <v>0</v>
      </c>
      <c r="AK118" s="312">
        <f t="shared" si="63"/>
        <v>0</v>
      </c>
      <c r="AL118" s="312">
        <f>IF(NOT(OR($D115="中圧ｶﾞｽ",$D115="低圧ｶﾞｽ")),0,IF($D115="中圧ｶﾞｽ",$AS$18,$AT$18)*R115*INDEX($AF$5:$BG$10,IF($J115&lt;2005,1,IF($J115=2005,2,3)),MATCH($G115,$AF$4:$BG$4,0)))</f>
        <v>0</v>
      </c>
      <c r="AM118" s="312">
        <f t="shared" si="65"/>
        <v>0</v>
      </c>
      <c r="AN118" s="312">
        <f t="shared" si="66"/>
        <v>0</v>
      </c>
      <c r="AO118" s="312">
        <f t="shared" si="67"/>
        <v>0</v>
      </c>
      <c r="AP118" s="312">
        <f t="shared" si="68"/>
        <v>0</v>
      </c>
      <c r="AQ118" s="312">
        <f t="shared" si="69"/>
        <v>0</v>
      </c>
    </row>
    <row r="119" spans="2:43" ht="15" customHeight="1">
      <c r="B119" s="14"/>
      <c r="C119" s="322">
        <v>104</v>
      </c>
      <c r="D119" s="329"/>
      <c r="E119" s="329"/>
      <c r="F119" s="227"/>
      <c r="G119" s="324"/>
      <c r="H119" s="324"/>
      <c r="I119" s="269" t="str">
        <f t="shared" si="53"/>
        <v/>
      </c>
      <c r="J119" s="326"/>
      <c r="K119" s="337"/>
      <c r="L119" s="337"/>
      <c r="M119" s="337"/>
      <c r="N119" s="337"/>
      <c r="O119" s="337"/>
      <c r="P119" s="337"/>
      <c r="Q119" s="337"/>
      <c r="R119" s="337"/>
      <c r="S119" s="337"/>
      <c r="T119" s="337"/>
      <c r="U119" s="337"/>
      <c r="V119" s="337"/>
      <c r="W119" s="168">
        <f t="shared" si="55"/>
        <v>0</v>
      </c>
      <c r="X119" s="320"/>
      <c r="AA119" s="330" t="str">
        <f t="shared" si="54"/>
        <v/>
      </c>
      <c r="AE119" s="312">
        <f t="shared" si="57"/>
        <v>0</v>
      </c>
      <c r="AF119" s="312">
        <f t="shared" si="58"/>
        <v>0</v>
      </c>
      <c r="AG119" s="312">
        <f t="shared" si="59"/>
        <v>0</v>
      </c>
      <c r="AH119" s="312">
        <f t="shared" si="60"/>
        <v>0</v>
      </c>
      <c r="AI119" s="312">
        <f t="shared" si="61"/>
        <v>0</v>
      </c>
      <c r="AJ119" s="312">
        <f t="shared" si="62"/>
        <v>0</v>
      </c>
      <c r="AK119" s="312">
        <f t="shared" si="63"/>
        <v>0</v>
      </c>
      <c r="AL119" s="312">
        <f t="shared" ref="AL119:AL138" si="70">IF(NOT(OR($D116="中圧ｶﾞｽ",$D116="低圧ｶﾞｽ")),0,IF($D116="中圧ｶﾞｽ",$AS$18,$AT$18)*R116*INDEX($AF$5:$BG$10,IF($J116&lt;2005,1,IF($J116=2005,2,3)),MATCH($G116,$AF$4:$BG$4,0)))</f>
        <v>0</v>
      </c>
      <c r="AM119" s="312">
        <f t="shared" si="65"/>
        <v>0</v>
      </c>
      <c r="AN119" s="312">
        <f t="shared" si="66"/>
        <v>0</v>
      </c>
      <c r="AO119" s="312">
        <f t="shared" si="67"/>
        <v>0</v>
      </c>
      <c r="AP119" s="312">
        <f t="shared" si="68"/>
        <v>0</v>
      </c>
      <c r="AQ119" s="312">
        <f t="shared" si="69"/>
        <v>0</v>
      </c>
    </row>
    <row r="120" spans="2:43" ht="15" customHeight="1">
      <c r="B120" s="14"/>
      <c r="C120" s="322">
        <v>105</v>
      </c>
      <c r="D120" s="329"/>
      <c r="E120" s="329"/>
      <c r="F120" s="227"/>
      <c r="G120" s="324"/>
      <c r="H120" s="324"/>
      <c r="I120" s="269" t="str">
        <f t="shared" si="53"/>
        <v/>
      </c>
      <c r="J120" s="326"/>
      <c r="K120" s="337"/>
      <c r="L120" s="337"/>
      <c r="M120" s="337"/>
      <c r="N120" s="337"/>
      <c r="O120" s="337"/>
      <c r="P120" s="337"/>
      <c r="Q120" s="337"/>
      <c r="R120" s="337"/>
      <c r="S120" s="337"/>
      <c r="T120" s="337"/>
      <c r="U120" s="337"/>
      <c r="V120" s="337"/>
      <c r="W120" s="168">
        <f t="shared" si="55"/>
        <v>0</v>
      </c>
      <c r="X120" s="320"/>
      <c r="AA120" s="330" t="str">
        <f t="shared" si="54"/>
        <v/>
      </c>
      <c r="AE120" s="312">
        <f t="shared" si="57"/>
        <v>0</v>
      </c>
      <c r="AF120" s="312">
        <f t="shared" si="58"/>
        <v>0</v>
      </c>
      <c r="AG120" s="312">
        <f t="shared" si="59"/>
        <v>0</v>
      </c>
      <c r="AH120" s="312">
        <f t="shared" si="60"/>
        <v>0</v>
      </c>
      <c r="AI120" s="312">
        <f t="shared" si="61"/>
        <v>0</v>
      </c>
      <c r="AJ120" s="312">
        <f t="shared" si="62"/>
        <v>0</v>
      </c>
      <c r="AK120" s="312">
        <f t="shared" si="63"/>
        <v>0</v>
      </c>
      <c r="AL120" s="312">
        <f t="shared" si="70"/>
        <v>0</v>
      </c>
      <c r="AM120" s="312">
        <f t="shared" si="65"/>
        <v>0</v>
      </c>
      <c r="AN120" s="312">
        <f t="shared" si="66"/>
        <v>0</v>
      </c>
      <c r="AO120" s="312">
        <f t="shared" si="67"/>
        <v>0</v>
      </c>
      <c r="AP120" s="312">
        <f t="shared" si="68"/>
        <v>0</v>
      </c>
      <c r="AQ120" s="312">
        <f t="shared" si="69"/>
        <v>0</v>
      </c>
    </row>
    <row r="121" spans="2:43" ht="15" customHeight="1">
      <c r="B121" s="14"/>
      <c r="C121" s="322">
        <v>106</v>
      </c>
      <c r="D121" s="329"/>
      <c r="E121" s="329"/>
      <c r="F121" s="227"/>
      <c r="G121" s="324"/>
      <c r="H121" s="324"/>
      <c r="I121" s="269" t="str">
        <f t="shared" si="53"/>
        <v/>
      </c>
      <c r="J121" s="326"/>
      <c r="K121" s="337"/>
      <c r="L121" s="337"/>
      <c r="M121" s="337"/>
      <c r="N121" s="337"/>
      <c r="O121" s="337"/>
      <c r="P121" s="337"/>
      <c r="Q121" s="337"/>
      <c r="R121" s="337"/>
      <c r="S121" s="337"/>
      <c r="T121" s="337"/>
      <c r="U121" s="337"/>
      <c r="V121" s="337"/>
      <c r="W121" s="168">
        <f t="shared" si="55"/>
        <v>0</v>
      </c>
      <c r="X121" s="320"/>
      <c r="AA121" s="330" t="str">
        <f t="shared" si="54"/>
        <v/>
      </c>
      <c r="AE121" s="312">
        <f t="shared" si="57"/>
        <v>0</v>
      </c>
      <c r="AF121" s="312">
        <f t="shared" si="58"/>
        <v>0</v>
      </c>
      <c r="AG121" s="312">
        <f t="shared" si="59"/>
        <v>0</v>
      </c>
      <c r="AH121" s="312">
        <f t="shared" si="60"/>
        <v>0</v>
      </c>
      <c r="AI121" s="312">
        <f t="shared" si="61"/>
        <v>0</v>
      </c>
      <c r="AJ121" s="312">
        <f t="shared" si="62"/>
        <v>0</v>
      </c>
      <c r="AK121" s="312">
        <f t="shared" si="63"/>
        <v>0</v>
      </c>
      <c r="AL121" s="312">
        <f t="shared" si="70"/>
        <v>0</v>
      </c>
      <c r="AM121" s="312">
        <f t="shared" si="65"/>
        <v>0</v>
      </c>
      <c r="AN121" s="312">
        <f t="shared" si="66"/>
        <v>0</v>
      </c>
      <c r="AO121" s="312">
        <f t="shared" si="67"/>
        <v>0</v>
      </c>
      <c r="AP121" s="312">
        <f t="shared" si="68"/>
        <v>0</v>
      </c>
      <c r="AQ121" s="312">
        <f t="shared" si="69"/>
        <v>0</v>
      </c>
    </row>
    <row r="122" spans="2:43" ht="15" customHeight="1">
      <c r="B122" s="14"/>
      <c r="C122" s="322">
        <v>107</v>
      </c>
      <c r="D122" s="329"/>
      <c r="E122" s="329"/>
      <c r="F122" s="227"/>
      <c r="G122" s="324"/>
      <c r="H122" s="324"/>
      <c r="I122" s="269" t="str">
        <f t="shared" si="53"/>
        <v/>
      </c>
      <c r="J122" s="326"/>
      <c r="K122" s="337"/>
      <c r="L122" s="337"/>
      <c r="M122" s="337"/>
      <c r="N122" s="337"/>
      <c r="O122" s="337"/>
      <c r="P122" s="337"/>
      <c r="Q122" s="337"/>
      <c r="R122" s="337"/>
      <c r="S122" s="337"/>
      <c r="T122" s="337"/>
      <c r="U122" s="337"/>
      <c r="V122" s="337"/>
      <c r="W122" s="168">
        <f t="shared" si="55"/>
        <v>0</v>
      </c>
      <c r="X122" s="320"/>
      <c r="AA122" s="330" t="str">
        <f t="shared" si="54"/>
        <v/>
      </c>
      <c r="AE122" s="312">
        <f t="shared" si="57"/>
        <v>0</v>
      </c>
      <c r="AF122" s="312">
        <f t="shared" si="58"/>
        <v>0</v>
      </c>
      <c r="AG122" s="312">
        <f t="shared" si="59"/>
        <v>0</v>
      </c>
      <c r="AH122" s="312">
        <f t="shared" si="60"/>
        <v>0</v>
      </c>
      <c r="AI122" s="312">
        <f t="shared" si="61"/>
        <v>0</v>
      </c>
      <c r="AJ122" s="312">
        <f t="shared" si="62"/>
        <v>0</v>
      </c>
      <c r="AK122" s="312">
        <f t="shared" si="63"/>
        <v>0</v>
      </c>
      <c r="AL122" s="312">
        <f t="shared" si="70"/>
        <v>0</v>
      </c>
      <c r="AM122" s="312">
        <f t="shared" si="65"/>
        <v>0</v>
      </c>
      <c r="AN122" s="312">
        <f t="shared" si="66"/>
        <v>0</v>
      </c>
      <c r="AO122" s="312">
        <f t="shared" si="67"/>
        <v>0</v>
      </c>
      <c r="AP122" s="312">
        <f t="shared" si="68"/>
        <v>0</v>
      </c>
      <c r="AQ122" s="312">
        <f t="shared" si="69"/>
        <v>0</v>
      </c>
    </row>
    <row r="123" spans="2:43" ht="15" customHeight="1">
      <c r="B123" s="14"/>
      <c r="C123" s="322">
        <v>108</v>
      </c>
      <c r="D123" s="329"/>
      <c r="E123" s="329"/>
      <c r="F123" s="227"/>
      <c r="G123" s="324"/>
      <c r="H123" s="324"/>
      <c r="I123" s="269" t="str">
        <f t="shared" si="53"/>
        <v/>
      </c>
      <c r="J123" s="326"/>
      <c r="K123" s="337"/>
      <c r="L123" s="337"/>
      <c r="M123" s="337"/>
      <c r="N123" s="337"/>
      <c r="O123" s="337"/>
      <c r="P123" s="337"/>
      <c r="Q123" s="337"/>
      <c r="R123" s="337"/>
      <c r="S123" s="337"/>
      <c r="T123" s="337"/>
      <c r="U123" s="337"/>
      <c r="V123" s="337"/>
      <c r="W123" s="168">
        <f t="shared" si="55"/>
        <v>0</v>
      </c>
      <c r="X123" s="320"/>
      <c r="AA123" s="330" t="str">
        <f t="shared" si="54"/>
        <v/>
      </c>
      <c r="AE123" s="312">
        <f t="shared" si="57"/>
        <v>0</v>
      </c>
      <c r="AF123" s="312">
        <f t="shared" si="58"/>
        <v>0</v>
      </c>
      <c r="AG123" s="312">
        <f t="shared" si="59"/>
        <v>0</v>
      </c>
      <c r="AH123" s="312">
        <f t="shared" si="60"/>
        <v>0</v>
      </c>
      <c r="AI123" s="312">
        <f t="shared" si="61"/>
        <v>0</v>
      </c>
      <c r="AJ123" s="312">
        <f t="shared" si="62"/>
        <v>0</v>
      </c>
      <c r="AK123" s="312">
        <f t="shared" si="63"/>
        <v>0</v>
      </c>
      <c r="AL123" s="312">
        <f t="shared" si="70"/>
        <v>0</v>
      </c>
      <c r="AM123" s="312">
        <f t="shared" si="65"/>
        <v>0</v>
      </c>
      <c r="AN123" s="312">
        <f t="shared" si="66"/>
        <v>0</v>
      </c>
      <c r="AO123" s="312">
        <f t="shared" si="67"/>
        <v>0</v>
      </c>
      <c r="AP123" s="312">
        <f t="shared" si="68"/>
        <v>0</v>
      </c>
      <c r="AQ123" s="312">
        <f t="shared" si="69"/>
        <v>0</v>
      </c>
    </row>
    <row r="124" spans="2:43" ht="15" customHeight="1">
      <c r="B124" s="14"/>
      <c r="C124" s="322">
        <v>109</v>
      </c>
      <c r="D124" s="329"/>
      <c r="E124" s="329"/>
      <c r="F124" s="227"/>
      <c r="G124" s="324"/>
      <c r="H124" s="324"/>
      <c r="I124" s="269" t="str">
        <f t="shared" si="53"/>
        <v/>
      </c>
      <c r="J124" s="326"/>
      <c r="K124" s="337"/>
      <c r="L124" s="337"/>
      <c r="M124" s="337"/>
      <c r="N124" s="337"/>
      <c r="O124" s="337"/>
      <c r="P124" s="337"/>
      <c r="Q124" s="337"/>
      <c r="R124" s="337"/>
      <c r="S124" s="337"/>
      <c r="T124" s="337"/>
      <c r="U124" s="337"/>
      <c r="V124" s="337"/>
      <c r="W124" s="168">
        <f t="shared" si="55"/>
        <v>0</v>
      </c>
      <c r="X124" s="320"/>
      <c r="AA124" s="330" t="str">
        <f t="shared" si="54"/>
        <v/>
      </c>
      <c r="AE124" s="312">
        <f t="shared" si="57"/>
        <v>0</v>
      </c>
      <c r="AF124" s="312">
        <f t="shared" si="58"/>
        <v>0</v>
      </c>
      <c r="AG124" s="312">
        <f t="shared" si="59"/>
        <v>0</v>
      </c>
      <c r="AH124" s="312">
        <f t="shared" si="60"/>
        <v>0</v>
      </c>
      <c r="AI124" s="312">
        <f t="shared" si="61"/>
        <v>0</v>
      </c>
      <c r="AJ124" s="312">
        <f t="shared" si="62"/>
        <v>0</v>
      </c>
      <c r="AK124" s="312">
        <f t="shared" si="63"/>
        <v>0</v>
      </c>
      <c r="AL124" s="312">
        <f t="shared" si="70"/>
        <v>0</v>
      </c>
      <c r="AM124" s="312">
        <f t="shared" si="65"/>
        <v>0</v>
      </c>
      <c r="AN124" s="312">
        <f t="shared" si="66"/>
        <v>0</v>
      </c>
      <c r="AO124" s="312">
        <f t="shared" si="67"/>
        <v>0</v>
      </c>
      <c r="AP124" s="312">
        <f t="shared" si="68"/>
        <v>0</v>
      </c>
      <c r="AQ124" s="312">
        <f t="shared" si="69"/>
        <v>0</v>
      </c>
    </row>
    <row r="125" spans="2:43" ht="15" customHeight="1">
      <c r="B125" s="14"/>
      <c r="C125" s="322">
        <v>110</v>
      </c>
      <c r="D125" s="329"/>
      <c r="E125" s="329"/>
      <c r="F125" s="227"/>
      <c r="G125" s="324"/>
      <c r="H125" s="324"/>
      <c r="I125" s="269" t="str">
        <f t="shared" si="53"/>
        <v/>
      </c>
      <c r="J125" s="326"/>
      <c r="K125" s="337"/>
      <c r="L125" s="337"/>
      <c r="M125" s="337"/>
      <c r="N125" s="337"/>
      <c r="O125" s="337"/>
      <c r="P125" s="337"/>
      <c r="Q125" s="337"/>
      <c r="R125" s="337"/>
      <c r="S125" s="337"/>
      <c r="T125" s="337"/>
      <c r="U125" s="337"/>
      <c r="V125" s="337"/>
      <c r="W125" s="168">
        <f t="shared" si="55"/>
        <v>0</v>
      </c>
      <c r="X125" s="320"/>
      <c r="AA125" s="330" t="str">
        <f t="shared" si="54"/>
        <v/>
      </c>
      <c r="AE125" s="312">
        <f t="shared" si="57"/>
        <v>0</v>
      </c>
      <c r="AF125" s="312">
        <f t="shared" si="58"/>
        <v>0</v>
      </c>
      <c r="AG125" s="312">
        <f t="shared" si="59"/>
        <v>0</v>
      </c>
      <c r="AH125" s="312">
        <f t="shared" si="60"/>
        <v>0</v>
      </c>
      <c r="AI125" s="312">
        <f t="shared" si="61"/>
        <v>0</v>
      </c>
      <c r="AJ125" s="312">
        <f t="shared" si="62"/>
        <v>0</v>
      </c>
      <c r="AK125" s="312">
        <f t="shared" si="63"/>
        <v>0</v>
      </c>
      <c r="AL125" s="312">
        <f t="shared" si="70"/>
        <v>0</v>
      </c>
      <c r="AM125" s="312">
        <f t="shared" si="65"/>
        <v>0</v>
      </c>
      <c r="AN125" s="312">
        <f t="shared" si="66"/>
        <v>0</v>
      </c>
      <c r="AO125" s="312">
        <f t="shared" si="67"/>
        <v>0</v>
      </c>
      <c r="AP125" s="312">
        <f t="shared" si="68"/>
        <v>0</v>
      </c>
      <c r="AQ125" s="312">
        <f t="shared" si="69"/>
        <v>0</v>
      </c>
    </row>
    <row r="126" spans="2:43" ht="15" customHeight="1">
      <c r="B126" s="14"/>
      <c r="C126" s="322">
        <v>111</v>
      </c>
      <c r="D126" s="329"/>
      <c r="E126" s="329"/>
      <c r="F126" s="227"/>
      <c r="G126" s="324"/>
      <c r="H126" s="324"/>
      <c r="I126" s="269" t="str">
        <f t="shared" si="53"/>
        <v/>
      </c>
      <c r="J126" s="326"/>
      <c r="K126" s="337"/>
      <c r="L126" s="337"/>
      <c r="M126" s="337"/>
      <c r="N126" s="337"/>
      <c r="O126" s="337"/>
      <c r="P126" s="337"/>
      <c r="Q126" s="337"/>
      <c r="R126" s="337"/>
      <c r="S126" s="337"/>
      <c r="T126" s="337"/>
      <c r="U126" s="337"/>
      <c r="V126" s="337"/>
      <c r="W126" s="168">
        <f t="shared" si="55"/>
        <v>0</v>
      </c>
      <c r="X126" s="320"/>
      <c r="AA126" s="330" t="str">
        <f t="shared" si="54"/>
        <v/>
      </c>
      <c r="AE126" s="312">
        <f t="shared" si="57"/>
        <v>0</v>
      </c>
      <c r="AF126" s="312">
        <f t="shared" si="58"/>
        <v>0</v>
      </c>
      <c r="AG126" s="312">
        <f t="shared" si="59"/>
        <v>0</v>
      </c>
      <c r="AH126" s="312">
        <f t="shared" si="60"/>
        <v>0</v>
      </c>
      <c r="AI126" s="312">
        <f t="shared" si="61"/>
        <v>0</v>
      </c>
      <c r="AJ126" s="312">
        <f t="shared" si="62"/>
        <v>0</v>
      </c>
      <c r="AK126" s="312">
        <f t="shared" si="63"/>
        <v>0</v>
      </c>
      <c r="AL126" s="312">
        <f t="shared" si="70"/>
        <v>0</v>
      </c>
      <c r="AM126" s="312">
        <f t="shared" si="65"/>
        <v>0</v>
      </c>
      <c r="AN126" s="312">
        <f t="shared" si="66"/>
        <v>0</v>
      </c>
      <c r="AO126" s="312">
        <f t="shared" si="67"/>
        <v>0</v>
      </c>
      <c r="AP126" s="312">
        <f t="shared" si="68"/>
        <v>0</v>
      </c>
      <c r="AQ126" s="312">
        <f t="shared" si="69"/>
        <v>0</v>
      </c>
    </row>
    <row r="127" spans="2:43" ht="15" customHeight="1">
      <c r="B127" s="14"/>
      <c r="C127" s="322">
        <v>112</v>
      </c>
      <c r="D127" s="329"/>
      <c r="E127" s="329"/>
      <c r="F127" s="227"/>
      <c r="G127" s="324"/>
      <c r="H127" s="324"/>
      <c r="I127" s="269" t="str">
        <f t="shared" si="53"/>
        <v/>
      </c>
      <c r="J127" s="326"/>
      <c r="K127" s="337"/>
      <c r="L127" s="337"/>
      <c r="M127" s="337"/>
      <c r="N127" s="337"/>
      <c r="O127" s="337"/>
      <c r="P127" s="337"/>
      <c r="Q127" s="337"/>
      <c r="R127" s="337"/>
      <c r="S127" s="337"/>
      <c r="T127" s="337"/>
      <c r="U127" s="337"/>
      <c r="V127" s="337"/>
      <c r="W127" s="168">
        <f t="shared" si="55"/>
        <v>0</v>
      </c>
      <c r="X127" s="320"/>
      <c r="AA127" s="330" t="str">
        <f t="shared" si="54"/>
        <v/>
      </c>
      <c r="AE127" s="312">
        <f t="shared" si="57"/>
        <v>0</v>
      </c>
      <c r="AF127" s="312">
        <f t="shared" si="58"/>
        <v>0</v>
      </c>
      <c r="AG127" s="312">
        <f t="shared" si="59"/>
        <v>0</v>
      </c>
      <c r="AH127" s="312">
        <f t="shared" si="60"/>
        <v>0</v>
      </c>
      <c r="AI127" s="312">
        <f t="shared" si="61"/>
        <v>0</v>
      </c>
      <c r="AJ127" s="312">
        <f t="shared" si="62"/>
        <v>0</v>
      </c>
      <c r="AK127" s="312">
        <f t="shared" si="63"/>
        <v>0</v>
      </c>
      <c r="AL127" s="312">
        <f t="shared" si="70"/>
        <v>0</v>
      </c>
      <c r="AM127" s="312">
        <f t="shared" si="65"/>
        <v>0</v>
      </c>
      <c r="AN127" s="312">
        <f t="shared" si="66"/>
        <v>0</v>
      </c>
      <c r="AO127" s="312">
        <f t="shared" si="67"/>
        <v>0</v>
      </c>
      <c r="AP127" s="312">
        <f t="shared" si="68"/>
        <v>0</v>
      </c>
      <c r="AQ127" s="312">
        <f t="shared" si="69"/>
        <v>0</v>
      </c>
    </row>
    <row r="128" spans="2:43" ht="15" customHeight="1">
      <c r="B128" s="14"/>
      <c r="C128" s="322">
        <v>113</v>
      </c>
      <c r="D128" s="329"/>
      <c r="E128" s="329"/>
      <c r="F128" s="227"/>
      <c r="G128" s="324"/>
      <c r="H128" s="324"/>
      <c r="I128" s="269" t="str">
        <f t="shared" si="53"/>
        <v/>
      </c>
      <c r="J128" s="326"/>
      <c r="K128" s="337"/>
      <c r="L128" s="337"/>
      <c r="M128" s="337"/>
      <c r="N128" s="337"/>
      <c r="O128" s="337"/>
      <c r="P128" s="337"/>
      <c r="Q128" s="337"/>
      <c r="R128" s="337"/>
      <c r="S128" s="337"/>
      <c r="T128" s="337"/>
      <c r="U128" s="337"/>
      <c r="V128" s="337"/>
      <c r="W128" s="168">
        <f t="shared" si="55"/>
        <v>0</v>
      </c>
      <c r="X128" s="320"/>
      <c r="AA128" s="330" t="str">
        <f t="shared" si="54"/>
        <v/>
      </c>
      <c r="AE128" s="312">
        <f t="shared" si="57"/>
        <v>0</v>
      </c>
      <c r="AF128" s="312">
        <f t="shared" si="58"/>
        <v>0</v>
      </c>
      <c r="AG128" s="312">
        <f t="shared" si="59"/>
        <v>0</v>
      </c>
      <c r="AH128" s="312">
        <f t="shared" si="60"/>
        <v>0</v>
      </c>
      <c r="AI128" s="312">
        <f t="shared" si="61"/>
        <v>0</v>
      </c>
      <c r="AJ128" s="312">
        <f t="shared" si="62"/>
        <v>0</v>
      </c>
      <c r="AK128" s="312">
        <f t="shared" si="63"/>
        <v>0</v>
      </c>
      <c r="AL128" s="312">
        <f t="shared" si="70"/>
        <v>0</v>
      </c>
      <c r="AM128" s="312">
        <f t="shared" si="65"/>
        <v>0</v>
      </c>
      <c r="AN128" s="312">
        <f t="shared" si="66"/>
        <v>0</v>
      </c>
      <c r="AO128" s="312">
        <f t="shared" si="67"/>
        <v>0</v>
      </c>
      <c r="AP128" s="312">
        <f t="shared" si="68"/>
        <v>0</v>
      </c>
      <c r="AQ128" s="312">
        <f t="shared" si="69"/>
        <v>0</v>
      </c>
    </row>
    <row r="129" spans="2:43" ht="15" customHeight="1">
      <c r="B129" s="14"/>
      <c r="C129" s="322">
        <v>114</v>
      </c>
      <c r="D129" s="329"/>
      <c r="E129" s="329"/>
      <c r="F129" s="227"/>
      <c r="G129" s="324"/>
      <c r="H129" s="324"/>
      <c r="I129" s="269" t="str">
        <f t="shared" si="53"/>
        <v/>
      </c>
      <c r="J129" s="326"/>
      <c r="K129" s="337"/>
      <c r="L129" s="337"/>
      <c r="M129" s="337"/>
      <c r="N129" s="337"/>
      <c r="O129" s="337"/>
      <c r="P129" s="337"/>
      <c r="Q129" s="337"/>
      <c r="R129" s="337"/>
      <c r="S129" s="337"/>
      <c r="T129" s="337"/>
      <c r="U129" s="337"/>
      <c r="V129" s="337"/>
      <c r="W129" s="168">
        <f t="shared" si="55"/>
        <v>0</v>
      </c>
      <c r="X129" s="320"/>
      <c r="AA129" s="330" t="str">
        <f t="shared" si="54"/>
        <v/>
      </c>
      <c r="AE129" s="312">
        <f t="shared" si="57"/>
        <v>0</v>
      </c>
      <c r="AF129" s="312">
        <f t="shared" si="58"/>
        <v>0</v>
      </c>
      <c r="AG129" s="312">
        <f t="shared" si="59"/>
        <v>0</v>
      </c>
      <c r="AH129" s="312">
        <f t="shared" si="60"/>
        <v>0</v>
      </c>
      <c r="AI129" s="312">
        <f t="shared" si="61"/>
        <v>0</v>
      </c>
      <c r="AJ129" s="312">
        <f t="shared" si="62"/>
        <v>0</v>
      </c>
      <c r="AK129" s="312">
        <f t="shared" si="63"/>
        <v>0</v>
      </c>
      <c r="AL129" s="312">
        <f t="shared" si="70"/>
        <v>0</v>
      </c>
      <c r="AM129" s="312">
        <f t="shared" si="65"/>
        <v>0</v>
      </c>
      <c r="AN129" s="312">
        <f t="shared" si="66"/>
        <v>0</v>
      </c>
      <c r="AO129" s="312">
        <f t="shared" si="67"/>
        <v>0</v>
      </c>
      <c r="AP129" s="312">
        <f t="shared" si="68"/>
        <v>0</v>
      </c>
      <c r="AQ129" s="312">
        <f t="shared" si="69"/>
        <v>0</v>
      </c>
    </row>
    <row r="130" spans="2:43" ht="15" customHeight="1">
      <c r="B130" s="14"/>
      <c r="C130" s="322">
        <v>115</v>
      </c>
      <c r="D130" s="329"/>
      <c r="E130" s="329"/>
      <c r="F130" s="227"/>
      <c r="G130" s="324"/>
      <c r="H130" s="324"/>
      <c r="I130" s="269" t="str">
        <f t="shared" si="53"/>
        <v/>
      </c>
      <c r="J130" s="326"/>
      <c r="K130" s="337"/>
      <c r="L130" s="337"/>
      <c r="M130" s="337"/>
      <c r="N130" s="337"/>
      <c r="O130" s="337"/>
      <c r="P130" s="337"/>
      <c r="Q130" s="337"/>
      <c r="R130" s="337"/>
      <c r="S130" s="337"/>
      <c r="T130" s="337"/>
      <c r="U130" s="337"/>
      <c r="V130" s="337"/>
      <c r="W130" s="168">
        <f t="shared" si="55"/>
        <v>0</v>
      </c>
      <c r="X130" s="320"/>
      <c r="AA130" s="330" t="str">
        <f t="shared" si="54"/>
        <v/>
      </c>
      <c r="AE130" s="312">
        <f t="shared" si="57"/>
        <v>0</v>
      </c>
      <c r="AF130" s="312">
        <f t="shared" si="58"/>
        <v>0</v>
      </c>
      <c r="AG130" s="312">
        <f t="shared" si="59"/>
        <v>0</v>
      </c>
      <c r="AH130" s="312">
        <f t="shared" si="60"/>
        <v>0</v>
      </c>
      <c r="AI130" s="312">
        <f t="shared" si="61"/>
        <v>0</v>
      </c>
      <c r="AJ130" s="312">
        <f t="shared" si="62"/>
        <v>0</v>
      </c>
      <c r="AK130" s="312">
        <f t="shared" si="63"/>
        <v>0</v>
      </c>
      <c r="AL130" s="312">
        <f t="shared" si="70"/>
        <v>0</v>
      </c>
      <c r="AM130" s="312">
        <f t="shared" si="65"/>
        <v>0</v>
      </c>
      <c r="AN130" s="312">
        <f t="shared" si="66"/>
        <v>0</v>
      </c>
      <c r="AO130" s="312">
        <f t="shared" si="67"/>
        <v>0</v>
      </c>
      <c r="AP130" s="312">
        <f t="shared" si="68"/>
        <v>0</v>
      </c>
      <c r="AQ130" s="312">
        <f t="shared" si="69"/>
        <v>0</v>
      </c>
    </row>
    <row r="131" spans="2:43" ht="15" customHeight="1">
      <c r="B131" s="14"/>
      <c r="C131" s="322">
        <v>116</v>
      </c>
      <c r="D131" s="329"/>
      <c r="E131" s="329"/>
      <c r="F131" s="227"/>
      <c r="G131" s="324"/>
      <c r="H131" s="324"/>
      <c r="I131" s="269" t="str">
        <f t="shared" si="53"/>
        <v/>
      </c>
      <c r="J131" s="326"/>
      <c r="K131" s="337"/>
      <c r="L131" s="337"/>
      <c r="M131" s="337"/>
      <c r="N131" s="337"/>
      <c r="O131" s="337"/>
      <c r="P131" s="337"/>
      <c r="Q131" s="337"/>
      <c r="R131" s="337"/>
      <c r="S131" s="337"/>
      <c r="T131" s="337"/>
      <c r="U131" s="337"/>
      <c r="V131" s="337"/>
      <c r="W131" s="168">
        <f t="shared" si="55"/>
        <v>0</v>
      </c>
      <c r="X131" s="320"/>
      <c r="AA131" s="330" t="str">
        <f t="shared" si="54"/>
        <v/>
      </c>
      <c r="AE131" s="312">
        <f t="shared" si="57"/>
        <v>0</v>
      </c>
      <c r="AF131" s="312">
        <f t="shared" si="58"/>
        <v>0</v>
      </c>
      <c r="AG131" s="312">
        <f t="shared" si="59"/>
        <v>0</v>
      </c>
      <c r="AH131" s="312">
        <f t="shared" si="60"/>
        <v>0</v>
      </c>
      <c r="AI131" s="312">
        <f t="shared" si="61"/>
        <v>0</v>
      </c>
      <c r="AJ131" s="312">
        <f t="shared" si="62"/>
        <v>0</v>
      </c>
      <c r="AK131" s="312">
        <f t="shared" si="63"/>
        <v>0</v>
      </c>
      <c r="AL131" s="312">
        <f t="shared" si="70"/>
        <v>0</v>
      </c>
      <c r="AM131" s="312">
        <f t="shared" si="65"/>
        <v>0</v>
      </c>
      <c r="AN131" s="312">
        <f t="shared" si="66"/>
        <v>0</v>
      </c>
      <c r="AO131" s="312">
        <f t="shared" si="67"/>
        <v>0</v>
      </c>
      <c r="AP131" s="312">
        <f t="shared" si="68"/>
        <v>0</v>
      </c>
      <c r="AQ131" s="312">
        <f t="shared" si="69"/>
        <v>0</v>
      </c>
    </row>
    <row r="132" spans="2:43" ht="15" customHeight="1">
      <c r="B132" s="14"/>
      <c r="C132" s="322">
        <v>117</v>
      </c>
      <c r="D132" s="329"/>
      <c r="E132" s="329"/>
      <c r="F132" s="227"/>
      <c r="G132" s="324"/>
      <c r="H132" s="324"/>
      <c r="I132" s="269" t="str">
        <f t="shared" si="53"/>
        <v/>
      </c>
      <c r="J132" s="326"/>
      <c r="K132" s="337"/>
      <c r="L132" s="337"/>
      <c r="M132" s="337"/>
      <c r="N132" s="337"/>
      <c r="O132" s="337"/>
      <c r="P132" s="337"/>
      <c r="Q132" s="337"/>
      <c r="R132" s="337"/>
      <c r="S132" s="337"/>
      <c r="T132" s="337"/>
      <c r="U132" s="337"/>
      <c r="V132" s="337"/>
      <c r="W132" s="168">
        <f t="shared" si="55"/>
        <v>0</v>
      </c>
      <c r="X132" s="320"/>
      <c r="AA132" s="330" t="str">
        <f t="shared" si="54"/>
        <v/>
      </c>
      <c r="AE132" s="312">
        <f t="shared" si="57"/>
        <v>0</v>
      </c>
      <c r="AF132" s="312">
        <f t="shared" si="58"/>
        <v>0</v>
      </c>
      <c r="AG132" s="312">
        <f t="shared" si="59"/>
        <v>0</v>
      </c>
      <c r="AH132" s="312">
        <f t="shared" si="60"/>
        <v>0</v>
      </c>
      <c r="AI132" s="312">
        <f t="shared" si="61"/>
        <v>0</v>
      </c>
      <c r="AJ132" s="312">
        <f t="shared" si="62"/>
        <v>0</v>
      </c>
      <c r="AK132" s="312">
        <f t="shared" si="63"/>
        <v>0</v>
      </c>
      <c r="AL132" s="312">
        <f t="shared" si="70"/>
        <v>0</v>
      </c>
      <c r="AM132" s="312">
        <f t="shared" si="65"/>
        <v>0</v>
      </c>
      <c r="AN132" s="312">
        <f t="shared" si="66"/>
        <v>0</v>
      </c>
      <c r="AO132" s="312">
        <f t="shared" si="67"/>
        <v>0</v>
      </c>
      <c r="AP132" s="312">
        <f t="shared" si="68"/>
        <v>0</v>
      </c>
      <c r="AQ132" s="312">
        <f t="shared" si="69"/>
        <v>0</v>
      </c>
    </row>
    <row r="133" spans="2:43" ht="15" customHeight="1">
      <c r="B133" s="14"/>
      <c r="C133" s="322">
        <v>118</v>
      </c>
      <c r="D133" s="329"/>
      <c r="E133" s="329"/>
      <c r="F133" s="227"/>
      <c r="G133" s="324"/>
      <c r="H133" s="324"/>
      <c r="I133" s="269" t="str">
        <f t="shared" si="53"/>
        <v/>
      </c>
      <c r="J133" s="326"/>
      <c r="K133" s="337"/>
      <c r="L133" s="337"/>
      <c r="M133" s="337"/>
      <c r="N133" s="337"/>
      <c r="O133" s="337"/>
      <c r="P133" s="337"/>
      <c r="Q133" s="337"/>
      <c r="R133" s="337"/>
      <c r="S133" s="337"/>
      <c r="T133" s="337"/>
      <c r="U133" s="337"/>
      <c r="V133" s="337"/>
      <c r="W133" s="168">
        <f t="shared" si="55"/>
        <v>0</v>
      </c>
      <c r="X133" s="320"/>
      <c r="AA133" s="330" t="str">
        <f t="shared" si="54"/>
        <v/>
      </c>
      <c r="AE133" s="312">
        <f t="shared" si="57"/>
        <v>0</v>
      </c>
      <c r="AF133" s="312">
        <f t="shared" si="58"/>
        <v>0</v>
      </c>
      <c r="AG133" s="312">
        <f t="shared" si="59"/>
        <v>0</v>
      </c>
      <c r="AH133" s="312">
        <f t="shared" si="60"/>
        <v>0</v>
      </c>
      <c r="AI133" s="312">
        <f t="shared" si="61"/>
        <v>0</v>
      </c>
      <c r="AJ133" s="312">
        <f t="shared" si="62"/>
        <v>0</v>
      </c>
      <c r="AK133" s="312">
        <f t="shared" si="63"/>
        <v>0</v>
      </c>
      <c r="AL133" s="312">
        <f t="shared" si="70"/>
        <v>0</v>
      </c>
      <c r="AM133" s="312">
        <f t="shared" si="65"/>
        <v>0</v>
      </c>
      <c r="AN133" s="312">
        <f t="shared" si="66"/>
        <v>0</v>
      </c>
      <c r="AO133" s="312">
        <f t="shared" si="67"/>
        <v>0</v>
      </c>
      <c r="AP133" s="312">
        <f t="shared" si="68"/>
        <v>0</v>
      </c>
      <c r="AQ133" s="312">
        <f t="shared" si="69"/>
        <v>0</v>
      </c>
    </row>
    <row r="134" spans="2:43" ht="15" customHeight="1">
      <c r="B134" s="14"/>
      <c r="C134" s="322">
        <v>119</v>
      </c>
      <c r="D134" s="329"/>
      <c r="E134" s="329"/>
      <c r="F134" s="227"/>
      <c r="G134" s="324"/>
      <c r="H134" s="324"/>
      <c r="I134" s="269" t="str">
        <f t="shared" si="53"/>
        <v/>
      </c>
      <c r="J134" s="326"/>
      <c r="K134" s="337"/>
      <c r="L134" s="337"/>
      <c r="M134" s="337"/>
      <c r="N134" s="337"/>
      <c r="O134" s="337"/>
      <c r="P134" s="337"/>
      <c r="Q134" s="337"/>
      <c r="R134" s="337"/>
      <c r="S134" s="337"/>
      <c r="T134" s="337"/>
      <c r="U134" s="337"/>
      <c r="V134" s="337"/>
      <c r="W134" s="168">
        <f t="shared" si="55"/>
        <v>0</v>
      </c>
      <c r="X134" s="320"/>
      <c r="AA134" s="330" t="str">
        <f t="shared" si="54"/>
        <v/>
      </c>
      <c r="AE134" s="312">
        <f t="shared" si="57"/>
        <v>0</v>
      </c>
      <c r="AF134" s="312">
        <f t="shared" si="58"/>
        <v>0</v>
      </c>
      <c r="AG134" s="312">
        <f t="shared" si="59"/>
        <v>0</v>
      </c>
      <c r="AH134" s="312">
        <f t="shared" si="60"/>
        <v>0</v>
      </c>
      <c r="AI134" s="312">
        <f t="shared" si="61"/>
        <v>0</v>
      </c>
      <c r="AJ134" s="312">
        <f t="shared" si="62"/>
        <v>0</v>
      </c>
      <c r="AK134" s="312">
        <f t="shared" si="63"/>
        <v>0</v>
      </c>
      <c r="AL134" s="312">
        <f t="shared" si="70"/>
        <v>0</v>
      </c>
      <c r="AM134" s="312">
        <f t="shared" si="65"/>
        <v>0</v>
      </c>
      <c r="AN134" s="312">
        <f t="shared" si="66"/>
        <v>0</v>
      </c>
      <c r="AO134" s="312">
        <f t="shared" si="67"/>
        <v>0</v>
      </c>
      <c r="AP134" s="312">
        <f t="shared" si="68"/>
        <v>0</v>
      </c>
      <c r="AQ134" s="312">
        <f t="shared" si="69"/>
        <v>0</v>
      </c>
    </row>
    <row r="135" spans="2:43" ht="15" customHeight="1">
      <c r="B135" s="14"/>
      <c r="C135" s="322">
        <v>120</v>
      </c>
      <c r="D135" s="329"/>
      <c r="E135" s="329"/>
      <c r="F135" s="227"/>
      <c r="G135" s="324"/>
      <c r="H135" s="324"/>
      <c r="I135" s="269" t="str">
        <f t="shared" si="53"/>
        <v/>
      </c>
      <c r="J135" s="326"/>
      <c r="K135" s="337"/>
      <c r="L135" s="337"/>
      <c r="M135" s="337"/>
      <c r="N135" s="337"/>
      <c r="O135" s="337"/>
      <c r="P135" s="337"/>
      <c r="Q135" s="337"/>
      <c r="R135" s="337"/>
      <c r="S135" s="337"/>
      <c r="T135" s="337"/>
      <c r="U135" s="337"/>
      <c r="V135" s="337"/>
      <c r="W135" s="168">
        <f t="shared" si="55"/>
        <v>0</v>
      </c>
      <c r="X135" s="320"/>
      <c r="AA135" s="331" t="str">
        <f t="shared" si="54"/>
        <v/>
      </c>
      <c r="AE135" s="312">
        <f t="shared" si="57"/>
        <v>0</v>
      </c>
      <c r="AF135" s="312">
        <f t="shared" si="58"/>
        <v>0</v>
      </c>
      <c r="AG135" s="312">
        <f t="shared" si="59"/>
        <v>0</v>
      </c>
      <c r="AH135" s="312">
        <f t="shared" si="60"/>
        <v>0</v>
      </c>
      <c r="AI135" s="312">
        <f t="shared" si="61"/>
        <v>0</v>
      </c>
      <c r="AJ135" s="312">
        <f t="shared" si="62"/>
        <v>0</v>
      </c>
      <c r="AK135" s="312">
        <f t="shared" si="63"/>
        <v>0</v>
      </c>
      <c r="AL135" s="312">
        <f t="shared" si="70"/>
        <v>0</v>
      </c>
      <c r="AM135" s="312">
        <f t="shared" si="65"/>
        <v>0</v>
      </c>
      <c r="AN135" s="312">
        <f t="shared" si="66"/>
        <v>0</v>
      </c>
      <c r="AO135" s="312">
        <f t="shared" si="67"/>
        <v>0</v>
      </c>
      <c r="AP135" s="312">
        <f t="shared" si="68"/>
        <v>0</v>
      </c>
      <c r="AQ135" s="312">
        <f t="shared" si="69"/>
        <v>0</v>
      </c>
    </row>
    <row r="136" spans="2:43" ht="15" customHeight="1">
      <c r="B136" s="299"/>
      <c r="C136" s="332"/>
      <c r="D136" s="332"/>
      <c r="E136" s="332"/>
      <c r="F136" s="333"/>
      <c r="G136" s="332"/>
      <c r="H136" s="332"/>
      <c r="I136" s="332"/>
      <c r="J136" s="332"/>
      <c r="K136" s="332"/>
      <c r="L136" s="332"/>
      <c r="M136" s="332"/>
      <c r="N136" s="332"/>
      <c r="O136" s="332"/>
      <c r="P136" s="332"/>
      <c r="Q136" s="332"/>
      <c r="R136" s="332"/>
      <c r="S136" s="332"/>
      <c r="T136" s="332"/>
      <c r="U136" s="332"/>
      <c r="V136" s="332"/>
      <c r="W136" s="332"/>
      <c r="X136" s="334"/>
      <c r="AE136" s="312">
        <f t="shared" si="57"/>
        <v>0</v>
      </c>
      <c r="AF136" s="312">
        <f t="shared" si="58"/>
        <v>0</v>
      </c>
      <c r="AG136" s="312">
        <f t="shared" si="59"/>
        <v>0</v>
      </c>
      <c r="AH136" s="312">
        <f t="shared" si="60"/>
        <v>0</v>
      </c>
      <c r="AI136" s="312">
        <f t="shared" si="61"/>
        <v>0</v>
      </c>
      <c r="AJ136" s="312">
        <f t="shared" si="62"/>
        <v>0</v>
      </c>
      <c r="AK136" s="312">
        <f t="shared" si="63"/>
        <v>0</v>
      </c>
      <c r="AL136" s="312">
        <f t="shared" si="70"/>
        <v>0</v>
      </c>
      <c r="AM136" s="312">
        <f t="shared" si="65"/>
        <v>0</v>
      </c>
      <c r="AN136" s="312">
        <f t="shared" si="66"/>
        <v>0</v>
      </c>
      <c r="AO136" s="312">
        <f t="shared" si="67"/>
        <v>0</v>
      </c>
      <c r="AP136" s="312">
        <f t="shared" si="68"/>
        <v>0</v>
      </c>
      <c r="AQ136" s="312">
        <f t="shared" si="69"/>
        <v>0</v>
      </c>
    </row>
    <row r="137" spans="2:43" ht="15" customHeight="1">
      <c r="B137" s="317"/>
      <c r="C137" s="317"/>
      <c r="D137" s="317"/>
      <c r="E137" s="317"/>
      <c r="F137" s="318"/>
      <c r="G137" s="317"/>
      <c r="H137" s="317"/>
      <c r="I137" s="317"/>
      <c r="J137" s="317"/>
      <c r="K137" s="317"/>
      <c r="L137" s="317"/>
      <c r="M137" s="317"/>
      <c r="N137" s="317"/>
      <c r="O137" s="317"/>
      <c r="P137" s="317"/>
      <c r="Q137" s="317"/>
      <c r="R137" s="317"/>
      <c r="S137" s="317"/>
      <c r="T137" s="317"/>
      <c r="U137" s="317"/>
      <c r="V137" s="317"/>
      <c r="W137" s="317"/>
      <c r="X137" s="303" t="s">
        <v>229</v>
      </c>
      <c r="AE137" s="312">
        <f t="shared" si="57"/>
        <v>0</v>
      </c>
      <c r="AF137" s="312">
        <f t="shared" si="58"/>
        <v>0</v>
      </c>
      <c r="AG137" s="312">
        <f t="shared" si="59"/>
        <v>0</v>
      </c>
      <c r="AH137" s="312">
        <f t="shared" si="60"/>
        <v>0</v>
      </c>
      <c r="AI137" s="312">
        <f t="shared" si="61"/>
        <v>0</v>
      </c>
      <c r="AJ137" s="312">
        <f t="shared" si="62"/>
        <v>0</v>
      </c>
      <c r="AK137" s="312">
        <f t="shared" si="63"/>
        <v>0</v>
      </c>
      <c r="AL137" s="312">
        <f t="shared" si="70"/>
        <v>0</v>
      </c>
      <c r="AM137" s="312">
        <f t="shared" si="65"/>
        <v>0</v>
      </c>
      <c r="AN137" s="312">
        <f t="shared" si="66"/>
        <v>0</v>
      </c>
      <c r="AO137" s="312">
        <f t="shared" si="67"/>
        <v>0</v>
      </c>
      <c r="AP137" s="312">
        <f t="shared" si="68"/>
        <v>0</v>
      </c>
      <c r="AQ137" s="312">
        <f t="shared" si="69"/>
        <v>0</v>
      </c>
    </row>
    <row r="138" spans="2:43" ht="15" customHeight="1">
      <c r="B138" s="14"/>
      <c r="C138" s="322">
        <v>121</v>
      </c>
      <c r="D138" s="329"/>
      <c r="E138" s="329"/>
      <c r="F138" s="227"/>
      <c r="G138" s="324"/>
      <c r="H138" s="324"/>
      <c r="I138" s="48" t="str">
        <f t="shared" ref="I138:I167" si="71">IF(D138="","",INDEX($AT$14:$BV$14,MATCH(D138,$AT$12:$BV$12,0)))</f>
        <v/>
      </c>
      <c r="J138" s="335"/>
      <c r="K138" s="337"/>
      <c r="L138" s="337"/>
      <c r="M138" s="337"/>
      <c r="N138" s="337"/>
      <c r="O138" s="337"/>
      <c r="P138" s="337"/>
      <c r="Q138" s="337"/>
      <c r="R138" s="337"/>
      <c r="S138" s="337"/>
      <c r="T138" s="337"/>
      <c r="U138" s="337"/>
      <c r="V138" s="337"/>
      <c r="W138" s="168">
        <f>IF(AND(E138="子メーター",F138="○"),-1,1)*SUM(K138:V138)</f>
        <v>0</v>
      </c>
      <c r="X138" s="320"/>
      <c r="AA138" s="328" t="str">
        <f t="shared" ref="AA138:AA167" si="72">IF(J138="","",HLOOKUP(D138,$AT$12:$BV$13,2,0)*10000+J138)</f>
        <v/>
      </c>
      <c r="AE138" s="312">
        <f t="shared" si="57"/>
        <v>0</v>
      </c>
      <c r="AF138" s="312">
        <f t="shared" si="58"/>
        <v>0</v>
      </c>
      <c r="AG138" s="312">
        <f t="shared" si="59"/>
        <v>0</v>
      </c>
      <c r="AH138" s="312">
        <f t="shared" si="60"/>
        <v>0</v>
      </c>
      <c r="AI138" s="312">
        <f t="shared" si="61"/>
        <v>0</v>
      </c>
      <c r="AJ138" s="312">
        <f t="shared" si="62"/>
        <v>0</v>
      </c>
      <c r="AK138" s="312">
        <f t="shared" si="63"/>
        <v>0</v>
      </c>
      <c r="AL138" s="312">
        <f t="shared" si="70"/>
        <v>0</v>
      </c>
      <c r="AM138" s="312">
        <f t="shared" si="65"/>
        <v>0</v>
      </c>
      <c r="AN138" s="312">
        <f t="shared" si="66"/>
        <v>0</v>
      </c>
      <c r="AO138" s="312">
        <f t="shared" si="67"/>
        <v>0</v>
      </c>
      <c r="AP138" s="312">
        <f t="shared" si="68"/>
        <v>0</v>
      </c>
      <c r="AQ138" s="312">
        <f t="shared" si="69"/>
        <v>0</v>
      </c>
    </row>
    <row r="139" spans="2:43" ht="15" customHeight="1">
      <c r="B139" s="14"/>
      <c r="C139" s="322">
        <v>122</v>
      </c>
      <c r="D139" s="329"/>
      <c r="E139" s="329"/>
      <c r="F139" s="227"/>
      <c r="G139" s="324"/>
      <c r="H139" s="324"/>
      <c r="I139" s="269" t="str">
        <f t="shared" si="71"/>
        <v/>
      </c>
      <c r="J139" s="326"/>
      <c r="K139" s="338"/>
      <c r="L139" s="338"/>
      <c r="M139" s="338"/>
      <c r="N139" s="338"/>
      <c r="O139" s="338"/>
      <c r="P139" s="338"/>
      <c r="Q139" s="338"/>
      <c r="R139" s="338"/>
      <c r="S139" s="338"/>
      <c r="T139" s="338"/>
      <c r="U139" s="338"/>
      <c r="V139" s="338"/>
      <c r="W139" s="168">
        <f t="shared" ref="W139:W167" si="73">IF(AND(E139="子メーター",F139="○"),-1,1)*SUM(K139:V139)</f>
        <v>0</v>
      </c>
      <c r="X139" s="320"/>
      <c r="AA139" s="330" t="str">
        <f t="shared" si="72"/>
        <v/>
      </c>
    </row>
    <row r="140" spans="2:43" ht="15" customHeight="1">
      <c r="B140" s="14"/>
      <c r="C140" s="322">
        <v>123</v>
      </c>
      <c r="D140" s="329"/>
      <c r="E140" s="329"/>
      <c r="F140" s="205"/>
      <c r="G140" s="325"/>
      <c r="H140" s="325"/>
      <c r="I140" s="269" t="str">
        <f t="shared" si="71"/>
        <v/>
      </c>
      <c r="J140" s="326"/>
      <c r="K140" s="338"/>
      <c r="L140" s="338"/>
      <c r="M140" s="338"/>
      <c r="N140" s="338"/>
      <c r="O140" s="338"/>
      <c r="P140" s="338"/>
      <c r="Q140" s="338"/>
      <c r="R140" s="338"/>
      <c r="S140" s="338"/>
      <c r="T140" s="338"/>
      <c r="U140" s="338"/>
      <c r="V140" s="338"/>
      <c r="W140" s="168">
        <f t="shared" si="73"/>
        <v>0</v>
      </c>
      <c r="X140" s="320"/>
      <c r="AA140" s="330" t="str">
        <f t="shared" si="72"/>
        <v/>
      </c>
    </row>
    <row r="141" spans="2:43" ht="15" customHeight="1">
      <c r="B141" s="14"/>
      <c r="C141" s="322">
        <v>124</v>
      </c>
      <c r="D141" s="329"/>
      <c r="E141" s="329"/>
      <c r="F141" s="227"/>
      <c r="G141" s="324"/>
      <c r="H141" s="324"/>
      <c r="I141" s="269" t="str">
        <f t="shared" si="71"/>
        <v/>
      </c>
      <c r="J141" s="326"/>
      <c r="K141" s="338"/>
      <c r="L141" s="338"/>
      <c r="M141" s="338"/>
      <c r="N141" s="338"/>
      <c r="O141" s="338"/>
      <c r="P141" s="338"/>
      <c r="Q141" s="338"/>
      <c r="R141" s="338"/>
      <c r="S141" s="338"/>
      <c r="T141" s="338"/>
      <c r="U141" s="338"/>
      <c r="V141" s="338"/>
      <c r="W141" s="168">
        <f t="shared" si="73"/>
        <v>0</v>
      </c>
      <c r="X141" s="320"/>
      <c r="AA141" s="330" t="str">
        <f t="shared" si="72"/>
        <v/>
      </c>
      <c r="AE141" s="312">
        <f t="shared" ref="AE141:AK141" si="74">IF(NOT(OR($D138="中圧ｶﾞｽ",$D138="低圧ｶﾞｽ")),0,IF($D138="中圧ｶﾞｽ",$AS$18,$AT$18)*K138*INDEX($AF$5:$BG$10,IF($J138&lt;=2005,1,3),MATCH($G138,$AF$4:$BG$4,0)))</f>
        <v>0</v>
      </c>
      <c r="AF141" s="312">
        <f t="shared" si="74"/>
        <v>0</v>
      </c>
      <c r="AG141" s="312">
        <f t="shared" si="74"/>
        <v>0</v>
      </c>
      <c r="AH141" s="312">
        <f t="shared" si="74"/>
        <v>0</v>
      </c>
      <c r="AI141" s="312">
        <f t="shared" si="74"/>
        <v>0</v>
      </c>
      <c r="AJ141" s="312">
        <f t="shared" si="74"/>
        <v>0</v>
      </c>
      <c r="AK141" s="312">
        <f t="shared" si="74"/>
        <v>0</v>
      </c>
      <c r="AL141" s="312">
        <f>IF(NOT(OR($D138="中圧ｶﾞｽ",$D138="低圧ｶﾞｽ")),0,IF($D138="中圧ｶﾞｽ",$AS$18,$AT$18)*R138*INDEX($AF$5:$BG$10,IF($J138&lt;2005,1,IF($J138=2005,2,3)),MATCH($G138,$AF$4:$BG$4,0)))</f>
        <v>0</v>
      </c>
      <c r="AM141" s="312">
        <f>IF(NOT(OR($D138="中圧ｶﾞｽ",$D138="低圧ｶﾞｽ")),0,IF($D138="中圧ｶﾞｽ",$AS$18,$AT$18)*S138*INDEX($AF$5:$BG$10,IF($J138&lt;2005,1,IF($J138=2005,2,3)),MATCH($G138,$AF$4:$BG$4,0)))</f>
        <v>0</v>
      </c>
      <c r="AN141" s="312">
        <f>IF(NOT(OR($D138="中圧ｶﾞｽ",$D138="低圧ｶﾞｽ")),0,IF($D138="中圧ｶﾞｽ",$AS$18,$AT$18)*T138*INDEX($AF$5:$BG$10,IF($J138&lt;2005,1,IF($J138=2005,2,3)),MATCH($G138,$AF$4:$BG$4,0)))</f>
        <v>0</v>
      </c>
      <c r="AO141" s="312">
        <f>IF(NOT(OR($D138="中圧ｶﾞｽ",$D138="低圧ｶﾞｽ")),0,IF($D138="中圧ｶﾞｽ",$AS$18,$AT$18)*U138*INDEX($AF$5:$BG$10,IF($J138&lt;2005,1,IF($J138=2005,2,3)),MATCH($G138,$AF$4:$BG$4,0)))</f>
        <v>0</v>
      </c>
      <c r="AP141" s="312">
        <f>IF(NOT(OR($D138="中圧ｶﾞｽ",$D138="低圧ｶﾞｽ")),0,IF($D138="中圧ｶﾞｽ",$AS$18,$AT$18)*V138*INDEX($AF$5:$BG$10,IF($J138&lt;2005,1,3),MATCH($G138,$AF$4:$BG$4,0)))</f>
        <v>0</v>
      </c>
      <c r="AQ141" s="312">
        <f>SUM(AE141:AP141)</f>
        <v>0</v>
      </c>
    </row>
    <row r="142" spans="2:43" ht="15" customHeight="1">
      <c r="B142" s="14"/>
      <c r="C142" s="322">
        <v>125</v>
      </c>
      <c r="D142" s="329"/>
      <c r="E142" s="329"/>
      <c r="F142" s="205"/>
      <c r="G142" s="325"/>
      <c r="H142" s="324"/>
      <c r="I142" s="269" t="str">
        <f t="shared" si="71"/>
        <v/>
      </c>
      <c r="J142" s="326"/>
      <c r="K142" s="338"/>
      <c r="L142" s="338"/>
      <c r="M142" s="338"/>
      <c r="N142" s="338"/>
      <c r="O142" s="338"/>
      <c r="P142" s="338"/>
      <c r="Q142" s="338"/>
      <c r="R142" s="338"/>
      <c r="S142" s="338"/>
      <c r="T142" s="338"/>
      <c r="U142" s="338"/>
      <c r="V142" s="338"/>
      <c r="W142" s="168">
        <f t="shared" si="73"/>
        <v>0</v>
      </c>
      <c r="X142" s="320"/>
      <c r="AA142" s="330" t="str">
        <f t="shared" si="72"/>
        <v/>
      </c>
      <c r="AE142" s="312">
        <f t="shared" ref="AE142:AE170" si="75">IF(NOT(OR($D139="中圧ｶﾞｽ",$D139="低圧ｶﾞｽ")),0,IF($D139="中圧ｶﾞｽ",$AS$18,$AT$18)*K139*INDEX($AF$5:$BG$10,IF($J139&lt;=2005,1,3),MATCH($G139,$AF$4:$BG$4,0)))</f>
        <v>0</v>
      </c>
      <c r="AF142" s="312">
        <f t="shared" ref="AF142:AF170" si="76">IF(NOT(OR($D139="中圧ｶﾞｽ",$D139="低圧ｶﾞｽ")),0,IF($D139="中圧ｶﾞｽ",$AS$18,$AT$18)*L139*INDEX($AF$5:$BG$10,IF($J139&lt;=2005,1,3),MATCH($G139,$AF$4:$BG$4,0)))</f>
        <v>0</v>
      </c>
      <c r="AG142" s="312">
        <f t="shared" ref="AG142:AG170" si="77">IF(NOT(OR($D139="中圧ｶﾞｽ",$D139="低圧ｶﾞｽ")),0,IF($D139="中圧ｶﾞｽ",$AS$18,$AT$18)*M139*INDEX($AF$5:$BG$10,IF($J139&lt;=2005,1,3),MATCH($G139,$AF$4:$BG$4,0)))</f>
        <v>0</v>
      </c>
      <c r="AH142" s="312">
        <f t="shared" ref="AH142:AH170" si="78">IF(NOT(OR($D139="中圧ｶﾞｽ",$D139="低圧ｶﾞｽ")),0,IF($D139="中圧ｶﾞｽ",$AS$18,$AT$18)*N139*INDEX($AF$5:$BG$10,IF($J139&lt;=2005,1,3),MATCH($G139,$AF$4:$BG$4,0)))</f>
        <v>0</v>
      </c>
      <c r="AI142" s="312">
        <f t="shared" ref="AI142:AI170" si="79">IF(NOT(OR($D139="中圧ｶﾞｽ",$D139="低圧ｶﾞｽ")),0,IF($D139="中圧ｶﾞｽ",$AS$18,$AT$18)*O139*INDEX($AF$5:$BG$10,IF($J139&lt;=2005,1,3),MATCH($G139,$AF$4:$BG$4,0)))</f>
        <v>0</v>
      </c>
      <c r="AJ142" s="312">
        <f t="shared" ref="AJ142:AJ170" si="80">IF(NOT(OR($D139="中圧ｶﾞｽ",$D139="低圧ｶﾞｽ")),0,IF($D139="中圧ｶﾞｽ",$AS$18,$AT$18)*P139*INDEX($AF$5:$BG$10,IF($J139&lt;=2005,1,3),MATCH($G139,$AF$4:$BG$4,0)))</f>
        <v>0</v>
      </c>
      <c r="AK142" s="312">
        <f t="shared" ref="AK142:AK170" si="81">IF(NOT(OR($D139="中圧ｶﾞｽ",$D139="低圧ｶﾞｽ")),0,IF($D139="中圧ｶﾞｽ",$AS$18,$AT$18)*Q139*INDEX($AF$5:$BG$10,IF($J139&lt;=2005,1,3),MATCH($G139,$AF$4:$BG$4,0)))</f>
        <v>0</v>
      </c>
      <c r="AL142" s="312">
        <f t="shared" ref="AL142:AL149" si="82">IF(NOT(OR($D139="中圧ｶﾞｽ",$D139="低圧ｶﾞｽ")),0,IF($D139="中圧ｶﾞｽ",$AS$18,$AT$18)*R139*INDEX($AF$5:$BG$10,IF($J139&lt;2005,1,IF($J139=2005,2,3)),MATCH($G139,$AF$4:$BG$4,0)))</f>
        <v>0</v>
      </c>
      <c r="AM142" s="312">
        <f t="shared" ref="AM142:AM170" si="83">IF(NOT(OR($D139="中圧ｶﾞｽ",$D139="低圧ｶﾞｽ")),0,IF($D139="中圧ｶﾞｽ",$AS$18,$AT$18)*S139*INDEX($AF$5:$BG$10,IF($J139&lt;2005,1,IF($J139=2005,2,3)),MATCH($G139,$AF$4:$BG$4,0)))</f>
        <v>0</v>
      </c>
      <c r="AN142" s="312">
        <f t="shared" ref="AN142:AN170" si="84">IF(NOT(OR($D139="中圧ｶﾞｽ",$D139="低圧ｶﾞｽ")),0,IF($D139="中圧ｶﾞｽ",$AS$18,$AT$18)*T139*INDEX($AF$5:$BG$10,IF($J139&lt;2005,1,IF($J139=2005,2,3)),MATCH($G139,$AF$4:$BG$4,0)))</f>
        <v>0</v>
      </c>
      <c r="AO142" s="312">
        <f t="shared" ref="AO142:AO170" si="85">IF(NOT(OR($D139="中圧ｶﾞｽ",$D139="低圧ｶﾞｽ")),0,IF($D139="中圧ｶﾞｽ",$AS$18,$AT$18)*U139*INDEX($AF$5:$BG$10,IF($J139&lt;2005,1,IF($J139=2005,2,3)),MATCH($G139,$AF$4:$BG$4,0)))</f>
        <v>0</v>
      </c>
      <c r="AP142" s="312">
        <f t="shared" ref="AP142:AP170" si="86">IF(NOT(OR($D139="中圧ｶﾞｽ",$D139="低圧ｶﾞｽ")),0,IF($D139="中圧ｶﾞｽ",$AS$18,$AT$18)*V139*INDEX($AF$5:$BG$10,IF($J139&lt;2005,1,3),MATCH($G139,$AF$4:$BG$4,0)))</f>
        <v>0</v>
      </c>
      <c r="AQ142" s="312">
        <f t="shared" ref="AQ142:AQ170" si="87">SUM(AE142:AP142)</f>
        <v>0</v>
      </c>
    </row>
    <row r="143" spans="2:43" ht="15" customHeight="1">
      <c r="B143" s="14"/>
      <c r="C143" s="322">
        <v>126</v>
      </c>
      <c r="D143" s="329"/>
      <c r="E143" s="329"/>
      <c r="F143" s="227"/>
      <c r="G143" s="324"/>
      <c r="H143" s="324"/>
      <c r="I143" s="269" t="str">
        <f t="shared" si="71"/>
        <v/>
      </c>
      <c r="J143" s="326"/>
      <c r="K143" s="338"/>
      <c r="L143" s="338"/>
      <c r="M143" s="338"/>
      <c r="N143" s="338"/>
      <c r="O143" s="338"/>
      <c r="P143" s="338"/>
      <c r="Q143" s="338"/>
      <c r="R143" s="338"/>
      <c r="S143" s="338"/>
      <c r="T143" s="338"/>
      <c r="U143" s="338"/>
      <c r="V143" s="338"/>
      <c r="W143" s="168">
        <f t="shared" si="73"/>
        <v>0</v>
      </c>
      <c r="X143" s="320"/>
      <c r="AA143" s="330" t="str">
        <f t="shared" si="72"/>
        <v/>
      </c>
      <c r="AE143" s="312">
        <f t="shared" si="75"/>
        <v>0</v>
      </c>
      <c r="AF143" s="312">
        <f t="shared" si="76"/>
        <v>0</v>
      </c>
      <c r="AG143" s="312">
        <f t="shared" si="77"/>
        <v>0</v>
      </c>
      <c r="AH143" s="312">
        <f t="shared" si="78"/>
        <v>0</v>
      </c>
      <c r="AI143" s="312">
        <f t="shared" si="79"/>
        <v>0</v>
      </c>
      <c r="AJ143" s="312">
        <f t="shared" si="80"/>
        <v>0</v>
      </c>
      <c r="AK143" s="312">
        <f t="shared" si="81"/>
        <v>0</v>
      </c>
      <c r="AL143" s="312">
        <f t="shared" si="82"/>
        <v>0</v>
      </c>
      <c r="AM143" s="312">
        <f t="shared" si="83"/>
        <v>0</v>
      </c>
      <c r="AN143" s="312">
        <f t="shared" si="84"/>
        <v>0</v>
      </c>
      <c r="AO143" s="312">
        <f t="shared" si="85"/>
        <v>0</v>
      </c>
      <c r="AP143" s="312">
        <f t="shared" si="86"/>
        <v>0</v>
      </c>
      <c r="AQ143" s="312">
        <f t="shared" si="87"/>
        <v>0</v>
      </c>
    </row>
    <row r="144" spans="2:43" ht="15" customHeight="1">
      <c r="B144" s="14"/>
      <c r="C144" s="322">
        <v>127</v>
      </c>
      <c r="D144" s="329"/>
      <c r="E144" s="329"/>
      <c r="F144" s="205"/>
      <c r="G144" s="325"/>
      <c r="H144" s="324"/>
      <c r="I144" s="269" t="str">
        <f t="shared" si="71"/>
        <v/>
      </c>
      <c r="J144" s="326"/>
      <c r="K144" s="338"/>
      <c r="L144" s="338"/>
      <c r="M144" s="338"/>
      <c r="N144" s="338"/>
      <c r="O144" s="338"/>
      <c r="P144" s="338"/>
      <c r="Q144" s="338"/>
      <c r="R144" s="338"/>
      <c r="S144" s="338"/>
      <c r="T144" s="338"/>
      <c r="U144" s="338"/>
      <c r="V144" s="338"/>
      <c r="W144" s="168">
        <f t="shared" si="73"/>
        <v>0</v>
      </c>
      <c r="X144" s="320"/>
      <c r="AA144" s="330" t="str">
        <f t="shared" si="72"/>
        <v/>
      </c>
      <c r="AE144" s="312">
        <f t="shared" si="75"/>
        <v>0</v>
      </c>
      <c r="AF144" s="312">
        <f t="shared" si="76"/>
        <v>0</v>
      </c>
      <c r="AG144" s="312">
        <f t="shared" si="77"/>
        <v>0</v>
      </c>
      <c r="AH144" s="312">
        <f t="shared" si="78"/>
        <v>0</v>
      </c>
      <c r="AI144" s="312">
        <f t="shared" si="79"/>
        <v>0</v>
      </c>
      <c r="AJ144" s="312">
        <f t="shared" si="80"/>
        <v>0</v>
      </c>
      <c r="AK144" s="312">
        <f t="shared" si="81"/>
        <v>0</v>
      </c>
      <c r="AL144" s="312">
        <f t="shared" si="82"/>
        <v>0</v>
      </c>
      <c r="AM144" s="312">
        <f t="shared" si="83"/>
        <v>0</v>
      </c>
      <c r="AN144" s="312">
        <f t="shared" si="84"/>
        <v>0</v>
      </c>
      <c r="AO144" s="312">
        <f t="shared" si="85"/>
        <v>0</v>
      </c>
      <c r="AP144" s="312">
        <f t="shared" si="86"/>
        <v>0</v>
      </c>
      <c r="AQ144" s="312">
        <f t="shared" si="87"/>
        <v>0</v>
      </c>
    </row>
    <row r="145" spans="2:43" ht="15" customHeight="1">
      <c r="B145" s="14"/>
      <c r="C145" s="322">
        <v>128</v>
      </c>
      <c r="D145" s="329"/>
      <c r="E145" s="329"/>
      <c r="F145" s="227"/>
      <c r="G145" s="324"/>
      <c r="H145" s="324"/>
      <c r="I145" s="269" t="str">
        <f t="shared" si="71"/>
        <v/>
      </c>
      <c r="J145" s="326"/>
      <c r="K145" s="338"/>
      <c r="L145" s="338"/>
      <c r="M145" s="338"/>
      <c r="N145" s="338"/>
      <c r="O145" s="338"/>
      <c r="P145" s="338"/>
      <c r="Q145" s="338"/>
      <c r="R145" s="338"/>
      <c r="S145" s="338"/>
      <c r="T145" s="338"/>
      <c r="U145" s="338"/>
      <c r="V145" s="338"/>
      <c r="W145" s="168">
        <f t="shared" si="73"/>
        <v>0</v>
      </c>
      <c r="X145" s="320"/>
      <c r="AA145" s="330" t="str">
        <f t="shared" si="72"/>
        <v/>
      </c>
      <c r="AE145" s="312">
        <f t="shared" si="75"/>
        <v>0</v>
      </c>
      <c r="AF145" s="312">
        <f t="shared" si="76"/>
        <v>0</v>
      </c>
      <c r="AG145" s="312">
        <f t="shared" si="77"/>
        <v>0</v>
      </c>
      <c r="AH145" s="312">
        <f t="shared" si="78"/>
        <v>0</v>
      </c>
      <c r="AI145" s="312">
        <f t="shared" si="79"/>
        <v>0</v>
      </c>
      <c r="AJ145" s="312">
        <f t="shared" si="80"/>
        <v>0</v>
      </c>
      <c r="AK145" s="312">
        <f t="shared" si="81"/>
        <v>0</v>
      </c>
      <c r="AL145" s="312">
        <f t="shared" si="82"/>
        <v>0</v>
      </c>
      <c r="AM145" s="312">
        <f t="shared" si="83"/>
        <v>0</v>
      </c>
      <c r="AN145" s="312">
        <f t="shared" si="84"/>
        <v>0</v>
      </c>
      <c r="AO145" s="312">
        <f t="shared" si="85"/>
        <v>0</v>
      </c>
      <c r="AP145" s="312">
        <f t="shared" si="86"/>
        <v>0</v>
      </c>
      <c r="AQ145" s="312">
        <f t="shared" si="87"/>
        <v>0</v>
      </c>
    </row>
    <row r="146" spans="2:43" ht="15" customHeight="1">
      <c r="B146" s="14"/>
      <c r="C146" s="322">
        <v>129</v>
      </c>
      <c r="D146" s="329"/>
      <c r="E146" s="329"/>
      <c r="F146" s="205"/>
      <c r="G146" s="325"/>
      <c r="H146" s="324"/>
      <c r="I146" s="269" t="str">
        <f t="shared" si="71"/>
        <v/>
      </c>
      <c r="J146" s="326"/>
      <c r="K146" s="338"/>
      <c r="L146" s="338"/>
      <c r="M146" s="338"/>
      <c r="N146" s="338"/>
      <c r="O146" s="338"/>
      <c r="P146" s="338"/>
      <c r="Q146" s="338"/>
      <c r="R146" s="338"/>
      <c r="S146" s="338"/>
      <c r="T146" s="338"/>
      <c r="U146" s="338"/>
      <c r="V146" s="338"/>
      <c r="W146" s="168">
        <f t="shared" si="73"/>
        <v>0</v>
      </c>
      <c r="X146" s="320"/>
      <c r="AA146" s="330" t="str">
        <f t="shared" si="72"/>
        <v/>
      </c>
      <c r="AE146" s="312">
        <f t="shared" si="75"/>
        <v>0</v>
      </c>
      <c r="AF146" s="312">
        <f t="shared" si="76"/>
        <v>0</v>
      </c>
      <c r="AG146" s="312">
        <f t="shared" si="77"/>
        <v>0</v>
      </c>
      <c r="AH146" s="312">
        <f t="shared" si="78"/>
        <v>0</v>
      </c>
      <c r="AI146" s="312">
        <f t="shared" si="79"/>
        <v>0</v>
      </c>
      <c r="AJ146" s="312">
        <f t="shared" si="80"/>
        <v>0</v>
      </c>
      <c r="AK146" s="312">
        <f t="shared" si="81"/>
        <v>0</v>
      </c>
      <c r="AL146" s="312">
        <f t="shared" si="82"/>
        <v>0</v>
      </c>
      <c r="AM146" s="312">
        <f t="shared" si="83"/>
        <v>0</v>
      </c>
      <c r="AN146" s="312">
        <f t="shared" si="84"/>
        <v>0</v>
      </c>
      <c r="AO146" s="312">
        <f t="shared" si="85"/>
        <v>0</v>
      </c>
      <c r="AP146" s="312">
        <f t="shared" si="86"/>
        <v>0</v>
      </c>
      <c r="AQ146" s="312">
        <f t="shared" si="87"/>
        <v>0</v>
      </c>
    </row>
    <row r="147" spans="2:43" ht="15" customHeight="1">
      <c r="B147" s="14"/>
      <c r="C147" s="322">
        <v>130</v>
      </c>
      <c r="D147" s="329"/>
      <c r="E147" s="329"/>
      <c r="F147" s="227"/>
      <c r="G147" s="324"/>
      <c r="H147" s="324"/>
      <c r="I147" s="269" t="str">
        <f t="shared" si="71"/>
        <v/>
      </c>
      <c r="J147" s="326"/>
      <c r="K147" s="338"/>
      <c r="L147" s="338"/>
      <c r="M147" s="338"/>
      <c r="N147" s="338"/>
      <c r="O147" s="338"/>
      <c r="P147" s="338"/>
      <c r="Q147" s="338"/>
      <c r="R147" s="338"/>
      <c r="S147" s="338"/>
      <c r="T147" s="338"/>
      <c r="U147" s="338"/>
      <c r="V147" s="338"/>
      <c r="W147" s="168">
        <f t="shared" si="73"/>
        <v>0</v>
      </c>
      <c r="X147" s="320"/>
      <c r="AA147" s="330" t="str">
        <f t="shared" si="72"/>
        <v/>
      </c>
      <c r="AE147" s="312">
        <f t="shared" si="75"/>
        <v>0</v>
      </c>
      <c r="AF147" s="312">
        <f t="shared" si="76"/>
        <v>0</v>
      </c>
      <c r="AG147" s="312">
        <f t="shared" si="77"/>
        <v>0</v>
      </c>
      <c r="AH147" s="312">
        <f t="shared" si="78"/>
        <v>0</v>
      </c>
      <c r="AI147" s="312">
        <f t="shared" si="79"/>
        <v>0</v>
      </c>
      <c r="AJ147" s="312">
        <f t="shared" si="80"/>
        <v>0</v>
      </c>
      <c r="AK147" s="312">
        <f t="shared" si="81"/>
        <v>0</v>
      </c>
      <c r="AL147" s="312">
        <f t="shared" si="82"/>
        <v>0</v>
      </c>
      <c r="AM147" s="312">
        <f t="shared" si="83"/>
        <v>0</v>
      </c>
      <c r="AN147" s="312">
        <f t="shared" si="84"/>
        <v>0</v>
      </c>
      <c r="AO147" s="312">
        <f t="shared" si="85"/>
        <v>0</v>
      </c>
      <c r="AP147" s="312">
        <f t="shared" si="86"/>
        <v>0</v>
      </c>
      <c r="AQ147" s="312">
        <f t="shared" si="87"/>
        <v>0</v>
      </c>
    </row>
    <row r="148" spans="2:43" ht="15" customHeight="1">
      <c r="B148" s="14"/>
      <c r="C148" s="322">
        <v>131</v>
      </c>
      <c r="D148" s="329"/>
      <c r="E148" s="329"/>
      <c r="F148" s="205"/>
      <c r="G148" s="325"/>
      <c r="H148" s="324"/>
      <c r="I148" s="269" t="str">
        <f t="shared" si="71"/>
        <v/>
      </c>
      <c r="J148" s="326"/>
      <c r="K148" s="338"/>
      <c r="L148" s="338"/>
      <c r="M148" s="338"/>
      <c r="N148" s="338"/>
      <c r="O148" s="338"/>
      <c r="P148" s="338"/>
      <c r="Q148" s="338"/>
      <c r="R148" s="338"/>
      <c r="S148" s="338"/>
      <c r="T148" s="338"/>
      <c r="U148" s="338"/>
      <c r="V148" s="338"/>
      <c r="W148" s="168">
        <f t="shared" si="73"/>
        <v>0</v>
      </c>
      <c r="X148" s="320"/>
      <c r="AA148" s="330" t="str">
        <f t="shared" si="72"/>
        <v/>
      </c>
      <c r="AE148" s="312">
        <f t="shared" si="75"/>
        <v>0</v>
      </c>
      <c r="AF148" s="312">
        <f t="shared" si="76"/>
        <v>0</v>
      </c>
      <c r="AG148" s="312">
        <f t="shared" si="77"/>
        <v>0</v>
      </c>
      <c r="AH148" s="312">
        <f t="shared" si="78"/>
        <v>0</v>
      </c>
      <c r="AI148" s="312">
        <f t="shared" si="79"/>
        <v>0</v>
      </c>
      <c r="AJ148" s="312">
        <f t="shared" si="80"/>
        <v>0</v>
      </c>
      <c r="AK148" s="312">
        <f t="shared" si="81"/>
        <v>0</v>
      </c>
      <c r="AL148" s="312">
        <f t="shared" si="82"/>
        <v>0</v>
      </c>
      <c r="AM148" s="312">
        <f t="shared" si="83"/>
        <v>0</v>
      </c>
      <c r="AN148" s="312">
        <f t="shared" si="84"/>
        <v>0</v>
      </c>
      <c r="AO148" s="312">
        <f t="shared" si="85"/>
        <v>0</v>
      </c>
      <c r="AP148" s="312">
        <f t="shared" si="86"/>
        <v>0</v>
      </c>
      <c r="AQ148" s="312">
        <f t="shared" si="87"/>
        <v>0</v>
      </c>
    </row>
    <row r="149" spans="2:43" ht="15" customHeight="1">
      <c r="B149" s="14"/>
      <c r="C149" s="322">
        <v>132</v>
      </c>
      <c r="D149" s="329"/>
      <c r="E149" s="329"/>
      <c r="F149" s="227"/>
      <c r="G149" s="324"/>
      <c r="H149" s="324"/>
      <c r="I149" s="269" t="str">
        <f t="shared" si="71"/>
        <v/>
      </c>
      <c r="J149" s="326"/>
      <c r="K149" s="338"/>
      <c r="L149" s="338"/>
      <c r="M149" s="338"/>
      <c r="N149" s="338"/>
      <c r="O149" s="338"/>
      <c r="P149" s="338"/>
      <c r="Q149" s="338"/>
      <c r="R149" s="338"/>
      <c r="S149" s="338"/>
      <c r="T149" s="338"/>
      <c r="U149" s="338"/>
      <c r="V149" s="338"/>
      <c r="W149" s="168">
        <f t="shared" si="73"/>
        <v>0</v>
      </c>
      <c r="X149" s="320"/>
      <c r="AA149" s="330" t="str">
        <f t="shared" si="72"/>
        <v/>
      </c>
      <c r="AE149" s="312">
        <f t="shared" si="75"/>
        <v>0</v>
      </c>
      <c r="AF149" s="312">
        <f t="shared" si="76"/>
        <v>0</v>
      </c>
      <c r="AG149" s="312">
        <f t="shared" si="77"/>
        <v>0</v>
      </c>
      <c r="AH149" s="312">
        <f t="shared" si="78"/>
        <v>0</v>
      </c>
      <c r="AI149" s="312">
        <f t="shared" si="79"/>
        <v>0</v>
      </c>
      <c r="AJ149" s="312">
        <f t="shared" si="80"/>
        <v>0</v>
      </c>
      <c r="AK149" s="312">
        <f t="shared" si="81"/>
        <v>0</v>
      </c>
      <c r="AL149" s="312">
        <f t="shared" si="82"/>
        <v>0</v>
      </c>
      <c r="AM149" s="312">
        <f t="shared" si="83"/>
        <v>0</v>
      </c>
      <c r="AN149" s="312">
        <f t="shared" si="84"/>
        <v>0</v>
      </c>
      <c r="AO149" s="312">
        <f t="shared" si="85"/>
        <v>0</v>
      </c>
      <c r="AP149" s="312">
        <f t="shared" si="86"/>
        <v>0</v>
      </c>
      <c r="AQ149" s="312">
        <f t="shared" si="87"/>
        <v>0</v>
      </c>
    </row>
    <row r="150" spans="2:43" ht="15" customHeight="1">
      <c r="B150" s="14"/>
      <c r="C150" s="322">
        <v>133</v>
      </c>
      <c r="D150" s="329"/>
      <c r="E150" s="329"/>
      <c r="F150" s="227"/>
      <c r="G150" s="324"/>
      <c r="H150" s="324"/>
      <c r="I150" s="269" t="str">
        <f t="shared" si="71"/>
        <v/>
      </c>
      <c r="J150" s="326"/>
      <c r="K150" s="337"/>
      <c r="L150" s="337"/>
      <c r="M150" s="337"/>
      <c r="N150" s="337"/>
      <c r="O150" s="337"/>
      <c r="P150" s="337"/>
      <c r="Q150" s="337"/>
      <c r="R150" s="337"/>
      <c r="S150" s="337"/>
      <c r="T150" s="337"/>
      <c r="U150" s="337"/>
      <c r="V150" s="337"/>
      <c r="W150" s="168">
        <f t="shared" si="73"/>
        <v>0</v>
      </c>
      <c r="X150" s="320"/>
      <c r="AA150" s="330" t="str">
        <f t="shared" si="72"/>
        <v/>
      </c>
      <c r="AE150" s="312">
        <f t="shared" si="75"/>
        <v>0</v>
      </c>
      <c r="AF150" s="312">
        <f t="shared" si="76"/>
        <v>0</v>
      </c>
      <c r="AG150" s="312">
        <f t="shared" si="77"/>
        <v>0</v>
      </c>
      <c r="AH150" s="312">
        <f t="shared" si="78"/>
        <v>0</v>
      </c>
      <c r="AI150" s="312">
        <f t="shared" si="79"/>
        <v>0</v>
      </c>
      <c r="AJ150" s="312">
        <f t="shared" si="80"/>
        <v>0</v>
      </c>
      <c r="AK150" s="312">
        <f t="shared" si="81"/>
        <v>0</v>
      </c>
      <c r="AL150" s="312">
        <f>IF(NOT(OR($D147="中圧ｶﾞｽ",$D147="低圧ｶﾞｽ")),0,IF($D147="中圧ｶﾞｽ",$AS$18,$AT$18)*R147*INDEX($AF$5:$BG$10,IF($J147&lt;2005,1,IF($J147=2005,2,3)),MATCH($G147,$AF$4:$BG$4,0)))</f>
        <v>0</v>
      </c>
      <c r="AM150" s="312">
        <f t="shared" si="83"/>
        <v>0</v>
      </c>
      <c r="AN150" s="312">
        <f t="shared" si="84"/>
        <v>0</v>
      </c>
      <c r="AO150" s="312">
        <f t="shared" si="85"/>
        <v>0</v>
      </c>
      <c r="AP150" s="312">
        <f t="shared" si="86"/>
        <v>0</v>
      </c>
      <c r="AQ150" s="312">
        <f t="shared" si="87"/>
        <v>0</v>
      </c>
    </row>
    <row r="151" spans="2:43" ht="15" customHeight="1">
      <c r="B151" s="14"/>
      <c r="C151" s="322">
        <v>134</v>
      </c>
      <c r="D151" s="329"/>
      <c r="E151" s="329"/>
      <c r="F151" s="227"/>
      <c r="G151" s="324"/>
      <c r="H151" s="324"/>
      <c r="I151" s="269" t="str">
        <f t="shared" si="71"/>
        <v/>
      </c>
      <c r="J151" s="326"/>
      <c r="K151" s="337"/>
      <c r="L151" s="337"/>
      <c r="M151" s="337"/>
      <c r="N151" s="337"/>
      <c r="O151" s="337"/>
      <c r="P151" s="337"/>
      <c r="Q151" s="337"/>
      <c r="R151" s="337"/>
      <c r="S151" s="337"/>
      <c r="T151" s="337"/>
      <c r="U151" s="337"/>
      <c r="V151" s="337"/>
      <c r="W151" s="168">
        <f t="shared" si="73"/>
        <v>0</v>
      </c>
      <c r="X151" s="320"/>
      <c r="AA151" s="330" t="str">
        <f t="shared" si="72"/>
        <v/>
      </c>
      <c r="AE151" s="312">
        <f t="shared" si="75"/>
        <v>0</v>
      </c>
      <c r="AF151" s="312">
        <f t="shared" si="76"/>
        <v>0</v>
      </c>
      <c r="AG151" s="312">
        <f t="shared" si="77"/>
        <v>0</v>
      </c>
      <c r="AH151" s="312">
        <f t="shared" si="78"/>
        <v>0</v>
      </c>
      <c r="AI151" s="312">
        <f t="shared" si="79"/>
        <v>0</v>
      </c>
      <c r="AJ151" s="312">
        <f t="shared" si="80"/>
        <v>0</v>
      </c>
      <c r="AK151" s="312">
        <f t="shared" si="81"/>
        <v>0</v>
      </c>
      <c r="AL151" s="312">
        <f t="shared" ref="AL151:AL170" si="88">IF(NOT(OR($D148="中圧ｶﾞｽ",$D148="低圧ｶﾞｽ")),0,IF($D148="中圧ｶﾞｽ",$AS$18,$AT$18)*R148*INDEX($AF$5:$BG$10,IF($J148&lt;2005,1,IF($J148=2005,2,3)),MATCH($G148,$AF$4:$BG$4,0)))</f>
        <v>0</v>
      </c>
      <c r="AM151" s="312">
        <f t="shared" si="83"/>
        <v>0</v>
      </c>
      <c r="AN151" s="312">
        <f t="shared" si="84"/>
        <v>0</v>
      </c>
      <c r="AO151" s="312">
        <f t="shared" si="85"/>
        <v>0</v>
      </c>
      <c r="AP151" s="312">
        <f t="shared" si="86"/>
        <v>0</v>
      </c>
      <c r="AQ151" s="312">
        <f t="shared" si="87"/>
        <v>0</v>
      </c>
    </row>
    <row r="152" spans="2:43" ht="15" customHeight="1">
      <c r="B152" s="14"/>
      <c r="C152" s="322">
        <v>135</v>
      </c>
      <c r="D152" s="329"/>
      <c r="E152" s="329"/>
      <c r="F152" s="227"/>
      <c r="G152" s="324"/>
      <c r="H152" s="324"/>
      <c r="I152" s="269" t="str">
        <f t="shared" si="71"/>
        <v/>
      </c>
      <c r="J152" s="326"/>
      <c r="K152" s="337"/>
      <c r="L152" s="337"/>
      <c r="M152" s="337"/>
      <c r="N152" s="337"/>
      <c r="O152" s="337"/>
      <c r="P152" s="337"/>
      <c r="Q152" s="337"/>
      <c r="R152" s="337"/>
      <c r="S152" s="337"/>
      <c r="T152" s="337"/>
      <c r="U152" s="337"/>
      <c r="V152" s="337"/>
      <c r="W152" s="168">
        <f t="shared" si="73"/>
        <v>0</v>
      </c>
      <c r="X152" s="320"/>
      <c r="AA152" s="330" t="str">
        <f t="shared" si="72"/>
        <v/>
      </c>
      <c r="AE152" s="312">
        <f t="shared" si="75"/>
        <v>0</v>
      </c>
      <c r="AF152" s="312">
        <f t="shared" si="76"/>
        <v>0</v>
      </c>
      <c r="AG152" s="312">
        <f t="shared" si="77"/>
        <v>0</v>
      </c>
      <c r="AH152" s="312">
        <f t="shared" si="78"/>
        <v>0</v>
      </c>
      <c r="AI152" s="312">
        <f t="shared" si="79"/>
        <v>0</v>
      </c>
      <c r="AJ152" s="312">
        <f t="shared" si="80"/>
        <v>0</v>
      </c>
      <c r="AK152" s="312">
        <f t="shared" si="81"/>
        <v>0</v>
      </c>
      <c r="AL152" s="312">
        <f t="shared" si="88"/>
        <v>0</v>
      </c>
      <c r="AM152" s="312">
        <f t="shared" si="83"/>
        <v>0</v>
      </c>
      <c r="AN152" s="312">
        <f t="shared" si="84"/>
        <v>0</v>
      </c>
      <c r="AO152" s="312">
        <f t="shared" si="85"/>
        <v>0</v>
      </c>
      <c r="AP152" s="312">
        <f t="shared" si="86"/>
        <v>0</v>
      </c>
      <c r="AQ152" s="312">
        <f t="shared" si="87"/>
        <v>0</v>
      </c>
    </row>
    <row r="153" spans="2:43" ht="15" customHeight="1">
      <c r="B153" s="14"/>
      <c r="C153" s="322">
        <v>136</v>
      </c>
      <c r="D153" s="329"/>
      <c r="E153" s="329"/>
      <c r="F153" s="227"/>
      <c r="G153" s="324"/>
      <c r="H153" s="324"/>
      <c r="I153" s="269" t="str">
        <f t="shared" si="71"/>
        <v/>
      </c>
      <c r="J153" s="335"/>
      <c r="K153" s="337"/>
      <c r="L153" s="337"/>
      <c r="M153" s="337"/>
      <c r="N153" s="337"/>
      <c r="O153" s="337"/>
      <c r="P153" s="337"/>
      <c r="Q153" s="337"/>
      <c r="R153" s="337"/>
      <c r="S153" s="337"/>
      <c r="T153" s="337"/>
      <c r="U153" s="337"/>
      <c r="V153" s="337"/>
      <c r="W153" s="168">
        <f t="shared" si="73"/>
        <v>0</v>
      </c>
      <c r="X153" s="320"/>
      <c r="AA153" s="330" t="str">
        <f t="shared" si="72"/>
        <v/>
      </c>
      <c r="AE153" s="312">
        <f t="shared" si="75"/>
        <v>0</v>
      </c>
      <c r="AF153" s="312">
        <f t="shared" si="76"/>
        <v>0</v>
      </c>
      <c r="AG153" s="312">
        <f t="shared" si="77"/>
        <v>0</v>
      </c>
      <c r="AH153" s="312">
        <f t="shared" si="78"/>
        <v>0</v>
      </c>
      <c r="AI153" s="312">
        <f t="shared" si="79"/>
        <v>0</v>
      </c>
      <c r="AJ153" s="312">
        <f t="shared" si="80"/>
        <v>0</v>
      </c>
      <c r="AK153" s="312">
        <f t="shared" si="81"/>
        <v>0</v>
      </c>
      <c r="AL153" s="312">
        <f t="shared" si="88"/>
        <v>0</v>
      </c>
      <c r="AM153" s="312">
        <f t="shared" si="83"/>
        <v>0</v>
      </c>
      <c r="AN153" s="312">
        <f t="shared" si="84"/>
        <v>0</v>
      </c>
      <c r="AO153" s="312">
        <f t="shared" si="85"/>
        <v>0</v>
      </c>
      <c r="AP153" s="312">
        <f t="shared" si="86"/>
        <v>0</v>
      </c>
      <c r="AQ153" s="312">
        <f t="shared" si="87"/>
        <v>0</v>
      </c>
    </row>
    <row r="154" spans="2:43" ht="15" customHeight="1">
      <c r="B154" s="14"/>
      <c r="C154" s="322">
        <v>137</v>
      </c>
      <c r="D154" s="329"/>
      <c r="E154" s="329"/>
      <c r="F154" s="227"/>
      <c r="G154" s="324"/>
      <c r="H154" s="324"/>
      <c r="I154" s="269" t="str">
        <f t="shared" si="71"/>
        <v/>
      </c>
      <c r="J154" s="326"/>
      <c r="K154" s="337"/>
      <c r="L154" s="337"/>
      <c r="M154" s="337"/>
      <c r="N154" s="337"/>
      <c r="O154" s="337"/>
      <c r="P154" s="337"/>
      <c r="Q154" s="337"/>
      <c r="R154" s="337"/>
      <c r="S154" s="337"/>
      <c r="T154" s="337"/>
      <c r="U154" s="337"/>
      <c r="V154" s="337"/>
      <c r="W154" s="168">
        <f t="shared" si="73"/>
        <v>0</v>
      </c>
      <c r="X154" s="320"/>
      <c r="AA154" s="330" t="str">
        <f t="shared" si="72"/>
        <v/>
      </c>
      <c r="AE154" s="312">
        <f t="shared" si="75"/>
        <v>0</v>
      </c>
      <c r="AF154" s="312">
        <f t="shared" si="76"/>
        <v>0</v>
      </c>
      <c r="AG154" s="312">
        <f t="shared" si="77"/>
        <v>0</v>
      </c>
      <c r="AH154" s="312">
        <f t="shared" si="78"/>
        <v>0</v>
      </c>
      <c r="AI154" s="312">
        <f t="shared" si="79"/>
        <v>0</v>
      </c>
      <c r="AJ154" s="312">
        <f t="shared" si="80"/>
        <v>0</v>
      </c>
      <c r="AK154" s="312">
        <f t="shared" si="81"/>
        <v>0</v>
      </c>
      <c r="AL154" s="312">
        <f t="shared" si="88"/>
        <v>0</v>
      </c>
      <c r="AM154" s="312">
        <f t="shared" si="83"/>
        <v>0</v>
      </c>
      <c r="AN154" s="312">
        <f t="shared" si="84"/>
        <v>0</v>
      </c>
      <c r="AO154" s="312">
        <f t="shared" si="85"/>
        <v>0</v>
      </c>
      <c r="AP154" s="312">
        <f t="shared" si="86"/>
        <v>0</v>
      </c>
      <c r="AQ154" s="312">
        <f t="shared" si="87"/>
        <v>0</v>
      </c>
    </row>
    <row r="155" spans="2:43" ht="15" customHeight="1">
      <c r="B155" s="14"/>
      <c r="C155" s="322">
        <v>138</v>
      </c>
      <c r="D155" s="329"/>
      <c r="E155" s="329"/>
      <c r="F155" s="227"/>
      <c r="G155" s="324"/>
      <c r="H155" s="324"/>
      <c r="I155" s="269" t="str">
        <f t="shared" si="71"/>
        <v/>
      </c>
      <c r="J155" s="326"/>
      <c r="K155" s="337"/>
      <c r="L155" s="337"/>
      <c r="M155" s="337"/>
      <c r="N155" s="337"/>
      <c r="O155" s="337"/>
      <c r="P155" s="337"/>
      <c r="Q155" s="337"/>
      <c r="R155" s="337"/>
      <c r="S155" s="337"/>
      <c r="T155" s="337"/>
      <c r="U155" s="337"/>
      <c r="V155" s="337"/>
      <c r="W155" s="168">
        <f t="shared" si="73"/>
        <v>0</v>
      </c>
      <c r="X155" s="320"/>
      <c r="AA155" s="330" t="str">
        <f t="shared" si="72"/>
        <v/>
      </c>
      <c r="AE155" s="312">
        <f t="shared" si="75"/>
        <v>0</v>
      </c>
      <c r="AF155" s="312">
        <f t="shared" si="76"/>
        <v>0</v>
      </c>
      <c r="AG155" s="312">
        <f t="shared" si="77"/>
        <v>0</v>
      </c>
      <c r="AH155" s="312">
        <f t="shared" si="78"/>
        <v>0</v>
      </c>
      <c r="AI155" s="312">
        <f t="shared" si="79"/>
        <v>0</v>
      </c>
      <c r="AJ155" s="312">
        <f t="shared" si="80"/>
        <v>0</v>
      </c>
      <c r="AK155" s="312">
        <f t="shared" si="81"/>
        <v>0</v>
      </c>
      <c r="AL155" s="312">
        <f t="shared" si="88"/>
        <v>0</v>
      </c>
      <c r="AM155" s="312">
        <f t="shared" si="83"/>
        <v>0</v>
      </c>
      <c r="AN155" s="312">
        <f t="shared" si="84"/>
        <v>0</v>
      </c>
      <c r="AO155" s="312">
        <f t="shared" si="85"/>
        <v>0</v>
      </c>
      <c r="AP155" s="312">
        <f t="shared" si="86"/>
        <v>0</v>
      </c>
      <c r="AQ155" s="312">
        <f t="shared" si="87"/>
        <v>0</v>
      </c>
    </row>
    <row r="156" spans="2:43" ht="15" customHeight="1">
      <c r="B156" s="14"/>
      <c r="C156" s="322">
        <v>139</v>
      </c>
      <c r="D156" s="329"/>
      <c r="E156" s="329"/>
      <c r="F156" s="227"/>
      <c r="G156" s="324"/>
      <c r="H156" s="324"/>
      <c r="I156" s="269" t="str">
        <f t="shared" si="71"/>
        <v/>
      </c>
      <c r="J156" s="326"/>
      <c r="K156" s="337"/>
      <c r="L156" s="337"/>
      <c r="M156" s="337"/>
      <c r="N156" s="337"/>
      <c r="O156" s="337"/>
      <c r="P156" s="337"/>
      <c r="Q156" s="337"/>
      <c r="R156" s="337"/>
      <c r="S156" s="337"/>
      <c r="T156" s="337"/>
      <c r="U156" s="337"/>
      <c r="V156" s="337"/>
      <c r="W156" s="168">
        <f t="shared" si="73"/>
        <v>0</v>
      </c>
      <c r="X156" s="320"/>
      <c r="AA156" s="330" t="str">
        <f t="shared" si="72"/>
        <v/>
      </c>
      <c r="AE156" s="312">
        <f t="shared" si="75"/>
        <v>0</v>
      </c>
      <c r="AF156" s="312">
        <f t="shared" si="76"/>
        <v>0</v>
      </c>
      <c r="AG156" s="312">
        <f t="shared" si="77"/>
        <v>0</v>
      </c>
      <c r="AH156" s="312">
        <f t="shared" si="78"/>
        <v>0</v>
      </c>
      <c r="AI156" s="312">
        <f t="shared" si="79"/>
        <v>0</v>
      </c>
      <c r="AJ156" s="312">
        <f t="shared" si="80"/>
        <v>0</v>
      </c>
      <c r="AK156" s="312">
        <f t="shared" si="81"/>
        <v>0</v>
      </c>
      <c r="AL156" s="312">
        <f t="shared" si="88"/>
        <v>0</v>
      </c>
      <c r="AM156" s="312">
        <f t="shared" si="83"/>
        <v>0</v>
      </c>
      <c r="AN156" s="312">
        <f t="shared" si="84"/>
        <v>0</v>
      </c>
      <c r="AO156" s="312">
        <f t="shared" si="85"/>
        <v>0</v>
      </c>
      <c r="AP156" s="312">
        <f t="shared" si="86"/>
        <v>0</v>
      </c>
      <c r="AQ156" s="312">
        <f t="shared" si="87"/>
        <v>0</v>
      </c>
    </row>
    <row r="157" spans="2:43" ht="15" customHeight="1">
      <c r="B157" s="14"/>
      <c r="C157" s="322">
        <v>140</v>
      </c>
      <c r="D157" s="329"/>
      <c r="E157" s="329"/>
      <c r="F157" s="227"/>
      <c r="G157" s="324"/>
      <c r="H157" s="324"/>
      <c r="I157" s="269" t="str">
        <f t="shared" si="71"/>
        <v/>
      </c>
      <c r="J157" s="326"/>
      <c r="K157" s="337"/>
      <c r="L157" s="337"/>
      <c r="M157" s="337"/>
      <c r="N157" s="337"/>
      <c r="O157" s="337"/>
      <c r="P157" s="337"/>
      <c r="Q157" s="337"/>
      <c r="R157" s="337"/>
      <c r="S157" s="337"/>
      <c r="T157" s="337"/>
      <c r="U157" s="337"/>
      <c r="V157" s="337"/>
      <c r="W157" s="168">
        <f t="shared" si="73"/>
        <v>0</v>
      </c>
      <c r="X157" s="320"/>
      <c r="AA157" s="330" t="str">
        <f t="shared" si="72"/>
        <v/>
      </c>
      <c r="AE157" s="312">
        <f t="shared" si="75"/>
        <v>0</v>
      </c>
      <c r="AF157" s="312">
        <f t="shared" si="76"/>
        <v>0</v>
      </c>
      <c r="AG157" s="312">
        <f t="shared" si="77"/>
        <v>0</v>
      </c>
      <c r="AH157" s="312">
        <f t="shared" si="78"/>
        <v>0</v>
      </c>
      <c r="AI157" s="312">
        <f t="shared" si="79"/>
        <v>0</v>
      </c>
      <c r="AJ157" s="312">
        <f t="shared" si="80"/>
        <v>0</v>
      </c>
      <c r="AK157" s="312">
        <f t="shared" si="81"/>
        <v>0</v>
      </c>
      <c r="AL157" s="312">
        <f t="shared" si="88"/>
        <v>0</v>
      </c>
      <c r="AM157" s="312">
        <f t="shared" si="83"/>
        <v>0</v>
      </c>
      <c r="AN157" s="312">
        <f t="shared" si="84"/>
        <v>0</v>
      </c>
      <c r="AO157" s="312">
        <f t="shared" si="85"/>
        <v>0</v>
      </c>
      <c r="AP157" s="312">
        <f t="shared" si="86"/>
        <v>0</v>
      </c>
      <c r="AQ157" s="312">
        <f t="shared" si="87"/>
        <v>0</v>
      </c>
    </row>
    <row r="158" spans="2:43" ht="15" customHeight="1">
      <c r="B158" s="14"/>
      <c r="C158" s="322">
        <v>141</v>
      </c>
      <c r="D158" s="329"/>
      <c r="E158" s="329"/>
      <c r="F158" s="227"/>
      <c r="G158" s="324"/>
      <c r="H158" s="324"/>
      <c r="I158" s="269" t="str">
        <f t="shared" si="71"/>
        <v/>
      </c>
      <c r="J158" s="326"/>
      <c r="K158" s="337"/>
      <c r="L158" s="337"/>
      <c r="M158" s="337"/>
      <c r="N158" s="337"/>
      <c r="O158" s="337"/>
      <c r="P158" s="337"/>
      <c r="Q158" s="337"/>
      <c r="R158" s="337"/>
      <c r="S158" s="337"/>
      <c r="T158" s="337"/>
      <c r="U158" s="337"/>
      <c r="V158" s="337"/>
      <c r="W158" s="168">
        <f t="shared" si="73"/>
        <v>0</v>
      </c>
      <c r="X158" s="320"/>
      <c r="AA158" s="330" t="str">
        <f t="shared" si="72"/>
        <v/>
      </c>
      <c r="AE158" s="312">
        <f t="shared" si="75"/>
        <v>0</v>
      </c>
      <c r="AF158" s="312">
        <f t="shared" si="76"/>
        <v>0</v>
      </c>
      <c r="AG158" s="312">
        <f t="shared" si="77"/>
        <v>0</v>
      </c>
      <c r="AH158" s="312">
        <f t="shared" si="78"/>
        <v>0</v>
      </c>
      <c r="AI158" s="312">
        <f t="shared" si="79"/>
        <v>0</v>
      </c>
      <c r="AJ158" s="312">
        <f t="shared" si="80"/>
        <v>0</v>
      </c>
      <c r="AK158" s="312">
        <f t="shared" si="81"/>
        <v>0</v>
      </c>
      <c r="AL158" s="312">
        <f t="shared" si="88"/>
        <v>0</v>
      </c>
      <c r="AM158" s="312">
        <f t="shared" si="83"/>
        <v>0</v>
      </c>
      <c r="AN158" s="312">
        <f t="shared" si="84"/>
        <v>0</v>
      </c>
      <c r="AO158" s="312">
        <f t="shared" si="85"/>
        <v>0</v>
      </c>
      <c r="AP158" s="312">
        <f t="shared" si="86"/>
        <v>0</v>
      </c>
      <c r="AQ158" s="312">
        <f t="shared" si="87"/>
        <v>0</v>
      </c>
    </row>
    <row r="159" spans="2:43" ht="15" customHeight="1">
      <c r="B159" s="14"/>
      <c r="C159" s="322">
        <v>142</v>
      </c>
      <c r="D159" s="329"/>
      <c r="E159" s="329"/>
      <c r="F159" s="227"/>
      <c r="G159" s="324"/>
      <c r="H159" s="324"/>
      <c r="I159" s="269" t="str">
        <f t="shared" si="71"/>
        <v/>
      </c>
      <c r="J159" s="326"/>
      <c r="K159" s="337"/>
      <c r="L159" s="337"/>
      <c r="M159" s="337"/>
      <c r="N159" s="337"/>
      <c r="O159" s="337"/>
      <c r="P159" s="337"/>
      <c r="Q159" s="337"/>
      <c r="R159" s="337"/>
      <c r="S159" s="337"/>
      <c r="T159" s="337"/>
      <c r="U159" s="337"/>
      <c r="V159" s="337"/>
      <c r="W159" s="168">
        <f t="shared" si="73"/>
        <v>0</v>
      </c>
      <c r="X159" s="320"/>
      <c r="AA159" s="330" t="str">
        <f t="shared" si="72"/>
        <v/>
      </c>
      <c r="AE159" s="312">
        <f t="shared" si="75"/>
        <v>0</v>
      </c>
      <c r="AF159" s="312">
        <f t="shared" si="76"/>
        <v>0</v>
      </c>
      <c r="AG159" s="312">
        <f t="shared" si="77"/>
        <v>0</v>
      </c>
      <c r="AH159" s="312">
        <f t="shared" si="78"/>
        <v>0</v>
      </c>
      <c r="AI159" s="312">
        <f t="shared" si="79"/>
        <v>0</v>
      </c>
      <c r="AJ159" s="312">
        <f t="shared" si="80"/>
        <v>0</v>
      </c>
      <c r="AK159" s="312">
        <f t="shared" si="81"/>
        <v>0</v>
      </c>
      <c r="AL159" s="312">
        <f t="shared" si="88"/>
        <v>0</v>
      </c>
      <c r="AM159" s="312">
        <f t="shared" si="83"/>
        <v>0</v>
      </c>
      <c r="AN159" s="312">
        <f t="shared" si="84"/>
        <v>0</v>
      </c>
      <c r="AO159" s="312">
        <f t="shared" si="85"/>
        <v>0</v>
      </c>
      <c r="AP159" s="312">
        <f t="shared" si="86"/>
        <v>0</v>
      </c>
      <c r="AQ159" s="312">
        <f t="shared" si="87"/>
        <v>0</v>
      </c>
    </row>
    <row r="160" spans="2:43" ht="15" customHeight="1">
      <c r="B160" s="14"/>
      <c r="C160" s="322">
        <v>143</v>
      </c>
      <c r="D160" s="329"/>
      <c r="E160" s="329"/>
      <c r="F160" s="227"/>
      <c r="G160" s="324"/>
      <c r="H160" s="324"/>
      <c r="I160" s="269" t="str">
        <f t="shared" si="71"/>
        <v/>
      </c>
      <c r="J160" s="326"/>
      <c r="K160" s="337"/>
      <c r="L160" s="337"/>
      <c r="M160" s="337"/>
      <c r="N160" s="337"/>
      <c r="O160" s="337"/>
      <c r="P160" s="337"/>
      <c r="Q160" s="337"/>
      <c r="R160" s="337"/>
      <c r="S160" s="337"/>
      <c r="T160" s="337"/>
      <c r="U160" s="337"/>
      <c r="V160" s="337"/>
      <c r="W160" s="168">
        <f t="shared" si="73"/>
        <v>0</v>
      </c>
      <c r="X160" s="320"/>
      <c r="AA160" s="330" t="str">
        <f t="shared" si="72"/>
        <v/>
      </c>
      <c r="AE160" s="312">
        <f t="shared" si="75"/>
        <v>0</v>
      </c>
      <c r="AF160" s="312">
        <f t="shared" si="76"/>
        <v>0</v>
      </c>
      <c r="AG160" s="312">
        <f t="shared" si="77"/>
        <v>0</v>
      </c>
      <c r="AH160" s="312">
        <f t="shared" si="78"/>
        <v>0</v>
      </c>
      <c r="AI160" s="312">
        <f t="shared" si="79"/>
        <v>0</v>
      </c>
      <c r="AJ160" s="312">
        <f t="shared" si="80"/>
        <v>0</v>
      </c>
      <c r="AK160" s="312">
        <f t="shared" si="81"/>
        <v>0</v>
      </c>
      <c r="AL160" s="312">
        <f t="shared" si="88"/>
        <v>0</v>
      </c>
      <c r="AM160" s="312">
        <f t="shared" si="83"/>
        <v>0</v>
      </c>
      <c r="AN160" s="312">
        <f t="shared" si="84"/>
        <v>0</v>
      </c>
      <c r="AO160" s="312">
        <f t="shared" si="85"/>
        <v>0</v>
      </c>
      <c r="AP160" s="312">
        <f t="shared" si="86"/>
        <v>0</v>
      </c>
      <c r="AQ160" s="312">
        <f t="shared" si="87"/>
        <v>0</v>
      </c>
    </row>
    <row r="161" spans="2:43" ht="15" customHeight="1">
      <c r="B161" s="14"/>
      <c r="C161" s="322">
        <v>144</v>
      </c>
      <c r="D161" s="329"/>
      <c r="E161" s="329"/>
      <c r="F161" s="227"/>
      <c r="G161" s="324"/>
      <c r="H161" s="324"/>
      <c r="I161" s="269" t="str">
        <f t="shared" si="71"/>
        <v/>
      </c>
      <c r="J161" s="326"/>
      <c r="K161" s="337"/>
      <c r="L161" s="337"/>
      <c r="M161" s="337"/>
      <c r="N161" s="337"/>
      <c r="O161" s="337"/>
      <c r="P161" s="337"/>
      <c r="Q161" s="337"/>
      <c r="R161" s="337"/>
      <c r="S161" s="337"/>
      <c r="T161" s="337"/>
      <c r="U161" s="337"/>
      <c r="V161" s="337"/>
      <c r="W161" s="168">
        <f t="shared" si="73"/>
        <v>0</v>
      </c>
      <c r="X161" s="320"/>
      <c r="AA161" s="330" t="str">
        <f t="shared" si="72"/>
        <v/>
      </c>
      <c r="AE161" s="312">
        <f t="shared" si="75"/>
        <v>0</v>
      </c>
      <c r="AF161" s="312">
        <f t="shared" si="76"/>
        <v>0</v>
      </c>
      <c r="AG161" s="312">
        <f t="shared" si="77"/>
        <v>0</v>
      </c>
      <c r="AH161" s="312">
        <f t="shared" si="78"/>
        <v>0</v>
      </c>
      <c r="AI161" s="312">
        <f t="shared" si="79"/>
        <v>0</v>
      </c>
      <c r="AJ161" s="312">
        <f t="shared" si="80"/>
        <v>0</v>
      </c>
      <c r="AK161" s="312">
        <f t="shared" si="81"/>
        <v>0</v>
      </c>
      <c r="AL161" s="312">
        <f t="shared" si="88"/>
        <v>0</v>
      </c>
      <c r="AM161" s="312">
        <f t="shared" si="83"/>
        <v>0</v>
      </c>
      <c r="AN161" s="312">
        <f t="shared" si="84"/>
        <v>0</v>
      </c>
      <c r="AO161" s="312">
        <f t="shared" si="85"/>
        <v>0</v>
      </c>
      <c r="AP161" s="312">
        <f t="shared" si="86"/>
        <v>0</v>
      </c>
      <c r="AQ161" s="312">
        <f t="shared" si="87"/>
        <v>0</v>
      </c>
    </row>
    <row r="162" spans="2:43" ht="15" customHeight="1">
      <c r="B162" s="14"/>
      <c r="C162" s="322">
        <v>145</v>
      </c>
      <c r="D162" s="329"/>
      <c r="E162" s="329"/>
      <c r="F162" s="227"/>
      <c r="G162" s="324"/>
      <c r="H162" s="324"/>
      <c r="I162" s="269" t="str">
        <f t="shared" si="71"/>
        <v/>
      </c>
      <c r="J162" s="326"/>
      <c r="K162" s="337"/>
      <c r="L162" s="337"/>
      <c r="M162" s="337"/>
      <c r="N162" s="337"/>
      <c r="O162" s="337"/>
      <c r="P162" s="337"/>
      <c r="Q162" s="337"/>
      <c r="R162" s="337"/>
      <c r="S162" s="337"/>
      <c r="T162" s="337"/>
      <c r="U162" s="337"/>
      <c r="V162" s="337"/>
      <c r="W162" s="168">
        <f t="shared" si="73"/>
        <v>0</v>
      </c>
      <c r="X162" s="320"/>
      <c r="AA162" s="330" t="str">
        <f t="shared" si="72"/>
        <v/>
      </c>
      <c r="AE162" s="312">
        <f t="shared" si="75"/>
        <v>0</v>
      </c>
      <c r="AF162" s="312">
        <f t="shared" si="76"/>
        <v>0</v>
      </c>
      <c r="AG162" s="312">
        <f t="shared" si="77"/>
        <v>0</v>
      </c>
      <c r="AH162" s="312">
        <f t="shared" si="78"/>
        <v>0</v>
      </c>
      <c r="AI162" s="312">
        <f t="shared" si="79"/>
        <v>0</v>
      </c>
      <c r="AJ162" s="312">
        <f t="shared" si="80"/>
        <v>0</v>
      </c>
      <c r="AK162" s="312">
        <f t="shared" si="81"/>
        <v>0</v>
      </c>
      <c r="AL162" s="312">
        <f t="shared" si="88"/>
        <v>0</v>
      </c>
      <c r="AM162" s="312">
        <f t="shared" si="83"/>
        <v>0</v>
      </c>
      <c r="AN162" s="312">
        <f t="shared" si="84"/>
        <v>0</v>
      </c>
      <c r="AO162" s="312">
        <f t="shared" si="85"/>
        <v>0</v>
      </c>
      <c r="AP162" s="312">
        <f t="shared" si="86"/>
        <v>0</v>
      </c>
      <c r="AQ162" s="312">
        <f t="shared" si="87"/>
        <v>0</v>
      </c>
    </row>
    <row r="163" spans="2:43" ht="15" customHeight="1">
      <c r="B163" s="14"/>
      <c r="C163" s="322">
        <v>146</v>
      </c>
      <c r="D163" s="329"/>
      <c r="E163" s="329"/>
      <c r="F163" s="227"/>
      <c r="G163" s="324"/>
      <c r="H163" s="324"/>
      <c r="I163" s="269" t="str">
        <f t="shared" si="71"/>
        <v/>
      </c>
      <c r="J163" s="326"/>
      <c r="K163" s="337"/>
      <c r="L163" s="337"/>
      <c r="M163" s="337"/>
      <c r="N163" s="337"/>
      <c r="O163" s="337"/>
      <c r="P163" s="337"/>
      <c r="Q163" s="337"/>
      <c r="R163" s="337"/>
      <c r="S163" s="337"/>
      <c r="T163" s="337"/>
      <c r="U163" s="337"/>
      <c r="V163" s="337"/>
      <c r="W163" s="168">
        <f t="shared" si="73"/>
        <v>0</v>
      </c>
      <c r="X163" s="320"/>
      <c r="AA163" s="330" t="str">
        <f t="shared" si="72"/>
        <v/>
      </c>
      <c r="AE163" s="312">
        <f t="shared" si="75"/>
        <v>0</v>
      </c>
      <c r="AF163" s="312">
        <f t="shared" si="76"/>
        <v>0</v>
      </c>
      <c r="AG163" s="312">
        <f t="shared" si="77"/>
        <v>0</v>
      </c>
      <c r="AH163" s="312">
        <f t="shared" si="78"/>
        <v>0</v>
      </c>
      <c r="AI163" s="312">
        <f t="shared" si="79"/>
        <v>0</v>
      </c>
      <c r="AJ163" s="312">
        <f t="shared" si="80"/>
        <v>0</v>
      </c>
      <c r="AK163" s="312">
        <f t="shared" si="81"/>
        <v>0</v>
      </c>
      <c r="AL163" s="312">
        <f t="shared" si="88"/>
        <v>0</v>
      </c>
      <c r="AM163" s="312">
        <f t="shared" si="83"/>
        <v>0</v>
      </c>
      <c r="AN163" s="312">
        <f t="shared" si="84"/>
        <v>0</v>
      </c>
      <c r="AO163" s="312">
        <f t="shared" si="85"/>
        <v>0</v>
      </c>
      <c r="AP163" s="312">
        <f t="shared" si="86"/>
        <v>0</v>
      </c>
      <c r="AQ163" s="312">
        <f t="shared" si="87"/>
        <v>0</v>
      </c>
    </row>
    <row r="164" spans="2:43" ht="15" customHeight="1">
      <c r="B164" s="14"/>
      <c r="C164" s="322">
        <v>147</v>
      </c>
      <c r="D164" s="329"/>
      <c r="E164" s="329"/>
      <c r="F164" s="227"/>
      <c r="G164" s="324"/>
      <c r="H164" s="324"/>
      <c r="I164" s="269" t="str">
        <f t="shared" si="71"/>
        <v/>
      </c>
      <c r="J164" s="326"/>
      <c r="K164" s="337"/>
      <c r="L164" s="337"/>
      <c r="M164" s="337"/>
      <c r="N164" s="337"/>
      <c r="O164" s="337"/>
      <c r="P164" s="337"/>
      <c r="Q164" s="337"/>
      <c r="R164" s="337"/>
      <c r="S164" s="337"/>
      <c r="T164" s="337"/>
      <c r="U164" s="337"/>
      <c r="V164" s="337"/>
      <c r="W164" s="168">
        <f t="shared" si="73"/>
        <v>0</v>
      </c>
      <c r="X164" s="320"/>
      <c r="AA164" s="330" t="str">
        <f t="shared" si="72"/>
        <v/>
      </c>
      <c r="AE164" s="312">
        <f t="shared" si="75"/>
        <v>0</v>
      </c>
      <c r="AF164" s="312">
        <f t="shared" si="76"/>
        <v>0</v>
      </c>
      <c r="AG164" s="312">
        <f t="shared" si="77"/>
        <v>0</v>
      </c>
      <c r="AH164" s="312">
        <f t="shared" si="78"/>
        <v>0</v>
      </c>
      <c r="AI164" s="312">
        <f t="shared" si="79"/>
        <v>0</v>
      </c>
      <c r="AJ164" s="312">
        <f t="shared" si="80"/>
        <v>0</v>
      </c>
      <c r="AK164" s="312">
        <f t="shared" si="81"/>
        <v>0</v>
      </c>
      <c r="AL164" s="312">
        <f t="shared" si="88"/>
        <v>0</v>
      </c>
      <c r="AM164" s="312">
        <f t="shared" si="83"/>
        <v>0</v>
      </c>
      <c r="AN164" s="312">
        <f t="shared" si="84"/>
        <v>0</v>
      </c>
      <c r="AO164" s="312">
        <f t="shared" si="85"/>
        <v>0</v>
      </c>
      <c r="AP164" s="312">
        <f t="shared" si="86"/>
        <v>0</v>
      </c>
      <c r="AQ164" s="312">
        <f t="shared" si="87"/>
        <v>0</v>
      </c>
    </row>
    <row r="165" spans="2:43" ht="15" customHeight="1">
      <c r="B165" s="14"/>
      <c r="C165" s="322">
        <v>148</v>
      </c>
      <c r="D165" s="329"/>
      <c r="E165" s="329"/>
      <c r="F165" s="227"/>
      <c r="G165" s="324"/>
      <c r="H165" s="324"/>
      <c r="I165" s="269" t="str">
        <f t="shared" si="71"/>
        <v/>
      </c>
      <c r="J165" s="326"/>
      <c r="K165" s="337"/>
      <c r="L165" s="337"/>
      <c r="M165" s="337"/>
      <c r="N165" s="337"/>
      <c r="O165" s="337"/>
      <c r="P165" s="337"/>
      <c r="Q165" s="337"/>
      <c r="R165" s="337"/>
      <c r="S165" s="337"/>
      <c r="T165" s="337"/>
      <c r="U165" s="337"/>
      <c r="V165" s="337"/>
      <c r="W165" s="168">
        <f t="shared" si="73"/>
        <v>0</v>
      </c>
      <c r="X165" s="320"/>
      <c r="AA165" s="330" t="str">
        <f t="shared" si="72"/>
        <v/>
      </c>
      <c r="AE165" s="312">
        <f t="shared" si="75"/>
        <v>0</v>
      </c>
      <c r="AF165" s="312">
        <f t="shared" si="76"/>
        <v>0</v>
      </c>
      <c r="AG165" s="312">
        <f t="shared" si="77"/>
        <v>0</v>
      </c>
      <c r="AH165" s="312">
        <f t="shared" si="78"/>
        <v>0</v>
      </c>
      <c r="AI165" s="312">
        <f t="shared" si="79"/>
        <v>0</v>
      </c>
      <c r="AJ165" s="312">
        <f t="shared" si="80"/>
        <v>0</v>
      </c>
      <c r="AK165" s="312">
        <f t="shared" si="81"/>
        <v>0</v>
      </c>
      <c r="AL165" s="312">
        <f t="shared" si="88"/>
        <v>0</v>
      </c>
      <c r="AM165" s="312">
        <f t="shared" si="83"/>
        <v>0</v>
      </c>
      <c r="AN165" s="312">
        <f t="shared" si="84"/>
        <v>0</v>
      </c>
      <c r="AO165" s="312">
        <f t="shared" si="85"/>
        <v>0</v>
      </c>
      <c r="AP165" s="312">
        <f t="shared" si="86"/>
        <v>0</v>
      </c>
      <c r="AQ165" s="312">
        <f t="shared" si="87"/>
        <v>0</v>
      </c>
    </row>
    <row r="166" spans="2:43" ht="15" customHeight="1">
      <c r="B166" s="14"/>
      <c r="C166" s="322">
        <v>149</v>
      </c>
      <c r="D166" s="329"/>
      <c r="E166" s="329"/>
      <c r="F166" s="227"/>
      <c r="G166" s="324"/>
      <c r="H166" s="324"/>
      <c r="I166" s="269" t="str">
        <f t="shared" si="71"/>
        <v/>
      </c>
      <c r="J166" s="326"/>
      <c r="K166" s="337"/>
      <c r="L166" s="337"/>
      <c r="M166" s="337"/>
      <c r="N166" s="337"/>
      <c r="O166" s="337"/>
      <c r="P166" s="337"/>
      <c r="Q166" s="337"/>
      <c r="R166" s="337"/>
      <c r="S166" s="337"/>
      <c r="T166" s="337"/>
      <c r="U166" s="337"/>
      <c r="V166" s="337"/>
      <c r="W166" s="168">
        <f t="shared" si="73"/>
        <v>0</v>
      </c>
      <c r="X166" s="320"/>
      <c r="AA166" s="330" t="str">
        <f t="shared" si="72"/>
        <v/>
      </c>
      <c r="AE166" s="312">
        <f t="shared" si="75"/>
        <v>0</v>
      </c>
      <c r="AF166" s="312">
        <f t="shared" si="76"/>
        <v>0</v>
      </c>
      <c r="AG166" s="312">
        <f t="shared" si="77"/>
        <v>0</v>
      </c>
      <c r="AH166" s="312">
        <f t="shared" si="78"/>
        <v>0</v>
      </c>
      <c r="AI166" s="312">
        <f t="shared" si="79"/>
        <v>0</v>
      </c>
      <c r="AJ166" s="312">
        <f t="shared" si="80"/>
        <v>0</v>
      </c>
      <c r="AK166" s="312">
        <f t="shared" si="81"/>
        <v>0</v>
      </c>
      <c r="AL166" s="312">
        <f t="shared" si="88"/>
        <v>0</v>
      </c>
      <c r="AM166" s="312">
        <f t="shared" si="83"/>
        <v>0</v>
      </c>
      <c r="AN166" s="312">
        <f t="shared" si="84"/>
        <v>0</v>
      </c>
      <c r="AO166" s="312">
        <f t="shared" si="85"/>
        <v>0</v>
      </c>
      <c r="AP166" s="312">
        <f t="shared" si="86"/>
        <v>0</v>
      </c>
      <c r="AQ166" s="312">
        <f t="shared" si="87"/>
        <v>0</v>
      </c>
    </row>
    <row r="167" spans="2:43" ht="15" customHeight="1">
      <c r="B167" s="14"/>
      <c r="C167" s="322">
        <v>150</v>
      </c>
      <c r="D167" s="329"/>
      <c r="E167" s="329"/>
      <c r="F167" s="227"/>
      <c r="G167" s="324"/>
      <c r="H167" s="324"/>
      <c r="I167" s="269" t="str">
        <f t="shared" si="71"/>
        <v/>
      </c>
      <c r="J167" s="326"/>
      <c r="K167" s="337"/>
      <c r="L167" s="337"/>
      <c r="M167" s="337"/>
      <c r="N167" s="337"/>
      <c r="O167" s="337"/>
      <c r="P167" s="337"/>
      <c r="Q167" s="337"/>
      <c r="R167" s="337"/>
      <c r="S167" s="337"/>
      <c r="T167" s="337"/>
      <c r="U167" s="337"/>
      <c r="V167" s="337"/>
      <c r="W167" s="168">
        <f t="shared" si="73"/>
        <v>0</v>
      </c>
      <c r="X167" s="320"/>
      <c r="AA167" s="331" t="str">
        <f t="shared" si="72"/>
        <v/>
      </c>
      <c r="AE167" s="312">
        <f t="shared" si="75"/>
        <v>0</v>
      </c>
      <c r="AF167" s="312">
        <f t="shared" si="76"/>
        <v>0</v>
      </c>
      <c r="AG167" s="312">
        <f t="shared" si="77"/>
        <v>0</v>
      </c>
      <c r="AH167" s="312">
        <f t="shared" si="78"/>
        <v>0</v>
      </c>
      <c r="AI167" s="312">
        <f t="shared" si="79"/>
        <v>0</v>
      </c>
      <c r="AJ167" s="312">
        <f t="shared" si="80"/>
        <v>0</v>
      </c>
      <c r="AK167" s="312">
        <f t="shared" si="81"/>
        <v>0</v>
      </c>
      <c r="AL167" s="312">
        <f t="shared" si="88"/>
        <v>0</v>
      </c>
      <c r="AM167" s="312">
        <f t="shared" si="83"/>
        <v>0</v>
      </c>
      <c r="AN167" s="312">
        <f t="shared" si="84"/>
        <v>0</v>
      </c>
      <c r="AO167" s="312">
        <f t="shared" si="85"/>
        <v>0</v>
      </c>
      <c r="AP167" s="312">
        <f t="shared" si="86"/>
        <v>0</v>
      </c>
      <c r="AQ167" s="312">
        <f t="shared" si="87"/>
        <v>0</v>
      </c>
    </row>
    <row r="168" spans="2:43" ht="15" customHeight="1">
      <c r="B168" s="299"/>
      <c r="C168" s="332"/>
      <c r="D168" s="332"/>
      <c r="E168" s="332"/>
      <c r="F168" s="333"/>
      <c r="G168" s="332"/>
      <c r="H168" s="332"/>
      <c r="I168" s="332"/>
      <c r="J168" s="332"/>
      <c r="K168" s="332"/>
      <c r="L168" s="332"/>
      <c r="M168" s="332"/>
      <c r="N168" s="332"/>
      <c r="O168" s="332"/>
      <c r="P168" s="332"/>
      <c r="Q168" s="332"/>
      <c r="R168" s="332"/>
      <c r="S168" s="332"/>
      <c r="T168" s="332"/>
      <c r="U168" s="332"/>
      <c r="V168" s="332"/>
      <c r="W168" s="332"/>
      <c r="X168" s="334"/>
      <c r="AE168" s="312">
        <f t="shared" si="75"/>
        <v>0</v>
      </c>
      <c r="AF168" s="312">
        <f t="shared" si="76"/>
        <v>0</v>
      </c>
      <c r="AG168" s="312">
        <f t="shared" si="77"/>
        <v>0</v>
      </c>
      <c r="AH168" s="312">
        <f t="shared" si="78"/>
        <v>0</v>
      </c>
      <c r="AI168" s="312">
        <f t="shared" si="79"/>
        <v>0</v>
      </c>
      <c r="AJ168" s="312">
        <f t="shared" si="80"/>
        <v>0</v>
      </c>
      <c r="AK168" s="312">
        <f t="shared" si="81"/>
        <v>0</v>
      </c>
      <c r="AL168" s="312">
        <f t="shared" si="88"/>
        <v>0</v>
      </c>
      <c r="AM168" s="312">
        <f t="shared" si="83"/>
        <v>0</v>
      </c>
      <c r="AN168" s="312">
        <f t="shared" si="84"/>
        <v>0</v>
      </c>
      <c r="AO168" s="312">
        <f t="shared" si="85"/>
        <v>0</v>
      </c>
      <c r="AP168" s="312">
        <f t="shared" si="86"/>
        <v>0</v>
      </c>
      <c r="AQ168" s="312">
        <f t="shared" si="87"/>
        <v>0</v>
      </c>
    </row>
    <row r="169" spans="2:43" ht="15" customHeight="1">
      <c r="B169" s="317"/>
      <c r="C169" s="317"/>
      <c r="D169" s="317"/>
      <c r="E169" s="317"/>
      <c r="F169" s="318"/>
      <c r="G169" s="317"/>
      <c r="H169" s="317"/>
      <c r="I169" s="317"/>
      <c r="J169" s="317"/>
      <c r="K169" s="317"/>
      <c r="L169" s="317"/>
      <c r="M169" s="317"/>
      <c r="N169" s="317"/>
      <c r="O169" s="317"/>
      <c r="P169" s="317"/>
      <c r="Q169" s="317"/>
      <c r="R169" s="317"/>
      <c r="S169" s="317"/>
      <c r="T169" s="317"/>
      <c r="U169" s="317"/>
      <c r="V169" s="317"/>
      <c r="W169" s="317"/>
      <c r="X169" s="303" t="s">
        <v>229</v>
      </c>
      <c r="AE169" s="312">
        <f t="shared" si="75"/>
        <v>0</v>
      </c>
      <c r="AF169" s="312">
        <f t="shared" si="76"/>
        <v>0</v>
      </c>
      <c r="AG169" s="312">
        <f t="shared" si="77"/>
        <v>0</v>
      </c>
      <c r="AH169" s="312">
        <f t="shared" si="78"/>
        <v>0</v>
      </c>
      <c r="AI169" s="312">
        <f t="shared" si="79"/>
        <v>0</v>
      </c>
      <c r="AJ169" s="312">
        <f t="shared" si="80"/>
        <v>0</v>
      </c>
      <c r="AK169" s="312">
        <f t="shared" si="81"/>
        <v>0</v>
      </c>
      <c r="AL169" s="312">
        <f t="shared" si="88"/>
        <v>0</v>
      </c>
      <c r="AM169" s="312">
        <f t="shared" si="83"/>
        <v>0</v>
      </c>
      <c r="AN169" s="312">
        <f t="shared" si="84"/>
        <v>0</v>
      </c>
      <c r="AO169" s="312">
        <f t="shared" si="85"/>
        <v>0</v>
      </c>
      <c r="AP169" s="312">
        <f t="shared" si="86"/>
        <v>0</v>
      </c>
      <c r="AQ169" s="312">
        <f t="shared" si="87"/>
        <v>0</v>
      </c>
    </row>
    <row r="170" spans="2:43" ht="15" customHeight="1">
      <c r="B170" s="14"/>
      <c r="C170" s="322">
        <v>151</v>
      </c>
      <c r="D170" s="329"/>
      <c r="E170" s="329"/>
      <c r="F170" s="227"/>
      <c r="G170" s="324"/>
      <c r="H170" s="324"/>
      <c r="I170" s="48" t="str">
        <f t="shared" ref="I170:I199" si="89">IF(D170="","",INDEX($AT$14:$BV$14,MATCH(D170,$AT$12:$BV$12,0)))</f>
        <v/>
      </c>
      <c r="J170" s="335"/>
      <c r="K170" s="337"/>
      <c r="L170" s="337"/>
      <c r="M170" s="337"/>
      <c r="N170" s="337"/>
      <c r="O170" s="337"/>
      <c r="P170" s="337"/>
      <c r="Q170" s="337"/>
      <c r="R170" s="337"/>
      <c r="S170" s="337"/>
      <c r="T170" s="337"/>
      <c r="U170" s="337"/>
      <c r="V170" s="337"/>
      <c r="W170" s="168">
        <f>IF(AND(E170="子メーター",F170="○"),-1,1)*SUM(K170:V170)</f>
        <v>0</v>
      </c>
      <c r="X170" s="320"/>
      <c r="AA170" s="328" t="str">
        <f t="shared" ref="AA170:AA199" si="90">IF(J170="","",HLOOKUP(D170,$AT$12:$BV$13,2,0)*10000+J170)</f>
        <v/>
      </c>
      <c r="AE170" s="312">
        <f t="shared" si="75"/>
        <v>0</v>
      </c>
      <c r="AF170" s="312">
        <f t="shared" si="76"/>
        <v>0</v>
      </c>
      <c r="AG170" s="312">
        <f t="shared" si="77"/>
        <v>0</v>
      </c>
      <c r="AH170" s="312">
        <f t="shared" si="78"/>
        <v>0</v>
      </c>
      <c r="AI170" s="312">
        <f t="shared" si="79"/>
        <v>0</v>
      </c>
      <c r="AJ170" s="312">
        <f t="shared" si="80"/>
        <v>0</v>
      </c>
      <c r="AK170" s="312">
        <f t="shared" si="81"/>
        <v>0</v>
      </c>
      <c r="AL170" s="312">
        <f t="shared" si="88"/>
        <v>0</v>
      </c>
      <c r="AM170" s="312">
        <f t="shared" si="83"/>
        <v>0</v>
      </c>
      <c r="AN170" s="312">
        <f t="shared" si="84"/>
        <v>0</v>
      </c>
      <c r="AO170" s="312">
        <f t="shared" si="85"/>
        <v>0</v>
      </c>
      <c r="AP170" s="312">
        <f t="shared" si="86"/>
        <v>0</v>
      </c>
      <c r="AQ170" s="312">
        <f t="shared" si="87"/>
        <v>0</v>
      </c>
    </row>
    <row r="171" spans="2:43" ht="15" customHeight="1">
      <c r="B171" s="14"/>
      <c r="C171" s="322">
        <v>152</v>
      </c>
      <c r="D171" s="329"/>
      <c r="E171" s="329"/>
      <c r="F171" s="227"/>
      <c r="G171" s="324"/>
      <c r="H171" s="324"/>
      <c r="I171" s="269" t="str">
        <f t="shared" si="89"/>
        <v/>
      </c>
      <c r="J171" s="326"/>
      <c r="K171" s="338"/>
      <c r="L171" s="338"/>
      <c r="M171" s="338"/>
      <c r="N171" s="338"/>
      <c r="O171" s="338"/>
      <c r="P171" s="338"/>
      <c r="Q171" s="338"/>
      <c r="R171" s="338"/>
      <c r="S171" s="338"/>
      <c r="T171" s="338"/>
      <c r="U171" s="338"/>
      <c r="V171" s="338"/>
      <c r="W171" s="168">
        <f t="shared" ref="W171:W199" si="91">IF(AND(E171="子メーター",F171="○"),-1,1)*SUM(K171:V171)</f>
        <v>0</v>
      </c>
      <c r="X171" s="320"/>
      <c r="AA171" s="330" t="str">
        <f t="shared" si="90"/>
        <v/>
      </c>
      <c r="AE171" s="317"/>
      <c r="AF171" s="317"/>
      <c r="AG171" s="317"/>
      <c r="AH171" s="317"/>
      <c r="AI171" s="317"/>
      <c r="AJ171" s="317"/>
      <c r="AK171" s="317"/>
      <c r="AL171" s="317"/>
      <c r="AM171" s="317"/>
      <c r="AN171" s="317"/>
      <c r="AO171" s="317"/>
      <c r="AP171" s="317"/>
      <c r="AQ171" s="317"/>
    </row>
    <row r="172" spans="2:43" ht="15" customHeight="1">
      <c r="B172" s="14"/>
      <c r="C172" s="322">
        <v>153</v>
      </c>
      <c r="D172" s="323"/>
      <c r="E172" s="323"/>
      <c r="F172" s="205"/>
      <c r="G172" s="325"/>
      <c r="H172" s="325"/>
      <c r="I172" s="269" t="str">
        <f t="shared" si="89"/>
        <v/>
      </c>
      <c r="J172" s="326"/>
      <c r="K172" s="338"/>
      <c r="L172" s="338"/>
      <c r="M172" s="338"/>
      <c r="N172" s="338"/>
      <c r="O172" s="338"/>
      <c r="P172" s="338"/>
      <c r="Q172" s="338"/>
      <c r="R172" s="338"/>
      <c r="S172" s="338"/>
      <c r="T172" s="338"/>
      <c r="U172" s="338"/>
      <c r="V172" s="338"/>
      <c r="W172" s="168">
        <f t="shared" si="91"/>
        <v>0</v>
      </c>
      <c r="X172" s="320"/>
      <c r="AA172" s="330" t="str">
        <f t="shared" si="90"/>
        <v/>
      </c>
      <c r="AE172" s="332"/>
      <c r="AF172" s="332"/>
      <c r="AG172" s="332"/>
      <c r="AH172" s="332"/>
      <c r="AI172" s="332"/>
      <c r="AJ172" s="332"/>
      <c r="AK172" s="332"/>
      <c r="AL172" s="332"/>
      <c r="AM172" s="332"/>
      <c r="AN172" s="332"/>
      <c r="AO172" s="332"/>
      <c r="AP172" s="332"/>
      <c r="AQ172" s="332"/>
    </row>
    <row r="173" spans="2:43" ht="15" customHeight="1">
      <c r="B173" s="14"/>
      <c r="C173" s="322">
        <v>154</v>
      </c>
      <c r="D173" s="329"/>
      <c r="E173" s="329"/>
      <c r="F173" s="227"/>
      <c r="G173" s="324"/>
      <c r="H173" s="324"/>
      <c r="I173" s="269" t="str">
        <f t="shared" si="89"/>
        <v/>
      </c>
      <c r="J173" s="326"/>
      <c r="K173" s="338"/>
      <c r="L173" s="338"/>
      <c r="M173" s="338"/>
      <c r="N173" s="338"/>
      <c r="O173" s="338"/>
      <c r="P173" s="338"/>
      <c r="Q173" s="338"/>
      <c r="R173" s="338"/>
      <c r="S173" s="338"/>
      <c r="T173" s="338"/>
      <c r="U173" s="338"/>
      <c r="V173" s="338"/>
      <c r="W173" s="168">
        <f t="shared" si="91"/>
        <v>0</v>
      </c>
      <c r="X173" s="320"/>
      <c r="AA173" s="330" t="str">
        <f t="shared" si="90"/>
        <v/>
      </c>
      <c r="AE173" s="312">
        <f t="shared" ref="AE173:AK173" si="92">IF(NOT(OR($D170="中圧ｶﾞｽ",$D170="低圧ｶﾞｽ")),0,IF($D170="中圧ｶﾞｽ",$AS$18,$AT$18)*K170*INDEX($AF$5:$BG$10,IF($J170&lt;=2005,1,3),MATCH($G170,$AF$4:$BG$4,0)))</f>
        <v>0</v>
      </c>
      <c r="AF173" s="312">
        <f t="shared" si="92"/>
        <v>0</v>
      </c>
      <c r="AG173" s="312">
        <f t="shared" si="92"/>
        <v>0</v>
      </c>
      <c r="AH173" s="312">
        <f t="shared" si="92"/>
        <v>0</v>
      </c>
      <c r="AI173" s="312">
        <f t="shared" si="92"/>
        <v>0</v>
      </c>
      <c r="AJ173" s="312">
        <f t="shared" si="92"/>
        <v>0</v>
      </c>
      <c r="AK173" s="312">
        <f t="shared" si="92"/>
        <v>0</v>
      </c>
      <c r="AL173" s="312">
        <f>IF(NOT(OR($D170="中圧ｶﾞｽ",$D170="低圧ｶﾞｽ")),0,IF($D170="中圧ｶﾞｽ",$AS$18,$AT$18)*R170*INDEX($AF$5:$BG$10,IF($J170&lt;2005,1,IF($J170=2005,2,3)),MATCH($G170,$AF$4:$BG$4,0)))</f>
        <v>0</v>
      </c>
      <c r="AM173" s="312">
        <f>IF(NOT(OR($D170="中圧ｶﾞｽ",$D170="低圧ｶﾞｽ")),0,IF($D170="中圧ｶﾞｽ",$AS$18,$AT$18)*S170*INDEX($AF$5:$BG$10,IF($J170&lt;2005,1,IF($J170=2005,2,3)),MATCH($G170,$AF$4:$BG$4,0)))</f>
        <v>0</v>
      </c>
      <c r="AN173" s="312">
        <f>IF(NOT(OR($D170="中圧ｶﾞｽ",$D170="低圧ｶﾞｽ")),0,IF($D170="中圧ｶﾞｽ",$AS$18,$AT$18)*T170*INDEX($AF$5:$BG$10,IF($J170&lt;2005,1,IF($J170=2005,2,3)),MATCH($G170,$AF$4:$BG$4,0)))</f>
        <v>0</v>
      </c>
      <c r="AO173" s="312">
        <f>IF(NOT(OR($D170="中圧ｶﾞｽ",$D170="低圧ｶﾞｽ")),0,IF($D170="中圧ｶﾞｽ",$AS$18,$AT$18)*U170*INDEX($AF$5:$BG$10,IF($J170&lt;2005,1,IF($J170=2005,2,3)),MATCH($G170,$AF$4:$BG$4,0)))</f>
        <v>0</v>
      </c>
      <c r="AP173" s="312">
        <f>IF(NOT(OR($D170="中圧ｶﾞｽ",$D170="低圧ｶﾞｽ")),0,IF($D170="中圧ｶﾞｽ",$AS$18,$AT$18)*V170*INDEX($AF$5:$BG$10,IF($J170&lt;2005,1,3),MATCH($G170,$AF$4:$BG$4,0)))</f>
        <v>0</v>
      </c>
      <c r="AQ173" s="312">
        <f>SUM(AE173:AP173)</f>
        <v>0</v>
      </c>
    </row>
    <row r="174" spans="2:43" ht="15" customHeight="1">
      <c r="B174" s="14"/>
      <c r="C174" s="322">
        <v>155</v>
      </c>
      <c r="D174" s="323"/>
      <c r="E174" s="323"/>
      <c r="F174" s="205"/>
      <c r="G174" s="325"/>
      <c r="H174" s="324"/>
      <c r="I174" s="269" t="str">
        <f t="shared" si="89"/>
        <v/>
      </c>
      <c r="J174" s="326"/>
      <c r="K174" s="338"/>
      <c r="L174" s="338"/>
      <c r="M174" s="338"/>
      <c r="N174" s="338"/>
      <c r="O174" s="338"/>
      <c r="P174" s="338"/>
      <c r="Q174" s="338"/>
      <c r="R174" s="338"/>
      <c r="S174" s="338"/>
      <c r="T174" s="338"/>
      <c r="U174" s="338"/>
      <c r="V174" s="338"/>
      <c r="W174" s="168">
        <f t="shared" si="91"/>
        <v>0</v>
      </c>
      <c r="X174" s="320"/>
      <c r="AA174" s="330" t="str">
        <f t="shared" si="90"/>
        <v/>
      </c>
      <c r="AE174" s="312">
        <f t="shared" ref="AE174:AE202" si="93">IF(NOT(OR($D171="中圧ｶﾞｽ",$D171="低圧ｶﾞｽ")),0,IF($D171="中圧ｶﾞｽ",$AS$18,$AT$18)*K171*INDEX($AF$5:$BG$10,IF($J171&lt;=2005,1,3),MATCH($G171,$AF$4:$BG$4,0)))</f>
        <v>0</v>
      </c>
      <c r="AF174" s="312">
        <f t="shared" ref="AF174:AF202" si="94">IF(NOT(OR($D171="中圧ｶﾞｽ",$D171="低圧ｶﾞｽ")),0,IF($D171="中圧ｶﾞｽ",$AS$18,$AT$18)*L171*INDEX($AF$5:$BG$10,IF($J171&lt;=2005,1,3),MATCH($G171,$AF$4:$BG$4,0)))</f>
        <v>0</v>
      </c>
      <c r="AG174" s="312">
        <f t="shared" ref="AG174:AG202" si="95">IF(NOT(OR($D171="中圧ｶﾞｽ",$D171="低圧ｶﾞｽ")),0,IF($D171="中圧ｶﾞｽ",$AS$18,$AT$18)*M171*INDEX($AF$5:$BG$10,IF($J171&lt;=2005,1,3),MATCH($G171,$AF$4:$BG$4,0)))</f>
        <v>0</v>
      </c>
      <c r="AH174" s="312">
        <f t="shared" ref="AH174:AH202" si="96">IF(NOT(OR($D171="中圧ｶﾞｽ",$D171="低圧ｶﾞｽ")),0,IF($D171="中圧ｶﾞｽ",$AS$18,$AT$18)*N171*INDEX($AF$5:$BG$10,IF($J171&lt;=2005,1,3),MATCH($G171,$AF$4:$BG$4,0)))</f>
        <v>0</v>
      </c>
      <c r="AI174" s="312">
        <f t="shared" ref="AI174:AI202" si="97">IF(NOT(OR($D171="中圧ｶﾞｽ",$D171="低圧ｶﾞｽ")),0,IF($D171="中圧ｶﾞｽ",$AS$18,$AT$18)*O171*INDEX($AF$5:$BG$10,IF($J171&lt;=2005,1,3),MATCH($G171,$AF$4:$BG$4,0)))</f>
        <v>0</v>
      </c>
      <c r="AJ174" s="312">
        <f t="shared" ref="AJ174:AJ202" si="98">IF(NOT(OR($D171="中圧ｶﾞｽ",$D171="低圧ｶﾞｽ")),0,IF($D171="中圧ｶﾞｽ",$AS$18,$AT$18)*P171*INDEX($AF$5:$BG$10,IF($J171&lt;=2005,1,3),MATCH($G171,$AF$4:$BG$4,0)))</f>
        <v>0</v>
      </c>
      <c r="AK174" s="312">
        <f t="shared" ref="AK174:AK202" si="99">IF(NOT(OR($D171="中圧ｶﾞｽ",$D171="低圧ｶﾞｽ")),0,IF($D171="中圧ｶﾞｽ",$AS$18,$AT$18)*Q171*INDEX($AF$5:$BG$10,IF($J171&lt;=2005,1,3),MATCH($G171,$AF$4:$BG$4,0)))</f>
        <v>0</v>
      </c>
      <c r="AL174" s="312">
        <f t="shared" ref="AL174:AL181" si="100">IF(NOT(OR($D171="中圧ｶﾞｽ",$D171="低圧ｶﾞｽ")),0,IF($D171="中圧ｶﾞｽ",$AS$18,$AT$18)*R171*INDEX($AF$5:$BG$10,IF($J171&lt;2005,1,IF($J171=2005,2,3)),MATCH($G171,$AF$4:$BG$4,0)))</f>
        <v>0</v>
      </c>
      <c r="AM174" s="312">
        <f t="shared" ref="AM174:AM202" si="101">IF(NOT(OR($D171="中圧ｶﾞｽ",$D171="低圧ｶﾞｽ")),0,IF($D171="中圧ｶﾞｽ",$AS$18,$AT$18)*S171*INDEX($AF$5:$BG$10,IF($J171&lt;2005,1,IF($J171=2005,2,3)),MATCH($G171,$AF$4:$BG$4,0)))</f>
        <v>0</v>
      </c>
      <c r="AN174" s="312">
        <f t="shared" ref="AN174:AN202" si="102">IF(NOT(OR($D171="中圧ｶﾞｽ",$D171="低圧ｶﾞｽ")),0,IF($D171="中圧ｶﾞｽ",$AS$18,$AT$18)*T171*INDEX($AF$5:$BG$10,IF($J171&lt;2005,1,IF($J171=2005,2,3)),MATCH($G171,$AF$4:$BG$4,0)))</f>
        <v>0</v>
      </c>
      <c r="AO174" s="312">
        <f t="shared" ref="AO174:AO202" si="103">IF(NOT(OR($D171="中圧ｶﾞｽ",$D171="低圧ｶﾞｽ")),0,IF($D171="中圧ｶﾞｽ",$AS$18,$AT$18)*U171*INDEX($AF$5:$BG$10,IF($J171&lt;2005,1,IF($J171=2005,2,3)),MATCH($G171,$AF$4:$BG$4,0)))</f>
        <v>0</v>
      </c>
      <c r="AP174" s="312">
        <f t="shared" ref="AP174:AP202" si="104">IF(NOT(OR($D171="中圧ｶﾞｽ",$D171="低圧ｶﾞｽ")),0,IF($D171="中圧ｶﾞｽ",$AS$18,$AT$18)*V171*INDEX($AF$5:$BG$10,IF($J171&lt;2005,1,3),MATCH($G171,$AF$4:$BG$4,0)))</f>
        <v>0</v>
      </c>
      <c r="AQ174" s="312">
        <f t="shared" ref="AQ174:AQ202" si="105">SUM(AE174:AP174)</f>
        <v>0</v>
      </c>
    </row>
    <row r="175" spans="2:43" ht="15" customHeight="1">
      <c r="B175" s="14"/>
      <c r="C175" s="322">
        <v>156</v>
      </c>
      <c r="D175" s="329"/>
      <c r="E175" s="329"/>
      <c r="F175" s="227"/>
      <c r="G175" s="324"/>
      <c r="H175" s="324"/>
      <c r="I175" s="269" t="str">
        <f t="shared" si="89"/>
        <v/>
      </c>
      <c r="J175" s="326"/>
      <c r="K175" s="338"/>
      <c r="L175" s="338"/>
      <c r="M175" s="338"/>
      <c r="N175" s="338"/>
      <c r="O175" s="338"/>
      <c r="P175" s="338"/>
      <c r="Q175" s="338"/>
      <c r="R175" s="338"/>
      <c r="S175" s="338"/>
      <c r="T175" s="338"/>
      <c r="U175" s="338"/>
      <c r="V175" s="338"/>
      <c r="W175" s="168">
        <f t="shared" si="91"/>
        <v>0</v>
      </c>
      <c r="X175" s="320"/>
      <c r="AA175" s="330" t="str">
        <f t="shared" si="90"/>
        <v/>
      </c>
      <c r="AE175" s="312">
        <f t="shared" si="93"/>
        <v>0</v>
      </c>
      <c r="AF175" s="312">
        <f t="shared" si="94"/>
        <v>0</v>
      </c>
      <c r="AG175" s="312">
        <f t="shared" si="95"/>
        <v>0</v>
      </c>
      <c r="AH175" s="312">
        <f t="shared" si="96"/>
        <v>0</v>
      </c>
      <c r="AI175" s="312">
        <f t="shared" si="97"/>
        <v>0</v>
      </c>
      <c r="AJ175" s="312">
        <f t="shared" si="98"/>
        <v>0</v>
      </c>
      <c r="AK175" s="312">
        <f t="shared" si="99"/>
        <v>0</v>
      </c>
      <c r="AL175" s="312">
        <f t="shared" si="100"/>
        <v>0</v>
      </c>
      <c r="AM175" s="312">
        <f t="shared" si="101"/>
        <v>0</v>
      </c>
      <c r="AN175" s="312">
        <f t="shared" si="102"/>
        <v>0</v>
      </c>
      <c r="AO175" s="312">
        <f t="shared" si="103"/>
        <v>0</v>
      </c>
      <c r="AP175" s="312">
        <f t="shared" si="104"/>
        <v>0</v>
      </c>
      <c r="AQ175" s="312">
        <f t="shared" si="105"/>
        <v>0</v>
      </c>
    </row>
    <row r="176" spans="2:43" ht="15" customHeight="1">
      <c r="B176" s="14"/>
      <c r="C176" s="322">
        <v>157</v>
      </c>
      <c r="D176" s="323"/>
      <c r="E176" s="323"/>
      <c r="F176" s="205"/>
      <c r="G176" s="325"/>
      <c r="H176" s="324"/>
      <c r="I176" s="269" t="str">
        <f t="shared" si="89"/>
        <v/>
      </c>
      <c r="J176" s="326"/>
      <c r="K176" s="338"/>
      <c r="L176" s="338"/>
      <c r="M176" s="338"/>
      <c r="N176" s="338"/>
      <c r="O176" s="338"/>
      <c r="P176" s="338"/>
      <c r="Q176" s="338"/>
      <c r="R176" s="338"/>
      <c r="S176" s="338"/>
      <c r="T176" s="338"/>
      <c r="U176" s="338"/>
      <c r="V176" s="338"/>
      <c r="W176" s="168">
        <f t="shared" si="91"/>
        <v>0</v>
      </c>
      <c r="X176" s="320"/>
      <c r="AA176" s="330" t="str">
        <f t="shared" si="90"/>
        <v/>
      </c>
      <c r="AE176" s="312">
        <f t="shared" si="93"/>
        <v>0</v>
      </c>
      <c r="AF176" s="312">
        <f t="shared" si="94"/>
        <v>0</v>
      </c>
      <c r="AG176" s="312">
        <f t="shared" si="95"/>
        <v>0</v>
      </c>
      <c r="AH176" s="312">
        <f t="shared" si="96"/>
        <v>0</v>
      </c>
      <c r="AI176" s="312">
        <f t="shared" si="97"/>
        <v>0</v>
      </c>
      <c r="AJ176" s="312">
        <f t="shared" si="98"/>
        <v>0</v>
      </c>
      <c r="AK176" s="312">
        <f t="shared" si="99"/>
        <v>0</v>
      </c>
      <c r="AL176" s="312">
        <f t="shared" si="100"/>
        <v>0</v>
      </c>
      <c r="AM176" s="312">
        <f t="shared" si="101"/>
        <v>0</v>
      </c>
      <c r="AN176" s="312">
        <f t="shared" si="102"/>
        <v>0</v>
      </c>
      <c r="AO176" s="312">
        <f t="shared" si="103"/>
        <v>0</v>
      </c>
      <c r="AP176" s="312">
        <f t="shared" si="104"/>
        <v>0</v>
      </c>
      <c r="AQ176" s="312">
        <f t="shared" si="105"/>
        <v>0</v>
      </c>
    </row>
    <row r="177" spans="2:43" ht="15" customHeight="1">
      <c r="B177" s="14"/>
      <c r="C177" s="322">
        <v>158</v>
      </c>
      <c r="D177" s="329"/>
      <c r="E177" s="329"/>
      <c r="F177" s="227"/>
      <c r="G177" s="324"/>
      <c r="H177" s="324"/>
      <c r="I177" s="269" t="str">
        <f t="shared" si="89"/>
        <v/>
      </c>
      <c r="J177" s="326"/>
      <c r="K177" s="338"/>
      <c r="L177" s="338"/>
      <c r="M177" s="338"/>
      <c r="N177" s="338"/>
      <c r="O177" s="338"/>
      <c r="P177" s="338"/>
      <c r="Q177" s="338"/>
      <c r="R177" s="338"/>
      <c r="S177" s="338"/>
      <c r="T177" s="338"/>
      <c r="U177" s="338"/>
      <c r="V177" s="338"/>
      <c r="W177" s="168">
        <f t="shared" si="91"/>
        <v>0</v>
      </c>
      <c r="X177" s="320"/>
      <c r="AA177" s="330" t="str">
        <f t="shared" si="90"/>
        <v/>
      </c>
      <c r="AE177" s="312">
        <f t="shared" si="93"/>
        <v>0</v>
      </c>
      <c r="AF177" s="312">
        <f t="shared" si="94"/>
        <v>0</v>
      </c>
      <c r="AG177" s="312">
        <f t="shared" si="95"/>
        <v>0</v>
      </c>
      <c r="AH177" s="312">
        <f t="shared" si="96"/>
        <v>0</v>
      </c>
      <c r="AI177" s="312">
        <f t="shared" si="97"/>
        <v>0</v>
      </c>
      <c r="AJ177" s="312">
        <f t="shared" si="98"/>
        <v>0</v>
      </c>
      <c r="AK177" s="312">
        <f t="shared" si="99"/>
        <v>0</v>
      </c>
      <c r="AL177" s="312">
        <f t="shared" si="100"/>
        <v>0</v>
      </c>
      <c r="AM177" s="312">
        <f t="shared" si="101"/>
        <v>0</v>
      </c>
      <c r="AN177" s="312">
        <f t="shared" si="102"/>
        <v>0</v>
      </c>
      <c r="AO177" s="312">
        <f t="shared" si="103"/>
        <v>0</v>
      </c>
      <c r="AP177" s="312">
        <f t="shared" si="104"/>
        <v>0</v>
      </c>
      <c r="AQ177" s="312">
        <f t="shared" si="105"/>
        <v>0</v>
      </c>
    </row>
    <row r="178" spans="2:43" ht="15" customHeight="1">
      <c r="B178" s="14"/>
      <c r="C178" s="322">
        <v>159</v>
      </c>
      <c r="D178" s="323"/>
      <c r="E178" s="323"/>
      <c r="F178" s="205"/>
      <c r="G178" s="325"/>
      <c r="H178" s="324"/>
      <c r="I178" s="269" t="str">
        <f t="shared" si="89"/>
        <v/>
      </c>
      <c r="J178" s="326"/>
      <c r="K178" s="338"/>
      <c r="L178" s="338"/>
      <c r="M178" s="338"/>
      <c r="N178" s="338"/>
      <c r="O178" s="338"/>
      <c r="P178" s="338"/>
      <c r="Q178" s="338"/>
      <c r="R178" s="338"/>
      <c r="S178" s="338"/>
      <c r="T178" s="338"/>
      <c r="U178" s="338"/>
      <c r="V178" s="338"/>
      <c r="W178" s="168">
        <f t="shared" si="91"/>
        <v>0</v>
      </c>
      <c r="X178" s="320"/>
      <c r="AA178" s="330" t="str">
        <f t="shared" si="90"/>
        <v/>
      </c>
      <c r="AE178" s="312">
        <f t="shared" si="93"/>
        <v>0</v>
      </c>
      <c r="AF178" s="312">
        <f t="shared" si="94"/>
        <v>0</v>
      </c>
      <c r="AG178" s="312">
        <f t="shared" si="95"/>
        <v>0</v>
      </c>
      <c r="AH178" s="312">
        <f t="shared" si="96"/>
        <v>0</v>
      </c>
      <c r="AI178" s="312">
        <f t="shared" si="97"/>
        <v>0</v>
      </c>
      <c r="AJ178" s="312">
        <f t="shared" si="98"/>
        <v>0</v>
      </c>
      <c r="AK178" s="312">
        <f t="shared" si="99"/>
        <v>0</v>
      </c>
      <c r="AL178" s="312">
        <f t="shared" si="100"/>
        <v>0</v>
      </c>
      <c r="AM178" s="312">
        <f t="shared" si="101"/>
        <v>0</v>
      </c>
      <c r="AN178" s="312">
        <f t="shared" si="102"/>
        <v>0</v>
      </c>
      <c r="AO178" s="312">
        <f t="shared" si="103"/>
        <v>0</v>
      </c>
      <c r="AP178" s="312">
        <f t="shared" si="104"/>
        <v>0</v>
      </c>
      <c r="AQ178" s="312">
        <f t="shared" si="105"/>
        <v>0</v>
      </c>
    </row>
    <row r="179" spans="2:43" ht="15" customHeight="1">
      <c r="B179" s="14"/>
      <c r="C179" s="322">
        <v>160</v>
      </c>
      <c r="D179" s="329"/>
      <c r="E179" s="329"/>
      <c r="F179" s="227"/>
      <c r="G179" s="324"/>
      <c r="H179" s="324"/>
      <c r="I179" s="269" t="str">
        <f t="shared" si="89"/>
        <v/>
      </c>
      <c r="J179" s="326"/>
      <c r="K179" s="338"/>
      <c r="L179" s="338"/>
      <c r="M179" s="338"/>
      <c r="N179" s="338"/>
      <c r="O179" s="338"/>
      <c r="P179" s="338"/>
      <c r="Q179" s="338"/>
      <c r="R179" s="338"/>
      <c r="S179" s="338"/>
      <c r="T179" s="338"/>
      <c r="U179" s="338"/>
      <c r="V179" s="338"/>
      <c r="W179" s="168">
        <f t="shared" si="91"/>
        <v>0</v>
      </c>
      <c r="X179" s="320"/>
      <c r="AA179" s="330" t="str">
        <f t="shared" si="90"/>
        <v/>
      </c>
      <c r="AE179" s="312">
        <f t="shared" si="93"/>
        <v>0</v>
      </c>
      <c r="AF179" s="312">
        <f t="shared" si="94"/>
        <v>0</v>
      </c>
      <c r="AG179" s="312">
        <f t="shared" si="95"/>
        <v>0</v>
      </c>
      <c r="AH179" s="312">
        <f t="shared" si="96"/>
        <v>0</v>
      </c>
      <c r="AI179" s="312">
        <f t="shared" si="97"/>
        <v>0</v>
      </c>
      <c r="AJ179" s="312">
        <f t="shared" si="98"/>
        <v>0</v>
      </c>
      <c r="AK179" s="312">
        <f t="shared" si="99"/>
        <v>0</v>
      </c>
      <c r="AL179" s="312">
        <f t="shared" si="100"/>
        <v>0</v>
      </c>
      <c r="AM179" s="312">
        <f t="shared" si="101"/>
        <v>0</v>
      </c>
      <c r="AN179" s="312">
        <f t="shared" si="102"/>
        <v>0</v>
      </c>
      <c r="AO179" s="312">
        <f t="shared" si="103"/>
        <v>0</v>
      </c>
      <c r="AP179" s="312">
        <f t="shared" si="104"/>
        <v>0</v>
      </c>
      <c r="AQ179" s="312">
        <f t="shared" si="105"/>
        <v>0</v>
      </c>
    </row>
    <row r="180" spans="2:43" ht="15" customHeight="1">
      <c r="B180" s="14"/>
      <c r="C180" s="322">
        <v>161</v>
      </c>
      <c r="D180" s="323"/>
      <c r="E180" s="323"/>
      <c r="F180" s="205"/>
      <c r="G180" s="325"/>
      <c r="H180" s="324"/>
      <c r="I180" s="269" t="str">
        <f t="shared" si="89"/>
        <v/>
      </c>
      <c r="J180" s="326"/>
      <c r="K180" s="338"/>
      <c r="L180" s="338"/>
      <c r="M180" s="338"/>
      <c r="N180" s="338"/>
      <c r="O180" s="338"/>
      <c r="P180" s="338"/>
      <c r="Q180" s="338"/>
      <c r="R180" s="338"/>
      <c r="S180" s="338"/>
      <c r="T180" s="338"/>
      <c r="U180" s="338"/>
      <c r="V180" s="338"/>
      <c r="W180" s="168">
        <f t="shared" si="91"/>
        <v>0</v>
      </c>
      <c r="X180" s="320"/>
      <c r="AA180" s="330" t="str">
        <f t="shared" si="90"/>
        <v/>
      </c>
      <c r="AE180" s="312">
        <f t="shared" si="93"/>
        <v>0</v>
      </c>
      <c r="AF180" s="312">
        <f t="shared" si="94"/>
        <v>0</v>
      </c>
      <c r="AG180" s="312">
        <f t="shared" si="95"/>
        <v>0</v>
      </c>
      <c r="AH180" s="312">
        <f t="shared" si="96"/>
        <v>0</v>
      </c>
      <c r="AI180" s="312">
        <f t="shared" si="97"/>
        <v>0</v>
      </c>
      <c r="AJ180" s="312">
        <f t="shared" si="98"/>
        <v>0</v>
      </c>
      <c r="AK180" s="312">
        <f t="shared" si="99"/>
        <v>0</v>
      </c>
      <c r="AL180" s="312">
        <f t="shared" si="100"/>
        <v>0</v>
      </c>
      <c r="AM180" s="312">
        <f t="shared" si="101"/>
        <v>0</v>
      </c>
      <c r="AN180" s="312">
        <f t="shared" si="102"/>
        <v>0</v>
      </c>
      <c r="AO180" s="312">
        <f t="shared" si="103"/>
        <v>0</v>
      </c>
      <c r="AP180" s="312">
        <f t="shared" si="104"/>
        <v>0</v>
      </c>
      <c r="AQ180" s="312">
        <f t="shared" si="105"/>
        <v>0</v>
      </c>
    </row>
    <row r="181" spans="2:43" ht="15" customHeight="1">
      <c r="B181" s="14"/>
      <c r="C181" s="322">
        <v>162</v>
      </c>
      <c r="D181" s="329"/>
      <c r="E181" s="329"/>
      <c r="F181" s="227"/>
      <c r="G181" s="324"/>
      <c r="H181" s="324"/>
      <c r="I181" s="269" t="str">
        <f t="shared" si="89"/>
        <v/>
      </c>
      <c r="J181" s="326"/>
      <c r="K181" s="338"/>
      <c r="L181" s="338"/>
      <c r="M181" s="338"/>
      <c r="N181" s="338"/>
      <c r="O181" s="338"/>
      <c r="P181" s="338"/>
      <c r="Q181" s="338"/>
      <c r="R181" s="338"/>
      <c r="S181" s="338"/>
      <c r="T181" s="338"/>
      <c r="U181" s="338"/>
      <c r="V181" s="338"/>
      <c r="W181" s="168">
        <f t="shared" si="91"/>
        <v>0</v>
      </c>
      <c r="X181" s="320"/>
      <c r="AA181" s="330" t="str">
        <f t="shared" si="90"/>
        <v/>
      </c>
      <c r="AE181" s="312">
        <f t="shared" si="93"/>
        <v>0</v>
      </c>
      <c r="AF181" s="312">
        <f t="shared" si="94"/>
        <v>0</v>
      </c>
      <c r="AG181" s="312">
        <f t="shared" si="95"/>
        <v>0</v>
      </c>
      <c r="AH181" s="312">
        <f t="shared" si="96"/>
        <v>0</v>
      </c>
      <c r="AI181" s="312">
        <f t="shared" si="97"/>
        <v>0</v>
      </c>
      <c r="AJ181" s="312">
        <f t="shared" si="98"/>
        <v>0</v>
      </c>
      <c r="AK181" s="312">
        <f t="shared" si="99"/>
        <v>0</v>
      </c>
      <c r="AL181" s="312">
        <f t="shared" si="100"/>
        <v>0</v>
      </c>
      <c r="AM181" s="312">
        <f t="shared" si="101"/>
        <v>0</v>
      </c>
      <c r="AN181" s="312">
        <f t="shared" si="102"/>
        <v>0</v>
      </c>
      <c r="AO181" s="312">
        <f t="shared" si="103"/>
        <v>0</v>
      </c>
      <c r="AP181" s="312">
        <f t="shared" si="104"/>
        <v>0</v>
      </c>
      <c r="AQ181" s="312">
        <f t="shared" si="105"/>
        <v>0</v>
      </c>
    </row>
    <row r="182" spans="2:43" ht="15" customHeight="1">
      <c r="B182" s="14"/>
      <c r="C182" s="322">
        <v>163</v>
      </c>
      <c r="D182" s="329"/>
      <c r="E182" s="329"/>
      <c r="F182" s="227"/>
      <c r="G182" s="324"/>
      <c r="H182" s="324"/>
      <c r="I182" s="269" t="str">
        <f t="shared" si="89"/>
        <v/>
      </c>
      <c r="J182" s="326"/>
      <c r="K182" s="337"/>
      <c r="L182" s="337"/>
      <c r="M182" s="337"/>
      <c r="N182" s="337"/>
      <c r="O182" s="337"/>
      <c r="P182" s="337"/>
      <c r="Q182" s="337"/>
      <c r="R182" s="337"/>
      <c r="S182" s="337"/>
      <c r="T182" s="337"/>
      <c r="U182" s="337"/>
      <c r="V182" s="337"/>
      <c r="W182" s="168">
        <f t="shared" si="91"/>
        <v>0</v>
      </c>
      <c r="X182" s="320"/>
      <c r="AA182" s="330" t="str">
        <f t="shared" si="90"/>
        <v/>
      </c>
      <c r="AE182" s="312">
        <f t="shared" si="93"/>
        <v>0</v>
      </c>
      <c r="AF182" s="312">
        <f t="shared" si="94"/>
        <v>0</v>
      </c>
      <c r="AG182" s="312">
        <f t="shared" si="95"/>
        <v>0</v>
      </c>
      <c r="AH182" s="312">
        <f t="shared" si="96"/>
        <v>0</v>
      </c>
      <c r="AI182" s="312">
        <f t="shared" si="97"/>
        <v>0</v>
      </c>
      <c r="AJ182" s="312">
        <f t="shared" si="98"/>
        <v>0</v>
      </c>
      <c r="AK182" s="312">
        <f t="shared" si="99"/>
        <v>0</v>
      </c>
      <c r="AL182" s="312">
        <f>IF(NOT(OR($D179="中圧ｶﾞｽ",$D179="低圧ｶﾞｽ")),0,IF($D179="中圧ｶﾞｽ",$AS$18,$AT$18)*R179*INDEX($AF$5:$BG$10,IF($J179&lt;2005,1,IF($J179=2005,2,3)),MATCH($G179,$AF$4:$BG$4,0)))</f>
        <v>0</v>
      </c>
      <c r="AM182" s="312">
        <f t="shared" si="101"/>
        <v>0</v>
      </c>
      <c r="AN182" s="312">
        <f t="shared" si="102"/>
        <v>0</v>
      </c>
      <c r="AO182" s="312">
        <f t="shared" si="103"/>
        <v>0</v>
      </c>
      <c r="AP182" s="312">
        <f t="shared" si="104"/>
        <v>0</v>
      </c>
      <c r="AQ182" s="312">
        <f t="shared" si="105"/>
        <v>0</v>
      </c>
    </row>
    <row r="183" spans="2:43" ht="15" customHeight="1">
      <c r="B183" s="14"/>
      <c r="C183" s="322">
        <v>164</v>
      </c>
      <c r="D183" s="329"/>
      <c r="E183" s="329"/>
      <c r="F183" s="227"/>
      <c r="G183" s="324"/>
      <c r="H183" s="324"/>
      <c r="I183" s="269" t="str">
        <f t="shared" si="89"/>
        <v/>
      </c>
      <c r="J183" s="326"/>
      <c r="K183" s="337"/>
      <c r="L183" s="337"/>
      <c r="M183" s="337"/>
      <c r="N183" s="337"/>
      <c r="O183" s="337"/>
      <c r="P183" s="337"/>
      <c r="Q183" s="337"/>
      <c r="R183" s="337"/>
      <c r="S183" s="337"/>
      <c r="T183" s="337"/>
      <c r="U183" s="337"/>
      <c r="V183" s="337"/>
      <c r="W183" s="168">
        <f t="shared" si="91"/>
        <v>0</v>
      </c>
      <c r="X183" s="320"/>
      <c r="AA183" s="330" t="str">
        <f t="shared" si="90"/>
        <v/>
      </c>
      <c r="AE183" s="312">
        <f t="shared" si="93"/>
        <v>0</v>
      </c>
      <c r="AF183" s="312">
        <f t="shared" si="94"/>
        <v>0</v>
      </c>
      <c r="AG183" s="312">
        <f t="shared" si="95"/>
        <v>0</v>
      </c>
      <c r="AH183" s="312">
        <f t="shared" si="96"/>
        <v>0</v>
      </c>
      <c r="AI183" s="312">
        <f t="shared" si="97"/>
        <v>0</v>
      </c>
      <c r="AJ183" s="312">
        <f t="shared" si="98"/>
        <v>0</v>
      </c>
      <c r="AK183" s="312">
        <f t="shared" si="99"/>
        <v>0</v>
      </c>
      <c r="AL183" s="312">
        <f t="shared" ref="AL183:AL202" si="106">IF(NOT(OR($D180="中圧ｶﾞｽ",$D180="低圧ｶﾞｽ")),0,IF($D180="中圧ｶﾞｽ",$AS$18,$AT$18)*R180*INDEX($AF$5:$BG$10,IF($J180&lt;2005,1,IF($J180=2005,2,3)),MATCH($G180,$AF$4:$BG$4,0)))</f>
        <v>0</v>
      </c>
      <c r="AM183" s="312">
        <f t="shared" si="101"/>
        <v>0</v>
      </c>
      <c r="AN183" s="312">
        <f t="shared" si="102"/>
        <v>0</v>
      </c>
      <c r="AO183" s="312">
        <f t="shared" si="103"/>
        <v>0</v>
      </c>
      <c r="AP183" s="312">
        <f t="shared" si="104"/>
        <v>0</v>
      </c>
      <c r="AQ183" s="312">
        <f t="shared" si="105"/>
        <v>0</v>
      </c>
    </row>
    <row r="184" spans="2:43" ht="15" customHeight="1">
      <c r="B184" s="14"/>
      <c r="C184" s="322">
        <v>165</v>
      </c>
      <c r="D184" s="329"/>
      <c r="E184" s="329"/>
      <c r="F184" s="227"/>
      <c r="G184" s="324"/>
      <c r="H184" s="324"/>
      <c r="I184" s="269" t="str">
        <f t="shared" si="89"/>
        <v/>
      </c>
      <c r="J184" s="326"/>
      <c r="K184" s="337"/>
      <c r="L184" s="337"/>
      <c r="M184" s="337"/>
      <c r="N184" s="337"/>
      <c r="O184" s="337"/>
      <c r="P184" s="337"/>
      <c r="Q184" s="337"/>
      <c r="R184" s="337"/>
      <c r="S184" s="337"/>
      <c r="T184" s="337"/>
      <c r="U184" s="337"/>
      <c r="V184" s="337"/>
      <c r="W184" s="168">
        <f t="shared" si="91"/>
        <v>0</v>
      </c>
      <c r="X184" s="320"/>
      <c r="AA184" s="330" t="str">
        <f t="shared" si="90"/>
        <v/>
      </c>
      <c r="AE184" s="312">
        <f t="shared" si="93"/>
        <v>0</v>
      </c>
      <c r="AF184" s="312">
        <f t="shared" si="94"/>
        <v>0</v>
      </c>
      <c r="AG184" s="312">
        <f t="shared" si="95"/>
        <v>0</v>
      </c>
      <c r="AH184" s="312">
        <f t="shared" si="96"/>
        <v>0</v>
      </c>
      <c r="AI184" s="312">
        <f t="shared" si="97"/>
        <v>0</v>
      </c>
      <c r="AJ184" s="312">
        <f t="shared" si="98"/>
        <v>0</v>
      </c>
      <c r="AK184" s="312">
        <f t="shared" si="99"/>
        <v>0</v>
      </c>
      <c r="AL184" s="312">
        <f t="shared" si="106"/>
        <v>0</v>
      </c>
      <c r="AM184" s="312">
        <f t="shared" si="101"/>
        <v>0</v>
      </c>
      <c r="AN184" s="312">
        <f t="shared" si="102"/>
        <v>0</v>
      </c>
      <c r="AO184" s="312">
        <f t="shared" si="103"/>
        <v>0</v>
      </c>
      <c r="AP184" s="312">
        <f t="shared" si="104"/>
        <v>0</v>
      </c>
      <c r="AQ184" s="312">
        <f t="shared" si="105"/>
        <v>0</v>
      </c>
    </row>
    <row r="185" spans="2:43" ht="15" customHeight="1">
      <c r="B185" s="14"/>
      <c r="C185" s="322">
        <v>166</v>
      </c>
      <c r="D185" s="329"/>
      <c r="E185" s="329"/>
      <c r="F185" s="227"/>
      <c r="G185" s="324"/>
      <c r="H185" s="324"/>
      <c r="I185" s="269" t="str">
        <f t="shared" si="89"/>
        <v/>
      </c>
      <c r="J185" s="326"/>
      <c r="K185" s="337"/>
      <c r="L185" s="337"/>
      <c r="M185" s="337"/>
      <c r="N185" s="337"/>
      <c r="O185" s="337"/>
      <c r="P185" s="337"/>
      <c r="Q185" s="337"/>
      <c r="R185" s="337"/>
      <c r="S185" s="337"/>
      <c r="T185" s="337"/>
      <c r="U185" s="337"/>
      <c r="V185" s="337"/>
      <c r="W185" s="168">
        <f t="shared" si="91"/>
        <v>0</v>
      </c>
      <c r="X185" s="320"/>
      <c r="AA185" s="330" t="str">
        <f t="shared" si="90"/>
        <v/>
      </c>
      <c r="AE185" s="312">
        <f t="shared" si="93"/>
        <v>0</v>
      </c>
      <c r="AF185" s="312">
        <f t="shared" si="94"/>
        <v>0</v>
      </c>
      <c r="AG185" s="312">
        <f t="shared" si="95"/>
        <v>0</v>
      </c>
      <c r="AH185" s="312">
        <f t="shared" si="96"/>
        <v>0</v>
      </c>
      <c r="AI185" s="312">
        <f t="shared" si="97"/>
        <v>0</v>
      </c>
      <c r="AJ185" s="312">
        <f t="shared" si="98"/>
        <v>0</v>
      </c>
      <c r="AK185" s="312">
        <f t="shared" si="99"/>
        <v>0</v>
      </c>
      <c r="AL185" s="312">
        <f t="shared" si="106"/>
        <v>0</v>
      </c>
      <c r="AM185" s="312">
        <f t="shared" si="101"/>
        <v>0</v>
      </c>
      <c r="AN185" s="312">
        <f t="shared" si="102"/>
        <v>0</v>
      </c>
      <c r="AO185" s="312">
        <f t="shared" si="103"/>
        <v>0</v>
      </c>
      <c r="AP185" s="312">
        <f t="shared" si="104"/>
        <v>0</v>
      </c>
      <c r="AQ185" s="312">
        <f t="shared" si="105"/>
        <v>0</v>
      </c>
    </row>
    <row r="186" spans="2:43" ht="15" customHeight="1">
      <c r="B186" s="14"/>
      <c r="C186" s="322">
        <v>167</v>
      </c>
      <c r="D186" s="329"/>
      <c r="E186" s="329"/>
      <c r="F186" s="227"/>
      <c r="G186" s="324"/>
      <c r="H186" s="324"/>
      <c r="I186" s="269" t="str">
        <f t="shared" si="89"/>
        <v/>
      </c>
      <c r="J186" s="326"/>
      <c r="K186" s="337"/>
      <c r="L186" s="337"/>
      <c r="M186" s="337"/>
      <c r="N186" s="337"/>
      <c r="O186" s="337"/>
      <c r="P186" s="337"/>
      <c r="Q186" s="337"/>
      <c r="R186" s="337"/>
      <c r="S186" s="337"/>
      <c r="T186" s="337"/>
      <c r="U186" s="337"/>
      <c r="V186" s="337"/>
      <c r="W186" s="168">
        <f t="shared" si="91"/>
        <v>0</v>
      </c>
      <c r="X186" s="320"/>
      <c r="AA186" s="330" t="str">
        <f t="shared" si="90"/>
        <v/>
      </c>
      <c r="AE186" s="312">
        <f t="shared" si="93"/>
        <v>0</v>
      </c>
      <c r="AF186" s="312">
        <f t="shared" si="94"/>
        <v>0</v>
      </c>
      <c r="AG186" s="312">
        <f t="shared" si="95"/>
        <v>0</v>
      </c>
      <c r="AH186" s="312">
        <f t="shared" si="96"/>
        <v>0</v>
      </c>
      <c r="AI186" s="312">
        <f t="shared" si="97"/>
        <v>0</v>
      </c>
      <c r="AJ186" s="312">
        <f t="shared" si="98"/>
        <v>0</v>
      </c>
      <c r="AK186" s="312">
        <f t="shared" si="99"/>
        <v>0</v>
      </c>
      <c r="AL186" s="312">
        <f t="shared" si="106"/>
        <v>0</v>
      </c>
      <c r="AM186" s="312">
        <f t="shared" si="101"/>
        <v>0</v>
      </c>
      <c r="AN186" s="312">
        <f t="shared" si="102"/>
        <v>0</v>
      </c>
      <c r="AO186" s="312">
        <f t="shared" si="103"/>
        <v>0</v>
      </c>
      <c r="AP186" s="312">
        <f t="shared" si="104"/>
        <v>0</v>
      </c>
      <c r="AQ186" s="312">
        <f t="shared" si="105"/>
        <v>0</v>
      </c>
    </row>
    <row r="187" spans="2:43" ht="15" customHeight="1">
      <c r="B187" s="14"/>
      <c r="C187" s="322">
        <v>168</v>
      </c>
      <c r="D187" s="329"/>
      <c r="E187" s="329"/>
      <c r="F187" s="227"/>
      <c r="G187" s="324"/>
      <c r="H187" s="324"/>
      <c r="I187" s="269" t="str">
        <f t="shared" si="89"/>
        <v/>
      </c>
      <c r="J187" s="326"/>
      <c r="K187" s="337"/>
      <c r="L187" s="337"/>
      <c r="M187" s="337"/>
      <c r="N187" s="337"/>
      <c r="O187" s="337"/>
      <c r="P187" s="337"/>
      <c r="Q187" s="337"/>
      <c r="R187" s="337"/>
      <c r="S187" s="337"/>
      <c r="T187" s="337"/>
      <c r="U187" s="337"/>
      <c r="V187" s="337"/>
      <c r="W187" s="168">
        <f t="shared" si="91"/>
        <v>0</v>
      </c>
      <c r="X187" s="320"/>
      <c r="AA187" s="330" t="str">
        <f t="shared" si="90"/>
        <v/>
      </c>
      <c r="AE187" s="312">
        <f t="shared" si="93"/>
        <v>0</v>
      </c>
      <c r="AF187" s="312">
        <f t="shared" si="94"/>
        <v>0</v>
      </c>
      <c r="AG187" s="312">
        <f t="shared" si="95"/>
        <v>0</v>
      </c>
      <c r="AH187" s="312">
        <f t="shared" si="96"/>
        <v>0</v>
      </c>
      <c r="AI187" s="312">
        <f t="shared" si="97"/>
        <v>0</v>
      </c>
      <c r="AJ187" s="312">
        <f t="shared" si="98"/>
        <v>0</v>
      </c>
      <c r="AK187" s="312">
        <f t="shared" si="99"/>
        <v>0</v>
      </c>
      <c r="AL187" s="312">
        <f t="shared" si="106"/>
        <v>0</v>
      </c>
      <c r="AM187" s="312">
        <f t="shared" si="101"/>
        <v>0</v>
      </c>
      <c r="AN187" s="312">
        <f t="shared" si="102"/>
        <v>0</v>
      </c>
      <c r="AO187" s="312">
        <f t="shared" si="103"/>
        <v>0</v>
      </c>
      <c r="AP187" s="312">
        <f t="shared" si="104"/>
        <v>0</v>
      </c>
      <c r="AQ187" s="312">
        <f t="shared" si="105"/>
        <v>0</v>
      </c>
    </row>
    <row r="188" spans="2:43" ht="15" customHeight="1">
      <c r="B188" s="14"/>
      <c r="C188" s="322">
        <v>169</v>
      </c>
      <c r="D188" s="329"/>
      <c r="E188" s="329"/>
      <c r="F188" s="227"/>
      <c r="G188" s="324"/>
      <c r="H188" s="324"/>
      <c r="I188" s="269" t="str">
        <f t="shared" si="89"/>
        <v/>
      </c>
      <c r="J188" s="326"/>
      <c r="K188" s="337"/>
      <c r="L188" s="337"/>
      <c r="M188" s="337"/>
      <c r="N188" s="337"/>
      <c r="O188" s="337"/>
      <c r="P188" s="337"/>
      <c r="Q188" s="337"/>
      <c r="R188" s="337"/>
      <c r="S188" s="337"/>
      <c r="T188" s="337"/>
      <c r="U188" s="337"/>
      <c r="V188" s="337"/>
      <c r="W188" s="168">
        <f t="shared" si="91"/>
        <v>0</v>
      </c>
      <c r="X188" s="320"/>
      <c r="AA188" s="330" t="str">
        <f t="shared" si="90"/>
        <v/>
      </c>
      <c r="AE188" s="312">
        <f t="shared" si="93"/>
        <v>0</v>
      </c>
      <c r="AF188" s="312">
        <f t="shared" si="94"/>
        <v>0</v>
      </c>
      <c r="AG188" s="312">
        <f t="shared" si="95"/>
        <v>0</v>
      </c>
      <c r="AH188" s="312">
        <f t="shared" si="96"/>
        <v>0</v>
      </c>
      <c r="AI188" s="312">
        <f t="shared" si="97"/>
        <v>0</v>
      </c>
      <c r="AJ188" s="312">
        <f t="shared" si="98"/>
        <v>0</v>
      </c>
      <c r="AK188" s="312">
        <f t="shared" si="99"/>
        <v>0</v>
      </c>
      <c r="AL188" s="312">
        <f t="shared" si="106"/>
        <v>0</v>
      </c>
      <c r="AM188" s="312">
        <f t="shared" si="101"/>
        <v>0</v>
      </c>
      <c r="AN188" s="312">
        <f t="shared" si="102"/>
        <v>0</v>
      </c>
      <c r="AO188" s="312">
        <f t="shared" si="103"/>
        <v>0</v>
      </c>
      <c r="AP188" s="312">
        <f t="shared" si="104"/>
        <v>0</v>
      </c>
      <c r="AQ188" s="312">
        <f t="shared" si="105"/>
        <v>0</v>
      </c>
    </row>
    <row r="189" spans="2:43" ht="15" customHeight="1">
      <c r="B189" s="14"/>
      <c r="C189" s="322">
        <v>170</v>
      </c>
      <c r="D189" s="329"/>
      <c r="E189" s="329"/>
      <c r="F189" s="227"/>
      <c r="G189" s="324"/>
      <c r="H189" s="324"/>
      <c r="I189" s="269" t="str">
        <f t="shared" si="89"/>
        <v/>
      </c>
      <c r="J189" s="326"/>
      <c r="K189" s="337"/>
      <c r="L189" s="337"/>
      <c r="M189" s="337"/>
      <c r="N189" s="337"/>
      <c r="O189" s="337"/>
      <c r="P189" s="337"/>
      <c r="Q189" s="337"/>
      <c r="R189" s="337"/>
      <c r="S189" s="337"/>
      <c r="T189" s="337"/>
      <c r="U189" s="337"/>
      <c r="V189" s="337"/>
      <c r="W189" s="168">
        <f t="shared" si="91"/>
        <v>0</v>
      </c>
      <c r="X189" s="320"/>
      <c r="AA189" s="330" t="str">
        <f t="shared" si="90"/>
        <v/>
      </c>
      <c r="AE189" s="312">
        <f t="shared" si="93"/>
        <v>0</v>
      </c>
      <c r="AF189" s="312">
        <f t="shared" si="94"/>
        <v>0</v>
      </c>
      <c r="AG189" s="312">
        <f t="shared" si="95"/>
        <v>0</v>
      </c>
      <c r="AH189" s="312">
        <f t="shared" si="96"/>
        <v>0</v>
      </c>
      <c r="AI189" s="312">
        <f t="shared" si="97"/>
        <v>0</v>
      </c>
      <c r="AJ189" s="312">
        <f t="shared" si="98"/>
        <v>0</v>
      </c>
      <c r="AK189" s="312">
        <f t="shared" si="99"/>
        <v>0</v>
      </c>
      <c r="AL189" s="312">
        <f t="shared" si="106"/>
        <v>0</v>
      </c>
      <c r="AM189" s="312">
        <f t="shared" si="101"/>
        <v>0</v>
      </c>
      <c r="AN189" s="312">
        <f t="shared" si="102"/>
        <v>0</v>
      </c>
      <c r="AO189" s="312">
        <f t="shared" si="103"/>
        <v>0</v>
      </c>
      <c r="AP189" s="312">
        <f t="shared" si="104"/>
        <v>0</v>
      </c>
      <c r="AQ189" s="312">
        <f t="shared" si="105"/>
        <v>0</v>
      </c>
    </row>
    <row r="190" spans="2:43" ht="15" customHeight="1">
      <c r="B190" s="14"/>
      <c r="C190" s="322">
        <v>171</v>
      </c>
      <c r="D190" s="329"/>
      <c r="E190" s="329"/>
      <c r="F190" s="227"/>
      <c r="G190" s="324"/>
      <c r="H190" s="324"/>
      <c r="I190" s="269" t="str">
        <f t="shared" si="89"/>
        <v/>
      </c>
      <c r="J190" s="326"/>
      <c r="K190" s="337"/>
      <c r="L190" s="337"/>
      <c r="M190" s="337"/>
      <c r="N190" s="337"/>
      <c r="O190" s="337"/>
      <c r="P190" s="337"/>
      <c r="Q190" s="337"/>
      <c r="R190" s="337"/>
      <c r="S190" s="337"/>
      <c r="T190" s="337"/>
      <c r="U190" s="337"/>
      <c r="V190" s="337"/>
      <c r="W190" s="168">
        <f t="shared" si="91"/>
        <v>0</v>
      </c>
      <c r="X190" s="320"/>
      <c r="AA190" s="330" t="str">
        <f t="shared" si="90"/>
        <v/>
      </c>
      <c r="AE190" s="312">
        <f t="shared" si="93"/>
        <v>0</v>
      </c>
      <c r="AF190" s="312">
        <f t="shared" si="94"/>
        <v>0</v>
      </c>
      <c r="AG190" s="312">
        <f t="shared" si="95"/>
        <v>0</v>
      </c>
      <c r="AH190" s="312">
        <f t="shared" si="96"/>
        <v>0</v>
      </c>
      <c r="AI190" s="312">
        <f t="shared" si="97"/>
        <v>0</v>
      </c>
      <c r="AJ190" s="312">
        <f t="shared" si="98"/>
        <v>0</v>
      </c>
      <c r="AK190" s="312">
        <f t="shared" si="99"/>
        <v>0</v>
      </c>
      <c r="AL190" s="312">
        <f t="shared" si="106"/>
        <v>0</v>
      </c>
      <c r="AM190" s="312">
        <f t="shared" si="101"/>
        <v>0</v>
      </c>
      <c r="AN190" s="312">
        <f t="shared" si="102"/>
        <v>0</v>
      </c>
      <c r="AO190" s="312">
        <f t="shared" si="103"/>
        <v>0</v>
      </c>
      <c r="AP190" s="312">
        <f t="shared" si="104"/>
        <v>0</v>
      </c>
      <c r="AQ190" s="312">
        <f t="shared" si="105"/>
        <v>0</v>
      </c>
    </row>
    <row r="191" spans="2:43" ht="15" customHeight="1">
      <c r="B191" s="14"/>
      <c r="C191" s="322">
        <v>172</v>
      </c>
      <c r="D191" s="329"/>
      <c r="E191" s="329"/>
      <c r="F191" s="227"/>
      <c r="G191" s="324"/>
      <c r="H191" s="324"/>
      <c r="I191" s="269" t="str">
        <f t="shared" si="89"/>
        <v/>
      </c>
      <c r="J191" s="326"/>
      <c r="K191" s="337"/>
      <c r="L191" s="337"/>
      <c r="M191" s="337"/>
      <c r="N191" s="337"/>
      <c r="O191" s="337"/>
      <c r="P191" s="337"/>
      <c r="Q191" s="337"/>
      <c r="R191" s="337"/>
      <c r="S191" s="337"/>
      <c r="T191" s="337"/>
      <c r="U191" s="337"/>
      <c r="V191" s="337"/>
      <c r="W191" s="168">
        <f t="shared" si="91"/>
        <v>0</v>
      </c>
      <c r="X191" s="320"/>
      <c r="AA191" s="330" t="str">
        <f t="shared" si="90"/>
        <v/>
      </c>
      <c r="AE191" s="312">
        <f t="shared" si="93"/>
        <v>0</v>
      </c>
      <c r="AF191" s="312">
        <f t="shared" si="94"/>
        <v>0</v>
      </c>
      <c r="AG191" s="312">
        <f t="shared" si="95"/>
        <v>0</v>
      </c>
      <c r="AH191" s="312">
        <f t="shared" si="96"/>
        <v>0</v>
      </c>
      <c r="AI191" s="312">
        <f t="shared" si="97"/>
        <v>0</v>
      </c>
      <c r="AJ191" s="312">
        <f t="shared" si="98"/>
        <v>0</v>
      </c>
      <c r="AK191" s="312">
        <f t="shared" si="99"/>
        <v>0</v>
      </c>
      <c r="AL191" s="312">
        <f t="shared" si="106"/>
        <v>0</v>
      </c>
      <c r="AM191" s="312">
        <f t="shared" si="101"/>
        <v>0</v>
      </c>
      <c r="AN191" s="312">
        <f t="shared" si="102"/>
        <v>0</v>
      </c>
      <c r="AO191" s="312">
        <f t="shared" si="103"/>
        <v>0</v>
      </c>
      <c r="AP191" s="312">
        <f t="shared" si="104"/>
        <v>0</v>
      </c>
      <c r="AQ191" s="312">
        <f t="shared" si="105"/>
        <v>0</v>
      </c>
    </row>
    <row r="192" spans="2:43" ht="15" customHeight="1">
      <c r="B192" s="14"/>
      <c r="C192" s="322">
        <v>173</v>
      </c>
      <c r="D192" s="329"/>
      <c r="E192" s="329"/>
      <c r="F192" s="227"/>
      <c r="G192" s="324"/>
      <c r="H192" s="324"/>
      <c r="I192" s="269" t="str">
        <f t="shared" si="89"/>
        <v/>
      </c>
      <c r="J192" s="326"/>
      <c r="K192" s="337"/>
      <c r="L192" s="337"/>
      <c r="M192" s="337"/>
      <c r="N192" s="337"/>
      <c r="O192" s="337"/>
      <c r="P192" s="337"/>
      <c r="Q192" s="337"/>
      <c r="R192" s="337"/>
      <c r="S192" s="337"/>
      <c r="T192" s="337"/>
      <c r="U192" s="337"/>
      <c r="V192" s="337"/>
      <c r="W192" s="168">
        <f t="shared" si="91"/>
        <v>0</v>
      </c>
      <c r="X192" s="320"/>
      <c r="AA192" s="330" t="str">
        <f t="shared" si="90"/>
        <v/>
      </c>
      <c r="AE192" s="312">
        <f t="shared" si="93"/>
        <v>0</v>
      </c>
      <c r="AF192" s="312">
        <f t="shared" si="94"/>
        <v>0</v>
      </c>
      <c r="AG192" s="312">
        <f t="shared" si="95"/>
        <v>0</v>
      </c>
      <c r="AH192" s="312">
        <f t="shared" si="96"/>
        <v>0</v>
      </c>
      <c r="AI192" s="312">
        <f t="shared" si="97"/>
        <v>0</v>
      </c>
      <c r="AJ192" s="312">
        <f t="shared" si="98"/>
        <v>0</v>
      </c>
      <c r="AK192" s="312">
        <f t="shared" si="99"/>
        <v>0</v>
      </c>
      <c r="AL192" s="312">
        <f t="shared" si="106"/>
        <v>0</v>
      </c>
      <c r="AM192" s="312">
        <f t="shared" si="101"/>
        <v>0</v>
      </c>
      <c r="AN192" s="312">
        <f t="shared" si="102"/>
        <v>0</v>
      </c>
      <c r="AO192" s="312">
        <f t="shared" si="103"/>
        <v>0</v>
      </c>
      <c r="AP192" s="312">
        <f t="shared" si="104"/>
        <v>0</v>
      </c>
      <c r="AQ192" s="312">
        <f t="shared" si="105"/>
        <v>0</v>
      </c>
    </row>
    <row r="193" spans="2:43" ht="15" customHeight="1">
      <c r="B193" s="14"/>
      <c r="C193" s="322">
        <v>174</v>
      </c>
      <c r="D193" s="329"/>
      <c r="E193" s="329"/>
      <c r="F193" s="227"/>
      <c r="G193" s="324"/>
      <c r="H193" s="324"/>
      <c r="I193" s="269" t="str">
        <f t="shared" si="89"/>
        <v/>
      </c>
      <c r="J193" s="326"/>
      <c r="K193" s="337"/>
      <c r="L193" s="337"/>
      <c r="M193" s="337"/>
      <c r="N193" s="337"/>
      <c r="O193" s="337"/>
      <c r="P193" s="337"/>
      <c r="Q193" s="337"/>
      <c r="R193" s="337"/>
      <c r="S193" s="337"/>
      <c r="T193" s="337"/>
      <c r="U193" s="337"/>
      <c r="V193" s="337"/>
      <c r="W193" s="168">
        <f t="shared" si="91"/>
        <v>0</v>
      </c>
      <c r="X193" s="320"/>
      <c r="AA193" s="330" t="str">
        <f t="shared" si="90"/>
        <v/>
      </c>
      <c r="AE193" s="312">
        <f t="shared" si="93"/>
        <v>0</v>
      </c>
      <c r="AF193" s="312">
        <f t="shared" si="94"/>
        <v>0</v>
      </c>
      <c r="AG193" s="312">
        <f t="shared" si="95"/>
        <v>0</v>
      </c>
      <c r="AH193" s="312">
        <f t="shared" si="96"/>
        <v>0</v>
      </c>
      <c r="AI193" s="312">
        <f t="shared" si="97"/>
        <v>0</v>
      </c>
      <c r="AJ193" s="312">
        <f t="shared" si="98"/>
        <v>0</v>
      </c>
      <c r="AK193" s="312">
        <f t="shared" si="99"/>
        <v>0</v>
      </c>
      <c r="AL193" s="312">
        <f t="shared" si="106"/>
        <v>0</v>
      </c>
      <c r="AM193" s="312">
        <f t="shared" si="101"/>
        <v>0</v>
      </c>
      <c r="AN193" s="312">
        <f t="shared" si="102"/>
        <v>0</v>
      </c>
      <c r="AO193" s="312">
        <f t="shared" si="103"/>
        <v>0</v>
      </c>
      <c r="AP193" s="312">
        <f t="shared" si="104"/>
        <v>0</v>
      </c>
      <c r="AQ193" s="312">
        <f t="shared" si="105"/>
        <v>0</v>
      </c>
    </row>
    <row r="194" spans="2:43" ht="15" customHeight="1">
      <c r="B194" s="14"/>
      <c r="C194" s="322">
        <v>175</v>
      </c>
      <c r="D194" s="329"/>
      <c r="E194" s="329"/>
      <c r="F194" s="227"/>
      <c r="G194" s="324"/>
      <c r="H194" s="324"/>
      <c r="I194" s="269" t="str">
        <f t="shared" si="89"/>
        <v/>
      </c>
      <c r="J194" s="326"/>
      <c r="K194" s="337"/>
      <c r="L194" s="337"/>
      <c r="M194" s="337"/>
      <c r="N194" s="337"/>
      <c r="O194" s="337"/>
      <c r="P194" s="337"/>
      <c r="Q194" s="337"/>
      <c r="R194" s="337"/>
      <c r="S194" s="337"/>
      <c r="T194" s="337"/>
      <c r="U194" s="337"/>
      <c r="V194" s="337"/>
      <c r="W194" s="168">
        <f t="shared" si="91"/>
        <v>0</v>
      </c>
      <c r="X194" s="320"/>
      <c r="AA194" s="330" t="str">
        <f t="shared" si="90"/>
        <v/>
      </c>
      <c r="AE194" s="312">
        <f t="shared" si="93"/>
        <v>0</v>
      </c>
      <c r="AF194" s="312">
        <f t="shared" si="94"/>
        <v>0</v>
      </c>
      <c r="AG194" s="312">
        <f t="shared" si="95"/>
        <v>0</v>
      </c>
      <c r="AH194" s="312">
        <f t="shared" si="96"/>
        <v>0</v>
      </c>
      <c r="AI194" s="312">
        <f t="shared" si="97"/>
        <v>0</v>
      </c>
      <c r="AJ194" s="312">
        <f t="shared" si="98"/>
        <v>0</v>
      </c>
      <c r="AK194" s="312">
        <f t="shared" si="99"/>
        <v>0</v>
      </c>
      <c r="AL194" s="312">
        <f t="shared" si="106"/>
        <v>0</v>
      </c>
      <c r="AM194" s="312">
        <f t="shared" si="101"/>
        <v>0</v>
      </c>
      <c r="AN194" s="312">
        <f t="shared" si="102"/>
        <v>0</v>
      </c>
      <c r="AO194" s="312">
        <f t="shared" si="103"/>
        <v>0</v>
      </c>
      <c r="AP194" s="312">
        <f t="shared" si="104"/>
        <v>0</v>
      </c>
      <c r="AQ194" s="312">
        <f t="shared" si="105"/>
        <v>0</v>
      </c>
    </row>
    <row r="195" spans="2:43" ht="15" customHeight="1">
      <c r="B195" s="14"/>
      <c r="C195" s="322">
        <v>176</v>
      </c>
      <c r="D195" s="329"/>
      <c r="E195" s="329"/>
      <c r="F195" s="227"/>
      <c r="G195" s="324"/>
      <c r="H195" s="324"/>
      <c r="I195" s="269" t="str">
        <f t="shared" si="89"/>
        <v/>
      </c>
      <c r="J195" s="326"/>
      <c r="K195" s="337"/>
      <c r="L195" s="337"/>
      <c r="M195" s="337"/>
      <c r="N195" s="337"/>
      <c r="O195" s="337"/>
      <c r="P195" s="337"/>
      <c r="Q195" s="337"/>
      <c r="R195" s="337"/>
      <c r="S195" s="337"/>
      <c r="T195" s="337"/>
      <c r="U195" s="337"/>
      <c r="V195" s="337"/>
      <c r="W195" s="168">
        <f t="shared" si="91"/>
        <v>0</v>
      </c>
      <c r="X195" s="320"/>
      <c r="AA195" s="330" t="str">
        <f t="shared" si="90"/>
        <v/>
      </c>
      <c r="AE195" s="312">
        <f t="shared" si="93"/>
        <v>0</v>
      </c>
      <c r="AF195" s="312">
        <f t="shared" si="94"/>
        <v>0</v>
      </c>
      <c r="AG195" s="312">
        <f t="shared" si="95"/>
        <v>0</v>
      </c>
      <c r="AH195" s="312">
        <f t="shared" si="96"/>
        <v>0</v>
      </c>
      <c r="AI195" s="312">
        <f t="shared" si="97"/>
        <v>0</v>
      </c>
      <c r="AJ195" s="312">
        <f t="shared" si="98"/>
        <v>0</v>
      </c>
      <c r="AK195" s="312">
        <f t="shared" si="99"/>
        <v>0</v>
      </c>
      <c r="AL195" s="312">
        <f t="shared" si="106"/>
        <v>0</v>
      </c>
      <c r="AM195" s="312">
        <f t="shared" si="101"/>
        <v>0</v>
      </c>
      <c r="AN195" s="312">
        <f t="shared" si="102"/>
        <v>0</v>
      </c>
      <c r="AO195" s="312">
        <f t="shared" si="103"/>
        <v>0</v>
      </c>
      <c r="AP195" s="312">
        <f t="shared" si="104"/>
        <v>0</v>
      </c>
      <c r="AQ195" s="312">
        <f t="shared" si="105"/>
        <v>0</v>
      </c>
    </row>
    <row r="196" spans="2:43" ht="15" customHeight="1">
      <c r="B196" s="14"/>
      <c r="C196" s="322">
        <v>177</v>
      </c>
      <c r="D196" s="329"/>
      <c r="E196" s="329"/>
      <c r="F196" s="227"/>
      <c r="G196" s="324"/>
      <c r="H196" s="324"/>
      <c r="I196" s="269" t="str">
        <f t="shared" si="89"/>
        <v/>
      </c>
      <c r="J196" s="326"/>
      <c r="K196" s="337"/>
      <c r="L196" s="337"/>
      <c r="M196" s="337"/>
      <c r="N196" s="337"/>
      <c r="O196" s="337"/>
      <c r="P196" s="337"/>
      <c r="Q196" s="337"/>
      <c r="R196" s="337"/>
      <c r="S196" s="337"/>
      <c r="T196" s="337"/>
      <c r="U196" s="337"/>
      <c r="V196" s="337"/>
      <c r="W196" s="168">
        <f t="shared" si="91"/>
        <v>0</v>
      </c>
      <c r="X196" s="320"/>
      <c r="AA196" s="330" t="str">
        <f t="shared" si="90"/>
        <v/>
      </c>
      <c r="AE196" s="312">
        <f t="shared" si="93"/>
        <v>0</v>
      </c>
      <c r="AF196" s="312">
        <f t="shared" si="94"/>
        <v>0</v>
      </c>
      <c r="AG196" s="312">
        <f t="shared" si="95"/>
        <v>0</v>
      </c>
      <c r="AH196" s="312">
        <f t="shared" si="96"/>
        <v>0</v>
      </c>
      <c r="AI196" s="312">
        <f t="shared" si="97"/>
        <v>0</v>
      </c>
      <c r="AJ196" s="312">
        <f t="shared" si="98"/>
        <v>0</v>
      </c>
      <c r="AK196" s="312">
        <f t="shared" si="99"/>
        <v>0</v>
      </c>
      <c r="AL196" s="312">
        <f t="shared" si="106"/>
        <v>0</v>
      </c>
      <c r="AM196" s="312">
        <f t="shared" si="101"/>
        <v>0</v>
      </c>
      <c r="AN196" s="312">
        <f t="shared" si="102"/>
        <v>0</v>
      </c>
      <c r="AO196" s="312">
        <f t="shared" si="103"/>
        <v>0</v>
      </c>
      <c r="AP196" s="312">
        <f t="shared" si="104"/>
        <v>0</v>
      </c>
      <c r="AQ196" s="312">
        <f t="shared" si="105"/>
        <v>0</v>
      </c>
    </row>
    <row r="197" spans="2:43" ht="15" customHeight="1">
      <c r="B197" s="14"/>
      <c r="C197" s="322">
        <v>178</v>
      </c>
      <c r="D197" s="329"/>
      <c r="E197" s="329"/>
      <c r="F197" s="227"/>
      <c r="G197" s="324"/>
      <c r="H197" s="324"/>
      <c r="I197" s="269" t="str">
        <f t="shared" si="89"/>
        <v/>
      </c>
      <c r="J197" s="326"/>
      <c r="K197" s="337"/>
      <c r="L197" s="337"/>
      <c r="M197" s="337"/>
      <c r="N197" s="337"/>
      <c r="O197" s="337"/>
      <c r="P197" s="337"/>
      <c r="Q197" s="337"/>
      <c r="R197" s="337"/>
      <c r="S197" s="337"/>
      <c r="T197" s="337"/>
      <c r="U197" s="337"/>
      <c r="V197" s="337"/>
      <c r="W197" s="168">
        <f t="shared" si="91"/>
        <v>0</v>
      </c>
      <c r="X197" s="320"/>
      <c r="AA197" s="330" t="str">
        <f t="shared" si="90"/>
        <v/>
      </c>
      <c r="AE197" s="312">
        <f t="shared" si="93"/>
        <v>0</v>
      </c>
      <c r="AF197" s="312">
        <f t="shared" si="94"/>
        <v>0</v>
      </c>
      <c r="AG197" s="312">
        <f t="shared" si="95"/>
        <v>0</v>
      </c>
      <c r="AH197" s="312">
        <f t="shared" si="96"/>
        <v>0</v>
      </c>
      <c r="AI197" s="312">
        <f t="shared" si="97"/>
        <v>0</v>
      </c>
      <c r="AJ197" s="312">
        <f t="shared" si="98"/>
        <v>0</v>
      </c>
      <c r="AK197" s="312">
        <f t="shared" si="99"/>
        <v>0</v>
      </c>
      <c r="AL197" s="312">
        <f t="shared" si="106"/>
        <v>0</v>
      </c>
      <c r="AM197" s="312">
        <f t="shared" si="101"/>
        <v>0</v>
      </c>
      <c r="AN197" s="312">
        <f t="shared" si="102"/>
        <v>0</v>
      </c>
      <c r="AO197" s="312">
        <f t="shared" si="103"/>
        <v>0</v>
      </c>
      <c r="AP197" s="312">
        <f t="shared" si="104"/>
        <v>0</v>
      </c>
      <c r="AQ197" s="312">
        <f t="shared" si="105"/>
        <v>0</v>
      </c>
    </row>
    <row r="198" spans="2:43" ht="15" customHeight="1">
      <c r="B198" s="14"/>
      <c r="C198" s="322">
        <v>179</v>
      </c>
      <c r="D198" s="329"/>
      <c r="E198" s="329"/>
      <c r="F198" s="227"/>
      <c r="G198" s="324"/>
      <c r="H198" s="324"/>
      <c r="I198" s="269" t="str">
        <f t="shared" si="89"/>
        <v/>
      </c>
      <c r="J198" s="326"/>
      <c r="K198" s="337"/>
      <c r="L198" s="337"/>
      <c r="M198" s="337"/>
      <c r="N198" s="337"/>
      <c r="O198" s="337"/>
      <c r="P198" s="337"/>
      <c r="Q198" s="337"/>
      <c r="R198" s="337"/>
      <c r="S198" s="337"/>
      <c r="T198" s="337"/>
      <c r="U198" s="337"/>
      <c r="V198" s="337"/>
      <c r="W198" s="168">
        <f t="shared" si="91"/>
        <v>0</v>
      </c>
      <c r="X198" s="320"/>
      <c r="AA198" s="330" t="str">
        <f t="shared" si="90"/>
        <v/>
      </c>
      <c r="AE198" s="312">
        <f t="shared" si="93"/>
        <v>0</v>
      </c>
      <c r="AF198" s="312">
        <f t="shared" si="94"/>
        <v>0</v>
      </c>
      <c r="AG198" s="312">
        <f t="shared" si="95"/>
        <v>0</v>
      </c>
      <c r="AH198" s="312">
        <f t="shared" si="96"/>
        <v>0</v>
      </c>
      <c r="AI198" s="312">
        <f t="shared" si="97"/>
        <v>0</v>
      </c>
      <c r="AJ198" s="312">
        <f t="shared" si="98"/>
        <v>0</v>
      </c>
      <c r="AK198" s="312">
        <f t="shared" si="99"/>
        <v>0</v>
      </c>
      <c r="AL198" s="312">
        <f t="shared" si="106"/>
        <v>0</v>
      </c>
      <c r="AM198" s="312">
        <f t="shared" si="101"/>
        <v>0</v>
      </c>
      <c r="AN198" s="312">
        <f t="shared" si="102"/>
        <v>0</v>
      </c>
      <c r="AO198" s="312">
        <f t="shared" si="103"/>
        <v>0</v>
      </c>
      <c r="AP198" s="312">
        <f t="shared" si="104"/>
        <v>0</v>
      </c>
      <c r="AQ198" s="312">
        <f t="shared" si="105"/>
        <v>0</v>
      </c>
    </row>
    <row r="199" spans="2:43" ht="15" customHeight="1">
      <c r="B199" s="14"/>
      <c r="C199" s="322">
        <v>180</v>
      </c>
      <c r="D199" s="329"/>
      <c r="E199" s="329"/>
      <c r="F199" s="227"/>
      <c r="G199" s="324"/>
      <c r="H199" s="324"/>
      <c r="I199" s="269" t="str">
        <f t="shared" si="89"/>
        <v/>
      </c>
      <c r="J199" s="326"/>
      <c r="K199" s="337"/>
      <c r="L199" s="337"/>
      <c r="M199" s="337"/>
      <c r="N199" s="337"/>
      <c r="O199" s="337"/>
      <c r="P199" s="337"/>
      <c r="Q199" s="337"/>
      <c r="R199" s="337"/>
      <c r="S199" s="337"/>
      <c r="T199" s="337"/>
      <c r="U199" s="337"/>
      <c r="V199" s="337"/>
      <c r="W199" s="168">
        <f t="shared" si="91"/>
        <v>0</v>
      </c>
      <c r="X199" s="320"/>
      <c r="AA199" s="331" t="str">
        <f t="shared" si="90"/>
        <v/>
      </c>
      <c r="AE199" s="312">
        <f t="shared" si="93"/>
        <v>0</v>
      </c>
      <c r="AF199" s="312">
        <f t="shared" si="94"/>
        <v>0</v>
      </c>
      <c r="AG199" s="312">
        <f t="shared" si="95"/>
        <v>0</v>
      </c>
      <c r="AH199" s="312">
        <f t="shared" si="96"/>
        <v>0</v>
      </c>
      <c r="AI199" s="312">
        <f t="shared" si="97"/>
        <v>0</v>
      </c>
      <c r="AJ199" s="312">
        <f t="shared" si="98"/>
        <v>0</v>
      </c>
      <c r="AK199" s="312">
        <f t="shared" si="99"/>
        <v>0</v>
      </c>
      <c r="AL199" s="312">
        <f t="shared" si="106"/>
        <v>0</v>
      </c>
      <c r="AM199" s="312">
        <f t="shared" si="101"/>
        <v>0</v>
      </c>
      <c r="AN199" s="312">
        <f t="shared" si="102"/>
        <v>0</v>
      </c>
      <c r="AO199" s="312">
        <f t="shared" si="103"/>
        <v>0</v>
      </c>
      <c r="AP199" s="312">
        <f t="shared" si="104"/>
        <v>0</v>
      </c>
      <c r="AQ199" s="312">
        <f t="shared" si="105"/>
        <v>0</v>
      </c>
    </row>
    <row r="200" spans="2:43" ht="15" customHeight="1">
      <c r="B200" s="299"/>
      <c r="C200" s="332"/>
      <c r="D200" s="332"/>
      <c r="E200" s="332"/>
      <c r="F200" s="333"/>
      <c r="G200" s="332"/>
      <c r="H200" s="332"/>
      <c r="I200" s="332"/>
      <c r="J200" s="332"/>
      <c r="K200" s="332"/>
      <c r="L200" s="332"/>
      <c r="M200" s="332"/>
      <c r="N200" s="332"/>
      <c r="O200" s="332"/>
      <c r="P200" s="332"/>
      <c r="Q200" s="332"/>
      <c r="R200" s="332"/>
      <c r="S200" s="332"/>
      <c r="T200" s="332"/>
      <c r="U200" s="332"/>
      <c r="V200" s="332"/>
      <c r="W200" s="332"/>
      <c r="X200" s="334"/>
      <c r="AE200" s="312">
        <f t="shared" si="93"/>
        <v>0</v>
      </c>
      <c r="AF200" s="312">
        <f t="shared" si="94"/>
        <v>0</v>
      </c>
      <c r="AG200" s="312">
        <f t="shared" si="95"/>
        <v>0</v>
      </c>
      <c r="AH200" s="312">
        <f t="shared" si="96"/>
        <v>0</v>
      </c>
      <c r="AI200" s="312">
        <f t="shared" si="97"/>
        <v>0</v>
      </c>
      <c r="AJ200" s="312">
        <f t="shared" si="98"/>
        <v>0</v>
      </c>
      <c r="AK200" s="312">
        <f t="shared" si="99"/>
        <v>0</v>
      </c>
      <c r="AL200" s="312">
        <f t="shared" si="106"/>
        <v>0</v>
      </c>
      <c r="AM200" s="312">
        <f t="shared" si="101"/>
        <v>0</v>
      </c>
      <c r="AN200" s="312">
        <f t="shared" si="102"/>
        <v>0</v>
      </c>
      <c r="AO200" s="312">
        <f t="shared" si="103"/>
        <v>0</v>
      </c>
      <c r="AP200" s="312">
        <f t="shared" si="104"/>
        <v>0</v>
      </c>
      <c r="AQ200" s="312">
        <f t="shared" si="105"/>
        <v>0</v>
      </c>
    </row>
    <row r="201" spans="2:43" ht="15" customHeight="1">
      <c r="X201" s="303" t="s">
        <v>229</v>
      </c>
      <c r="AE201" s="312">
        <f t="shared" si="93"/>
        <v>0</v>
      </c>
      <c r="AF201" s="312">
        <f t="shared" si="94"/>
        <v>0</v>
      </c>
      <c r="AG201" s="312">
        <f t="shared" si="95"/>
        <v>0</v>
      </c>
      <c r="AH201" s="312">
        <f t="shared" si="96"/>
        <v>0</v>
      </c>
      <c r="AI201" s="312">
        <f t="shared" si="97"/>
        <v>0</v>
      </c>
      <c r="AJ201" s="312">
        <f t="shared" si="98"/>
        <v>0</v>
      </c>
      <c r="AK201" s="312">
        <f t="shared" si="99"/>
        <v>0</v>
      </c>
      <c r="AL201" s="312">
        <f t="shared" si="106"/>
        <v>0</v>
      </c>
      <c r="AM201" s="312">
        <f t="shared" si="101"/>
        <v>0</v>
      </c>
      <c r="AN201" s="312">
        <f t="shared" si="102"/>
        <v>0</v>
      </c>
      <c r="AO201" s="312">
        <f t="shared" si="103"/>
        <v>0</v>
      </c>
      <c r="AP201" s="312">
        <f t="shared" si="104"/>
        <v>0</v>
      </c>
      <c r="AQ201" s="312">
        <f t="shared" si="105"/>
        <v>0</v>
      </c>
    </row>
    <row r="202" spans="2:43" hidden="1">
      <c r="AE202" s="312">
        <f t="shared" si="93"/>
        <v>0</v>
      </c>
      <c r="AF202" s="312">
        <f t="shared" si="94"/>
        <v>0</v>
      </c>
      <c r="AG202" s="312">
        <f t="shared" si="95"/>
        <v>0</v>
      </c>
      <c r="AH202" s="312">
        <f t="shared" si="96"/>
        <v>0</v>
      </c>
      <c r="AI202" s="312">
        <f t="shared" si="97"/>
        <v>0</v>
      </c>
      <c r="AJ202" s="312">
        <f t="shared" si="98"/>
        <v>0</v>
      </c>
      <c r="AK202" s="312">
        <f t="shared" si="99"/>
        <v>0</v>
      </c>
      <c r="AL202" s="312">
        <f t="shared" si="106"/>
        <v>0</v>
      </c>
      <c r="AM202" s="312">
        <f t="shared" si="101"/>
        <v>0</v>
      </c>
      <c r="AN202" s="312">
        <f t="shared" si="102"/>
        <v>0</v>
      </c>
      <c r="AO202" s="312">
        <f t="shared" si="103"/>
        <v>0</v>
      </c>
      <c r="AP202" s="312">
        <f t="shared" si="104"/>
        <v>0</v>
      </c>
      <c r="AQ202" s="312">
        <f t="shared" si="105"/>
        <v>0</v>
      </c>
    </row>
  </sheetData>
  <sheetProtection algorithmName="SHA-512" hashValue="6FhaB1jNYn7ko2/SL9NGvsB2V6gAXzZefiztF3+QDSBFih4QnxAvrxyKpfIrADUoLj+i3NdFn7/khCVT0vZ9Cg==" saltValue="YcfGgl6F8HKL1+pdnePKvg==" spinCount="100000" sheet="1" selectLockedCells="1"/>
  <mergeCells count="8">
    <mergeCell ref="I8:I9"/>
    <mergeCell ref="J8:J9"/>
    <mergeCell ref="C8:C9"/>
    <mergeCell ref="D8:D9"/>
    <mergeCell ref="E8:E9"/>
    <mergeCell ref="F8:F9"/>
    <mergeCell ref="G8:G9"/>
    <mergeCell ref="H8:H9"/>
  </mergeCells>
  <phoneticPr fontId="3"/>
  <dataValidations count="6">
    <dataValidation type="list" allowBlank="1" showInputMessage="1" showErrorMessage="1" sqref="D74:D103 D170:D199 D10:D39 D106:D135 D42:D71 D138:D167" xr:uid="{8CD2F801-9ADF-4ECB-BF01-46977D4CABEB}">
      <formula1>$AT$12:$BV$12</formula1>
    </dataValidation>
    <dataValidation type="list" allowBlank="1" showInputMessage="1" showErrorMessage="1" sqref="J10:J39 J42:J71 J74:J103 J106:J135 J138:J167 J170:J199" xr:uid="{D9F9EC06-3F33-4831-965F-B75B2FE3CB70}">
      <formula1>$AA$2:$AW$2</formula1>
    </dataValidation>
    <dataValidation type="list" allowBlank="1" showInputMessage="1" showErrorMessage="1" sqref="E10:E39 E74:E88" xr:uid="{6C539019-1515-4C71-AE8C-FDE7FEBD4FEF}">
      <formula1>"親メーター,子メーター"</formula1>
    </dataValidation>
    <dataValidation type="list" allowBlank="1" showInputMessage="1" showErrorMessage="1" sqref="F138:F167 F10:F39 F170:F199 F106:F135 F42:F71 F74:F103" xr:uid="{848B1A29-D887-4A86-8BBF-DF39941B594D}">
      <formula1>$AA$5:$AB$5</formula1>
    </dataValidation>
    <dataValidation type="list" allowBlank="1" showInputMessage="1" showErrorMessage="1" sqref="E89:E103 E42:E71 E170:E199 E106:E135 E138:E167" xr:uid="{C1EBF5A9-A407-4AA2-A258-F90D7CF3B80B}">
      <formula1>$AA$7:$AC$7</formula1>
    </dataValidation>
    <dataValidation type="list" allowBlank="1" showInputMessage="1" sqref="G10:G39 G42:G71 G74:G103 G106:G135 G138:G167 G170:G199" xr:uid="{47901DCE-2082-45CC-A151-C6CD1286F91D}">
      <formula1>$AF$4:$BG$4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7" orientation="landscape" r:id="rId1"/>
  <rowBreaks count="5" manualBreakCount="5">
    <brk id="41" max="23" man="1"/>
    <brk id="73" max="23" man="1"/>
    <brk id="105" max="23" man="1"/>
    <brk id="137" max="23" man="1"/>
    <brk id="169" max="23" man="1"/>
  </row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80645-E3D6-4138-B881-D91359B19071}">
  <dimension ref="A1:IS43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15.5" zeroHeight="1"/>
  <cols>
    <col min="1" max="1" width="1.9140625" style="339" customWidth="1"/>
    <col min="2" max="2" width="1.9140625" style="2" customWidth="1"/>
    <col min="3" max="3" width="3.33203125" style="2" customWidth="1"/>
    <col min="4" max="6" width="5.08203125" style="2" customWidth="1"/>
    <col min="7" max="10" width="6.9140625" style="2" customWidth="1"/>
    <col min="11" max="11" width="5.08203125" style="2" customWidth="1"/>
    <col min="12" max="12" width="8.1640625" style="2" customWidth="1"/>
    <col min="13" max="13" width="6.4140625" style="2" customWidth="1"/>
    <col min="14" max="21" width="6.9140625" style="2" customWidth="1"/>
    <col min="22" max="22" width="1.9140625" style="2" customWidth="1"/>
    <col min="23" max="23" width="1.9140625" style="2" hidden="1" customWidth="1"/>
    <col min="24" max="24" width="7.83203125" style="2" hidden="1" customWidth="1"/>
    <col min="25" max="32" width="7.83203125" style="3" hidden="1" customWidth="1"/>
    <col min="33" max="33" width="7.83203125" style="2" hidden="1" customWidth="1"/>
    <col min="34" max="253" width="8.08203125" style="2" hidden="1" customWidth="1"/>
    <col min="254" max="16384" width="1.83203125" style="2" hidden="1"/>
  </cols>
  <sheetData>
    <row r="1" spans="1:45" ht="15" customHeight="1" thickBot="1">
      <c r="Y1" s="3" t="s">
        <v>410</v>
      </c>
      <c r="AH1" s="3" t="s">
        <v>221</v>
      </c>
      <c r="AI1" s="3"/>
      <c r="AK1" s="3" t="s">
        <v>285</v>
      </c>
      <c r="AL1" s="3"/>
    </row>
    <row r="2" spans="1:45" ht="15" customHeight="1" thickBot="1">
      <c r="D2" s="310"/>
      <c r="E2" s="5" t="s">
        <v>0</v>
      </c>
      <c r="Y2" s="37" t="s">
        <v>8</v>
      </c>
      <c r="Z2" s="37" t="s">
        <v>9</v>
      </c>
      <c r="AA2" s="37" t="s">
        <v>10</v>
      </c>
      <c r="AB2" s="37" t="s">
        <v>11</v>
      </c>
      <c r="AC2" s="37" t="s">
        <v>12</v>
      </c>
      <c r="AD2" s="37" t="s">
        <v>13</v>
      </c>
      <c r="AE2" s="37" t="s">
        <v>14</v>
      </c>
      <c r="AF2" s="37" t="s">
        <v>15</v>
      </c>
      <c r="AG2" s="363"/>
      <c r="AH2" s="59"/>
      <c r="AI2" s="31" t="s">
        <v>198</v>
      </c>
      <c r="AJ2" s="3"/>
      <c r="AK2" s="59"/>
      <c r="AL2" s="37" t="s">
        <v>8</v>
      </c>
      <c r="AM2" s="37" t="s">
        <v>9</v>
      </c>
      <c r="AN2" s="37" t="s">
        <v>10</v>
      </c>
      <c r="AO2" s="37" t="s">
        <v>11</v>
      </c>
      <c r="AP2" s="37" t="s">
        <v>12</v>
      </c>
      <c r="AQ2" s="37" t="s">
        <v>13</v>
      </c>
      <c r="AR2" s="37" t="s">
        <v>14</v>
      </c>
      <c r="AS2" s="37" t="s">
        <v>15</v>
      </c>
    </row>
    <row r="3" spans="1:45" ht="15" customHeight="1" thickBot="1">
      <c r="D3" s="313"/>
      <c r="E3" s="5" t="s">
        <v>1</v>
      </c>
      <c r="AG3" s="3"/>
      <c r="AH3" s="31" t="s">
        <v>100</v>
      </c>
      <c r="AI3" s="31">
        <f>メイン_入力!$AB$99</f>
        <v>0.38600000000000001</v>
      </c>
      <c r="AK3" s="31" t="s">
        <v>100</v>
      </c>
      <c r="AL3" s="31">
        <f>SUMIF($D$12:$D$41,AL$2,$R$12:$R$41)</f>
        <v>0</v>
      </c>
      <c r="AM3" s="31">
        <f t="shared" ref="AM3:AS3" si="0">SUMIF($D$12:$D$41,AM$2,$R$12:$R$41)</f>
        <v>0</v>
      </c>
      <c r="AN3" s="31">
        <f t="shared" si="0"/>
        <v>0</v>
      </c>
      <c r="AO3" s="31">
        <f t="shared" si="0"/>
        <v>0</v>
      </c>
      <c r="AP3" s="31">
        <f t="shared" si="0"/>
        <v>0</v>
      </c>
      <c r="AQ3" s="31">
        <f t="shared" si="0"/>
        <v>0</v>
      </c>
      <c r="AR3" s="31">
        <f t="shared" si="0"/>
        <v>0</v>
      </c>
      <c r="AS3" s="31">
        <f t="shared" si="0"/>
        <v>0</v>
      </c>
    </row>
    <row r="4" spans="1:45" ht="15" customHeight="1">
      <c r="AG4" s="3"/>
      <c r="AH4" s="31" t="s">
        <v>98</v>
      </c>
      <c r="AI4" s="31">
        <f>メイン_入力!$AB$100</f>
        <v>0.495</v>
      </c>
      <c r="AK4" s="31" t="s">
        <v>98</v>
      </c>
      <c r="AL4" s="31">
        <f>SUMIF($D$12:$D$41,AL$2,$S$12:$S$41)</f>
        <v>0</v>
      </c>
      <c r="AM4" s="31">
        <f t="shared" ref="AM4:AS4" si="1">SUMIF($D$12:$D$41,AM$2,$S$12:$S$41)</f>
        <v>0</v>
      </c>
      <c r="AN4" s="31">
        <f t="shared" si="1"/>
        <v>0</v>
      </c>
      <c r="AO4" s="31">
        <f t="shared" si="1"/>
        <v>0</v>
      </c>
      <c r="AP4" s="31">
        <f t="shared" si="1"/>
        <v>0</v>
      </c>
      <c r="AQ4" s="31">
        <f t="shared" si="1"/>
        <v>0</v>
      </c>
      <c r="AR4" s="31">
        <f t="shared" si="1"/>
        <v>0</v>
      </c>
      <c r="AS4" s="31">
        <f t="shared" si="1"/>
        <v>0</v>
      </c>
    </row>
    <row r="5" spans="1:45" ht="15" customHeight="1">
      <c r="A5" s="9" t="s">
        <v>839</v>
      </c>
      <c r="C5" s="71"/>
      <c r="D5" s="38"/>
      <c r="E5" s="5"/>
      <c r="Q5" s="3"/>
      <c r="R5" s="3"/>
      <c r="S5" s="3"/>
      <c r="T5" s="3"/>
      <c r="U5" s="3"/>
      <c r="V5" s="10"/>
      <c r="W5" s="3"/>
      <c r="X5" s="3"/>
      <c r="Y5" s="37" t="s">
        <v>295</v>
      </c>
      <c r="Z5" s="37" t="s">
        <v>296</v>
      </c>
      <c r="AA5" s="37" t="s">
        <v>398</v>
      </c>
      <c r="AC5" s="37" t="s">
        <v>238</v>
      </c>
      <c r="AD5" s="37"/>
      <c r="AE5" s="2"/>
      <c r="AF5" s="2"/>
      <c r="AH5" s="31" t="s">
        <v>99</v>
      </c>
      <c r="AI5" s="31">
        <f>メイン_入力!$AB$101</f>
        <v>0.495</v>
      </c>
      <c r="AK5" s="31" t="s">
        <v>99</v>
      </c>
      <c r="AL5" s="31">
        <f>SUMIF($D$12:$D$41,AL$2,$T$12:$T$41)</f>
        <v>0</v>
      </c>
      <c r="AM5" s="31">
        <f t="shared" ref="AM5:AS5" si="2">SUMIF($D$12:$D$41,AM$2,$T$12:$T$41)</f>
        <v>0</v>
      </c>
      <c r="AN5" s="31">
        <f t="shared" si="2"/>
        <v>0</v>
      </c>
      <c r="AO5" s="31">
        <f t="shared" si="2"/>
        <v>0</v>
      </c>
      <c r="AP5" s="31">
        <f t="shared" si="2"/>
        <v>0</v>
      </c>
      <c r="AQ5" s="31">
        <f t="shared" si="2"/>
        <v>0</v>
      </c>
      <c r="AR5" s="31">
        <f t="shared" si="2"/>
        <v>0</v>
      </c>
      <c r="AS5" s="31">
        <f t="shared" si="2"/>
        <v>0</v>
      </c>
    </row>
    <row r="6" spans="1:45" ht="15" customHeight="1">
      <c r="B6" s="316"/>
      <c r="C6" s="340" t="s">
        <v>653</v>
      </c>
      <c r="D6" s="317" t="s">
        <v>125</v>
      </c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317"/>
      <c r="Q6" s="78"/>
      <c r="R6" s="78"/>
      <c r="S6" s="78"/>
      <c r="T6" s="78"/>
      <c r="U6" s="78"/>
      <c r="V6" s="341"/>
      <c r="W6" s="3"/>
      <c r="X6" s="3"/>
      <c r="AH6" s="31" t="s">
        <v>848</v>
      </c>
      <c r="AI6" s="31">
        <f>メイン_入力!$AB$102</f>
        <v>0.495</v>
      </c>
      <c r="AK6" s="31" t="s">
        <v>848</v>
      </c>
      <c r="AL6" s="31">
        <f>SUMIF($D$12:$D$41,AL$2,$U$12:$U$41)</f>
        <v>0</v>
      </c>
      <c r="AM6" s="31">
        <f t="shared" ref="AM6:AR6" si="3">SUMIF($D$12:$D$41,AM$2,$U$12:$U$41)</f>
        <v>0</v>
      </c>
      <c r="AN6" s="31">
        <f t="shared" si="3"/>
        <v>0</v>
      </c>
      <c r="AO6" s="31">
        <f t="shared" si="3"/>
        <v>0</v>
      </c>
      <c r="AP6" s="31">
        <f t="shared" si="3"/>
        <v>0</v>
      </c>
      <c r="AQ6" s="31">
        <f t="shared" si="3"/>
        <v>0</v>
      </c>
      <c r="AR6" s="31">
        <f t="shared" si="3"/>
        <v>0</v>
      </c>
      <c r="AS6" s="31">
        <f>SUMIF($D$12:$D$41,AS$2,$U$12:$U$41)</f>
        <v>0</v>
      </c>
    </row>
    <row r="7" spans="1:45" ht="15" customHeight="1">
      <c r="B7" s="139"/>
      <c r="Q7" s="3"/>
      <c r="R7" s="3"/>
      <c r="S7" s="3"/>
      <c r="T7" s="3"/>
      <c r="U7" s="3"/>
      <c r="V7" s="79"/>
      <c r="W7" s="3"/>
      <c r="X7" s="3"/>
    </row>
    <row r="8" spans="1:45" ht="15" customHeight="1">
      <c r="B8" s="139"/>
      <c r="C8" s="604" t="s">
        <v>94</v>
      </c>
      <c r="D8" s="616" t="s">
        <v>306</v>
      </c>
      <c r="E8" s="624"/>
      <c r="F8" s="624"/>
      <c r="G8" s="624"/>
      <c r="H8" s="624"/>
      <c r="I8" s="624"/>
      <c r="J8" s="624"/>
      <c r="K8" s="624"/>
      <c r="L8" s="626"/>
      <c r="M8" s="616" t="s">
        <v>357</v>
      </c>
      <c r="N8" s="624"/>
      <c r="O8" s="624"/>
      <c r="P8" s="624"/>
      <c r="Q8" s="624"/>
      <c r="R8" s="624"/>
      <c r="S8" s="624"/>
      <c r="T8" s="624"/>
      <c r="U8" s="626"/>
      <c r="V8" s="79"/>
      <c r="W8" s="3"/>
      <c r="X8" s="3"/>
      <c r="Y8" s="480"/>
    </row>
    <row r="9" spans="1:45" ht="15" customHeight="1">
      <c r="B9" s="14"/>
      <c r="C9" s="605"/>
      <c r="D9" s="563" t="s">
        <v>313</v>
      </c>
      <c r="E9" s="563" t="s">
        <v>401</v>
      </c>
      <c r="F9" s="666" t="s">
        <v>654</v>
      </c>
      <c r="G9" s="667"/>
      <c r="H9" s="563" t="s">
        <v>655</v>
      </c>
      <c r="I9" s="563" t="s">
        <v>656</v>
      </c>
      <c r="J9" s="563" t="s">
        <v>657</v>
      </c>
      <c r="K9" s="683" t="s">
        <v>320</v>
      </c>
      <c r="L9" s="142" t="s">
        <v>383</v>
      </c>
      <c r="M9" s="563" t="s">
        <v>322</v>
      </c>
      <c r="N9" s="584" t="s">
        <v>506</v>
      </c>
      <c r="O9" s="563" t="s">
        <v>366</v>
      </c>
      <c r="P9" s="563" t="s">
        <v>367</v>
      </c>
      <c r="Q9" s="563" t="s">
        <v>368</v>
      </c>
      <c r="R9" s="645" t="s">
        <v>327</v>
      </c>
      <c r="S9" s="646"/>
      <c r="T9" s="646"/>
      <c r="U9" s="647"/>
      <c r="V9" s="79"/>
      <c r="W9" s="3"/>
      <c r="X9" s="3"/>
      <c r="Y9" s="469" t="s">
        <v>446</v>
      </c>
      <c r="AA9" s="3" t="s">
        <v>658</v>
      </c>
    </row>
    <row r="10" spans="1:45" ht="51.75" customHeight="1">
      <c r="B10" s="14"/>
      <c r="C10" s="605"/>
      <c r="D10" s="563"/>
      <c r="E10" s="563"/>
      <c r="F10" s="666"/>
      <c r="G10" s="667"/>
      <c r="H10" s="563"/>
      <c r="I10" s="563"/>
      <c r="J10" s="563"/>
      <c r="K10" s="683"/>
      <c r="L10" s="562" t="s">
        <v>659</v>
      </c>
      <c r="M10" s="563"/>
      <c r="N10" s="584"/>
      <c r="O10" s="563"/>
      <c r="P10" s="563"/>
      <c r="Q10" s="563"/>
      <c r="R10" s="648"/>
      <c r="S10" s="649"/>
      <c r="T10" s="649"/>
      <c r="U10" s="650"/>
      <c r="V10" s="79"/>
      <c r="W10" s="3"/>
      <c r="X10" s="3"/>
      <c r="Y10" s="348" t="s">
        <v>660</v>
      </c>
      <c r="AA10" s="168" t="s">
        <v>661</v>
      </c>
    </row>
    <row r="11" spans="1:45" ht="28.25" customHeight="1">
      <c r="B11" s="14"/>
      <c r="C11" s="605"/>
      <c r="D11" s="563"/>
      <c r="E11" s="683"/>
      <c r="F11" s="666"/>
      <c r="G11" s="667"/>
      <c r="H11" s="563"/>
      <c r="I11" s="563"/>
      <c r="J11" s="563"/>
      <c r="K11" s="683"/>
      <c r="L11" s="642"/>
      <c r="M11" s="563"/>
      <c r="N11" s="584"/>
      <c r="O11" s="642"/>
      <c r="P11" s="563"/>
      <c r="Q11" s="563"/>
      <c r="R11" s="476" t="s">
        <v>395</v>
      </c>
      <c r="S11" s="476" t="s">
        <v>396</v>
      </c>
      <c r="T11" s="476" t="s">
        <v>397</v>
      </c>
      <c r="U11" s="365" t="s">
        <v>850</v>
      </c>
      <c r="V11" s="320"/>
      <c r="Y11" s="31">
        <v>0.25</v>
      </c>
      <c r="AA11" s="168">
        <v>2000</v>
      </c>
    </row>
    <row r="12" spans="1:45" ht="15" customHeight="1">
      <c r="B12" s="14"/>
      <c r="C12" s="322">
        <v>1</v>
      </c>
      <c r="D12" s="227"/>
      <c r="E12" s="352"/>
      <c r="F12" s="721"/>
      <c r="G12" s="722"/>
      <c r="H12" s="356"/>
      <c r="I12" s="356"/>
      <c r="J12" s="386"/>
      <c r="K12" s="356"/>
      <c r="L12" s="227"/>
      <c r="M12" s="48" t="str">
        <f t="shared" ref="M12:M41" si="4">IF(K12="","",SUMIF(L12,"○",$Y$11))</f>
        <v/>
      </c>
      <c r="N12" s="168" t="str">
        <f t="shared" ref="N12:N41" si="5">IF(K12="","",$AA$11)</f>
        <v/>
      </c>
      <c r="O12" s="168" t="str">
        <f>IF(K12="","",H12*I12*K12/40*(1-M12)*N12/860)</f>
        <v/>
      </c>
      <c r="P12" s="356"/>
      <c r="Q12" s="168" t="str">
        <f>IF(M12="","",IF(P12="",O12*M12/(1-M12),P12*M12/(1-M12)))</f>
        <v/>
      </c>
      <c r="R12" s="96" t="str">
        <f>IF(ISERROR(Q12),"",IF(Q12="","",Q12*$AI$3/1000))</f>
        <v/>
      </c>
      <c r="S12" s="96" t="str">
        <f>IF(ISERROR(Q12),"",IF(Q12="","",Q12*$AI$4/1000))</f>
        <v/>
      </c>
      <c r="T12" s="96" t="str">
        <f>IF(ISERROR(Q12),"",IF(Q12="","",Q12*$AI$5/1000))</f>
        <v/>
      </c>
      <c r="U12" s="96" t="str">
        <f>IF(ISERROR(Q12),"",IF(Q12="","",Q12*$AI$6/1000))</f>
        <v/>
      </c>
      <c r="V12" s="320"/>
    </row>
    <row r="13" spans="1:45" ht="15" customHeight="1">
      <c r="B13" s="14"/>
      <c r="C13" s="322">
        <v>2</v>
      </c>
      <c r="D13" s="227"/>
      <c r="E13" s="352"/>
      <c r="F13" s="721"/>
      <c r="G13" s="722"/>
      <c r="H13" s="356"/>
      <c r="I13" s="356"/>
      <c r="J13" s="386"/>
      <c r="K13" s="356"/>
      <c r="L13" s="227"/>
      <c r="M13" s="48" t="str">
        <f t="shared" si="4"/>
        <v/>
      </c>
      <c r="N13" s="168" t="str">
        <f t="shared" si="5"/>
        <v/>
      </c>
      <c r="O13" s="168" t="str">
        <f>IF(K13="","",H13*I13*K13/40*(1-M13)*N13/860)</f>
        <v/>
      </c>
      <c r="P13" s="356"/>
      <c r="Q13" s="168" t="str">
        <f t="shared" ref="Q13:Q41" si="6">IF(M13="","",IF(P13="",O13*M13/(1-M13),P13*M13/(1-M13)))</f>
        <v/>
      </c>
      <c r="R13" s="96" t="str">
        <f t="shared" ref="R13:R41" si="7">IF(ISERROR(Q13),"",IF(Q13="","",Q13*$AI$3/1000))</f>
        <v/>
      </c>
      <c r="S13" s="96" t="str">
        <f t="shared" ref="S13:S41" si="8">IF(ISERROR(Q13),"",IF(Q13="","",Q13*$AI$4/1000))</f>
        <v/>
      </c>
      <c r="T13" s="96" t="str">
        <f t="shared" ref="T13:T41" si="9">IF(ISERROR(Q13),"",IF(Q13="","",Q13*$AI$5/1000))</f>
        <v/>
      </c>
      <c r="U13" s="96" t="str">
        <f>IF(ISERROR(Q13),"",IF(Q13="","",Q13*$AI$6/1000))</f>
        <v/>
      </c>
      <c r="V13" s="320"/>
    </row>
    <row r="14" spans="1:45" ht="15" customHeight="1">
      <c r="B14" s="14"/>
      <c r="C14" s="322">
        <v>3</v>
      </c>
      <c r="D14" s="227"/>
      <c r="E14" s="352"/>
      <c r="F14" s="721"/>
      <c r="G14" s="722"/>
      <c r="H14" s="356"/>
      <c r="I14" s="356"/>
      <c r="J14" s="386"/>
      <c r="K14" s="356"/>
      <c r="L14" s="227"/>
      <c r="M14" s="48" t="str">
        <f t="shared" si="4"/>
        <v/>
      </c>
      <c r="N14" s="168" t="str">
        <f t="shared" si="5"/>
        <v/>
      </c>
      <c r="O14" s="168" t="str">
        <f t="shared" ref="O14:O41" si="10">IF(K14="","",H14*I14*K14/40*(1-M14)*N14/860)</f>
        <v/>
      </c>
      <c r="P14" s="356"/>
      <c r="Q14" s="168" t="str">
        <f t="shared" si="6"/>
        <v/>
      </c>
      <c r="R14" s="96" t="str">
        <f t="shared" si="7"/>
        <v/>
      </c>
      <c r="S14" s="96" t="str">
        <f t="shared" si="8"/>
        <v/>
      </c>
      <c r="T14" s="96" t="str">
        <f t="shared" si="9"/>
        <v/>
      </c>
      <c r="U14" s="96" t="str">
        <f t="shared" ref="U14:U40" si="11">IF(ISERROR(Q14),"",IF(Q14="","",Q14*$AI$6/1000))</f>
        <v/>
      </c>
      <c r="V14" s="320"/>
    </row>
    <row r="15" spans="1:45" ht="15" customHeight="1">
      <c r="B15" s="14"/>
      <c r="C15" s="322">
        <v>4</v>
      </c>
      <c r="D15" s="227"/>
      <c r="E15" s="352"/>
      <c r="F15" s="721"/>
      <c r="G15" s="722"/>
      <c r="H15" s="356"/>
      <c r="I15" s="356"/>
      <c r="J15" s="386"/>
      <c r="K15" s="356"/>
      <c r="L15" s="227"/>
      <c r="M15" s="48" t="str">
        <f t="shared" si="4"/>
        <v/>
      </c>
      <c r="N15" s="168" t="str">
        <f t="shared" si="5"/>
        <v/>
      </c>
      <c r="O15" s="168" t="str">
        <f t="shared" si="10"/>
        <v/>
      </c>
      <c r="P15" s="356"/>
      <c r="Q15" s="168" t="str">
        <f t="shared" si="6"/>
        <v/>
      </c>
      <c r="R15" s="96" t="str">
        <f t="shared" si="7"/>
        <v/>
      </c>
      <c r="S15" s="96" t="str">
        <f t="shared" si="8"/>
        <v/>
      </c>
      <c r="T15" s="96" t="str">
        <f t="shared" si="9"/>
        <v/>
      </c>
      <c r="U15" s="96" t="str">
        <f t="shared" si="11"/>
        <v/>
      </c>
      <c r="V15" s="320"/>
    </row>
    <row r="16" spans="1:45" ht="15" customHeight="1">
      <c r="B16" s="14"/>
      <c r="C16" s="322">
        <v>5</v>
      </c>
      <c r="D16" s="227"/>
      <c r="E16" s="352"/>
      <c r="F16" s="721"/>
      <c r="G16" s="722"/>
      <c r="H16" s="356"/>
      <c r="I16" s="356"/>
      <c r="J16" s="386"/>
      <c r="K16" s="356"/>
      <c r="L16" s="227"/>
      <c r="M16" s="48" t="str">
        <f t="shared" si="4"/>
        <v/>
      </c>
      <c r="N16" s="168" t="str">
        <f t="shared" si="5"/>
        <v/>
      </c>
      <c r="O16" s="168" t="str">
        <f t="shared" si="10"/>
        <v/>
      </c>
      <c r="P16" s="356"/>
      <c r="Q16" s="168" t="str">
        <f t="shared" si="6"/>
        <v/>
      </c>
      <c r="R16" s="96" t="str">
        <f t="shared" si="7"/>
        <v/>
      </c>
      <c r="S16" s="96" t="str">
        <f t="shared" si="8"/>
        <v/>
      </c>
      <c r="T16" s="96" t="str">
        <f t="shared" si="9"/>
        <v/>
      </c>
      <c r="U16" s="96" t="str">
        <f t="shared" si="11"/>
        <v/>
      </c>
      <c r="V16" s="320"/>
    </row>
    <row r="17" spans="2:22" ht="15" customHeight="1">
      <c r="B17" s="14"/>
      <c r="C17" s="322">
        <v>6</v>
      </c>
      <c r="D17" s="227"/>
      <c r="E17" s="352"/>
      <c r="F17" s="721"/>
      <c r="G17" s="722"/>
      <c r="H17" s="356"/>
      <c r="I17" s="356"/>
      <c r="J17" s="386"/>
      <c r="K17" s="356"/>
      <c r="L17" s="227"/>
      <c r="M17" s="48" t="str">
        <f t="shared" si="4"/>
        <v/>
      </c>
      <c r="N17" s="168" t="str">
        <f t="shared" si="5"/>
        <v/>
      </c>
      <c r="O17" s="168" t="str">
        <f t="shared" si="10"/>
        <v/>
      </c>
      <c r="P17" s="356"/>
      <c r="Q17" s="168" t="str">
        <f t="shared" si="6"/>
        <v/>
      </c>
      <c r="R17" s="96" t="str">
        <f t="shared" si="7"/>
        <v/>
      </c>
      <c r="S17" s="96" t="str">
        <f t="shared" si="8"/>
        <v/>
      </c>
      <c r="T17" s="96" t="str">
        <f t="shared" si="9"/>
        <v/>
      </c>
      <c r="U17" s="96" t="str">
        <f t="shared" si="11"/>
        <v/>
      </c>
      <c r="V17" s="320"/>
    </row>
    <row r="18" spans="2:22" ht="15" customHeight="1">
      <c r="B18" s="14"/>
      <c r="C18" s="322">
        <v>7</v>
      </c>
      <c r="D18" s="227"/>
      <c r="E18" s="352"/>
      <c r="F18" s="721"/>
      <c r="G18" s="722"/>
      <c r="H18" s="356"/>
      <c r="I18" s="356"/>
      <c r="J18" s="386"/>
      <c r="K18" s="356"/>
      <c r="L18" s="227"/>
      <c r="M18" s="48" t="str">
        <f t="shared" si="4"/>
        <v/>
      </c>
      <c r="N18" s="168" t="str">
        <f t="shared" si="5"/>
        <v/>
      </c>
      <c r="O18" s="168" t="str">
        <f t="shared" si="10"/>
        <v/>
      </c>
      <c r="P18" s="356"/>
      <c r="Q18" s="168" t="str">
        <f t="shared" si="6"/>
        <v/>
      </c>
      <c r="R18" s="96" t="str">
        <f t="shared" si="7"/>
        <v/>
      </c>
      <c r="S18" s="96" t="str">
        <f t="shared" si="8"/>
        <v/>
      </c>
      <c r="T18" s="96" t="str">
        <f t="shared" si="9"/>
        <v/>
      </c>
      <c r="U18" s="96" t="str">
        <f t="shared" si="11"/>
        <v/>
      </c>
      <c r="V18" s="320"/>
    </row>
    <row r="19" spans="2:22" ht="15" customHeight="1">
      <c r="B19" s="14"/>
      <c r="C19" s="322">
        <v>8</v>
      </c>
      <c r="D19" s="227"/>
      <c r="E19" s="352"/>
      <c r="F19" s="721"/>
      <c r="G19" s="722"/>
      <c r="H19" s="356"/>
      <c r="I19" s="356"/>
      <c r="J19" s="386"/>
      <c r="K19" s="356"/>
      <c r="L19" s="227"/>
      <c r="M19" s="48" t="str">
        <f t="shared" si="4"/>
        <v/>
      </c>
      <c r="N19" s="168" t="str">
        <f t="shared" si="5"/>
        <v/>
      </c>
      <c r="O19" s="168" t="str">
        <f t="shared" si="10"/>
        <v/>
      </c>
      <c r="P19" s="356"/>
      <c r="Q19" s="168" t="str">
        <f t="shared" si="6"/>
        <v/>
      </c>
      <c r="R19" s="96" t="str">
        <f t="shared" si="7"/>
        <v/>
      </c>
      <c r="S19" s="96" t="str">
        <f t="shared" si="8"/>
        <v/>
      </c>
      <c r="T19" s="96" t="str">
        <f t="shared" si="9"/>
        <v/>
      </c>
      <c r="U19" s="96" t="str">
        <f t="shared" si="11"/>
        <v/>
      </c>
      <c r="V19" s="320"/>
    </row>
    <row r="20" spans="2:22" ht="15" customHeight="1">
      <c r="B20" s="14"/>
      <c r="C20" s="322">
        <v>9</v>
      </c>
      <c r="D20" s="227"/>
      <c r="E20" s="352"/>
      <c r="F20" s="721"/>
      <c r="G20" s="722"/>
      <c r="H20" s="356"/>
      <c r="I20" s="356"/>
      <c r="J20" s="386"/>
      <c r="K20" s="356"/>
      <c r="L20" s="227"/>
      <c r="M20" s="48" t="str">
        <f t="shared" si="4"/>
        <v/>
      </c>
      <c r="N20" s="168" t="str">
        <f t="shared" si="5"/>
        <v/>
      </c>
      <c r="O20" s="168" t="str">
        <f t="shared" si="10"/>
        <v/>
      </c>
      <c r="P20" s="356"/>
      <c r="Q20" s="168" t="str">
        <f t="shared" si="6"/>
        <v/>
      </c>
      <c r="R20" s="96" t="str">
        <f t="shared" si="7"/>
        <v/>
      </c>
      <c r="S20" s="96" t="str">
        <f t="shared" si="8"/>
        <v/>
      </c>
      <c r="T20" s="96" t="str">
        <f t="shared" si="9"/>
        <v/>
      </c>
      <c r="U20" s="96" t="str">
        <f t="shared" si="11"/>
        <v/>
      </c>
      <c r="V20" s="320"/>
    </row>
    <row r="21" spans="2:22" ht="15" customHeight="1">
      <c r="B21" s="14"/>
      <c r="C21" s="322">
        <v>10</v>
      </c>
      <c r="D21" s="227"/>
      <c r="E21" s="352"/>
      <c r="F21" s="721"/>
      <c r="G21" s="722"/>
      <c r="H21" s="356"/>
      <c r="I21" s="356"/>
      <c r="J21" s="386"/>
      <c r="K21" s="356"/>
      <c r="L21" s="227"/>
      <c r="M21" s="48" t="str">
        <f t="shared" si="4"/>
        <v/>
      </c>
      <c r="N21" s="168" t="str">
        <f t="shared" si="5"/>
        <v/>
      </c>
      <c r="O21" s="168" t="str">
        <f t="shared" si="10"/>
        <v/>
      </c>
      <c r="P21" s="356"/>
      <c r="Q21" s="168" t="str">
        <f t="shared" si="6"/>
        <v/>
      </c>
      <c r="R21" s="96" t="str">
        <f t="shared" si="7"/>
        <v/>
      </c>
      <c r="S21" s="96" t="str">
        <f t="shared" si="8"/>
        <v/>
      </c>
      <c r="T21" s="96" t="str">
        <f t="shared" si="9"/>
        <v/>
      </c>
      <c r="U21" s="96" t="str">
        <f t="shared" si="11"/>
        <v/>
      </c>
      <c r="V21" s="320"/>
    </row>
    <row r="22" spans="2:22" ht="15" customHeight="1">
      <c r="B22" s="14"/>
      <c r="C22" s="322">
        <v>11</v>
      </c>
      <c r="D22" s="227"/>
      <c r="E22" s="352"/>
      <c r="F22" s="721"/>
      <c r="G22" s="722"/>
      <c r="H22" s="356"/>
      <c r="I22" s="356"/>
      <c r="J22" s="386"/>
      <c r="K22" s="356"/>
      <c r="L22" s="227"/>
      <c r="M22" s="48" t="str">
        <f t="shared" si="4"/>
        <v/>
      </c>
      <c r="N22" s="168" t="str">
        <f t="shared" si="5"/>
        <v/>
      </c>
      <c r="O22" s="168" t="str">
        <f t="shared" si="10"/>
        <v/>
      </c>
      <c r="P22" s="356"/>
      <c r="Q22" s="168" t="str">
        <f t="shared" si="6"/>
        <v/>
      </c>
      <c r="R22" s="96" t="str">
        <f t="shared" si="7"/>
        <v/>
      </c>
      <c r="S22" s="96" t="str">
        <f t="shared" si="8"/>
        <v/>
      </c>
      <c r="T22" s="96" t="str">
        <f t="shared" si="9"/>
        <v/>
      </c>
      <c r="U22" s="96" t="str">
        <f t="shared" si="11"/>
        <v/>
      </c>
      <c r="V22" s="320"/>
    </row>
    <row r="23" spans="2:22" ht="15" customHeight="1">
      <c r="B23" s="14"/>
      <c r="C23" s="322">
        <v>12</v>
      </c>
      <c r="D23" s="227"/>
      <c r="E23" s="352"/>
      <c r="F23" s="721"/>
      <c r="G23" s="722"/>
      <c r="H23" s="356"/>
      <c r="I23" s="356"/>
      <c r="J23" s="386"/>
      <c r="K23" s="356"/>
      <c r="L23" s="227"/>
      <c r="M23" s="48" t="str">
        <f t="shared" si="4"/>
        <v/>
      </c>
      <c r="N23" s="168" t="str">
        <f t="shared" si="5"/>
        <v/>
      </c>
      <c r="O23" s="168" t="str">
        <f t="shared" si="10"/>
        <v/>
      </c>
      <c r="P23" s="356"/>
      <c r="Q23" s="168" t="str">
        <f t="shared" si="6"/>
        <v/>
      </c>
      <c r="R23" s="96" t="str">
        <f t="shared" si="7"/>
        <v/>
      </c>
      <c r="S23" s="96" t="str">
        <f t="shared" si="8"/>
        <v/>
      </c>
      <c r="T23" s="96" t="str">
        <f t="shared" si="9"/>
        <v/>
      </c>
      <c r="U23" s="96" t="str">
        <f t="shared" si="11"/>
        <v/>
      </c>
      <c r="V23" s="320"/>
    </row>
    <row r="24" spans="2:22" ht="15" customHeight="1">
      <c r="B24" s="14"/>
      <c r="C24" s="322">
        <v>13</v>
      </c>
      <c r="D24" s="227"/>
      <c r="E24" s="352"/>
      <c r="F24" s="721"/>
      <c r="G24" s="722"/>
      <c r="H24" s="356"/>
      <c r="I24" s="356"/>
      <c r="J24" s="386"/>
      <c r="K24" s="356"/>
      <c r="L24" s="227"/>
      <c r="M24" s="48" t="str">
        <f t="shared" si="4"/>
        <v/>
      </c>
      <c r="N24" s="168" t="str">
        <f t="shared" si="5"/>
        <v/>
      </c>
      <c r="O24" s="168" t="str">
        <f t="shared" si="10"/>
        <v/>
      </c>
      <c r="P24" s="356"/>
      <c r="Q24" s="168" t="str">
        <f t="shared" si="6"/>
        <v/>
      </c>
      <c r="R24" s="96" t="str">
        <f t="shared" si="7"/>
        <v/>
      </c>
      <c r="S24" s="96" t="str">
        <f t="shared" si="8"/>
        <v/>
      </c>
      <c r="T24" s="96" t="str">
        <f t="shared" si="9"/>
        <v/>
      </c>
      <c r="U24" s="96" t="str">
        <f t="shared" si="11"/>
        <v/>
      </c>
      <c r="V24" s="320"/>
    </row>
    <row r="25" spans="2:22" ht="15" customHeight="1">
      <c r="B25" s="14"/>
      <c r="C25" s="322">
        <v>14</v>
      </c>
      <c r="D25" s="227"/>
      <c r="E25" s="352"/>
      <c r="F25" s="721"/>
      <c r="G25" s="722"/>
      <c r="H25" s="356"/>
      <c r="I25" s="356"/>
      <c r="J25" s="386"/>
      <c r="K25" s="356"/>
      <c r="L25" s="227"/>
      <c r="M25" s="48" t="str">
        <f t="shared" si="4"/>
        <v/>
      </c>
      <c r="N25" s="168" t="str">
        <f t="shared" si="5"/>
        <v/>
      </c>
      <c r="O25" s="168" t="str">
        <f t="shared" si="10"/>
        <v/>
      </c>
      <c r="P25" s="356"/>
      <c r="Q25" s="168" t="str">
        <f t="shared" si="6"/>
        <v/>
      </c>
      <c r="R25" s="96" t="str">
        <f t="shared" si="7"/>
        <v/>
      </c>
      <c r="S25" s="96" t="str">
        <f t="shared" si="8"/>
        <v/>
      </c>
      <c r="T25" s="96" t="str">
        <f t="shared" si="9"/>
        <v/>
      </c>
      <c r="U25" s="96" t="str">
        <f t="shared" si="11"/>
        <v/>
      </c>
      <c r="V25" s="320"/>
    </row>
    <row r="26" spans="2:22" ht="15" customHeight="1">
      <c r="B26" s="14"/>
      <c r="C26" s="322">
        <v>15</v>
      </c>
      <c r="D26" s="227"/>
      <c r="E26" s="352"/>
      <c r="F26" s="721"/>
      <c r="G26" s="722"/>
      <c r="H26" s="356"/>
      <c r="I26" s="356"/>
      <c r="J26" s="386"/>
      <c r="K26" s="356"/>
      <c r="L26" s="227"/>
      <c r="M26" s="48" t="str">
        <f t="shared" si="4"/>
        <v/>
      </c>
      <c r="N26" s="168" t="str">
        <f t="shared" si="5"/>
        <v/>
      </c>
      <c r="O26" s="168" t="str">
        <f t="shared" si="10"/>
        <v/>
      </c>
      <c r="P26" s="356"/>
      <c r="Q26" s="168" t="str">
        <f t="shared" si="6"/>
        <v/>
      </c>
      <c r="R26" s="96" t="str">
        <f t="shared" si="7"/>
        <v/>
      </c>
      <c r="S26" s="96" t="str">
        <f t="shared" si="8"/>
        <v/>
      </c>
      <c r="T26" s="96" t="str">
        <f t="shared" si="9"/>
        <v/>
      </c>
      <c r="U26" s="96" t="str">
        <f t="shared" si="11"/>
        <v/>
      </c>
      <c r="V26" s="320"/>
    </row>
    <row r="27" spans="2:22" ht="15" customHeight="1">
      <c r="B27" s="14"/>
      <c r="C27" s="322">
        <v>16</v>
      </c>
      <c r="D27" s="227"/>
      <c r="E27" s="352"/>
      <c r="F27" s="721"/>
      <c r="G27" s="722"/>
      <c r="H27" s="356"/>
      <c r="I27" s="356"/>
      <c r="J27" s="386"/>
      <c r="K27" s="356"/>
      <c r="L27" s="227"/>
      <c r="M27" s="48" t="str">
        <f t="shared" si="4"/>
        <v/>
      </c>
      <c r="N27" s="168" t="str">
        <f t="shared" si="5"/>
        <v/>
      </c>
      <c r="O27" s="168" t="str">
        <f t="shared" si="10"/>
        <v/>
      </c>
      <c r="P27" s="356"/>
      <c r="Q27" s="168" t="str">
        <f t="shared" si="6"/>
        <v/>
      </c>
      <c r="R27" s="96" t="str">
        <f t="shared" si="7"/>
        <v/>
      </c>
      <c r="S27" s="96" t="str">
        <f t="shared" si="8"/>
        <v/>
      </c>
      <c r="T27" s="96" t="str">
        <f t="shared" si="9"/>
        <v/>
      </c>
      <c r="U27" s="96" t="str">
        <f t="shared" si="11"/>
        <v/>
      </c>
      <c r="V27" s="320"/>
    </row>
    <row r="28" spans="2:22" ht="15" customHeight="1">
      <c r="B28" s="14"/>
      <c r="C28" s="322">
        <v>17</v>
      </c>
      <c r="D28" s="227"/>
      <c r="E28" s="352"/>
      <c r="F28" s="721"/>
      <c r="G28" s="722"/>
      <c r="H28" s="356"/>
      <c r="I28" s="356"/>
      <c r="J28" s="386"/>
      <c r="K28" s="356"/>
      <c r="L28" s="227"/>
      <c r="M28" s="48" t="str">
        <f t="shared" si="4"/>
        <v/>
      </c>
      <c r="N28" s="168" t="str">
        <f t="shared" si="5"/>
        <v/>
      </c>
      <c r="O28" s="168" t="str">
        <f t="shared" si="10"/>
        <v/>
      </c>
      <c r="P28" s="356"/>
      <c r="Q28" s="168" t="str">
        <f t="shared" si="6"/>
        <v/>
      </c>
      <c r="R28" s="96" t="str">
        <f t="shared" si="7"/>
        <v/>
      </c>
      <c r="S28" s="96" t="str">
        <f t="shared" si="8"/>
        <v/>
      </c>
      <c r="T28" s="96" t="str">
        <f t="shared" si="9"/>
        <v/>
      </c>
      <c r="U28" s="96" t="str">
        <f t="shared" si="11"/>
        <v/>
      </c>
      <c r="V28" s="320"/>
    </row>
    <row r="29" spans="2:22" ht="15" customHeight="1">
      <c r="B29" s="14"/>
      <c r="C29" s="322">
        <v>18</v>
      </c>
      <c r="D29" s="227"/>
      <c r="E29" s="352"/>
      <c r="F29" s="721"/>
      <c r="G29" s="722"/>
      <c r="H29" s="356"/>
      <c r="I29" s="356"/>
      <c r="J29" s="386"/>
      <c r="K29" s="356"/>
      <c r="L29" s="227"/>
      <c r="M29" s="48" t="str">
        <f t="shared" si="4"/>
        <v/>
      </c>
      <c r="N29" s="168" t="str">
        <f t="shared" si="5"/>
        <v/>
      </c>
      <c r="O29" s="168" t="str">
        <f t="shared" si="10"/>
        <v/>
      </c>
      <c r="P29" s="356"/>
      <c r="Q29" s="168" t="str">
        <f t="shared" si="6"/>
        <v/>
      </c>
      <c r="R29" s="96" t="str">
        <f t="shared" si="7"/>
        <v/>
      </c>
      <c r="S29" s="96" t="str">
        <f t="shared" si="8"/>
        <v/>
      </c>
      <c r="T29" s="96" t="str">
        <f t="shared" si="9"/>
        <v/>
      </c>
      <c r="U29" s="96" t="str">
        <f t="shared" si="11"/>
        <v/>
      </c>
      <c r="V29" s="320"/>
    </row>
    <row r="30" spans="2:22" ht="15" customHeight="1">
      <c r="B30" s="14"/>
      <c r="C30" s="322">
        <v>19</v>
      </c>
      <c r="D30" s="227"/>
      <c r="E30" s="352"/>
      <c r="F30" s="721"/>
      <c r="G30" s="722"/>
      <c r="H30" s="356"/>
      <c r="I30" s="356"/>
      <c r="J30" s="386"/>
      <c r="K30" s="356"/>
      <c r="L30" s="227"/>
      <c r="M30" s="48" t="str">
        <f t="shared" si="4"/>
        <v/>
      </c>
      <c r="N30" s="168" t="str">
        <f t="shared" si="5"/>
        <v/>
      </c>
      <c r="O30" s="168" t="str">
        <f t="shared" si="10"/>
        <v/>
      </c>
      <c r="P30" s="356"/>
      <c r="Q30" s="168" t="str">
        <f t="shared" si="6"/>
        <v/>
      </c>
      <c r="R30" s="96" t="str">
        <f t="shared" si="7"/>
        <v/>
      </c>
      <c r="S30" s="96" t="str">
        <f t="shared" si="8"/>
        <v/>
      </c>
      <c r="T30" s="96" t="str">
        <f t="shared" si="9"/>
        <v/>
      </c>
      <c r="U30" s="96" t="str">
        <f t="shared" si="11"/>
        <v/>
      </c>
      <c r="V30" s="320"/>
    </row>
    <row r="31" spans="2:22" ht="15" customHeight="1">
      <c r="B31" s="14"/>
      <c r="C31" s="322">
        <v>20</v>
      </c>
      <c r="D31" s="227"/>
      <c r="E31" s="352"/>
      <c r="F31" s="721"/>
      <c r="G31" s="722"/>
      <c r="H31" s="356"/>
      <c r="I31" s="356"/>
      <c r="J31" s="386"/>
      <c r="K31" s="356"/>
      <c r="L31" s="227"/>
      <c r="M31" s="48" t="str">
        <f t="shared" si="4"/>
        <v/>
      </c>
      <c r="N31" s="168" t="str">
        <f t="shared" si="5"/>
        <v/>
      </c>
      <c r="O31" s="168" t="str">
        <f t="shared" si="10"/>
        <v/>
      </c>
      <c r="P31" s="356"/>
      <c r="Q31" s="168" t="str">
        <f t="shared" si="6"/>
        <v/>
      </c>
      <c r="R31" s="96" t="str">
        <f t="shared" si="7"/>
        <v/>
      </c>
      <c r="S31" s="96" t="str">
        <f t="shared" si="8"/>
        <v/>
      </c>
      <c r="T31" s="96" t="str">
        <f t="shared" si="9"/>
        <v/>
      </c>
      <c r="U31" s="96" t="str">
        <f t="shared" si="11"/>
        <v/>
      </c>
      <c r="V31" s="320"/>
    </row>
    <row r="32" spans="2:22" ht="15" customHeight="1">
      <c r="B32" s="14"/>
      <c r="C32" s="322">
        <v>21</v>
      </c>
      <c r="D32" s="227"/>
      <c r="E32" s="352"/>
      <c r="F32" s="721"/>
      <c r="G32" s="722"/>
      <c r="H32" s="356"/>
      <c r="I32" s="356"/>
      <c r="J32" s="386"/>
      <c r="K32" s="356"/>
      <c r="L32" s="227"/>
      <c r="M32" s="48" t="str">
        <f t="shared" si="4"/>
        <v/>
      </c>
      <c r="N32" s="168" t="str">
        <f t="shared" si="5"/>
        <v/>
      </c>
      <c r="O32" s="168" t="str">
        <f t="shared" si="10"/>
        <v/>
      </c>
      <c r="P32" s="356"/>
      <c r="Q32" s="168" t="str">
        <f t="shared" si="6"/>
        <v/>
      </c>
      <c r="R32" s="96" t="str">
        <f t="shared" si="7"/>
        <v/>
      </c>
      <c r="S32" s="96" t="str">
        <f t="shared" si="8"/>
        <v/>
      </c>
      <c r="T32" s="96" t="str">
        <f t="shared" si="9"/>
        <v/>
      </c>
      <c r="U32" s="96" t="str">
        <f t="shared" si="11"/>
        <v/>
      </c>
      <c r="V32" s="320"/>
    </row>
    <row r="33" spans="2:22" ht="15" customHeight="1">
      <c r="B33" s="14"/>
      <c r="C33" s="322">
        <v>22</v>
      </c>
      <c r="D33" s="227"/>
      <c r="E33" s="352"/>
      <c r="F33" s="721"/>
      <c r="G33" s="722"/>
      <c r="H33" s="356"/>
      <c r="I33" s="356"/>
      <c r="J33" s="386"/>
      <c r="K33" s="356"/>
      <c r="L33" s="227"/>
      <c r="M33" s="48" t="str">
        <f t="shared" si="4"/>
        <v/>
      </c>
      <c r="N33" s="168" t="str">
        <f t="shared" si="5"/>
        <v/>
      </c>
      <c r="O33" s="168" t="str">
        <f t="shared" si="10"/>
        <v/>
      </c>
      <c r="P33" s="356"/>
      <c r="Q33" s="168" t="str">
        <f t="shared" si="6"/>
        <v/>
      </c>
      <c r="R33" s="96" t="str">
        <f t="shared" si="7"/>
        <v/>
      </c>
      <c r="S33" s="96" t="str">
        <f t="shared" si="8"/>
        <v/>
      </c>
      <c r="T33" s="96" t="str">
        <f t="shared" si="9"/>
        <v/>
      </c>
      <c r="U33" s="96" t="str">
        <f t="shared" si="11"/>
        <v/>
      </c>
      <c r="V33" s="320"/>
    </row>
    <row r="34" spans="2:22" ht="15" customHeight="1">
      <c r="B34" s="14"/>
      <c r="C34" s="322">
        <v>23</v>
      </c>
      <c r="D34" s="227"/>
      <c r="E34" s="352"/>
      <c r="F34" s="721"/>
      <c r="G34" s="722"/>
      <c r="H34" s="356"/>
      <c r="I34" s="356"/>
      <c r="J34" s="386"/>
      <c r="K34" s="356"/>
      <c r="L34" s="227"/>
      <c r="M34" s="48" t="str">
        <f t="shared" si="4"/>
        <v/>
      </c>
      <c r="N34" s="168" t="str">
        <f t="shared" si="5"/>
        <v/>
      </c>
      <c r="O34" s="168" t="str">
        <f t="shared" si="10"/>
        <v/>
      </c>
      <c r="P34" s="356"/>
      <c r="Q34" s="168" t="str">
        <f t="shared" si="6"/>
        <v/>
      </c>
      <c r="R34" s="96" t="str">
        <f t="shared" si="7"/>
        <v/>
      </c>
      <c r="S34" s="96" t="str">
        <f t="shared" si="8"/>
        <v/>
      </c>
      <c r="T34" s="96" t="str">
        <f t="shared" si="9"/>
        <v/>
      </c>
      <c r="U34" s="96" t="str">
        <f t="shared" si="11"/>
        <v/>
      </c>
      <c r="V34" s="320"/>
    </row>
    <row r="35" spans="2:22" ht="15" customHeight="1">
      <c r="B35" s="14"/>
      <c r="C35" s="322">
        <v>24</v>
      </c>
      <c r="D35" s="227"/>
      <c r="E35" s="352"/>
      <c r="F35" s="721"/>
      <c r="G35" s="722"/>
      <c r="H35" s="356"/>
      <c r="I35" s="356"/>
      <c r="J35" s="386"/>
      <c r="K35" s="356"/>
      <c r="L35" s="227"/>
      <c r="M35" s="48" t="str">
        <f t="shared" si="4"/>
        <v/>
      </c>
      <c r="N35" s="168" t="str">
        <f t="shared" si="5"/>
        <v/>
      </c>
      <c r="O35" s="168" t="str">
        <f t="shared" si="10"/>
        <v/>
      </c>
      <c r="P35" s="356"/>
      <c r="Q35" s="168" t="str">
        <f t="shared" si="6"/>
        <v/>
      </c>
      <c r="R35" s="96" t="str">
        <f t="shared" si="7"/>
        <v/>
      </c>
      <c r="S35" s="96" t="str">
        <f t="shared" si="8"/>
        <v/>
      </c>
      <c r="T35" s="96" t="str">
        <f t="shared" si="9"/>
        <v/>
      </c>
      <c r="U35" s="96" t="str">
        <f t="shared" si="11"/>
        <v/>
      </c>
      <c r="V35" s="320"/>
    </row>
    <row r="36" spans="2:22" ht="15" customHeight="1">
      <c r="B36" s="14"/>
      <c r="C36" s="322">
        <v>25</v>
      </c>
      <c r="D36" s="227"/>
      <c r="E36" s="352"/>
      <c r="F36" s="721"/>
      <c r="G36" s="722"/>
      <c r="H36" s="356"/>
      <c r="I36" s="356"/>
      <c r="J36" s="386"/>
      <c r="K36" s="356"/>
      <c r="L36" s="227"/>
      <c r="M36" s="48" t="str">
        <f t="shared" si="4"/>
        <v/>
      </c>
      <c r="N36" s="168" t="str">
        <f t="shared" si="5"/>
        <v/>
      </c>
      <c r="O36" s="168" t="str">
        <f t="shared" si="10"/>
        <v/>
      </c>
      <c r="P36" s="356"/>
      <c r="Q36" s="168" t="str">
        <f t="shared" si="6"/>
        <v/>
      </c>
      <c r="R36" s="96" t="str">
        <f t="shared" si="7"/>
        <v/>
      </c>
      <c r="S36" s="96" t="str">
        <f t="shared" si="8"/>
        <v/>
      </c>
      <c r="T36" s="96" t="str">
        <f t="shared" si="9"/>
        <v/>
      </c>
      <c r="U36" s="96" t="str">
        <f t="shared" si="11"/>
        <v/>
      </c>
      <c r="V36" s="320"/>
    </row>
    <row r="37" spans="2:22" ht="15" customHeight="1">
      <c r="B37" s="14"/>
      <c r="C37" s="322">
        <v>26</v>
      </c>
      <c r="D37" s="227"/>
      <c r="E37" s="352"/>
      <c r="F37" s="721"/>
      <c r="G37" s="722"/>
      <c r="H37" s="356"/>
      <c r="I37" s="356"/>
      <c r="J37" s="386"/>
      <c r="K37" s="356"/>
      <c r="L37" s="227"/>
      <c r="M37" s="48" t="str">
        <f t="shared" si="4"/>
        <v/>
      </c>
      <c r="N37" s="168" t="str">
        <f t="shared" si="5"/>
        <v/>
      </c>
      <c r="O37" s="168" t="str">
        <f t="shared" si="10"/>
        <v/>
      </c>
      <c r="P37" s="356"/>
      <c r="Q37" s="168" t="str">
        <f t="shared" si="6"/>
        <v/>
      </c>
      <c r="R37" s="96" t="str">
        <f t="shared" si="7"/>
        <v/>
      </c>
      <c r="S37" s="96" t="str">
        <f t="shared" si="8"/>
        <v/>
      </c>
      <c r="T37" s="96" t="str">
        <f t="shared" si="9"/>
        <v/>
      </c>
      <c r="U37" s="96" t="str">
        <f t="shared" si="11"/>
        <v/>
      </c>
      <c r="V37" s="320"/>
    </row>
    <row r="38" spans="2:22" ht="15" customHeight="1">
      <c r="B38" s="14"/>
      <c r="C38" s="322">
        <v>27</v>
      </c>
      <c r="D38" s="227"/>
      <c r="E38" s="352"/>
      <c r="F38" s="721"/>
      <c r="G38" s="722"/>
      <c r="H38" s="356"/>
      <c r="I38" s="356"/>
      <c r="J38" s="386"/>
      <c r="K38" s="356"/>
      <c r="L38" s="227"/>
      <c r="M38" s="48" t="str">
        <f t="shared" si="4"/>
        <v/>
      </c>
      <c r="N38" s="168" t="str">
        <f t="shared" si="5"/>
        <v/>
      </c>
      <c r="O38" s="168" t="str">
        <f t="shared" si="10"/>
        <v/>
      </c>
      <c r="P38" s="356"/>
      <c r="Q38" s="168" t="str">
        <f t="shared" si="6"/>
        <v/>
      </c>
      <c r="R38" s="96" t="str">
        <f t="shared" si="7"/>
        <v/>
      </c>
      <c r="S38" s="96" t="str">
        <f t="shared" si="8"/>
        <v/>
      </c>
      <c r="T38" s="96" t="str">
        <f t="shared" si="9"/>
        <v/>
      </c>
      <c r="U38" s="96" t="str">
        <f t="shared" si="11"/>
        <v/>
      </c>
      <c r="V38" s="320"/>
    </row>
    <row r="39" spans="2:22" ht="15" customHeight="1">
      <c r="B39" s="14"/>
      <c r="C39" s="322">
        <v>28</v>
      </c>
      <c r="D39" s="227"/>
      <c r="E39" s="352"/>
      <c r="F39" s="721"/>
      <c r="G39" s="722"/>
      <c r="H39" s="356"/>
      <c r="I39" s="356"/>
      <c r="J39" s="386"/>
      <c r="K39" s="356"/>
      <c r="L39" s="227"/>
      <c r="M39" s="48" t="str">
        <f t="shared" si="4"/>
        <v/>
      </c>
      <c r="N39" s="168" t="str">
        <f t="shared" si="5"/>
        <v/>
      </c>
      <c r="O39" s="168" t="str">
        <f t="shared" si="10"/>
        <v/>
      </c>
      <c r="P39" s="356"/>
      <c r="Q39" s="168" t="str">
        <f t="shared" si="6"/>
        <v/>
      </c>
      <c r="R39" s="96" t="str">
        <f t="shared" si="7"/>
        <v/>
      </c>
      <c r="S39" s="96" t="str">
        <f t="shared" si="8"/>
        <v/>
      </c>
      <c r="T39" s="96" t="str">
        <f t="shared" si="9"/>
        <v/>
      </c>
      <c r="U39" s="96" t="str">
        <f t="shared" si="11"/>
        <v/>
      </c>
      <c r="V39" s="320"/>
    </row>
    <row r="40" spans="2:22" ht="15" customHeight="1">
      <c r="B40" s="14"/>
      <c r="C40" s="322">
        <v>29</v>
      </c>
      <c r="D40" s="227"/>
      <c r="E40" s="352"/>
      <c r="F40" s="721"/>
      <c r="G40" s="722"/>
      <c r="H40" s="356"/>
      <c r="I40" s="356"/>
      <c r="J40" s="386"/>
      <c r="K40" s="356"/>
      <c r="L40" s="227"/>
      <c r="M40" s="48" t="str">
        <f t="shared" si="4"/>
        <v/>
      </c>
      <c r="N40" s="168" t="str">
        <f t="shared" si="5"/>
        <v/>
      </c>
      <c r="O40" s="168" t="str">
        <f t="shared" si="10"/>
        <v/>
      </c>
      <c r="P40" s="356"/>
      <c r="Q40" s="168" t="str">
        <f t="shared" si="6"/>
        <v/>
      </c>
      <c r="R40" s="96" t="str">
        <f t="shared" si="7"/>
        <v/>
      </c>
      <c r="S40" s="96" t="str">
        <f t="shared" si="8"/>
        <v/>
      </c>
      <c r="T40" s="96" t="str">
        <f t="shared" si="9"/>
        <v/>
      </c>
      <c r="U40" s="96" t="str">
        <f t="shared" si="11"/>
        <v/>
      </c>
      <c r="V40" s="320"/>
    </row>
    <row r="41" spans="2:22" ht="15" customHeight="1">
      <c r="B41" s="14"/>
      <c r="C41" s="322">
        <v>30</v>
      </c>
      <c r="D41" s="227"/>
      <c r="E41" s="352"/>
      <c r="F41" s="721"/>
      <c r="G41" s="722"/>
      <c r="H41" s="356"/>
      <c r="I41" s="356"/>
      <c r="J41" s="386"/>
      <c r="K41" s="356"/>
      <c r="L41" s="227"/>
      <c r="M41" s="48" t="str">
        <f t="shared" si="4"/>
        <v/>
      </c>
      <c r="N41" s="168" t="str">
        <f t="shared" si="5"/>
        <v/>
      </c>
      <c r="O41" s="168" t="str">
        <f t="shared" si="10"/>
        <v/>
      </c>
      <c r="P41" s="356"/>
      <c r="Q41" s="168" t="str">
        <f t="shared" si="6"/>
        <v/>
      </c>
      <c r="R41" s="96" t="str">
        <f t="shared" si="7"/>
        <v/>
      </c>
      <c r="S41" s="96" t="str">
        <f t="shared" si="8"/>
        <v/>
      </c>
      <c r="T41" s="96" t="str">
        <f t="shared" si="9"/>
        <v/>
      </c>
      <c r="U41" s="96" t="str">
        <f>IF(ISERROR(Q41),"",IF(Q41="","",Q41*$AI$6/1000))</f>
        <v/>
      </c>
      <c r="V41" s="320"/>
    </row>
    <row r="42" spans="2:22" ht="15" customHeight="1">
      <c r="B42" s="299"/>
      <c r="C42" s="332"/>
      <c r="D42" s="332"/>
      <c r="E42" s="332"/>
      <c r="F42" s="332"/>
      <c r="G42" s="332"/>
      <c r="H42" s="332"/>
      <c r="I42" s="332"/>
      <c r="J42" s="332"/>
      <c r="K42" s="332"/>
      <c r="L42" s="332"/>
      <c r="M42" s="332"/>
      <c r="N42" s="332"/>
      <c r="O42" s="332"/>
      <c r="P42" s="332"/>
      <c r="Q42" s="332"/>
      <c r="R42" s="332"/>
      <c r="S42" s="332"/>
      <c r="T42" s="332"/>
      <c r="U42" s="332"/>
      <c r="V42" s="334"/>
    </row>
    <row r="43" spans="2:22">
      <c r="V43" s="303" t="s">
        <v>229</v>
      </c>
    </row>
  </sheetData>
  <sheetProtection algorithmName="SHA-512" hashValue="R99nkq9MsOlRkG5WT+wm9beqkstf8CondT4IZ231cA3yZ/axPAolCQaWNUTKHqx5sjeT3zKlvEEfVvuS5mIxTw==" saltValue="SjgqEF4GcTbOa7SUOTg28w==" spinCount="100000" sheet="1" selectLockedCells="1"/>
  <mergeCells count="47">
    <mergeCell ref="R9:U10"/>
    <mergeCell ref="M8:U8"/>
    <mergeCell ref="C8:C11"/>
    <mergeCell ref="D8:L8"/>
    <mergeCell ref="D9:D11"/>
    <mergeCell ref="E9:E11"/>
    <mergeCell ref="F9:G11"/>
    <mergeCell ref="H9:H11"/>
    <mergeCell ref="I9:I11"/>
    <mergeCell ref="J9:J11"/>
    <mergeCell ref="K9:K11"/>
    <mergeCell ref="M9:M11"/>
    <mergeCell ref="N9:N11"/>
    <mergeCell ref="O9:O11"/>
    <mergeCell ref="P9:P11"/>
    <mergeCell ref="Q9:Q11"/>
    <mergeCell ref="F22:G22"/>
    <mergeCell ref="L10:L11"/>
    <mergeCell ref="F12:G12"/>
    <mergeCell ref="F13:G13"/>
    <mergeCell ref="F14:G14"/>
    <mergeCell ref="F15:G15"/>
    <mergeCell ref="F16:G16"/>
    <mergeCell ref="F17:G17"/>
    <mergeCell ref="F18:G18"/>
    <mergeCell ref="F19:G19"/>
    <mergeCell ref="F20:G20"/>
    <mergeCell ref="F21:G21"/>
    <mergeCell ref="F34:G34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  <mergeCell ref="F32:G32"/>
    <mergeCell ref="F33:G33"/>
    <mergeCell ref="F41:G41"/>
    <mergeCell ref="F35:G35"/>
    <mergeCell ref="F36:G36"/>
    <mergeCell ref="F37:G37"/>
    <mergeCell ref="F38:G38"/>
    <mergeCell ref="F39:G39"/>
    <mergeCell ref="F40:G40"/>
  </mergeCells>
  <phoneticPr fontId="3"/>
  <dataValidations count="2">
    <dataValidation type="list" allowBlank="1" showInputMessage="1" showErrorMessage="1" sqref="D12:D41" xr:uid="{17F0A6ED-06D1-470E-AB0D-08DFA03D31B9}">
      <formula1>$Y$2:$AF$2</formula1>
    </dataValidation>
    <dataValidation type="list" allowBlank="1" showInputMessage="1" showErrorMessage="1" sqref="L12:L41" xr:uid="{F1EAC35B-5419-4CA2-BCE5-55DCB5C2A64E}">
      <formula1>$AC$5:$AD$5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8" orientation="landscape" blackAndWhite="1" r:id="rId1"/>
  <headerFooter alignWithMargins="0"/>
  <rowBreaks count="1" manualBreakCount="1">
    <brk id="43" max="20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0324E-7388-4026-873E-502571CD0BE7}">
  <dimension ref="A1:AW43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15.5" zeroHeight="1"/>
  <cols>
    <col min="1" max="1" width="1.9140625" style="339" customWidth="1"/>
    <col min="2" max="2" width="1.9140625" style="2" customWidth="1"/>
    <col min="3" max="3" width="3.33203125" style="2" customWidth="1"/>
    <col min="4" max="5" width="5.08203125" style="2" customWidth="1"/>
    <col min="6" max="6" width="9.58203125" style="2" customWidth="1"/>
    <col min="7" max="7" width="6.9140625" style="2" customWidth="1"/>
    <col min="8" max="8" width="5.08203125" style="2" customWidth="1"/>
    <col min="9" max="17" width="6.9140625" style="2" customWidth="1"/>
    <col min="18" max="18" width="6.4140625" style="2" customWidth="1"/>
    <col min="19" max="24" width="6.9140625" style="2" customWidth="1"/>
    <col min="25" max="25" width="1.9140625" style="2" customWidth="1"/>
    <col min="26" max="26" width="1.9140625" style="2" hidden="1" customWidth="1"/>
    <col min="27" max="27" width="7.83203125" style="2" hidden="1" customWidth="1"/>
    <col min="28" max="35" width="7.83203125" style="3" hidden="1" customWidth="1"/>
    <col min="36" max="36" width="7.83203125" style="2" hidden="1" customWidth="1"/>
    <col min="37" max="16384" width="8.08203125" style="2" hidden="1"/>
  </cols>
  <sheetData>
    <row r="1" spans="1:49" ht="15" customHeight="1" thickBot="1">
      <c r="AB1" s="3" t="s">
        <v>410</v>
      </c>
      <c r="AL1" s="3" t="s">
        <v>221</v>
      </c>
      <c r="AM1" s="3"/>
      <c r="AO1" s="3" t="s">
        <v>285</v>
      </c>
    </row>
    <row r="2" spans="1:49" ht="15" customHeight="1" thickBot="1">
      <c r="D2" s="310"/>
      <c r="E2" s="5" t="s">
        <v>0</v>
      </c>
      <c r="AB2" s="37" t="s">
        <v>8</v>
      </c>
      <c r="AC2" s="37" t="s">
        <v>9</v>
      </c>
      <c r="AD2" s="37" t="s">
        <v>10</v>
      </c>
      <c r="AE2" s="37" t="s">
        <v>11</v>
      </c>
      <c r="AF2" s="37" t="s">
        <v>12</v>
      </c>
      <c r="AG2" s="37" t="s">
        <v>13</v>
      </c>
      <c r="AH2" s="37" t="s">
        <v>14</v>
      </c>
      <c r="AI2" s="37" t="s">
        <v>15</v>
      </c>
      <c r="AJ2" s="37"/>
      <c r="AK2" s="146"/>
      <c r="AL2" s="59"/>
      <c r="AM2" s="31" t="s">
        <v>198</v>
      </c>
      <c r="AN2" s="146"/>
      <c r="AO2" s="31"/>
      <c r="AP2" s="37" t="s">
        <v>8</v>
      </c>
      <c r="AQ2" s="37" t="s">
        <v>9</v>
      </c>
      <c r="AR2" s="37" t="s">
        <v>10</v>
      </c>
      <c r="AS2" s="37" t="s">
        <v>11</v>
      </c>
      <c r="AT2" s="37" t="s">
        <v>12</v>
      </c>
      <c r="AU2" s="37" t="s">
        <v>13</v>
      </c>
      <c r="AV2" s="37" t="s">
        <v>14</v>
      </c>
      <c r="AW2" s="37" t="s">
        <v>15</v>
      </c>
    </row>
    <row r="3" spans="1:49" ht="15" customHeight="1" thickBot="1">
      <c r="D3" s="313"/>
      <c r="E3" s="5" t="s">
        <v>1</v>
      </c>
      <c r="AJ3" s="3"/>
      <c r="AK3" s="3"/>
      <c r="AL3" s="31" t="s">
        <v>100</v>
      </c>
      <c r="AM3" s="31">
        <f>メイン_入力!$AB$99</f>
        <v>0.38600000000000001</v>
      </c>
      <c r="AN3" s="3"/>
      <c r="AO3" s="31" t="s">
        <v>100</v>
      </c>
      <c r="AP3" s="31">
        <f>SUMIF($D$12:$D$41,AP$2,$U$12:$U$41)</f>
        <v>0</v>
      </c>
      <c r="AQ3" s="31">
        <f t="shared" ref="AQ3:AW3" si="0">SUMIF($D$12:$D$41,AQ$2,$U$12:$U$41)</f>
        <v>0</v>
      </c>
      <c r="AR3" s="31">
        <f t="shared" si="0"/>
        <v>0</v>
      </c>
      <c r="AS3" s="31">
        <f t="shared" si="0"/>
        <v>0</v>
      </c>
      <c r="AT3" s="31">
        <f t="shared" si="0"/>
        <v>0</v>
      </c>
      <c r="AU3" s="31">
        <f t="shared" si="0"/>
        <v>0</v>
      </c>
      <c r="AV3" s="31">
        <f t="shared" si="0"/>
        <v>0</v>
      </c>
      <c r="AW3" s="31">
        <f t="shared" si="0"/>
        <v>0</v>
      </c>
    </row>
    <row r="4" spans="1:49" ht="15" customHeight="1">
      <c r="AJ4" s="3"/>
      <c r="AK4" s="3"/>
      <c r="AL4" s="31" t="s">
        <v>98</v>
      </c>
      <c r="AM4" s="31">
        <f>メイン_入力!$AB$100</f>
        <v>0.495</v>
      </c>
      <c r="AN4" s="3"/>
      <c r="AO4" s="31" t="s">
        <v>98</v>
      </c>
      <c r="AP4" s="31">
        <f>SUMIF($D$12:$D$41,AP$2,$V$12:$V$41)</f>
        <v>0</v>
      </c>
      <c r="AQ4" s="31">
        <f t="shared" ref="AQ4:AW4" si="1">SUMIF($D$12:$D$41,AQ$2,$V$12:$V$41)</f>
        <v>0</v>
      </c>
      <c r="AR4" s="31">
        <f t="shared" si="1"/>
        <v>0</v>
      </c>
      <c r="AS4" s="31">
        <f t="shared" si="1"/>
        <v>0</v>
      </c>
      <c r="AT4" s="31">
        <f t="shared" si="1"/>
        <v>0</v>
      </c>
      <c r="AU4" s="31">
        <f t="shared" si="1"/>
        <v>0</v>
      </c>
      <c r="AV4" s="31">
        <f t="shared" si="1"/>
        <v>0</v>
      </c>
      <c r="AW4" s="31">
        <f t="shared" si="1"/>
        <v>0</v>
      </c>
    </row>
    <row r="5" spans="1:49" ht="15" customHeight="1">
      <c r="A5" s="9" t="s">
        <v>840</v>
      </c>
      <c r="C5" s="71"/>
      <c r="D5" s="38"/>
      <c r="E5" s="5"/>
      <c r="T5" s="3"/>
      <c r="U5" s="3"/>
      <c r="V5" s="3"/>
      <c r="W5" s="3"/>
      <c r="X5" s="3"/>
      <c r="Y5" s="10"/>
      <c r="Z5" s="3"/>
      <c r="AA5" s="3"/>
      <c r="AB5" s="37" t="s">
        <v>295</v>
      </c>
      <c r="AC5" s="37" t="s">
        <v>296</v>
      </c>
      <c r="AE5" s="37" t="s">
        <v>238</v>
      </c>
      <c r="AF5" s="37"/>
      <c r="AG5" s="2"/>
      <c r="AH5" s="2"/>
      <c r="AI5" s="2"/>
      <c r="AL5" s="31" t="s">
        <v>99</v>
      </c>
      <c r="AM5" s="31">
        <f>メイン_入力!$AB$101</f>
        <v>0.495</v>
      </c>
      <c r="AO5" s="31" t="s">
        <v>99</v>
      </c>
      <c r="AP5" s="31">
        <f>SUMIF($D$12:$D$41,AP$2,$W$12:$W$41)</f>
        <v>0</v>
      </c>
      <c r="AQ5" s="31">
        <f t="shared" ref="AQ5:AW5" si="2">SUMIF($D$12:$D$41,AQ$2,$W$12:$W$41)</f>
        <v>0</v>
      </c>
      <c r="AR5" s="31">
        <f t="shared" si="2"/>
        <v>0</v>
      </c>
      <c r="AS5" s="31">
        <f t="shared" si="2"/>
        <v>0</v>
      </c>
      <c r="AT5" s="31">
        <f t="shared" si="2"/>
        <v>0</v>
      </c>
      <c r="AU5" s="31">
        <f t="shared" si="2"/>
        <v>0</v>
      </c>
      <c r="AV5" s="31">
        <f t="shared" si="2"/>
        <v>0</v>
      </c>
      <c r="AW5" s="31">
        <f t="shared" si="2"/>
        <v>0</v>
      </c>
    </row>
    <row r="6" spans="1:49" ht="15" customHeight="1">
      <c r="B6" s="316"/>
      <c r="C6" s="340" t="s">
        <v>662</v>
      </c>
      <c r="D6" s="317" t="s">
        <v>126</v>
      </c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317"/>
      <c r="Q6" s="317"/>
      <c r="R6" s="317"/>
      <c r="S6" s="317"/>
      <c r="T6" s="78"/>
      <c r="U6" s="78"/>
      <c r="V6" s="78"/>
      <c r="W6" s="78"/>
      <c r="X6" s="78"/>
      <c r="Y6" s="341"/>
      <c r="Z6" s="3"/>
      <c r="AA6" s="3"/>
      <c r="AL6" s="31" t="s">
        <v>848</v>
      </c>
      <c r="AM6" s="31">
        <f>メイン_入力!$AB$102</f>
        <v>0.495</v>
      </c>
      <c r="AO6" s="31" t="s">
        <v>848</v>
      </c>
      <c r="AP6" s="31">
        <f>SUMIF($D$12:$D$41,AP$2,$X$12:$X$41)</f>
        <v>0</v>
      </c>
      <c r="AQ6" s="31">
        <f t="shared" ref="AQ6:AV6" si="3">SUMIF($D$12:$D$41,AQ$2,$X$12:$X$41)</f>
        <v>0</v>
      </c>
      <c r="AR6" s="31">
        <f t="shared" si="3"/>
        <v>0</v>
      </c>
      <c r="AS6" s="31">
        <f t="shared" si="3"/>
        <v>0</v>
      </c>
      <c r="AT6" s="31">
        <f t="shared" si="3"/>
        <v>0</v>
      </c>
      <c r="AU6" s="31">
        <f t="shared" si="3"/>
        <v>0</v>
      </c>
      <c r="AV6" s="31">
        <f t="shared" si="3"/>
        <v>0</v>
      </c>
      <c r="AW6" s="31">
        <f>SUMIF($D$12:$D$41,AW$2,$X$12:$X$41)</f>
        <v>0</v>
      </c>
    </row>
    <row r="7" spans="1:49" ht="15" customHeight="1">
      <c r="B7" s="139"/>
      <c r="T7" s="3"/>
      <c r="U7" s="3"/>
      <c r="V7" s="3"/>
      <c r="W7" s="3"/>
      <c r="X7" s="3"/>
      <c r="Y7" s="79"/>
      <c r="Z7" s="3"/>
      <c r="AA7" s="3"/>
    </row>
    <row r="8" spans="1:49" ht="15" customHeight="1">
      <c r="B8" s="139"/>
      <c r="C8" s="604" t="s">
        <v>94</v>
      </c>
      <c r="D8" s="616" t="s">
        <v>306</v>
      </c>
      <c r="E8" s="624"/>
      <c r="F8" s="624"/>
      <c r="G8" s="624"/>
      <c r="H8" s="624"/>
      <c r="I8" s="624"/>
      <c r="J8" s="624"/>
      <c r="K8" s="624"/>
      <c r="L8" s="624"/>
      <c r="M8" s="624"/>
      <c r="N8" s="624"/>
      <c r="O8" s="624"/>
      <c r="P8" s="624"/>
      <c r="Q8" s="626"/>
      <c r="R8" s="616" t="s">
        <v>357</v>
      </c>
      <c r="S8" s="624"/>
      <c r="T8" s="624"/>
      <c r="U8" s="624"/>
      <c r="V8" s="624"/>
      <c r="W8" s="624"/>
      <c r="X8" s="626"/>
      <c r="Y8" s="79"/>
      <c r="Z8" s="3"/>
      <c r="AA8" s="3"/>
    </row>
    <row r="9" spans="1:49" ht="15" customHeight="1">
      <c r="B9" s="139"/>
      <c r="C9" s="605"/>
      <c r="D9" s="563" t="s">
        <v>313</v>
      </c>
      <c r="E9" s="563" t="s">
        <v>314</v>
      </c>
      <c r="F9" s="666" t="s">
        <v>358</v>
      </c>
      <c r="G9" s="563" t="s">
        <v>657</v>
      </c>
      <c r="H9" s="683" t="s">
        <v>320</v>
      </c>
      <c r="I9" s="723" t="s">
        <v>383</v>
      </c>
      <c r="J9" s="724"/>
      <c r="K9" s="724"/>
      <c r="L9" s="724"/>
      <c r="M9" s="724"/>
      <c r="N9" s="724"/>
      <c r="O9" s="724"/>
      <c r="P9" s="724"/>
      <c r="Q9" s="725"/>
      <c r="R9" s="563" t="s">
        <v>322</v>
      </c>
      <c r="S9" s="563" t="s">
        <v>367</v>
      </c>
      <c r="T9" s="563" t="s">
        <v>368</v>
      </c>
      <c r="U9" s="666" t="s">
        <v>327</v>
      </c>
      <c r="V9" s="670"/>
      <c r="W9" s="670"/>
      <c r="X9" s="667"/>
      <c r="Y9" s="79"/>
      <c r="Z9" s="3"/>
      <c r="AA9" s="3"/>
      <c r="AB9" s="3" t="s">
        <v>446</v>
      </c>
    </row>
    <row r="10" spans="1:49" ht="46.5" customHeight="1">
      <c r="B10" s="139"/>
      <c r="C10" s="605"/>
      <c r="D10" s="563"/>
      <c r="E10" s="563"/>
      <c r="F10" s="666"/>
      <c r="G10" s="563"/>
      <c r="H10" s="683"/>
      <c r="I10" s="663" t="s">
        <v>663</v>
      </c>
      <c r="J10" s="663" t="s">
        <v>664</v>
      </c>
      <c r="K10" s="668" t="s">
        <v>373</v>
      </c>
      <c r="L10" s="663" t="s">
        <v>374</v>
      </c>
      <c r="M10" s="663" t="s">
        <v>665</v>
      </c>
      <c r="N10" s="663" t="s">
        <v>666</v>
      </c>
      <c r="O10" s="663" t="s">
        <v>667</v>
      </c>
      <c r="P10" s="663" t="s">
        <v>668</v>
      </c>
      <c r="Q10" s="663" t="s">
        <v>669</v>
      </c>
      <c r="R10" s="563"/>
      <c r="S10" s="563"/>
      <c r="T10" s="563"/>
      <c r="U10" s="648"/>
      <c r="V10" s="649"/>
      <c r="W10" s="649"/>
      <c r="X10" s="650"/>
      <c r="Y10" s="79"/>
      <c r="Z10" s="3"/>
      <c r="AA10" s="3"/>
      <c r="AB10" s="348" t="s">
        <v>670</v>
      </c>
      <c r="AC10" s="348" t="s">
        <v>671</v>
      </c>
      <c r="AD10" s="481" t="s">
        <v>475</v>
      </c>
      <c r="AE10" s="348" t="s">
        <v>374</v>
      </c>
      <c r="AF10" s="348" t="s">
        <v>672</v>
      </c>
      <c r="AG10" s="348" t="s">
        <v>673</v>
      </c>
      <c r="AH10" s="348" t="s">
        <v>674</v>
      </c>
      <c r="AI10" s="348" t="s">
        <v>675</v>
      </c>
      <c r="AJ10" s="348" t="s">
        <v>676</v>
      </c>
    </row>
    <row r="11" spans="1:49" ht="28.25" customHeight="1">
      <c r="B11" s="139"/>
      <c r="C11" s="605"/>
      <c r="D11" s="563"/>
      <c r="E11" s="683"/>
      <c r="F11" s="666"/>
      <c r="G11" s="563"/>
      <c r="H11" s="683"/>
      <c r="I11" s="663"/>
      <c r="J11" s="663"/>
      <c r="K11" s="668"/>
      <c r="L11" s="663"/>
      <c r="M11" s="663"/>
      <c r="N11" s="663"/>
      <c r="O11" s="663"/>
      <c r="P11" s="663"/>
      <c r="Q11" s="663"/>
      <c r="R11" s="563"/>
      <c r="S11" s="563"/>
      <c r="T11" s="563"/>
      <c r="U11" s="365" t="s">
        <v>395</v>
      </c>
      <c r="V11" s="365" t="s">
        <v>396</v>
      </c>
      <c r="W11" s="365" t="s">
        <v>397</v>
      </c>
      <c r="X11" s="365" t="s">
        <v>850</v>
      </c>
      <c r="Y11" s="482"/>
      <c r="Z11" s="72"/>
      <c r="AA11" s="72"/>
      <c r="AB11" s="31">
        <v>0.37</v>
      </c>
      <c r="AC11" s="31">
        <v>0.1</v>
      </c>
      <c r="AD11" s="31">
        <v>0.06</v>
      </c>
      <c r="AE11" s="31">
        <v>0.04</v>
      </c>
      <c r="AF11" s="31">
        <v>0.16</v>
      </c>
      <c r="AG11" s="31">
        <v>0.05</v>
      </c>
      <c r="AH11" s="31">
        <v>0.05</v>
      </c>
      <c r="AI11" s="31">
        <v>0.05</v>
      </c>
      <c r="AJ11" s="31">
        <v>0.25</v>
      </c>
    </row>
    <row r="12" spans="1:49" ht="15" customHeight="1">
      <c r="B12" s="14"/>
      <c r="C12" s="322">
        <v>1</v>
      </c>
      <c r="D12" s="227"/>
      <c r="E12" s="352"/>
      <c r="F12" s="353"/>
      <c r="G12" s="357"/>
      <c r="H12" s="356"/>
      <c r="I12" s="227"/>
      <c r="J12" s="227"/>
      <c r="K12" s="227"/>
      <c r="L12" s="227"/>
      <c r="M12" s="227"/>
      <c r="N12" s="227"/>
      <c r="O12" s="227"/>
      <c r="P12" s="227"/>
      <c r="Q12" s="227"/>
      <c r="R12" s="31" t="str">
        <f t="shared" ref="R12:R41" si="4">IF(H12="","",IF(H12="","",SUMIF(I12:J12,"○",$AB$11:$AC$11))+IF(H12="","",SUMIF(M12:Q12,"○",$AF$11:$AJ$11))+IF(K12="",0,1)*IF(E12&gt;2014,$AD$11,$AE$11)+IF(L12="",0,1)*$AE$11)</f>
        <v/>
      </c>
      <c r="S12" s="356"/>
      <c r="T12" s="168" t="str">
        <f>IF(R12="","",S12*R12/(1-R12))</f>
        <v/>
      </c>
      <c r="U12" s="96" t="str">
        <f>IF(ISERROR(T12),"",IF(T12="","",T12*$AM$3/1000))</f>
        <v/>
      </c>
      <c r="V12" s="96" t="str">
        <f>IF(ISERROR(T12),"",IF(T12="","",T12*$AM$4/1000))</f>
        <v/>
      </c>
      <c r="W12" s="96" t="str">
        <f>IF(ISERROR(T12),"",IF(T12="","",T12*$AM$5/1000))</f>
        <v/>
      </c>
      <c r="X12" s="96" t="str">
        <f>IF(ISERROR(T12),"",IF(T12="","",T12*$AM$6/1000))</f>
        <v/>
      </c>
      <c r="Y12" s="79"/>
      <c r="Z12" s="3"/>
      <c r="AA12" s="3"/>
    </row>
    <row r="13" spans="1:49" ht="15" customHeight="1">
      <c r="B13" s="14"/>
      <c r="C13" s="322">
        <v>2</v>
      </c>
      <c r="D13" s="227"/>
      <c r="E13" s="352"/>
      <c r="F13" s="353"/>
      <c r="G13" s="357"/>
      <c r="H13" s="356"/>
      <c r="I13" s="227"/>
      <c r="J13" s="227"/>
      <c r="K13" s="227"/>
      <c r="L13" s="227"/>
      <c r="M13" s="227"/>
      <c r="N13" s="227"/>
      <c r="O13" s="227"/>
      <c r="P13" s="227"/>
      <c r="Q13" s="227"/>
      <c r="R13" s="31" t="str">
        <f t="shared" si="4"/>
        <v/>
      </c>
      <c r="S13" s="356"/>
      <c r="T13" s="168" t="str">
        <f t="shared" ref="T13:T41" si="5">IF(R13="","",S13*R13/(1-R13))</f>
        <v/>
      </c>
      <c r="U13" s="96" t="str">
        <f t="shared" ref="U13:U41" si="6">IF(ISERROR(T13),"",IF(T13="","",T13*$AM$3/1000))</f>
        <v/>
      </c>
      <c r="V13" s="96" t="str">
        <f t="shared" ref="V13:V41" si="7">IF(ISERROR(T13),"",IF(T13="","",T13*$AM$4/1000))</f>
        <v/>
      </c>
      <c r="W13" s="96" t="str">
        <f t="shared" ref="W13:W41" si="8">IF(ISERROR(T13),"",IF(T13="","",T13*$AM$5/1000))</f>
        <v/>
      </c>
      <c r="X13" s="96" t="str">
        <f>IF(ISERROR(T13),"",IF(T13="","",T13*$AM$6/1000))</f>
        <v/>
      </c>
      <c r="Y13" s="79"/>
      <c r="Z13" s="3"/>
      <c r="AA13" s="3"/>
      <c r="AJ13" s="3"/>
    </row>
    <row r="14" spans="1:49" ht="15" customHeight="1">
      <c r="B14" s="14"/>
      <c r="C14" s="322">
        <v>3</v>
      </c>
      <c r="D14" s="227"/>
      <c r="E14" s="352"/>
      <c r="F14" s="353"/>
      <c r="G14" s="357"/>
      <c r="H14" s="356"/>
      <c r="I14" s="227"/>
      <c r="J14" s="227"/>
      <c r="K14" s="227"/>
      <c r="L14" s="227"/>
      <c r="M14" s="227"/>
      <c r="N14" s="227"/>
      <c r="O14" s="227"/>
      <c r="P14" s="227"/>
      <c r="Q14" s="227"/>
      <c r="R14" s="31" t="str">
        <f t="shared" si="4"/>
        <v/>
      </c>
      <c r="S14" s="356"/>
      <c r="T14" s="168" t="str">
        <f t="shared" si="5"/>
        <v/>
      </c>
      <c r="U14" s="96" t="str">
        <f t="shared" si="6"/>
        <v/>
      </c>
      <c r="V14" s="96" t="str">
        <f t="shared" si="7"/>
        <v/>
      </c>
      <c r="W14" s="96" t="str">
        <f t="shared" si="8"/>
        <v/>
      </c>
      <c r="X14" s="96" t="str">
        <f>IF(ISERROR(T14),"",IF(T14="","",T14*$AM$6/1000))</f>
        <v/>
      </c>
      <c r="Y14" s="79"/>
      <c r="Z14" s="3"/>
      <c r="AA14" s="3"/>
    </row>
    <row r="15" spans="1:49" ht="15" customHeight="1">
      <c r="B15" s="14"/>
      <c r="C15" s="322">
        <v>4</v>
      </c>
      <c r="D15" s="227"/>
      <c r="E15" s="352"/>
      <c r="F15" s="353"/>
      <c r="G15" s="357"/>
      <c r="H15" s="356"/>
      <c r="I15" s="227"/>
      <c r="J15" s="227"/>
      <c r="K15" s="227"/>
      <c r="L15" s="227"/>
      <c r="M15" s="227"/>
      <c r="N15" s="227"/>
      <c r="O15" s="227"/>
      <c r="P15" s="227"/>
      <c r="Q15" s="227"/>
      <c r="R15" s="31" t="str">
        <f t="shared" si="4"/>
        <v/>
      </c>
      <c r="S15" s="356"/>
      <c r="T15" s="168" t="str">
        <f t="shared" si="5"/>
        <v/>
      </c>
      <c r="U15" s="96" t="str">
        <f t="shared" si="6"/>
        <v/>
      </c>
      <c r="V15" s="96" t="str">
        <f t="shared" si="7"/>
        <v/>
      </c>
      <c r="W15" s="96" t="str">
        <f t="shared" si="8"/>
        <v/>
      </c>
      <c r="X15" s="96" t="str">
        <f t="shared" ref="X15:X40" si="9">IF(ISERROR(T15),"",IF(T15="","",T15*$AM$6/1000))</f>
        <v/>
      </c>
      <c r="Y15" s="79"/>
      <c r="Z15" s="3"/>
      <c r="AA15" s="3"/>
    </row>
    <row r="16" spans="1:49" ht="15" customHeight="1">
      <c r="B16" s="14"/>
      <c r="C16" s="322">
        <v>5</v>
      </c>
      <c r="D16" s="227"/>
      <c r="E16" s="352"/>
      <c r="F16" s="353"/>
      <c r="G16" s="357"/>
      <c r="H16" s="356"/>
      <c r="I16" s="227"/>
      <c r="J16" s="227"/>
      <c r="K16" s="227"/>
      <c r="L16" s="227"/>
      <c r="M16" s="227"/>
      <c r="N16" s="227"/>
      <c r="O16" s="227"/>
      <c r="P16" s="227"/>
      <c r="Q16" s="227"/>
      <c r="R16" s="31" t="str">
        <f t="shared" si="4"/>
        <v/>
      </c>
      <c r="S16" s="356"/>
      <c r="T16" s="168" t="str">
        <f t="shared" si="5"/>
        <v/>
      </c>
      <c r="U16" s="96" t="str">
        <f t="shared" si="6"/>
        <v/>
      </c>
      <c r="V16" s="96" t="str">
        <f t="shared" si="7"/>
        <v/>
      </c>
      <c r="W16" s="96" t="str">
        <f t="shared" si="8"/>
        <v/>
      </c>
      <c r="X16" s="96" t="str">
        <f t="shared" si="9"/>
        <v/>
      </c>
      <c r="Y16" s="79"/>
      <c r="Z16" s="3"/>
      <c r="AA16" s="3"/>
    </row>
    <row r="17" spans="2:27" ht="15" customHeight="1">
      <c r="B17" s="14"/>
      <c r="C17" s="322">
        <v>6</v>
      </c>
      <c r="D17" s="227"/>
      <c r="E17" s="352"/>
      <c r="F17" s="353"/>
      <c r="G17" s="357"/>
      <c r="H17" s="356"/>
      <c r="I17" s="227"/>
      <c r="J17" s="227"/>
      <c r="K17" s="227"/>
      <c r="L17" s="227"/>
      <c r="M17" s="227"/>
      <c r="N17" s="227"/>
      <c r="O17" s="227"/>
      <c r="P17" s="227"/>
      <c r="Q17" s="227"/>
      <c r="R17" s="31" t="str">
        <f t="shared" si="4"/>
        <v/>
      </c>
      <c r="S17" s="356"/>
      <c r="T17" s="168" t="str">
        <f t="shared" si="5"/>
        <v/>
      </c>
      <c r="U17" s="96" t="str">
        <f t="shared" si="6"/>
        <v/>
      </c>
      <c r="V17" s="96" t="str">
        <f t="shared" si="7"/>
        <v/>
      </c>
      <c r="W17" s="96" t="str">
        <f t="shared" si="8"/>
        <v/>
      </c>
      <c r="X17" s="96" t="str">
        <f t="shared" si="9"/>
        <v/>
      </c>
      <c r="Y17" s="79"/>
      <c r="Z17" s="3"/>
      <c r="AA17" s="3"/>
    </row>
    <row r="18" spans="2:27" ht="15" customHeight="1">
      <c r="B18" s="14"/>
      <c r="C18" s="322">
        <v>7</v>
      </c>
      <c r="D18" s="227"/>
      <c r="E18" s="352"/>
      <c r="F18" s="353"/>
      <c r="G18" s="357"/>
      <c r="H18" s="356"/>
      <c r="I18" s="227"/>
      <c r="J18" s="227"/>
      <c r="K18" s="227"/>
      <c r="L18" s="227"/>
      <c r="M18" s="227"/>
      <c r="N18" s="227"/>
      <c r="O18" s="227"/>
      <c r="P18" s="227"/>
      <c r="Q18" s="227"/>
      <c r="R18" s="31" t="str">
        <f t="shared" si="4"/>
        <v/>
      </c>
      <c r="S18" s="356"/>
      <c r="T18" s="168" t="str">
        <f t="shared" si="5"/>
        <v/>
      </c>
      <c r="U18" s="96" t="str">
        <f t="shared" si="6"/>
        <v/>
      </c>
      <c r="V18" s="96" t="str">
        <f t="shared" si="7"/>
        <v/>
      </c>
      <c r="W18" s="96" t="str">
        <f t="shared" si="8"/>
        <v/>
      </c>
      <c r="X18" s="96" t="str">
        <f t="shared" si="9"/>
        <v/>
      </c>
      <c r="Y18" s="79"/>
      <c r="Z18" s="3"/>
      <c r="AA18" s="3"/>
    </row>
    <row r="19" spans="2:27" ht="15" customHeight="1">
      <c r="B19" s="14"/>
      <c r="C19" s="322">
        <v>8</v>
      </c>
      <c r="D19" s="227"/>
      <c r="E19" s="352"/>
      <c r="F19" s="353"/>
      <c r="G19" s="357"/>
      <c r="H19" s="356"/>
      <c r="I19" s="227"/>
      <c r="J19" s="227"/>
      <c r="K19" s="227"/>
      <c r="L19" s="227"/>
      <c r="M19" s="227"/>
      <c r="N19" s="227"/>
      <c r="O19" s="227"/>
      <c r="P19" s="227"/>
      <c r="Q19" s="227"/>
      <c r="R19" s="31" t="str">
        <f t="shared" si="4"/>
        <v/>
      </c>
      <c r="S19" s="356"/>
      <c r="T19" s="168" t="str">
        <f t="shared" si="5"/>
        <v/>
      </c>
      <c r="U19" s="96" t="str">
        <f t="shared" si="6"/>
        <v/>
      </c>
      <c r="V19" s="96" t="str">
        <f t="shared" si="7"/>
        <v/>
      </c>
      <c r="W19" s="96" t="str">
        <f t="shared" si="8"/>
        <v/>
      </c>
      <c r="X19" s="96" t="str">
        <f t="shared" si="9"/>
        <v/>
      </c>
      <c r="Y19" s="79"/>
      <c r="Z19" s="3"/>
      <c r="AA19" s="3"/>
    </row>
    <row r="20" spans="2:27" ht="15" customHeight="1">
      <c r="B20" s="14"/>
      <c r="C20" s="322">
        <v>9</v>
      </c>
      <c r="D20" s="227"/>
      <c r="E20" s="352"/>
      <c r="F20" s="353"/>
      <c r="G20" s="357"/>
      <c r="H20" s="356"/>
      <c r="I20" s="227"/>
      <c r="J20" s="227"/>
      <c r="K20" s="227"/>
      <c r="L20" s="227"/>
      <c r="M20" s="227"/>
      <c r="N20" s="227"/>
      <c r="O20" s="227"/>
      <c r="P20" s="227"/>
      <c r="Q20" s="227"/>
      <c r="R20" s="31" t="str">
        <f t="shared" si="4"/>
        <v/>
      </c>
      <c r="S20" s="356"/>
      <c r="T20" s="168" t="str">
        <f t="shared" si="5"/>
        <v/>
      </c>
      <c r="U20" s="96" t="str">
        <f t="shared" si="6"/>
        <v/>
      </c>
      <c r="V20" s="96" t="str">
        <f t="shared" si="7"/>
        <v/>
      </c>
      <c r="W20" s="96" t="str">
        <f t="shared" si="8"/>
        <v/>
      </c>
      <c r="X20" s="96" t="str">
        <f t="shared" si="9"/>
        <v/>
      </c>
      <c r="Y20" s="79"/>
      <c r="Z20" s="3"/>
      <c r="AA20" s="3"/>
    </row>
    <row r="21" spans="2:27" ht="15" customHeight="1">
      <c r="B21" s="14"/>
      <c r="C21" s="322">
        <v>10</v>
      </c>
      <c r="D21" s="227"/>
      <c r="E21" s="352"/>
      <c r="F21" s="353"/>
      <c r="G21" s="357"/>
      <c r="H21" s="356"/>
      <c r="I21" s="227"/>
      <c r="J21" s="227"/>
      <c r="K21" s="227"/>
      <c r="L21" s="227"/>
      <c r="M21" s="227"/>
      <c r="N21" s="227"/>
      <c r="O21" s="227"/>
      <c r="P21" s="227"/>
      <c r="Q21" s="227"/>
      <c r="R21" s="31" t="str">
        <f t="shared" si="4"/>
        <v/>
      </c>
      <c r="S21" s="356"/>
      <c r="T21" s="168" t="str">
        <f t="shared" si="5"/>
        <v/>
      </c>
      <c r="U21" s="96" t="str">
        <f t="shared" si="6"/>
        <v/>
      </c>
      <c r="V21" s="96" t="str">
        <f t="shared" si="7"/>
        <v/>
      </c>
      <c r="W21" s="96" t="str">
        <f t="shared" si="8"/>
        <v/>
      </c>
      <c r="X21" s="96" t="str">
        <f t="shared" si="9"/>
        <v/>
      </c>
      <c r="Y21" s="79"/>
      <c r="Z21" s="3"/>
      <c r="AA21" s="3"/>
    </row>
    <row r="22" spans="2:27" ht="15" customHeight="1">
      <c r="B22" s="14"/>
      <c r="C22" s="322">
        <v>11</v>
      </c>
      <c r="D22" s="227"/>
      <c r="E22" s="352"/>
      <c r="F22" s="353"/>
      <c r="G22" s="357"/>
      <c r="H22" s="356"/>
      <c r="I22" s="227"/>
      <c r="J22" s="227"/>
      <c r="K22" s="227"/>
      <c r="L22" s="227"/>
      <c r="M22" s="227"/>
      <c r="N22" s="227"/>
      <c r="O22" s="227"/>
      <c r="P22" s="227"/>
      <c r="Q22" s="227"/>
      <c r="R22" s="31" t="str">
        <f t="shared" si="4"/>
        <v/>
      </c>
      <c r="S22" s="356"/>
      <c r="T22" s="168" t="str">
        <f t="shared" si="5"/>
        <v/>
      </c>
      <c r="U22" s="96" t="str">
        <f t="shared" si="6"/>
        <v/>
      </c>
      <c r="V22" s="96" t="str">
        <f t="shared" si="7"/>
        <v/>
      </c>
      <c r="W22" s="96" t="str">
        <f t="shared" si="8"/>
        <v/>
      </c>
      <c r="X22" s="96" t="str">
        <f t="shared" si="9"/>
        <v/>
      </c>
      <c r="Y22" s="79"/>
      <c r="Z22" s="3"/>
      <c r="AA22" s="3"/>
    </row>
    <row r="23" spans="2:27" ht="15" customHeight="1">
      <c r="B23" s="14"/>
      <c r="C23" s="322">
        <v>12</v>
      </c>
      <c r="D23" s="227"/>
      <c r="E23" s="352"/>
      <c r="F23" s="353"/>
      <c r="G23" s="357"/>
      <c r="H23" s="356"/>
      <c r="I23" s="227"/>
      <c r="J23" s="227"/>
      <c r="K23" s="227"/>
      <c r="L23" s="227"/>
      <c r="M23" s="227"/>
      <c r="N23" s="227"/>
      <c r="O23" s="227"/>
      <c r="P23" s="227"/>
      <c r="Q23" s="227"/>
      <c r="R23" s="31" t="str">
        <f t="shared" si="4"/>
        <v/>
      </c>
      <c r="S23" s="356"/>
      <c r="T23" s="168" t="str">
        <f t="shared" si="5"/>
        <v/>
      </c>
      <c r="U23" s="96" t="str">
        <f t="shared" si="6"/>
        <v/>
      </c>
      <c r="V23" s="96" t="str">
        <f t="shared" si="7"/>
        <v/>
      </c>
      <c r="W23" s="96" t="str">
        <f t="shared" si="8"/>
        <v/>
      </c>
      <c r="X23" s="96" t="str">
        <f t="shared" si="9"/>
        <v/>
      </c>
      <c r="Y23" s="79"/>
      <c r="Z23" s="3"/>
      <c r="AA23" s="3"/>
    </row>
    <row r="24" spans="2:27" ht="15" customHeight="1">
      <c r="B24" s="14"/>
      <c r="C24" s="322">
        <v>13</v>
      </c>
      <c r="D24" s="227"/>
      <c r="E24" s="352"/>
      <c r="F24" s="353"/>
      <c r="G24" s="357"/>
      <c r="H24" s="356"/>
      <c r="I24" s="227"/>
      <c r="J24" s="227"/>
      <c r="K24" s="227"/>
      <c r="L24" s="227"/>
      <c r="M24" s="227"/>
      <c r="N24" s="227"/>
      <c r="O24" s="227"/>
      <c r="P24" s="227"/>
      <c r="Q24" s="227"/>
      <c r="R24" s="31" t="str">
        <f t="shared" si="4"/>
        <v/>
      </c>
      <c r="S24" s="356"/>
      <c r="T24" s="168" t="str">
        <f t="shared" si="5"/>
        <v/>
      </c>
      <c r="U24" s="96" t="str">
        <f t="shared" si="6"/>
        <v/>
      </c>
      <c r="V24" s="96" t="str">
        <f t="shared" si="7"/>
        <v/>
      </c>
      <c r="W24" s="96" t="str">
        <f t="shared" si="8"/>
        <v/>
      </c>
      <c r="X24" s="96" t="str">
        <f t="shared" si="9"/>
        <v/>
      </c>
      <c r="Y24" s="79"/>
      <c r="Z24" s="3"/>
      <c r="AA24" s="3"/>
    </row>
    <row r="25" spans="2:27" ht="15" customHeight="1">
      <c r="B25" s="14"/>
      <c r="C25" s="322">
        <v>14</v>
      </c>
      <c r="D25" s="227"/>
      <c r="E25" s="352"/>
      <c r="F25" s="353"/>
      <c r="G25" s="357"/>
      <c r="H25" s="356"/>
      <c r="I25" s="227"/>
      <c r="J25" s="227"/>
      <c r="K25" s="227"/>
      <c r="L25" s="227"/>
      <c r="M25" s="227"/>
      <c r="N25" s="227"/>
      <c r="O25" s="227"/>
      <c r="P25" s="227"/>
      <c r="Q25" s="227"/>
      <c r="R25" s="31" t="str">
        <f t="shared" si="4"/>
        <v/>
      </c>
      <c r="S25" s="356"/>
      <c r="T25" s="168" t="str">
        <f t="shared" si="5"/>
        <v/>
      </c>
      <c r="U25" s="96" t="str">
        <f t="shared" si="6"/>
        <v/>
      </c>
      <c r="V25" s="96" t="str">
        <f t="shared" si="7"/>
        <v/>
      </c>
      <c r="W25" s="96" t="str">
        <f t="shared" si="8"/>
        <v/>
      </c>
      <c r="X25" s="96" t="str">
        <f t="shared" si="9"/>
        <v/>
      </c>
      <c r="Y25" s="79"/>
      <c r="Z25" s="3"/>
      <c r="AA25" s="3"/>
    </row>
    <row r="26" spans="2:27" ht="15" customHeight="1">
      <c r="B26" s="14"/>
      <c r="C26" s="322">
        <v>15</v>
      </c>
      <c r="D26" s="227"/>
      <c r="E26" s="352"/>
      <c r="F26" s="353"/>
      <c r="G26" s="357"/>
      <c r="H26" s="356"/>
      <c r="I26" s="227"/>
      <c r="J26" s="227"/>
      <c r="K26" s="227"/>
      <c r="L26" s="227"/>
      <c r="M26" s="227"/>
      <c r="N26" s="227"/>
      <c r="O26" s="227"/>
      <c r="P26" s="227"/>
      <c r="Q26" s="227"/>
      <c r="R26" s="31" t="str">
        <f t="shared" si="4"/>
        <v/>
      </c>
      <c r="S26" s="356"/>
      <c r="T26" s="168" t="str">
        <f t="shared" si="5"/>
        <v/>
      </c>
      <c r="U26" s="96" t="str">
        <f t="shared" si="6"/>
        <v/>
      </c>
      <c r="V26" s="96" t="str">
        <f t="shared" si="7"/>
        <v/>
      </c>
      <c r="W26" s="96" t="str">
        <f t="shared" si="8"/>
        <v/>
      </c>
      <c r="X26" s="96" t="str">
        <f t="shared" si="9"/>
        <v/>
      </c>
      <c r="Y26" s="79"/>
      <c r="Z26" s="3"/>
      <c r="AA26" s="3"/>
    </row>
    <row r="27" spans="2:27" ht="15" customHeight="1">
      <c r="B27" s="14"/>
      <c r="C27" s="322">
        <v>16</v>
      </c>
      <c r="D27" s="227"/>
      <c r="E27" s="352"/>
      <c r="F27" s="353"/>
      <c r="G27" s="357"/>
      <c r="H27" s="356"/>
      <c r="I27" s="227"/>
      <c r="J27" s="227"/>
      <c r="K27" s="227"/>
      <c r="L27" s="227"/>
      <c r="M27" s="227"/>
      <c r="N27" s="227"/>
      <c r="O27" s="227"/>
      <c r="P27" s="227"/>
      <c r="Q27" s="227"/>
      <c r="R27" s="31" t="str">
        <f t="shared" si="4"/>
        <v/>
      </c>
      <c r="S27" s="356"/>
      <c r="T27" s="168" t="str">
        <f t="shared" si="5"/>
        <v/>
      </c>
      <c r="U27" s="96" t="str">
        <f t="shared" si="6"/>
        <v/>
      </c>
      <c r="V27" s="96" t="str">
        <f t="shared" si="7"/>
        <v/>
      </c>
      <c r="W27" s="96" t="str">
        <f t="shared" si="8"/>
        <v/>
      </c>
      <c r="X27" s="96" t="str">
        <f t="shared" si="9"/>
        <v/>
      </c>
      <c r="Y27" s="79"/>
      <c r="Z27" s="3"/>
      <c r="AA27" s="3"/>
    </row>
    <row r="28" spans="2:27" ht="15" customHeight="1">
      <c r="B28" s="14"/>
      <c r="C28" s="322">
        <v>17</v>
      </c>
      <c r="D28" s="227"/>
      <c r="E28" s="352"/>
      <c r="F28" s="353"/>
      <c r="G28" s="357"/>
      <c r="H28" s="356"/>
      <c r="I28" s="227"/>
      <c r="J28" s="227"/>
      <c r="K28" s="227"/>
      <c r="L28" s="227"/>
      <c r="M28" s="227"/>
      <c r="N28" s="227"/>
      <c r="O28" s="227"/>
      <c r="P28" s="227"/>
      <c r="Q28" s="227"/>
      <c r="R28" s="31" t="str">
        <f t="shared" si="4"/>
        <v/>
      </c>
      <c r="S28" s="356"/>
      <c r="T28" s="168" t="str">
        <f t="shared" si="5"/>
        <v/>
      </c>
      <c r="U28" s="96" t="str">
        <f t="shared" si="6"/>
        <v/>
      </c>
      <c r="V28" s="96" t="str">
        <f t="shared" si="7"/>
        <v/>
      </c>
      <c r="W28" s="96" t="str">
        <f t="shared" si="8"/>
        <v/>
      </c>
      <c r="X28" s="96" t="str">
        <f t="shared" si="9"/>
        <v/>
      </c>
      <c r="Y28" s="79"/>
      <c r="Z28" s="3"/>
      <c r="AA28" s="3"/>
    </row>
    <row r="29" spans="2:27" ht="15" customHeight="1">
      <c r="B29" s="14"/>
      <c r="C29" s="322">
        <v>18</v>
      </c>
      <c r="D29" s="227"/>
      <c r="E29" s="352"/>
      <c r="F29" s="353"/>
      <c r="G29" s="357"/>
      <c r="H29" s="356"/>
      <c r="I29" s="227"/>
      <c r="J29" s="227"/>
      <c r="K29" s="227"/>
      <c r="L29" s="227"/>
      <c r="M29" s="227"/>
      <c r="N29" s="227"/>
      <c r="O29" s="227"/>
      <c r="P29" s="227"/>
      <c r="Q29" s="227"/>
      <c r="R29" s="31" t="str">
        <f t="shared" si="4"/>
        <v/>
      </c>
      <c r="S29" s="356"/>
      <c r="T29" s="168" t="str">
        <f t="shared" si="5"/>
        <v/>
      </c>
      <c r="U29" s="96" t="str">
        <f t="shared" si="6"/>
        <v/>
      </c>
      <c r="V29" s="96" t="str">
        <f t="shared" si="7"/>
        <v/>
      </c>
      <c r="W29" s="96" t="str">
        <f t="shared" si="8"/>
        <v/>
      </c>
      <c r="X29" s="96" t="str">
        <f t="shared" si="9"/>
        <v/>
      </c>
      <c r="Y29" s="79"/>
      <c r="Z29" s="3"/>
      <c r="AA29" s="3"/>
    </row>
    <row r="30" spans="2:27" ht="15" customHeight="1">
      <c r="B30" s="14"/>
      <c r="C30" s="322">
        <v>19</v>
      </c>
      <c r="D30" s="227"/>
      <c r="E30" s="352"/>
      <c r="F30" s="353"/>
      <c r="G30" s="357"/>
      <c r="H30" s="356"/>
      <c r="I30" s="227"/>
      <c r="J30" s="227"/>
      <c r="K30" s="227"/>
      <c r="L30" s="227"/>
      <c r="M30" s="227"/>
      <c r="N30" s="227"/>
      <c r="O30" s="227"/>
      <c r="P30" s="227"/>
      <c r="Q30" s="227"/>
      <c r="R30" s="31" t="str">
        <f t="shared" si="4"/>
        <v/>
      </c>
      <c r="S30" s="356"/>
      <c r="T30" s="168" t="str">
        <f t="shared" si="5"/>
        <v/>
      </c>
      <c r="U30" s="96" t="str">
        <f t="shared" si="6"/>
        <v/>
      </c>
      <c r="V30" s="96" t="str">
        <f t="shared" si="7"/>
        <v/>
      </c>
      <c r="W30" s="96" t="str">
        <f t="shared" si="8"/>
        <v/>
      </c>
      <c r="X30" s="96" t="str">
        <f t="shared" si="9"/>
        <v/>
      </c>
      <c r="Y30" s="79"/>
      <c r="Z30" s="3"/>
      <c r="AA30" s="3"/>
    </row>
    <row r="31" spans="2:27" ht="15" customHeight="1">
      <c r="B31" s="14"/>
      <c r="C31" s="322">
        <v>20</v>
      </c>
      <c r="D31" s="227"/>
      <c r="E31" s="352"/>
      <c r="F31" s="353"/>
      <c r="G31" s="357"/>
      <c r="H31" s="356"/>
      <c r="I31" s="227"/>
      <c r="J31" s="227"/>
      <c r="K31" s="227"/>
      <c r="L31" s="227"/>
      <c r="M31" s="227"/>
      <c r="N31" s="227"/>
      <c r="O31" s="227"/>
      <c r="P31" s="227"/>
      <c r="Q31" s="227"/>
      <c r="R31" s="31" t="str">
        <f t="shared" si="4"/>
        <v/>
      </c>
      <c r="S31" s="356"/>
      <c r="T31" s="168" t="str">
        <f t="shared" si="5"/>
        <v/>
      </c>
      <c r="U31" s="96" t="str">
        <f t="shared" si="6"/>
        <v/>
      </c>
      <c r="V31" s="96" t="str">
        <f t="shared" si="7"/>
        <v/>
      </c>
      <c r="W31" s="96" t="str">
        <f t="shared" si="8"/>
        <v/>
      </c>
      <c r="X31" s="96" t="str">
        <f t="shared" si="9"/>
        <v/>
      </c>
      <c r="Y31" s="79"/>
      <c r="Z31" s="3"/>
      <c r="AA31" s="3"/>
    </row>
    <row r="32" spans="2:27" ht="15" customHeight="1">
      <c r="B32" s="14"/>
      <c r="C32" s="322">
        <v>21</v>
      </c>
      <c r="D32" s="227"/>
      <c r="E32" s="352"/>
      <c r="F32" s="353"/>
      <c r="G32" s="357"/>
      <c r="H32" s="356"/>
      <c r="I32" s="227"/>
      <c r="J32" s="227"/>
      <c r="K32" s="227"/>
      <c r="L32" s="227"/>
      <c r="M32" s="227"/>
      <c r="N32" s="227"/>
      <c r="O32" s="227"/>
      <c r="P32" s="227"/>
      <c r="Q32" s="227"/>
      <c r="R32" s="31" t="str">
        <f t="shared" si="4"/>
        <v/>
      </c>
      <c r="S32" s="356"/>
      <c r="T32" s="168" t="str">
        <f t="shared" si="5"/>
        <v/>
      </c>
      <c r="U32" s="96" t="str">
        <f t="shared" si="6"/>
        <v/>
      </c>
      <c r="V32" s="96" t="str">
        <f t="shared" si="7"/>
        <v/>
      </c>
      <c r="W32" s="96" t="str">
        <f t="shared" si="8"/>
        <v/>
      </c>
      <c r="X32" s="96" t="str">
        <f t="shared" si="9"/>
        <v/>
      </c>
      <c r="Y32" s="79"/>
      <c r="Z32" s="3"/>
      <c r="AA32" s="3"/>
    </row>
    <row r="33" spans="2:27" ht="15" customHeight="1">
      <c r="B33" s="14"/>
      <c r="C33" s="322">
        <v>22</v>
      </c>
      <c r="D33" s="227"/>
      <c r="E33" s="352"/>
      <c r="F33" s="353"/>
      <c r="G33" s="357"/>
      <c r="H33" s="356"/>
      <c r="I33" s="227"/>
      <c r="J33" s="227"/>
      <c r="K33" s="227"/>
      <c r="L33" s="227"/>
      <c r="M33" s="227"/>
      <c r="N33" s="227"/>
      <c r="O33" s="227"/>
      <c r="P33" s="227"/>
      <c r="Q33" s="227"/>
      <c r="R33" s="31" t="str">
        <f t="shared" si="4"/>
        <v/>
      </c>
      <c r="S33" s="356"/>
      <c r="T33" s="168" t="str">
        <f t="shared" si="5"/>
        <v/>
      </c>
      <c r="U33" s="96" t="str">
        <f t="shared" si="6"/>
        <v/>
      </c>
      <c r="V33" s="96" t="str">
        <f t="shared" si="7"/>
        <v/>
      </c>
      <c r="W33" s="96" t="str">
        <f t="shared" si="8"/>
        <v/>
      </c>
      <c r="X33" s="96" t="str">
        <f t="shared" si="9"/>
        <v/>
      </c>
      <c r="Y33" s="79"/>
      <c r="Z33" s="3"/>
      <c r="AA33" s="3"/>
    </row>
    <row r="34" spans="2:27" ht="15" customHeight="1">
      <c r="B34" s="14"/>
      <c r="C34" s="322">
        <v>23</v>
      </c>
      <c r="D34" s="227"/>
      <c r="E34" s="352"/>
      <c r="F34" s="353"/>
      <c r="G34" s="357"/>
      <c r="H34" s="356"/>
      <c r="I34" s="227"/>
      <c r="J34" s="227"/>
      <c r="K34" s="227"/>
      <c r="L34" s="227"/>
      <c r="M34" s="227"/>
      <c r="N34" s="227"/>
      <c r="O34" s="227"/>
      <c r="P34" s="227"/>
      <c r="Q34" s="227"/>
      <c r="R34" s="31" t="str">
        <f t="shared" si="4"/>
        <v/>
      </c>
      <c r="S34" s="356"/>
      <c r="T34" s="168" t="str">
        <f t="shared" si="5"/>
        <v/>
      </c>
      <c r="U34" s="96" t="str">
        <f t="shared" si="6"/>
        <v/>
      </c>
      <c r="V34" s="96" t="str">
        <f t="shared" si="7"/>
        <v/>
      </c>
      <c r="W34" s="96" t="str">
        <f t="shared" si="8"/>
        <v/>
      </c>
      <c r="X34" s="96" t="str">
        <f t="shared" si="9"/>
        <v/>
      </c>
      <c r="Y34" s="79"/>
      <c r="Z34" s="3"/>
      <c r="AA34" s="3"/>
    </row>
    <row r="35" spans="2:27" ht="15" customHeight="1">
      <c r="B35" s="14"/>
      <c r="C35" s="322">
        <v>24</v>
      </c>
      <c r="D35" s="227"/>
      <c r="E35" s="352"/>
      <c r="F35" s="353"/>
      <c r="G35" s="357"/>
      <c r="H35" s="356"/>
      <c r="I35" s="227"/>
      <c r="J35" s="227"/>
      <c r="K35" s="227"/>
      <c r="L35" s="227"/>
      <c r="M35" s="227"/>
      <c r="N35" s="227"/>
      <c r="O35" s="227"/>
      <c r="P35" s="227"/>
      <c r="Q35" s="227"/>
      <c r="R35" s="31" t="str">
        <f t="shared" si="4"/>
        <v/>
      </c>
      <c r="S35" s="356"/>
      <c r="T35" s="168" t="str">
        <f t="shared" si="5"/>
        <v/>
      </c>
      <c r="U35" s="96" t="str">
        <f t="shared" si="6"/>
        <v/>
      </c>
      <c r="V35" s="96" t="str">
        <f t="shared" si="7"/>
        <v/>
      </c>
      <c r="W35" s="96" t="str">
        <f t="shared" si="8"/>
        <v/>
      </c>
      <c r="X35" s="96" t="str">
        <f t="shared" si="9"/>
        <v/>
      </c>
      <c r="Y35" s="79"/>
      <c r="Z35" s="3"/>
      <c r="AA35" s="3"/>
    </row>
    <row r="36" spans="2:27" ht="15" customHeight="1">
      <c r="B36" s="14"/>
      <c r="C36" s="322">
        <v>25</v>
      </c>
      <c r="D36" s="227"/>
      <c r="E36" s="352"/>
      <c r="F36" s="353"/>
      <c r="G36" s="357"/>
      <c r="H36" s="356"/>
      <c r="I36" s="227"/>
      <c r="J36" s="227"/>
      <c r="K36" s="227"/>
      <c r="L36" s="227"/>
      <c r="M36" s="227"/>
      <c r="N36" s="227"/>
      <c r="O36" s="227"/>
      <c r="P36" s="227"/>
      <c r="Q36" s="227"/>
      <c r="R36" s="31" t="str">
        <f t="shared" si="4"/>
        <v/>
      </c>
      <c r="S36" s="356"/>
      <c r="T36" s="168" t="str">
        <f t="shared" si="5"/>
        <v/>
      </c>
      <c r="U36" s="96" t="str">
        <f t="shared" si="6"/>
        <v/>
      </c>
      <c r="V36" s="96" t="str">
        <f t="shared" si="7"/>
        <v/>
      </c>
      <c r="W36" s="96" t="str">
        <f t="shared" si="8"/>
        <v/>
      </c>
      <c r="X36" s="96" t="str">
        <f t="shared" si="9"/>
        <v/>
      </c>
      <c r="Y36" s="79"/>
      <c r="Z36" s="3"/>
      <c r="AA36" s="3"/>
    </row>
    <row r="37" spans="2:27" ht="15" customHeight="1">
      <c r="B37" s="14"/>
      <c r="C37" s="322">
        <v>26</v>
      </c>
      <c r="D37" s="227"/>
      <c r="E37" s="352"/>
      <c r="F37" s="353"/>
      <c r="G37" s="357"/>
      <c r="H37" s="356"/>
      <c r="I37" s="227"/>
      <c r="J37" s="227"/>
      <c r="K37" s="227"/>
      <c r="L37" s="227"/>
      <c r="M37" s="227"/>
      <c r="N37" s="227"/>
      <c r="O37" s="227"/>
      <c r="P37" s="227"/>
      <c r="Q37" s="227"/>
      <c r="R37" s="31" t="str">
        <f t="shared" si="4"/>
        <v/>
      </c>
      <c r="S37" s="356"/>
      <c r="T37" s="168" t="str">
        <f t="shared" si="5"/>
        <v/>
      </c>
      <c r="U37" s="96" t="str">
        <f t="shared" si="6"/>
        <v/>
      </c>
      <c r="V37" s="96" t="str">
        <f t="shared" si="7"/>
        <v/>
      </c>
      <c r="W37" s="96" t="str">
        <f t="shared" si="8"/>
        <v/>
      </c>
      <c r="X37" s="96" t="str">
        <f t="shared" si="9"/>
        <v/>
      </c>
      <c r="Y37" s="79"/>
      <c r="Z37" s="3"/>
      <c r="AA37" s="3"/>
    </row>
    <row r="38" spans="2:27" ht="15" customHeight="1">
      <c r="B38" s="14"/>
      <c r="C38" s="322">
        <v>27</v>
      </c>
      <c r="D38" s="227"/>
      <c r="E38" s="352"/>
      <c r="F38" s="353"/>
      <c r="G38" s="357"/>
      <c r="H38" s="356"/>
      <c r="I38" s="227"/>
      <c r="J38" s="227"/>
      <c r="K38" s="227"/>
      <c r="L38" s="227"/>
      <c r="M38" s="227"/>
      <c r="N38" s="227"/>
      <c r="O38" s="227"/>
      <c r="P38" s="227"/>
      <c r="Q38" s="227"/>
      <c r="R38" s="31" t="str">
        <f t="shared" si="4"/>
        <v/>
      </c>
      <c r="S38" s="356"/>
      <c r="T38" s="168" t="str">
        <f t="shared" si="5"/>
        <v/>
      </c>
      <c r="U38" s="96" t="str">
        <f t="shared" si="6"/>
        <v/>
      </c>
      <c r="V38" s="96" t="str">
        <f t="shared" si="7"/>
        <v/>
      </c>
      <c r="W38" s="96" t="str">
        <f t="shared" si="8"/>
        <v/>
      </c>
      <c r="X38" s="96" t="str">
        <f t="shared" si="9"/>
        <v/>
      </c>
      <c r="Y38" s="79"/>
      <c r="Z38" s="3"/>
      <c r="AA38" s="3"/>
    </row>
    <row r="39" spans="2:27" ht="15" customHeight="1">
      <c r="B39" s="14"/>
      <c r="C39" s="322">
        <v>28</v>
      </c>
      <c r="D39" s="227"/>
      <c r="E39" s="352"/>
      <c r="F39" s="353"/>
      <c r="G39" s="357"/>
      <c r="H39" s="356"/>
      <c r="I39" s="227"/>
      <c r="J39" s="227"/>
      <c r="K39" s="227"/>
      <c r="L39" s="227"/>
      <c r="M39" s="227"/>
      <c r="N39" s="227"/>
      <c r="O39" s="227"/>
      <c r="P39" s="227"/>
      <c r="Q39" s="227"/>
      <c r="R39" s="31" t="str">
        <f t="shared" si="4"/>
        <v/>
      </c>
      <c r="S39" s="356"/>
      <c r="T39" s="168" t="str">
        <f t="shared" si="5"/>
        <v/>
      </c>
      <c r="U39" s="96" t="str">
        <f t="shared" si="6"/>
        <v/>
      </c>
      <c r="V39" s="96" t="str">
        <f t="shared" si="7"/>
        <v/>
      </c>
      <c r="W39" s="96" t="str">
        <f t="shared" si="8"/>
        <v/>
      </c>
      <c r="X39" s="96" t="str">
        <f t="shared" si="9"/>
        <v/>
      </c>
      <c r="Y39" s="79"/>
      <c r="Z39" s="3"/>
      <c r="AA39" s="3"/>
    </row>
    <row r="40" spans="2:27" ht="15" customHeight="1">
      <c r="B40" s="14"/>
      <c r="C40" s="322">
        <v>29</v>
      </c>
      <c r="D40" s="227"/>
      <c r="E40" s="352"/>
      <c r="F40" s="353"/>
      <c r="G40" s="357"/>
      <c r="H40" s="356"/>
      <c r="I40" s="227"/>
      <c r="J40" s="227"/>
      <c r="K40" s="227"/>
      <c r="L40" s="227"/>
      <c r="M40" s="227"/>
      <c r="N40" s="227"/>
      <c r="O40" s="227"/>
      <c r="P40" s="227"/>
      <c r="Q40" s="227"/>
      <c r="R40" s="31" t="str">
        <f t="shared" si="4"/>
        <v/>
      </c>
      <c r="S40" s="356"/>
      <c r="T40" s="168" t="str">
        <f t="shared" si="5"/>
        <v/>
      </c>
      <c r="U40" s="96" t="str">
        <f t="shared" si="6"/>
        <v/>
      </c>
      <c r="V40" s="96" t="str">
        <f t="shared" si="7"/>
        <v/>
      </c>
      <c r="W40" s="96" t="str">
        <f t="shared" si="8"/>
        <v/>
      </c>
      <c r="X40" s="96" t="str">
        <f t="shared" si="9"/>
        <v/>
      </c>
      <c r="Y40" s="79"/>
      <c r="Z40" s="3"/>
      <c r="AA40" s="3"/>
    </row>
    <row r="41" spans="2:27" ht="15" customHeight="1">
      <c r="B41" s="14"/>
      <c r="C41" s="322">
        <v>30</v>
      </c>
      <c r="D41" s="227"/>
      <c r="E41" s="352"/>
      <c r="F41" s="353"/>
      <c r="G41" s="357"/>
      <c r="H41" s="356"/>
      <c r="I41" s="227"/>
      <c r="J41" s="227"/>
      <c r="K41" s="227"/>
      <c r="L41" s="227"/>
      <c r="M41" s="227"/>
      <c r="N41" s="227"/>
      <c r="O41" s="227"/>
      <c r="P41" s="227"/>
      <c r="Q41" s="227"/>
      <c r="R41" s="31" t="str">
        <f t="shared" si="4"/>
        <v/>
      </c>
      <c r="S41" s="356"/>
      <c r="T41" s="168" t="str">
        <f t="shared" si="5"/>
        <v/>
      </c>
      <c r="U41" s="96" t="str">
        <f t="shared" si="6"/>
        <v/>
      </c>
      <c r="V41" s="96" t="str">
        <f t="shared" si="7"/>
        <v/>
      </c>
      <c r="W41" s="96" t="str">
        <f t="shared" si="8"/>
        <v/>
      </c>
      <c r="X41" s="96" t="str">
        <f>IF(ISERROR(T41),"",IF(T41="","",T41*$AM$6/1000))</f>
        <v/>
      </c>
      <c r="Y41" s="79"/>
      <c r="Z41" s="3"/>
      <c r="AA41" s="3"/>
    </row>
    <row r="42" spans="2:27" ht="15" customHeight="1">
      <c r="B42" s="299"/>
      <c r="C42" s="332"/>
      <c r="D42" s="332"/>
      <c r="E42" s="332"/>
      <c r="F42" s="332"/>
      <c r="G42" s="332"/>
      <c r="H42" s="332"/>
      <c r="I42" s="332"/>
      <c r="J42" s="332"/>
      <c r="K42" s="332"/>
      <c r="L42" s="332"/>
      <c r="M42" s="332"/>
      <c r="N42" s="332"/>
      <c r="O42" s="332"/>
      <c r="P42" s="332"/>
      <c r="Q42" s="332"/>
      <c r="R42" s="332"/>
      <c r="S42" s="332"/>
      <c r="T42" s="332"/>
      <c r="U42" s="332"/>
      <c r="V42" s="332"/>
      <c r="W42" s="332"/>
      <c r="X42" s="332"/>
      <c r="Y42" s="334"/>
    </row>
    <row r="43" spans="2:27">
      <c r="Y43" s="303" t="s">
        <v>229</v>
      </c>
    </row>
  </sheetData>
  <sheetProtection algorithmName="SHA-512" hashValue="b2KoBcK/a7x2Xo8NEaqFB+DMJXlMO0/3El+rKbSWU/xskaVpAO3F7YwnrJN16AWMG1DNNx6Xa3pSIEy2GPr3UQ==" saltValue="nN89dIad3YX4D//O0Xzeog==" spinCount="100000" sheet="1" selectLockedCells="1"/>
  <mergeCells count="22">
    <mergeCell ref="U9:X10"/>
    <mergeCell ref="R8:X8"/>
    <mergeCell ref="C8:C11"/>
    <mergeCell ref="D8:Q8"/>
    <mergeCell ref="D9:D11"/>
    <mergeCell ref="E9:E11"/>
    <mergeCell ref="F9:F11"/>
    <mergeCell ref="G9:G11"/>
    <mergeCell ref="H9:H11"/>
    <mergeCell ref="I9:Q9"/>
    <mergeCell ref="R9:R11"/>
    <mergeCell ref="I10:I11"/>
    <mergeCell ref="J10:J11"/>
    <mergeCell ref="K10:K11"/>
    <mergeCell ref="L10:L11"/>
    <mergeCell ref="M10:M11"/>
    <mergeCell ref="P10:P11"/>
    <mergeCell ref="Q10:Q11"/>
    <mergeCell ref="S9:S11"/>
    <mergeCell ref="T9:T11"/>
    <mergeCell ref="N10:N11"/>
    <mergeCell ref="O10:O11"/>
  </mergeCells>
  <phoneticPr fontId="3"/>
  <conditionalFormatting sqref="J12:J41">
    <cfRule type="expression" dxfId="5" priority="1">
      <formula>AND(J12="○",COUNTIF(J12:L12,"○")&gt;1)</formula>
    </cfRule>
  </conditionalFormatting>
  <conditionalFormatting sqref="K12:K41">
    <cfRule type="expression" dxfId="4" priority="2">
      <formula>AND(K12="○",COUNTIF(J12:L12,"○")&gt;1)</formula>
    </cfRule>
  </conditionalFormatting>
  <conditionalFormatting sqref="L12:L41">
    <cfRule type="expression" dxfId="3" priority="3">
      <formula>AND(L12="○",COUNTIF(J12:L12,"○")&gt;1)</formula>
    </cfRule>
  </conditionalFormatting>
  <dataValidations count="2">
    <dataValidation type="list" allowBlank="1" showInputMessage="1" showErrorMessage="1" sqref="D12:D41" xr:uid="{7D034B11-CB8C-4783-A8FF-609517425BC1}">
      <formula1>$AB$2:$AI$2</formula1>
    </dataValidation>
    <dataValidation type="list" allowBlank="1" showInputMessage="1" showErrorMessage="1" sqref="I12:Q41" xr:uid="{32D3D6F9-2CD9-4965-95DF-DA08323D319F}">
      <formula1>$AE$5:$AF$5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8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53865-D282-4FFD-A376-8C4BE01DBD4F}">
  <dimension ref="A1:IW43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15.5" zeroHeight="1"/>
  <cols>
    <col min="1" max="1" width="1.9140625" style="339" customWidth="1"/>
    <col min="2" max="2" width="1.9140625" style="2" customWidth="1"/>
    <col min="3" max="3" width="3.33203125" style="2" customWidth="1"/>
    <col min="4" max="5" width="5.08203125" style="2" customWidth="1"/>
    <col min="6" max="6" width="9.58203125" style="2" customWidth="1"/>
    <col min="7" max="7" width="19" style="2" customWidth="1"/>
    <col min="8" max="8" width="6.9140625" style="2" customWidth="1"/>
    <col min="9" max="9" width="5.08203125" style="2" customWidth="1"/>
    <col min="10" max="12" width="6.9140625" style="2" customWidth="1"/>
    <col min="13" max="13" width="6.4140625" style="2" customWidth="1"/>
    <col min="14" max="19" width="6.9140625" style="2" customWidth="1"/>
    <col min="20" max="20" width="1.9140625" style="2" customWidth="1"/>
    <col min="21" max="21" width="1.9140625" style="2" hidden="1" customWidth="1"/>
    <col min="22" max="31" width="7.83203125" style="2" hidden="1" customWidth="1"/>
    <col min="32" max="32" width="8.08203125" style="2" hidden="1" customWidth="1"/>
    <col min="33" max="34" width="7.83203125" style="2" hidden="1" customWidth="1"/>
    <col min="35" max="257" width="8.08203125" style="2" hidden="1" customWidth="1"/>
    <col min="258" max="16384" width="4.33203125" style="2" hidden="1"/>
  </cols>
  <sheetData>
    <row r="1" spans="1:45" ht="15" customHeight="1" thickBot="1">
      <c r="W1" s="3" t="s">
        <v>410</v>
      </c>
      <c r="AH1" s="3" t="s">
        <v>221</v>
      </c>
      <c r="AI1" s="3"/>
      <c r="AK1" s="3" t="s">
        <v>285</v>
      </c>
    </row>
    <row r="2" spans="1:45" ht="15" customHeight="1" thickBot="1">
      <c r="D2" s="310"/>
      <c r="E2" s="5" t="s">
        <v>0</v>
      </c>
      <c r="W2" s="37" t="s">
        <v>8</v>
      </c>
      <c r="X2" s="37" t="s">
        <v>9</v>
      </c>
      <c r="Y2" s="37" t="s">
        <v>10</v>
      </c>
      <c r="Z2" s="37" t="s">
        <v>11</v>
      </c>
      <c r="AA2" s="37" t="s">
        <v>12</v>
      </c>
      <c r="AB2" s="37" t="s">
        <v>13</v>
      </c>
      <c r="AC2" s="37" t="s">
        <v>14</v>
      </c>
      <c r="AD2" s="37" t="s">
        <v>15</v>
      </c>
      <c r="AE2" s="37"/>
      <c r="AF2" s="146"/>
      <c r="AG2" s="146"/>
      <c r="AH2" s="59"/>
      <c r="AI2" s="31" t="s">
        <v>198</v>
      </c>
      <c r="AJ2" s="146"/>
      <c r="AK2" s="31"/>
      <c r="AL2" s="37" t="s">
        <v>8</v>
      </c>
      <c r="AM2" s="37" t="s">
        <v>9</v>
      </c>
      <c r="AN2" s="37" t="s">
        <v>10</v>
      </c>
      <c r="AO2" s="37" t="s">
        <v>11</v>
      </c>
      <c r="AP2" s="37" t="s">
        <v>12</v>
      </c>
      <c r="AQ2" s="37" t="s">
        <v>13</v>
      </c>
      <c r="AR2" s="37" t="s">
        <v>14</v>
      </c>
      <c r="AS2" s="37" t="s">
        <v>15</v>
      </c>
    </row>
    <row r="3" spans="1:45" ht="15" customHeight="1" thickBot="1">
      <c r="D3" s="313"/>
      <c r="E3" s="5" t="s">
        <v>1</v>
      </c>
      <c r="AE3" s="3"/>
      <c r="AF3" s="3"/>
      <c r="AG3" s="3"/>
      <c r="AH3" s="31" t="s">
        <v>100</v>
      </c>
      <c r="AI3" s="31">
        <f>メイン_入力!$AB$99</f>
        <v>0.38600000000000001</v>
      </c>
      <c r="AJ3" s="3"/>
      <c r="AK3" s="31" t="s">
        <v>100</v>
      </c>
      <c r="AL3" s="31">
        <f>SUMIF($D$12:$D$41,AL$2,$P$12:$P$41)</f>
        <v>0</v>
      </c>
      <c r="AM3" s="31">
        <f t="shared" ref="AM3:AS3" si="0">SUMIF($D$12:$D$41,AM$2,$P$12:$P$41)</f>
        <v>0</v>
      </c>
      <c r="AN3" s="31">
        <f t="shared" si="0"/>
        <v>0</v>
      </c>
      <c r="AO3" s="31">
        <f t="shared" si="0"/>
        <v>0</v>
      </c>
      <c r="AP3" s="31">
        <f t="shared" si="0"/>
        <v>0</v>
      </c>
      <c r="AQ3" s="31">
        <f t="shared" si="0"/>
        <v>0</v>
      </c>
      <c r="AR3" s="31">
        <f t="shared" si="0"/>
        <v>0</v>
      </c>
      <c r="AS3" s="31">
        <f t="shared" si="0"/>
        <v>0</v>
      </c>
    </row>
    <row r="4" spans="1:45" ht="15" customHeight="1">
      <c r="AE4" s="3"/>
      <c r="AF4" s="3"/>
      <c r="AG4" s="3"/>
      <c r="AH4" s="31" t="s">
        <v>98</v>
      </c>
      <c r="AI4" s="31">
        <f>メイン_入力!$AB$100</f>
        <v>0.495</v>
      </c>
      <c r="AJ4" s="3"/>
      <c r="AK4" s="31" t="s">
        <v>98</v>
      </c>
      <c r="AL4" s="31">
        <f>SUMIF($D$12:$D$41,AL$2,$Q$12:$Q$41)</f>
        <v>0</v>
      </c>
      <c r="AM4" s="31">
        <f t="shared" ref="AM4:AS4" si="1">SUMIF($D$12:$D$41,AM$2,$Q$12:$Q$41)</f>
        <v>0</v>
      </c>
      <c r="AN4" s="31">
        <f t="shared" si="1"/>
        <v>0</v>
      </c>
      <c r="AO4" s="31">
        <f t="shared" si="1"/>
        <v>0</v>
      </c>
      <c r="AP4" s="31">
        <f t="shared" si="1"/>
        <v>0</v>
      </c>
      <c r="AQ4" s="31">
        <f t="shared" si="1"/>
        <v>0</v>
      </c>
      <c r="AR4" s="31">
        <f t="shared" si="1"/>
        <v>0</v>
      </c>
      <c r="AS4" s="31">
        <f t="shared" si="1"/>
        <v>0</v>
      </c>
    </row>
    <row r="5" spans="1:45" ht="13">
      <c r="A5" s="9" t="s">
        <v>841</v>
      </c>
      <c r="C5" s="71"/>
      <c r="D5" s="38"/>
      <c r="E5" s="5"/>
      <c r="O5" s="3"/>
      <c r="P5" s="3"/>
      <c r="Q5" s="3"/>
      <c r="R5" s="3"/>
      <c r="S5" s="3"/>
      <c r="T5" s="10"/>
      <c r="U5" s="3"/>
      <c r="V5" s="3"/>
      <c r="W5" s="37" t="s">
        <v>295</v>
      </c>
      <c r="X5" s="37" t="s">
        <v>296</v>
      </c>
      <c r="Z5" s="37" t="s">
        <v>238</v>
      </c>
      <c r="AA5" s="37"/>
      <c r="AH5" s="31" t="s">
        <v>99</v>
      </c>
      <c r="AI5" s="31">
        <f>メイン_入力!$AB$101</f>
        <v>0.495</v>
      </c>
      <c r="AK5" s="31" t="s">
        <v>99</v>
      </c>
      <c r="AL5" s="31">
        <f>SUMIF($D$12:$D$41,AL$2,$R$12:$R$41)</f>
        <v>0</v>
      </c>
      <c r="AM5" s="31">
        <f t="shared" ref="AM5:AS5" si="2">SUMIF($D$12:$D$41,AM$2,$R$12:$R$41)</f>
        <v>0</v>
      </c>
      <c r="AN5" s="31">
        <f t="shared" si="2"/>
        <v>0</v>
      </c>
      <c r="AO5" s="31">
        <f t="shared" si="2"/>
        <v>0</v>
      </c>
      <c r="AP5" s="31">
        <f t="shared" si="2"/>
        <v>0</v>
      </c>
      <c r="AQ5" s="31">
        <f t="shared" si="2"/>
        <v>0</v>
      </c>
      <c r="AR5" s="31">
        <f t="shared" si="2"/>
        <v>0</v>
      </c>
      <c r="AS5" s="31">
        <f t="shared" si="2"/>
        <v>0</v>
      </c>
    </row>
    <row r="6" spans="1:45">
      <c r="B6" s="316"/>
      <c r="C6" s="340" t="s">
        <v>677</v>
      </c>
      <c r="D6" s="317" t="s">
        <v>127</v>
      </c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78"/>
      <c r="P6" s="78"/>
      <c r="Q6" s="78"/>
      <c r="R6" s="78"/>
      <c r="S6" s="78"/>
      <c r="T6" s="341"/>
      <c r="U6" s="3"/>
      <c r="V6" s="3"/>
      <c r="AH6" s="31" t="s">
        <v>848</v>
      </c>
      <c r="AI6" s="31">
        <f>メイン_入力!$AB$102</f>
        <v>0.495</v>
      </c>
      <c r="AK6" s="31" t="s">
        <v>848</v>
      </c>
      <c r="AL6" s="31">
        <f t="shared" ref="AL6:AS6" si="3">SUMIF($D$12:$D$41,AL$2,$S$12:$S$41)</f>
        <v>0</v>
      </c>
      <c r="AM6" s="31">
        <f t="shared" si="3"/>
        <v>0</v>
      </c>
      <c r="AN6" s="31">
        <f t="shared" si="3"/>
        <v>0</v>
      </c>
      <c r="AO6" s="31">
        <f t="shared" si="3"/>
        <v>0</v>
      </c>
      <c r="AP6" s="31">
        <f t="shared" si="3"/>
        <v>0</v>
      </c>
      <c r="AQ6" s="31">
        <f t="shared" si="3"/>
        <v>0</v>
      </c>
      <c r="AR6" s="31">
        <f t="shared" si="3"/>
        <v>0</v>
      </c>
      <c r="AS6" s="31">
        <f t="shared" si="3"/>
        <v>0</v>
      </c>
    </row>
    <row r="7" spans="1:45">
      <c r="B7" s="139"/>
      <c r="O7" s="3"/>
      <c r="P7" s="3"/>
      <c r="Q7" s="3"/>
      <c r="R7" s="3"/>
      <c r="S7" s="3"/>
      <c r="T7" s="79"/>
      <c r="U7" s="3"/>
      <c r="V7" s="3"/>
      <c r="W7" s="3"/>
      <c r="X7" s="3"/>
      <c r="Y7" s="3"/>
      <c r="Z7" s="3"/>
      <c r="AA7" s="3"/>
      <c r="AB7" s="3"/>
    </row>
    <row r="8" spans="1:45">
      <c r="B8" s="139"/>
      <c r="C8" s="604" t="s">
        <v>94</v>
      </c>
      <c r="D8" s="616" t="s">
        <v>306</v>
      </c>
      <c r="E8" s="624"/>
      <c r="F8" s="624"/>
      <c r="G8" s="624"/>
      <c r="H8" s="624"/>
      <c r="I8" s="624"/>
      <c r="J8" s="624"/>
      <c r="K8" s="624"/>
      <c r="L8" s="624"/>
      <c r="M8" s="616" t="s">
        <v>183</v>
      </c>
      <c r="N8" s="624"/>
      <c r="O8" s="624"/>
      <c r="P8" s="624"/>
      <c r="Q8" s="624"/>
      <c r="R8" s="624"/>
      <c r="S8" s="626"/>
      <c r="T8" s="79"/>
      <c r="U8" s="3"/>
      <c r="V8" s="3"/>
      <c r="W8" s="3"/>
      <c r="X8" s="3"/>
      <c r="Y8" s="3"/>
      <c r="Z8" s="3"/>
      <c r="AA8" s="3"/>
      <c r="AB8" s="3"/>
    </row>
    <row r="9" spans="1:45" ht="15" customHeight="1">
      <c r="B9" s="139"/>
      <c r="C9" s="605"/>
      <c r="D9" s="563" t="s">
        <v>313</v>
      </c>
      <c r="E9" s="563" t="s">
        <v>314</v>
      </c>
      <c r="F9" s="666" t="s">
        <v>358</v>
      </c>
      <c r="G9" s="666" t="s">
        <v>359</v>
      </c>
      <c r="H9" s="563" t="s">
        <v>382</v>
      </c>
      <c r="I9" s="563" t="s">
        <v>364</v>
      </c>
      <c r="J9" s="571" t="s">
        <v>383</v>
      </c>
      <c r="K9" s="658"/>
      <c r="L9" s="658"/>
      <c r="M9" s="563" t="s">
        <v>322</v>
      </c>
      <c r="N9" s="563" t="s">
        <v>367</v>
      </c>
      <c r="O9" s="563" t="s">
        <v>368</v>
      </c>
      <c r="P9" s="666" t="s">
        <v>327</v>
      </c>
      <c r="Q9" s="670"/>
      <c r="R9" s="670"/>
      <c r="S9" s="667"/>
      <c r="T9" s="79"/>
      <c r="U9" s="3"/>
      <c r="V9" s="3"/>
      <c r="W9" s="3" t="s">
        <v>446</v>
      </c>
    </row>
    <row r="10" spans="1:45" ht="45.75" customHeight="1">
      <c r="B10" s="139"/>
      <c r="C10" s="605"/>
      <c r="D10" s="563"/>
      <c r="E10" s="563"/>
      <c r="F10" s="666"/>
      <c r="G10" s="666"/>
      <c r="H10" s="563"/>
      <c r="I10" s="563"/>
      <c r="J10" s="668" t="s">
        <v>385</v>
      </c>
      <c r="K10" s="668" t="s">
        <v>373</v>
      </c>
      <c r="L10" s="668" t="s">
        <v>374</v>
      </c>
      <c r="M10" s="563"/>
      <c r="N10" s="563"/>
      <c r="O10" s="563"/>
      <c r="P10" s="648"/>
      <c r="Q10" s="649"/>
      <c r="R10" s="649"/>
      <c r="S10" s="650"/>
      <c r="T10" s="79"/>
      <c r="U10" s="3"/>
      <c r="V10" s="3"/>
      <c r="W10" s="56" t="s">
        <v>678</v>
      </c>
      <c r="X10" s="483" t="s">
        <v>475</v>
      </c>
      <c r="Y10" s="56" t="s">
        <v>374</v>
      </c>
    </row>
    <row r="11" spans="1:45" ht="28.25" customHeight="1">
      <c r="B11" s="139"/>
      <c r="C11" s="605"/>
      <c r="D11" s="563"/>
      <c r="E11" s="563"/>
      <c r="F11" s="666"/>
      <c r="G11" s="666"/>
      <c r="H11" s="563"/>
      <c r="I11" s="563"/>
      <c r="J11" s="668"/>
      <c r="K11" s="668"/>
      <c r="L11" s="668"/>
      <c r="M11" s="563"/>
      <c r="N11" s="563"/>
      <c r="O11" s="563"/>
      <c r="P11" s="476" t="s">
        <v>395</v>
      </c>
      <c r="Q11" s="476" t="s">
        <v>396</v>
      </c>
      <c r="R11" s="476" t="s">
        <v>397</v>
      </c>
      <c r="S11" s="476" t="s">
        <v>850</v>
      </c>
      <c r="T11" s="79"/>
      <c r="U11" s="3"/>
      <c r="V11" s="3"/>
      <c r="W11" s="31">
        <v>0.1</v>
      </c>
      <c r="X11" s="31">
        <v>0.06</v>
      </c>
      <c r="Y11" s="31">
        <v>0.04</v>
      </c>
    </row>
    <row r="12" spans="1:45">
      <c r="B12" s="139"/>
      <c r="C12" s="322">
        <v>1</v>
      </c>
      <c r="D12" s="227"/>
      <c r="E12" s="352"/>
      <c r="F12" s="353"/>
      <c r="G12" s="353"/>
      <c r="H12" s="357"/>
      <c r="I12" s="356"/>
      <c r="J12" s="227"/>
      <c r="K12" s="227"/>
      <c r="L12" s="227"/>
      <c r="M12" s="31" t="str">
        <f t="shared" ref="M12:M41" si="4">IF(I12="","",IF(J12="",0,1)*$W$11+IF(K12="",0,1)*IF(E12&gt;2014,$X$11,$Y$11)+IF(L12="",0,1)*$Y$11)</f>
        <v/>
      </c>
      <c r="N12" s="356"/>
      <c r="O12" s="168" t="str">
        <f>IF(M12="","",N12*M12/(1-M12))</f>
        <v/>
      </c>
      <c r="P12" s="96" t="str">
        <f>IF(ISERROR(O12),"",IF(O12="","",O12*$AI$3/1000))</f>
        <v/>
      </c>
      <c r="Q12" s="96" t="str">
        <f>IF(ISERROR(O12),"",IF(O12="","",O12*$AI$4/1000))</f>
        <v/>
      </c>
      <c r="R12" s="96" t="str">
        <f t="shared" ref="R12:R41" si="5">IF(ISERROR(O12),"",IF(O12="","",O12*$AI$5/1000))</f>
        <v/>
      </c>
      <c r="S12" s="96" t="str">
        <f>IF(ISERROR(O12),"",IF(O12="","",O12*$AI$6/1000))</f>
        <v/>
      </c>
      <c r="T12" s="79"/>
      <c r="U12" s="3"/>
      <c r="V12" s="3"/>
    </row>
    <row r="13" spans="1:45">
      <c r="B13" s="139"/>
      <c r="C13" s="322">
        <v>2</v>
      </c>
      <c r="D13" s="227"/>
      <c r="E13" s="352"/>
      <c r="F13" s="353"/>
      <c r="G13" s="353"/>
      <c r="H13" s="357"/>
      <c r="I13" s="356"/>
      <c r="J13" s="227"/>
      <c r="K13" s="227"/>
      <c r="L13" s="227"/>
      <c r="M13" s="31" t="str">
        <f t="shared" si="4"/>
        <v/>
      </c>
      <c r="N13" s="356"/>
      <c r="O13" s="168" t="str">
        <f t="shared" ref="O13:O41" si="6">IF(M13="","",N13*M13/(1-M13))</f>
        <v/>
      </c>
      <c r="P13" s="96" t="str">
        <f t="shared" ref="P13:P41" si="7">IF(ISERROR(O13),"",IF(O13="","",O13*$AI$3/1000))</f>
        <v/>
      </c>
      <c r="Q13" s="96" t="str">
        <f t="shared" ref="Q13:Q41" si="8">IF(ISERROR(O13),"",IF(O13="","",O13*$AI$4/1000))</f>
        <v/>
      </c>
      <c r="R13" s="96" t="str">
        <f t="shared" si="5"/>
        <v/>
      </c>
      <c r="S13" s="96" t="str">
        <f t="shared" ref="S13:S40" si="9">IF(ISERROR(O13),"",IF(O13="","",O13*$AI$6/1000))</f>
        <v/>
      </c>
      <c r="T13" s="79"/>
      <c r="U13" s="3"/>
      <c r="V13" s="3"/>
      <c r="X13" s="146"/>
      <c r="Y13" s="146"/>
      <c r="Z13" s="146"/>
      <c r="AA13" s="146"/>
      <c r="AB13" s="146"/>
      <c r="AC13" s="146"/>
      <c r="AD13" s="146"/>
    </row>
    <row r="14" spans="1:45">
      <c r="B14" s="139"/>
      <c r="C14" s="322">
        <v>3</v>
      </c>
      <c r="D14" s="227"/>
      <c r="E14" s="352"/>
      <c r="F14" s="353"/>
      <c r="G14" s="353"/>
      <c r="H14" s="357"/>
      <c r="I14" s="356"/>
      <c r="J14" s="227"/>
      <c r="K14" s="227"/>
      <c r="L14" s="227"/>
      <c r="M14" s="31" t="str">
        <f t="shared" si="4"/>
        <v/>
      </c>
      <c r="N14" s="356"/>
      <c r="O14" s="168" t="str">
        <f t="shared" si="6"/>
        <v/>
      </c>
      <c r="P14" s="96" t="str">
        <f t="shared" si="7"/>
        <v/>
      </c>
      <c r="Q14" s="96" t="str">
        <f t="shared" si="8"/>
        <v/>
      </c>
      <c r="R14" s="96" t="str">
        <f t="shared" si="5"/>
        <v/>
      </c>
      <c r="S14" s="96" t="str">
        <f t="shared" si="9"/>
        <v/>
      </c>
      <c r="T14" s="79"/>
      <c r="U14" s="3"/>
      <c r="V14" s="3"/>
      <c r="X14" s="146"/>
      <c r="Y14" s="146"/>
      <c r="Z14" s="146"/>
      <c r="AA14" s="146"/>
      <c r="AB14" s="146"/>
      <c r="AC14" s="146"/>
      <c r="AD14" s="146"/>
    </row>
    <row r="15" spans="1:45">
      <c r="B15" s="139"/>
      <c r="C15" s="322">
        <v>4</v>
      </c>
      <c r="D15" s="227"/>
      <c r="E15" s="352"/>
      <c r="F15" s="353"/>
      <c r="G15" s="353"/>
      <c r="H15" s="357"/>
      <c r="I15" s="356"/>
      <c r="J15" s="227"/>
      <c r="K15" s="227"/>
      <c r="L15" s="227"/>
      <c r="M15" s="31" t="str">
        <f t="shared" si="4"/>
        <v/>
      </c>
      <c r="N15" s="356"/>
      <c r="O15" s="168" t="str">
        <f t="shared" si="6"/>
        <v/>
      </c>
      <c r="P15" s="96" t="str">
        <f t="shared" si="7"/>
        <v/>
      </c>
      <c r="Q15" s="96" t="str">
        <f t="shared" si="8"/>
        <v/>
      </c>
      <c r="R15" s="96" t="str">
        <f t="shared" si="5"/>
        <v/>
      </c>
      <c r="S15" s="96" t="str">
        <f t="shared" si="9"/>
        <v/>
      </c>
      <c r="T15" s="79"/>
      <c r="U15" s="3"/>
      <c r="V15" s="3"/>
      <c r="X15" s="146"/>
      <c r="Y15" s="146"/>
      <c r="Z15" s="146"/>
      <c r="AA15" s="146"/>
      <c r="AB15" s="146"/>
      <c r="AC15" s="146"/>
      <c r="AD15" s="146"/>
    </row>
    <row r="16" spans="1:45">
      <c r="B16" s="139"/>
      <c r="C16" s="322">
        <v>5</v>
      </c>
      <c r="D16" s="227"/>
      <c r="E16" s="352"/>
      <c r="F16" s="353"/>
      <c r="G16" s="353"/>
      <c r="H16" s="357"/>
      <c r="I16" s="356"/>
      <c r="J16" s="227"/>
      <c r="K16" s="227"/>
      <c r="L16" s="227"/>
      <c r="M16" s="31" t="str">
        <f t="shared" si="4"/>
        <v/>
      </c>
      <c r="N16" s="356"/>
      <c r="O16" s="168" t="str">
        <f t="shared" si="6"/>
        <v/>
      </c>
      <c r="P16" s="96" t="str">
        <f t="shared" si="7"/>
        <v/>
      </c>
      <c r="Q16" s="96" t="str">
        <f t="shared" si="8"/>
        <v/>
      </c>
      <c r="R16" s="96" t="str">
        <f t="shared" si="5"/>
        <v/>
      </c>
      <c r="S16" s="96" t="str">
        <f t="shared" si="9"/>
        <v/>
      </c>
      <c r="T16" s="79"/>
      <c r="U16" s="3"/>
      <c r="V16" s="3"/>
      <c r="X16" s="146"/>
      <c r="Y16" s="146"/>
      <c r="Z16" s="146"/>
      <c r="AA16" s="146"/>
      <c r="AB16" s="146"/>
      <c r="AC16" s="146"/>
      <c r="AD16" s="146"/>
    </row>
    <row r="17" spans="2:30">
      <c r="B17" s="139"/>
      <c r="C17" s="322">
        <v>6</v>
      </c>
      <c r="D17" s="227"/>
      <c r="E17" s="352"/>
      <c r="F17" s="353"/>
      <c r="G17" s="353"/>
      <c r="H17" s="357"/>
      <c r="I17" s="356"/>
      <c r="J17" s="227"/>
      <c r="K17" s="227"/>
      <c r="L17" s="227"/>
      <c r="M17" s="31" t="str">
        <f t="shared" si="4"/>
        <v/>
      </c>
      <c r="N17" s="356"/>
      <c r="O17" s="168" t="str">
        <f t="shared" si="6"/>
        <v/>
      </c>
      <c r="P17" s="96" t="str">
        <f t="shared" si="7"/>
        <v/>
      </c>
      <c r="Q17" s="96" t="str">
        <f t="shared" si="8"/>
        <v/>
      </c>
      <c r="R17" s="96" t="str">
        <f t="shared" si="5"/>
        <v/>
      </c>
      <c r="S17" s="96" t="str">
        <f t="shared" si="9"/>
        <v/>
      </c>
      <c r="T17" s="79"/>
      <c r="U17" s="3"/>
      <c r="V17" s="3"/>
      <c r="X17" s="146"/>
      <c r="Y17" s="146"/>
      <c r="Z17" s="146"/>
      <c r="AA17" s="146"/>
      <c r="AB17" s="146"/>
      <c r="AC17" s="146"/>
      <c r="AD17" s="146"/>
    </row>
    <row r="18" spans="2:30">
      <c r="B18" s="139"/>
      <c r="C18" s="322">
        <v>7</v>
      </c>
      <c r="D18" s="227"/>
      <c r="E18" s="352"/>
      <c r="F18" s="353"/>
      <c r="G18" s="353"/>
      <c r="H18" s="357"/>
      <c r="I18" s="356"/>
      <c r="J18" s="227"/>
      <c r="K18" s="227"/>
      <c r="L18" s="227"/>
      <c r="M18" s="31" t="str">
        <f t="shared" si="4"/>
        <v/>
      </c>
      <c r="N18" s="356"/>
      <c r="O18" s="168" t="str">
        <f t="shared" si="6"/>
        <v/>
      </c>
      <c r="P18" s="96" t="str">
        <f t="shared" si="7"/>
        <v/>
      </c>
      <c r="Q18" s="96" t="str">
        <f t="shared" si="8"/>
        <v/>
      </c>
      <c r="R18" s="96" t="str">
        <f t="shared" si="5"/>
        <v/>
      </c>
      <c r="S18" s="96" t="str">
        <f t="shared" si="9"/>
        <v/>
      </c>
      <c r="T18" s="79"/>
      <c r="U18" s="3"/>
      <c r="V18" s="3"/>
      <c r="X18" s="146"/>
      <c r="Y18" s="146"/>
      <c r="Z18" s="146"/>
      <c r="AA18" s="146"/>
      <c r="AB18" s="146"/>
      <c r="AC18" s="146"/>
      <c r="AD18" s="146"/>
    </row>
    <row r="19" spans="2:30">
      <c r="B19" s="139"/>
      <c r="C19" s="322">
        <v>8</v>
      </c>
      <c r="D19" s="227"/>
      <c r="E19" s="352"/>
      <c r="F19" s="353"/>
      <c r="G19" s="353"/>
      <c r="H19" s="357"/>
      <c r="I19" s="356"/>
      <c r="J19" s="227"/>
      <c r="K19" s="227"/>
      <c r="L19" s="227"/>
      <c r="M19" s="31" t="str">
        <f t="shared" si="4"/>
        <v/>
      </c>
      <c r="N19" s="356"/>
      <c r="O19" s="168" t="str">
        <f t="shared" si="6"/>
        <v/>
      </c>
      <c r="P19" s="96" t="str">
        <f t="shared" si="7"/>
        <v/>
      </c>
      <c r="Q19" s="96" t="str">
        <f t="shared" si="8"/>
        <v/>
      </c>
      <c r="R19" s="96" t="str">
        <f t="shared" si="5"/>
        <v/>
      </c>
      <c r="S19" s="96" t="str">
        <f t="shared" si="9"/>
        <v/>
      </c>
      <c r="T19" s="79"/>
      <c r="U19" s="3"/>
      <c r="V19" s="3"/>
      <c r="X19" s="146"/>
      <c r="Y19" s="146"/>
      <c r="Z19" s="146"/>
      <c r="AA19" s="146"/>
      <c r="AB19" s="146"/>
      <c r="AC19" s="146"/>
      <c r="AD19" s="146"/>
    </row>
    <row r="20" spans="2:30">
      <c r="B20" s="139"/>
      <c r="C20" s="322">
        <v>9</v>
      </c>
      <c r="D20" s="227"/>
      <c r="E20" s="352"/>
      <c r="F20" s="353"/>
      <c r="G20" s="353"/>
      <c r="H20" s="357"/>
      <c r="I20" s="356"/>
      <c r="J20" s="227"/>
      <c r="K20" s="227"/>
      <c r="L20" s="227"/>
      <c r="M20" s="31" t="str">
        <f t="shared" si="4"/>
        <v/>
      </c>
      <c r="N20" s="356"/>
      <c r="O20" s="168" t="str">
        <f t="shared" si="6"/>
        <v/>
      </c>
      <c r="P20" s="96" t="str">
        <f t="shared" si="7"/>
        <v/>
      </c>
      <c r="Q20" s="96" t="str">
        <f t="shared" si="8"/>
        <v/>
      </c>
      <c r="R20" s="96" t="str">
        <f t="shared" si="5"/>
        <v/>
      </c>
      <c r="S20" s="96" t="str">
        <f t="shared" si="9"/>
        <v/>
      </c>
      <c r="T20" s="79"/>
      <c r="U20" s="3"/>
      <c r="V20" s="3"/>
      <c r="X20" s="146"/>
      <c r="Y20" s="146"/>
      <c r="Z20" s="146"/>
      <c r="AA20" s="146"/>
      <c r="AB20" s="146"/>
      <c r="AC20" s="146"/>
      <c r="AD20" s="146"/>
    </row>
    <row r="21" spans="2:30">
      <c r="B21" s="139"/>
      <c r="C21" s="322">
        <v>10</v>
      </c>
      <c r="D21" s="227"/>
      <c r="E21" s="352"/>
      <c r="F21" s="353"/>
      <c r="G21" s="353"/>
      <c r="H21" s="357"/>
      <c r="I21" s="356"/>
      <c r="J21" s="227"/>
      <c r="K21" s="227"/>
      <c r="L21" s="227"/>
      <c r="M21" s="31" t="str">
        <f t="shared" si="4"/>
        <v/>
      </c>
      <c r="N21" s="356"/>
      <c r="O21" s="168" t="str">
        <f t="shared" si="6"/>
        <v/>
      </c>
      <c r="P21" s="96" t="str">
        <f t="shared" si="7"/>
        <v/>
      </c>
      <c r="Q21" s="96" t="str">
        <f t="shared" si="8"/>
        <v/>
      </c>
      <c r="R21" s="96" t="str">
        <f t="shared" si="5"/>
        <v/>
      </c>
      <c r="S21" s="96" t="str">
        <f t="shared" si="9"/>
        <v/>
      </c>
      <c r="T21" s="79"/>
      <c r="U21" s="3"/>
      <c r="V21" s="3"/>
      <c r="X21" s="146"/>
      <c r="Y21" s="146"/>
      <c r="Z21" s="146"/>
      <c r="AA21" s="146"/>
      <c r="AB21" s="146"/>
      <c r="AC21" s="146"/>
      <c r="AD21" s="146"/>
    </row>
    <row r="22" spans="2:30">
      <c r="B22" s="139"/>
      <c r="C22" s="322">
        <v>11</v>
      </c>
      <c r="D22" s="227"/>
      <c r="E22" s="352"/>
      <c r="F22" s="353"/>
      <c r="G22" s="353"/>
      <c r="H22" s="357"/>
      <c r="I22" s="356"/>
      <c r="J22" s="227"/>
      <c r="K22" s="227"/>
      <c r="L22" s="227"/>
      <c r="M22" s="31" t="str">
        <f t="shared" si="4"/>
        <v/>
      </c>
      <c r="N22" s="356"/>
      <c r="O22" s="168" t="str">
        <f t="shared" si="6"/>
        <v/>
      </c>
      <c r="P22" s="96" t="str">
        <f t="shared" si="7"/>
        <v/>
      </c>
      <c r="Q22" s="96" t="str">
        <f t="shared" si="8"/>
        <v/>
      </c>
      <c r="R22" s="96" t="str">
        <f t="shared" si="5"/>
        <v/>
      </c>
      <c r="S22" s="96" t="str">
        <f t="shared" si="9"/>
        <v/>
      </c>
      <c r="T22" s="79"/>
      <c r="U22" s="3"/>
      <c r="V22" s="3"/>
      <c r="X22" s="146"/>
      <c r="Y22" s="146"/>
      <c r="Z22" s="146"/>
      <c r="AA22" s="146"/>
      <c r="AB22" s="146"/>
      <c r="AC22" s="146"/>
      <c r="AD22" s="146"/>
    </row>
    <row r="23" spans="2:30">
      <c r="B23" s="139"/>
      <c r="C23" s="322">
        <v>12</v>
      </c>
      <c r="D23" s="227"/>
      <c r="E23" s="352"/>
      <c r="F23" s="353"/>
      <c r="G23" s="353"/>
      <c r="H23" s="357"/>
      <c r="I23" s="356"/>
      <c r="J23" s="227"/>
      <c r="K23" s="227"/>
      <c r="L23" s="227"/>
      <c r="M23" s="31" t="str">
        <f t="shared" si="4"/>
        <v/>
      </c>
      <c r="N23" s="356"/>
      <c r="O23" s="168" t="str">
        <f t="shared" si="6"/>
        <v/>
      </c>
      <c r="P23" s="96" t="str">
        <f t="shared" si="7"/>
        <v/>
      </c>
      <c r="Q23" s="96" t="str">
        <f t="shared" si="8"/>
        <v/>
      </c>
      <c r="R23" s="96" t="str">
        <f t="shared" si="5"/>
        <v/>
      </c>
      <c r="S23" s="96" t="str">
        <f t="shared" si="9"/>
        <v/>
      </c>
      <c r="T23" s="79"/>
      <c r="U23" s="3"/>
      <c r="V23" s="3"/>
      <c r="X23" s="146"/>
      <c r="Y23" s="146"/>
      <c r="Z23" s="146"/>
      <c r="AA23" s="146"/>
      <c r="AB23" s="146"/>
      <c r="AC23" s="146"/>
      <c r="AD23" s="146"/>
    </row>
    <row r="24" spans="2:30">
      <c r="B24" s="139"/>
      <c r="C24" s="322">
        <v>13</v>
      </c>
      <c r="D24" s="227"/>
      <c r="E24" s="352"/>
      <c r="F24" s="353"/>
      <c r="G24" s="353"/>
      <c r="H24" s="357"/>
      <c r="I24" s="356"/>
      <c r="J24" s="227"/>
      <c r="K24" s="227"/>
      <c r="L24" s="227"/>
      <c r="M24" s="31" t="str">
        <f t="shared" si="4"/>
        <v/>
      </c>
      <c r="N24" s="356"/>
      <c r="O24" s="168" t="str">
        <f t="shared" si="6"/>
        <v/>
      </c>
      <c r="P24" s="96" t="str">
        <f t="shared" si="7"/>
        <v/>
      </c>
      <c r="Q24" s="96" t="str">
        <f t="shared" si="8"/>
        <v/>
      </c>
      <c r="R24" s="96" t="str">
        <f t="shared" si="5"/>
        <v/>
      </c>
      <c r="S24" s="96" t="str">
        <f t="shared" si="9"/>
        <v/>
      </c>
      <c r="T24" s="79"/>
      <c r="U24" s="3"/>
      <c r="V24" s="3"/>
      <c r="X24" s="146"/>
      <c r="Y24" s="146"/>
      <c r="Z24" s="146"/>
      <c r="AA24" s="146"/>
      <c r="AB24" s="146"/>
      <c r="AC24" s="146"/>
      <c r="AD24" s="146"/>
    </row>
    <row r="25" spans="2:30">
      <c r="B25" s="139"/>
      <c r="C25" s="322">
        <v>14</v>
      </c>
      <c r="D25" s="227"/>
      <c r="E25" s="352"/>
      <c r="F25" s="353"/>
      <c r="G25" s="353"/>
      <c r="H25" s="357"/>
      <c r="I25" s="356"/>
      <c r="J25" s="227"/>
      <c r="K25" s="227"/>
      <c r="L25" s="227"/>
      <c r="M25" s="31" t="str">
        <f t="shared" si="4"/>
        <v/>
      </c>
      <c r="N25" s="356"/>
      <c r="O25" s="168" t="str">
        <f t="shared" si="6"/>
        <v/>
      </c>
      <c r="P25" s="96" t="str">
        <f t="shared" si="7"/>
        <v/>
      </c>
      <c r="Q25" s="96" t="str">
        <f t="shared" si="8"/>
        <v/>
      </c>
      <c r="R25" s="96" t="str">
        <f t="shared" si="5"/>
        <v/>
      </c>
      <c r="S25" s="96" t="str">
        <f t="shared" si="9"/>
        <v/>
      </c>
      <c r="T25" s="79"/>
      <c r="U25" s="3"/>
      <c r="V25" s="3"/>
      <c r="X25" s="146"/>
      <c r="Y25" s="146"/>
      <c r="Z25" s="146"/>
      <c r="AA25" s="146"/>
      <c r="AB25" s="146"/>
      <c r="AC25" s="146"/>
      <c r="AD25" s="146"/>
    </row>
    <row r="26" spans="2:30">
      <c r="B26" s="139"/>
      <c r="C26" s="322">
        <v>15</v>
      </c>
      <c r="D26" s="227"/>
      <c r="E26" s="352"/>
      <c r="F26" s="353"/>
      <c r="G26" s="353"/>
      <c r="H26" s="357"/>
      <c r="I26" s="356"/>
      <c r="J26" s="227"/>
      <c r="K26" s="227"/>
      <c r="L26" s="227"/>
      <c r="M26" s="31" t="str">
        <f t="shared" si="4"/>
        <v/>
      </c>
      <c r="N26" s="356"/>
      <c r="O26" s="168" t="str">
        <f t="shared" si="6"/>
        <v/>
      </c>
      <c r="P26" s="96" t="str">
        <f t="shared" si="7"/>
        <v/>
      </c>
      <c r="Q26" s="96" t="str">
        <f t="shared" si="8"/>
        <v/>
      </c>
      <c r="R26" s="96" t="str">
        <f t="shared" si="5"/>
        <v/>
      </c>
      <c r="S26" s="96" t="str">
        <f t="shared" si="9"/>
        <v/>
      </c>
      <c r="T26" s="79"/>
      <c r="U26" s="3"/>
      <c r="V26" s="3"/>
      <c r="X26" s="146"/>
      <c r="Y26" s="146"/>
      <c r="Z26" s="146"/>
      <c r="AA26" s="146"/>
      <c r="AB26" s="146"/>
      <c r="AC26" s="146"/>
      <c r="AD26" s="146"/>
    </row>
    <row r="27" spans="2:30">
      <c r="B27" s="139"/>
      <c r="C27" s="322">
        <v>16</v>
      </c>
      <c r="D27" s="227"/>
      <c r="E27" s="352"/>
      <c r="F27" s="353"/>
      <c r="G27" s="353"/>
      <c r="H27" s="357"/>
      <c r="I27" s="356"/>
      <c r="J27" s="227"/>
      <c r="K27" s="227"/>
      <c r="L27" s="227"/>
      <c r="M27" s="31" t="str">
        <f t="shared" si="4"/>
        <v/>
      </c>
      <c r="N27" s="356"/>
      <c r="O27" s="168" t="str">
        <f t="shared" si="6"/>
        <v/>
      </c>
      <c r="P27" s="96" t="str">
        <f t="shared" si="7"/>
        <v/>
      </c>
      <c r="Q27" s="96" t="str">
        <f t="shared" si="8"/>
        <v/>
      </c>
      <c r="R27" s="96" t="str">
        <f t="shared" si="5"/>
        <v/>
      </c>
      <c r="S27" s="96" t="str">
        <f t="shared" si="9"/>
        <v/>
      </c>
      <c r="T27" s="79"/>
      <c r="U27" s="3"/>
      <c r="V27" s="3"/>
      <c r="X27" s="146"/>
      <c r="Y27" s="146"/>
      <c r="Z27" s="146"/>
      <c r="AA27" s="146"/>
      <c r="AB27" s="146"/>
      <c r="AC27" s="146"/>
      <c r="AD27" s="146"/>
    </row>
    <row r="28" spans="2:30">
      <c r="B28" s="139"/>
      <c r="C28" s="322">
        <v>17</v>
      </c>
      <c r="D28" s="227"/>
      <c r="E28" s="352"/>
      <c r="F28" s="353"/>
      <c r="G28" s="353"/>
      <c r="H28" s="357"/>
      <c r="I28" s="356"/>
      <c r="J28" s="227"/>
      <c r="K28" s="227"/>
      <c r="L28" s="227"/>
      <c r="M28" s="31" t="str">
        <f t="shared" si="4"/>
        <v/>
      </c>
      <c r="N28" s="356"/>
      <c r="O28" s="168" t="str">
        <f t="shared" si="6"/>
        <v/>
      </c>
      <c r="P28" s="96" t="str">
        <f t="shared" si="7"/>
        <v/>
      </c>
      <c r="Q28" s="96" t="str">
        <f t="shared" si="8"/>
        <v/>
      </c>
      <c r="R28" s="96" t="str">
        <f t="shared" si="5"/>
        <v/>
      </c>
      <c r="S28" s="96" t="str">
        <f t="shared" si="9"/>
        <v/>
      </c>
      <c r="T28" s="79"/>
      <c r="U28" s="3"/>
      <c r="V28" s="3"/>
      <c r="X28" s="146"/>
      <c r="Y28" s="146"/>
      <c r="Z28" s="146"/>
      <c r="AA28" s="146"/>
      <c r="AB28" s="146"/>
      <c r="AC28" s="146"/>
      <c r="AD28" s="146"/>
    </row>
    <row r="29" spans="2:30">
      <c r="B29" s="139"/>
      <c r="C29" s="322">
        <v>18</v>
      </c>
      <c r="D29" s="227"/>
      <c r="E29" s="352"/>
      <c r="F29" s="353"/>
      <c r="G29" s="353"/>
      <c r="H29" s="357"/>
      <c r="I29" s="356"/>
      <c r="J29" s="227"/>
      <c r="K29" s="227"/>
      <c r="L29" s="227"/>
      <c r="M29" s="31" t="str">
        <f t="shared" si="4"/>
        <v/>
      </c>
      <c r="N29" s="356"/>
      <c r="O29" s="168" t="str">
        <f t="shared" si="6"/>
        <v/>
      </c>
      <c r="P29" s="96" t="str">
        <f t="shared" si="7"/>
        <v/>
      </c>
      <c r="Q29" s="96" t="str">
        <f t="shared" si="8"/>
        <v/>
      </c>
      <c r="R29" s="96" t="str">
        <f t="shared" si="5"/>
        <v/>
      </c>
      <c r="S29" s="96" t="str">
        <f t="shared" si="9"/>
        <v/>
      </c>
      <c r="T29" s="79"/>
      <c r="U29" s="3"/>
      <c r="V29" s="3"/>
      <c r="X29" s="146"/>
      <c r="Y29" s="146"/>
      <c r="Z29" s="146"/>
      <c r="AA29" s="146"/>
      <c r="AB29" s="146"/>
      <c r="AC29" s="146"/>
      <c r="AD29" s="146"/>
    </row>
    <row r="30" spans="2:30">
      <c r="B30" s="139"/>
      <c r="C30" s="322">
        <v>19</v>
      </c>
      <c r="D30" s="227"/>
      <c r="E30" s="352"/>
      <c r="F30" s="353"/>
      <c r="G30" s="353"/>
      <c r="H30" s="357"/>
      <c r="I30" s="356"/>
      <c r="J30" s="227"/>
      <c r="K30" s="227"/>
      <c r="L30" s="227"/>
      <c r="M30" s="31" t="str">
        <f t="shared" si="4"/>
        <v/>
      </c>
      <c r="N30" s="356"/>
      <c r="O30" s="168" t="str">
        <f t="shared" si="6"/>
        <v/>
      </c>
      <c r="P30" s="96" t="str">
        <f t="shared" si="7"/>
        <v/>
      </c>
      <c r="Q30" s="96" t="str">
        <f t="shared" si="8"/>
        <v/>
      </c>
      <c r="R30" s="96" t="str">
        <f t="shared" si="5"/>
        <v/>
      </c>
      <c r="S30" s="96" t="str">
        <f t="shared" si="9"/>
        <v/>
      </c>
      <c r="T30" s="79"/>
      <c r="U30" s="3"/>
      <c r="V30" s="3"/>
      <c r="X30" s="146"/>
      <c r="Y30" s="146"/>
      <c r="Z30" s="146"/>
      <c r="AA30" s="146"/>
      <c r="AB30" s="146"/>
      <c r="AC30" s="146"/>
      <c r="AD30" s="146"/>
    </row>
    <row r="31" spans="2:30">
      <c r="B31" s="139"/>
      <c r="C31" s="322">
        <v>20</v>
      </c>
      <c r="D31" s="227"/>
      <c r="E31" s="352"/>
      <c r="F31" s="353"/>
      <c r="G31" s="353"/>
      <c r="H31" s="357"/>
      <c r="I31" s="356"/>
      <c r="J31" s="227"/>
      <c r="K31" s="227"/>
      <c r="L31" s="227"/>
      <c r="M31" s="31" t="str">
        <f t="shared" si="4"/>
        <v/>
      </c>
      <c r="N31" s="356"/>
      <c r="O31" s="168" t="str">
        <f t="shared" si="6"/>
        <v/>
      </c>
      <c r="P31" s="96" t="str">
        <f t="shared" si="7"/>
        <v/>
      </c>
      <c r="Q31" s="96" t="str">
        <f t="shared" si="8"/>
        <v/>
      </c>
      <c r="R31" s="96" t="str">
        <f t="shared" si="5"/>
        <v/>
      </c>
      <c r="S31" s="96" t="str">
        <f t="shared" si="9"/>
        <v/>
      </c>
      <c r="T31" s="79"/>
      <c r="U31" s="3"/>
      <c r="V31" s="3"/>
      <c r="X31" s="146"/>
      <c r="Y31" s="146"/>
      <c r="Z31" s="146"/>
      <c r="AA31" s="146"/>
      <c r="AB31" s="146"/>
      <c r="AC31" s="146"/>
      <c r="AD31" s="146"/>
    </row>
    <row r="32" spans="2:30">
      <c r="B32" s="139"/>
      <c r="C32" s="322">
        <v>21</v>
      </c>
      <c r="D32" s="227"/>
      <c r="E32" s="352"/>
      <c r="F32" s="353"/>
      <c r="G32" s="353"/>
      <c r="H32" s="357"/>
      <c r="I32" s="356"/>
      <c r="J32" s="227"/>
      <c r="K32" s="227"/>
      <c r="L32" s="227"/>
      <c r="M32" s="31" t="str">
        <f t="shared" si="4"/>
        <v/>
      </c>
      <c r="N32" s="356"/>
      <c r="O32" s="168" t="str">
        <f t="shared" si="6"/>
        <v/>
      </c>
      <c r="P32" s="96" t="str">
        <f t="shared" si="7"/>
        <v/>
      </c>
      <c r="Q32" s="96" t="str">
        <f t="shared" si="8"/>
        <v/>
      </c>
      <c r="R32" s="96" t="str">
        <f t="shared" si="5"/>
        <v/>
      </c>
      <c r="S32" s="96" t="str">
        <f t="shared" si="9"/>
        <v/>
      </c>
      <c r="T32" s="79"/>
      <c r="U32" s="3"/>
      <c r="V32" s="3"/>
      <c r="X32" s="146"/>
      <c r="Y32" s="146"/>
      <c r="Z32" s="146"/>
      <c r="AA32" s="146"/>
      <c r="AB32" s="146"/>
      <c r="AC32" s="146"/>
      <c r="AD32" s="146"/>
    </row>
    <row r="33" spans="2:30">
      <c r="B33" s="139"/>
      <c r="C33" s="322">
        <v>22</v>
      </c>
      <c r="D33" s="227"/>
      <c r="E33" s="352"/>
      <c r="F33" s="353"/>
      <c r="G33" s="353"/>
      <c r="H33" s="357"/>
      <c r="I33" s="356"/>
      <c r="J33" s="227"/>
      <c r="K33" s="227"/>
      <c r="L33" s="227"/>
      <c r="M33" s="31" t="str">
        <f t="shared" si="4"/>
        <v/>
      </c>
      <c r="N33" s="356"/>
      <c r="O33" s="168" t="str">
        <f t="shared" si="6"/>
        <v/>
      </c>
      <c r="P33" s="96" t="str">
        <f t="shared" si="7"/>
        <v/>
      </c>
      <c r="Q33" s="96" t="str">
        <f t="shared" si="8"/>
        <v/>
      </c>
      <c r="R33" s="96" t="str">
        <f t="shared" si="5"/>
        <v/>
      </c>
      <c r="S33" s="96" t="str">
        <f t="shared" si="9"/>
        <v/>
      </c>
      <c r="T33" s="79"/>
      <c r="U33" s="3"/>
      <c r="V33" s="3"/>
      <c r="X33" s="146"/>
      <c r="Y33" s="146"/>
      <c r="Z33" s="146"/>
      <c r="AA33" s="146"/>
      <c r="AB33" s="146"/>
      <c r="AC33" s="146"/>
      <c r="AD33" s="146"/>
    </row>
    <row r="34" spans="2:30">
      <c r="B34" s="139"/>
      <c r="C34" s="322">
        <v>23</v>
      </c>
      <c r="D34" s="227"/>
      <c r="E34" s="352"/>
      <c r="F34" s="353"/>
      <c r="G34" s="353"/>
      <c r="H34" s="357"/>
      <c r="I34" s="356"/>
      <c r="J34" s="227"/>
      <c r="K34" s="227"/>
      <c r="L34" s="227"/>
      <c r="M34" s="31" t="str">
        <f t="shared" si="4"/>
        <v/>
      </c>
      <c r="N34" s="356"/>
      <c r="O34" s="168" t="str">
        <f t="shared" si="6"/>
        <v/>
      </c>
      <c r="P34" s="96" t="str">
        <f t="shared" si="7"/>
        <v/>
      </c>
      <c r="Q34" s="96" t="str">
        <f t="shared" si="8"/>
        <v/>
      </c>
      <c r="R34" s="96" t="str">
        <f t="shared" si="5"/>
        <v/>
      </c>
      <c r="S34" s="96" t="str">
        <f t="shared" si="9"/>
        <v/>
      </c>
      <c r="T34" s="79"/>
      <c r="U34" s="3"/>
      <c r="V34" s="3"/>
      <c r="X34" s="146"/>
      <c r="Y34" s="146"/>
      <c r="Z34" s="146"/>
      <c r="AA34" s="146"/>
      <c r="AB34" s="146"/>
      <c r="AC34" s="146"/>
      <c r="AD34" s="146"/>
    </row>
    <row r="35" spans="2:30">
      <c r="B35" s="139"/>
      <c r="C35" s="322">
        <v>24</v>
      </c>
      <c r="D35" s="227"/>
      <c r="E35" s="352"/>
      <c r="F35" s="353"/>
      <c r="G35" s="353"/>
      <c r="H35" s="357"/>
      <c r="I35" s="356"/>
      <c r="J35" s="227"/>
      <c r="K35" s="227"/>
      <c r="L35" s="227"/>
      <c r="M35" s="31" t="str">
        <f t="shared" si="4"/>
        <v/>
      </c>
      <c r="N35" s="356"/>
      <c r="O35" s="168" t="str">
        <f t="shared" si="6"/>
        <v/>
      </c>
      <c r="P35" s="96" t="str">
        <f t="shared" si="7"/>
        <v/>
      </c>
      <c r="Q35" s="96" t="str">
        <f t="shared" si="8"/>
        <v/>
      </c>
      <c r="R35" s="96" t="str">
        <f t="shared" si="5"/>
        <v/>
      </c>
      <c r="S35" s="96" t="str">
        <f t="shared" si="9"/>
        <v/>
      </c>
      <c r="T35" s="79"/>
      <c r="U35" s="3"/>
      <c r="V35" s="3"/>
      <c r="X35" s="146"/>
      <c r="Y35" s="146"/>
      <c r="Z35" s="146"/>
      <c r="AA35" s="146"/>
      <c r="AB35" s="146"/>
      <c r="AC35" s="146"/>
      <c r="AD35" s="146"/>
    </row>
    <row r="36" spans="2:30">
      <c r="B36" s="139"/>
      <c r="C36" s="322">
        <v>25</v>
      </c>
      <c r="D36" s="227"/>
      <c r="E36" s="352"/>
      <c r="F36" s="353"/>
      <c r="G36" s="353"/>
      <c r="H36" s="357"/>
      <c r="I36" s="356"/>
      <c r="J36" s="227"/>
      <c r="K36" s="227"/>
      <c r="L36" s="227"/>
      <c r="M36" s="31" t="str">
        <f t="shared" si="4"/>
        <v/>
      </c>
      <c r="N36" s="356"/>
      <c r="O36" s="168" t="str">
        <f t="shared" si="6"/>
        <v/>
      </c>
      <c r="P36" s="96" t="str">
        <f t="shared" si="7"/>
        <v/>
      </c>
      <c r="Q36" s="96" t="str">
        <f t="shared" si="8"/>
        <v/>
      </c>
      <c r="R36" s="96" t="str">
        <f t="shared" si="5"/>
        <v/>
      </c>
      <c r="S36" s="96" t="str">
        <f t="shared" si="9"/>
        <v/>
      </c>
      <c r="T36" s="79"/>
      <c r="U36" s="3"/>
      <c r="V36" s="3"/>
      <c r="X36" s="146"/>
      <c r="Y36" s="146"/>
      <c r="Z36" s="146"/>
      <c r="AA36" s="146"/>
      <c r="AB36" s="146"/>
      <c r="AC36" s="146"/>
      <c r="AD36" s="146"/>
    </row>
    <row r="37" spans="2:30">
      <c r="B37" s="139"/>
      <c r="C37" s="322">
        <v>26</v>
      </c>
      <c r="D37" s="227"/>
      <c r="E37" s="352"/>
      <c r="F37" s="353"/>
      <c r="G37" s="353"/>
      <c r="H37" s="357"/>
      <c r="I37" s="356"/>
      <c r="J37" s="227"/>
      <c r="K37" s="227"/>
      <c r="L37" s="227"/>
      <c r="M37" s="31" t="str">
        <f t="shared" si="4"/>
        <v/>
      </c>
      <c r="N37" s="356"/>
      <c r="O37" s="168" t="str">
        <f t="shared" si="6"/>
        <v/>
      </c>
      <c r="P37" s="96" t="str">
        <f t="shared" si="7"/>
        <v/>
      </c>
      <c r="Q37" s="96" t="str">
        <f t="shared" si="8"/>
        <v/>
      </c>
      <c r="R37" s="96" t="str">
        <f t="shared" si="5"/>
        <v/>
      </c>
      <c r="S37" s="96" t="str">
        <f t="shared" si="9"/>
        <v/>
      </c>
      <c r="T37" s="79"/>
      <c r="U37" s="3"/>
      <c r="V37" s="3"/>
      <c r="X37" s="146"/>
      <c r="Y37" s="146"/>
      <c r="Z37" s="146"/>
      <c r="AA37" s="146"/>
      <c r="AB37" s="146"/>
      <c r="AC37" s="146"/>
      <c r="AD37" s="146"/>
    </row>
    <row r="38" spans="2:30">
      <c r="B38" s="139"/>
      <c r="C38" s="322">
        <v>27</v>
      </c>
      <c r="D38" s="227"/>
      <c r="E38" s="352"/>
      <c r="F38" s="353"/>
      <c r="G38" s="353"/>
      <c r="H38" s="357"/>
      <c r="I38" s="356"/>
      <c r="J38" s="227"/>
      <c r="K38" s="227"/>
      <c r="L38" s="227"/>
      <c r="M38" s="31" t="str">
        <f t="shared" si="4"/>
        <v/>
      </c>
      <c r="N38" s="356"/>
      <c r="O38" s="168" t="str">
        <f t="shared" si="6"/>
        <v/>
      </c>
      <c r="P38" s="96" t="str">
        <f t="shared" si="7"/>
        <v/>
      </c>
      <c r="Q38" s="96" t="str">
        <f t="shared" si="8"/>
        <v/>
      </c>
      <c r="R38" s="96" t="str">
        <f t="shared" si="5"/>
        <v/>
      </c>
      <c r="S38" s="96" t="str">
        <f t="shared" si="9"/>
        <v/>
      </c>
      <c r="T38" s="79"/>
      <c r="U38" s="3"/>
      <c r="V38" s="3"/>
      <c r="X38" s="146"/>
      <c r="Y38" s="146"/>
      <c r="Z38" s="146"/>
      <c r="AA38" s="146"/>
      <c r="AB38" s="146"/>
      <c r="AC38" s="146"/>
      <c r="AD38" s="146"/>
    </row>
    <row r="39" spans="2:30">
      <c r="B39" s="139"/>
      <c r="C39" s="322">
        <v>28</v>
      </c>
      <c r="D39" s="227"/>
      <c r="E39" s="352"/>
      <c r="F39" s="353"/>
      <c r="G39" s="353"/>
      <c r="H39" s="357"/>
      <c r="I39" s="356"/>
      <c r="J39" s="227"/>
      <c r="K39" s="227"/>
      <c r="L39" s="227"/>
      <c r="M39" s="31" t="str">
        <f t="shared" si="4"/>
        <v/>
      </c>
      <c r="N39" s="356"/>
      <c r="O39" s="168" t="str">
        <f t="shared" si="6"/>
        <v/>
      </c>
      <c r="P39" s="96" t="str">
        <f t="shared" si="7"/>
        <v/>
      </c>
      <c r="Q39" s="96" t="str">
        <f t="shared" si="8"/>
        <v/>
      </c>
      <c r="R39" s="96" t="str">
        <f t="shared" si="5"/>
        <v/>
      </c>
      <c r="S39" s="96" t="str">
        <f t="shared" si="9"/>
        <v/>
      </c>
      <c r="T39" s="79"/>
      <c r="U39" s="3"/>
      <c r="V39" s="3"/>
      <c r="X39" s="146"/>
      <c r="Y39" s="146"/>
      <c r="Z39" s="146"/>
      <c r="AA39" s="146"/>
      <c r="AB39" s="146"/>
      <c r="AC39" s="146"/>
      <c r="AD39" s="146"/>
    </row>
    <row r="40" spans="2:30">
      <c r="B40" s="139"/>
      <c r="C40" s="322">
        <v>29</v>
      </c>
      <c r="D40" s="227"/>
      <c r="E40" s="352"/>
      <c r="F40" s="353"/>
      <c r="G40" s="353"/>
      <c r="H40" s="357"/>
      <c r="I40" s="356"/>
      <c r="J40" s="227"/>
      <c r="K40" s="227"/>
      <c r="L40" s="227"/>
      <c r="M40" s="31" t="str">
        <f t="shared" si="4"/>
        <v/>
      </c>
      <c r="N40" s="356"/>
      <c r="O40" s="168" t="str">
        <f t="shared" si="6"/>
        <v/>
      </c>
      <c r="P40" s="96" t="str">
        <f t="shared" si="7"/>
        <v/>
      </c>
      <c r="Q40" s="96" t="str">
        <f t="shared" si="8"/>
        <v/>
      </c>
      <c r="R40" s="96" t="str">
        <f t="shared" si="5"/>
        <v/>
      </c>
      <c r="S40" s="96" t="str">
        <f t="shared" si="9"/>
        <v/>
      </c>
      <c r="T40" s="79"/>
      <c r="U40" s="3"/>
      <c r="V40" s="3"/>
      <c r="X40" s="146"/>
      <c r="Y40" s="146"/>
      <c r="Z40" s="146"/>
      <c r="AA40" s="146"/>
      <c r="AB40" s="146"/>
      <c r="AC40" s="146"/>
      <c r="AD40" s="146"/>
    </row>
    <row r="41" spans="2:30">
      <c r="B41" s="139"/>
      <c r="C41" s="322">
        <v>30</v>
      </c>
      <c r="D41" s="227"/>
      <c r="E41" s="352"/>
      <c r="F41" s="353"/>
      <c r="G41" s="353"/>
      <c r="H41" s="357"/>
      <c r="I41" s="356"/>
      <c r="J41" s="227"/>
      <c r="K41" s="227"/>
      <c r="L41" s="227"/>
      <c r="M41" s="31" t="str">
        <f t="shared" si="4"/>
        <v/>
      </c>
      <c r="N41" s="356"/>
      <c r="O41" s="168" t="str">
        <f t="shared" si="6"/>
        <v/>
      </c>
      <c r="P41" s="96" t="str">
        <f t="shared" si="7"/>
        <v/>
      </c>
      <c r="Q41" s="96" t="str">
        <f t="shared" si="8"/>
        <v/>
      </c>
      <c r="R41" s="96" t="str">
        <f t="shared" si="5"/>
        <v/>
      </c>
      <c r="S41" s="96" t="str">
        <f>IF(ISERROR(O41),"",IF(O41="","",O41*$AI$6/1000))</f>
        <v/>
      </c>
      <c r="T41" s="79"/>
      <c r="U41" s="3"/>
      <c r="V41" s="3"/>
      <c r="X41" s="146"/>
      <c r="Y41" s="146"/>
      <c r="Z41" s="146"/>
      <c r="AA41" s="146"/>
      <c r="AB41" s="146"/>
      <c r="AC41" s="146"/>
      <c r="AD41" s="146"/>
    </row>
    <row r="42" spans="2:30">
      <c r="B42" s="299"/>
      <c r="C42" s="332"/>
      <c r="D42" s="332"/>
      <c r="E42" s="332"/>
      <c r="F42" s="332"/>
      <c r="G42" s="332"/>
      <c r="H42" s="332"/>
      <c r="I42" s="332"/>
      <c r="J42" s="332"/>
      <c r="K42" s="332"/>
      <c r="L42" s="332"/>
      <c r="M42" s="332"/>
      <c r="N42" s="332"/>
      <c r="O42" s="332"/>
      <c r="P42" s="332"/>
      <c r="Q42" s="332"/>
      <c r="R42" s="332"/>
      <c r="S42" s="332"/>
      <c r="T42" s="334"/>
    </row>
    <row r="43" spans="2:30">
      <c r="T43" s="303" t="s">
        <v>229</v>
      </c>
    </row>
  </sheetData>
  <sheetProtection algorithmName="SHA-512" hashValue="evxj+v0495OfqXVYWsAyNlTYrs+SUibcRLXUMaH8HyM8UWx8GoYkAO43FCqE5YQssd8n6kazOAKbPYftDeU1aw==" saltValue="QqwbRVt/hu+I+TWzlQP6bQ==" spinCount="100000" sheet="1" selectLockedCells="1"/>
  <mergeCells count="17">
    <mergeCell ref="M8:S8"/>
    <mergeCell ref="P9:S10"/>
    <mergeCell ref="K10:K11"/>
    <mergeCell ref="L10:L11"/>
    <mergeCell ref="M9:M11"/>
    <mergeCell ref="N9:N11"/>
    <mergeCell ref="O9:O11"/>
    <mergeCell ref="C8:C11"/>
    <mergeCell ref="D8:L8"/>
    <mergeCell ref="D9:D11"/>
    <mergeCell ref="E9:E11"/>
    <mergeCell ref="F9:F11"/>
    <mergeCell ref="G9:G11"/>
    <mergeCell ref="H9:H11"/>
    <mergeCell ref="I9:I11"/>
    <mergeCell ref="J9:L9"/>
    <mergeCell ref="J10:J11"/>
  </mergeCells>
  <phoneticPr fontId="3"/>
  <conditionalFormatting sqref="J12:J41">
    <cfRule type="expression" dxfId="2" priority="3">
      <formula>AND(J12="○",COUNTIF(J12:L12,"○")&gt;1)</formula>
    </cfRule>
  </conditionalFormatting>
  <conditionalFormatting sqref="K12:K41">
    <cfRule type="expression" dxfId="1" priority="2">
      <formula>AND(K12="○",COUNTIF(J12:L12,"○")&gt;1)</formula>
    </cfRule>
  </conditionalFormatting>
  <conditionalFormatting sqref="L12:L41">
    <cfRule type="expression" dxfId="0" priority="1">
      <formula>AND(L12="○",COUNTIF(J12:L12,"○")&gt;1)</formula>
    </cfRule>
  </conditionalFormatting>
  <dataValidations count="2">
    <dataValidation type="list" allowBlank="1" showInputMessage="1" showErrorMessage="1" sqref="D12:D41" xr:uid="{9636826B-D602-4408-AD36-807F97EB75D2}">
      <formula1>$W$2:$AD$2</formula1>
    </dataValidation>
    <dataValidation type="list" allowBlank="1" showInputMessage="1" showErrorMessage="1" sqref="J12:L41" xr:uid="{80F83A67-68D3-43E4-9DE8-41C856AC4AF4}">
      <formula1>$Z$5:$AA$5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7" orientation="landscape" blackAndWhite="1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938BD-8164-4589-AB28-91CD41D7C0A0}">
  <dimension ref="A1:AV43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15.5" zeroHeight="1"/>
  <cols>
    <col min="1" max="1" width="1.9140625" style="339" customWidth="1"/>
    <col min="2" max="2" width="1.9140625" style="2" customWidth="1"/>
    <col min="3" max="3" width="3.33203125" style="2" customWidth="1"/>
    <col min="4" max="4" width="5.08203125" style="2" customWidth="1"/>
    <col min="5" max="5" width="4.5" style="2" bestFit="1" customWidth="1"/>
    <col min="6" max="6" width="9.58203125" style="2" customWidth="1"/>
    <col min="7" max="7" width="15.9140625" style="285" customWidth="1"/>
    <col min="8" max="9" width="6.9140625" style="2" customWidth="1"/>
    <col min="10" max="10" width="4" style="2" bestFit="1" customWidth="1"/>
    <col min="11" max="12" width="7.4140625" style="2" customWidth="1"/>
    <col min="13" max="13" width="7.4140625" style="2" bestFit="1" customWidth="1"/>
    <col min="14" max="14" width="7.4140625" style="2" customWidth="1"/>
    <col min="15" max="15" width="6.9140625" style="2" customWidth="1"/>
    <col min="16" max="16" width="6.6640625" style="2" bestFit="1" customWidth="1"/>
    <col min="17" max="18" width="6.9140625" style="2" customWidth="1"/>
    <col min="19" max="19" width="6.6640625" style="2" bestFit="1" customWidth="1"/>
    <col min="20" max="23" width="6.9140625" style="2" customWidth="1"/>
    <col min="24" max="24" width="1.9140625" style="2" customWidth="1"/>
    <col min="25" max="25" width="1.9140625" style="2" hidden="1" customWidth="1"/>
    <col min="26" max="35" width="7.83203125" style="2" hidden="1" customWidth="1"/>
    <col min="36" max="16384" width="8.08203125" style="2" hidden="1"/>
  </cols>
  <sheetData>
    <row r="1" spans="1:48" ht="16" thickBot="1">
      <c r="AA1" s="3" t="s">
        <v>410</v>
      </c>
      <c r="AK1" s="3" t="s">
        <v>221</v>
      </c>
      <c r="AL1" s="3"/>
      <c r="AN1" s="3" t="s">
        <v>285</v>
      </c>
    </row>
    <row r="2" spans="1:48" ht="15" customHeight="1" thickBot="1">
      <c r="D2" s="310"/>
      <c r="E2" s="5" t="s">
        <v>0</v>
      </c>
      <c r="Z2" s="29"/>
      <c r="AA2" s="37" t="s">
        <v>8</v>
      </c>
      <c r="AB2" s="37" t="s">
        <v>9</v>
      </c>
      <c r="AC2" s="37" t="s">
        <v>10</v>
      </c>
      <c r="AD2" s="37" t="s">
        <v>11</v>
      </c>
      <c r="AE2" s="37" t="s">
        <v>12</v>
      </c>
      <c r="AF2" s="37" t="s">
        <v>13</v>
      </c>
      <c r="AG2" s="37" t="s">
        <v>14</v>
      </c>
      <c r="AH2" s="37" t="s">
        <v>15</v>
      </c>
      <c r="AI2" s="37"/>
      <c r="AJ2" s="146"/>
      <c r="AK2" s="59"/>
      <c r="AL2" s="31" t="s">
        <v>198</v>
      </c>
      <c r="AM2" s="146"/>
      <c r="AN2" s="31"/>
      <c r="AO2" s="37" t="s">
        <v>8</v>
      </c>
      <c r="AP2" s="37" t="s">
        <v>9</v>
      </c>
      <c r="AQ2" s="37" t="s">
        <v>10</v>
      </c>
      <c r="AR2" s="37" t="s">
        <v>11</v>
      </c>
      <c r="AS2" s="37" t="s">
        <v>12</v>
      </c>
      <c r="AT2" s="37" t="s">
        <v>13</v>
      </c>
      <c r="AU2" s="37" t="s">
        <v>14</v>
      </c>
      <c r="AV2" s="37" t="s">
        <v>15</v>
      </c>
    </row>
    <row r="3" spans="1:48" ht="15" customHeight="1" thickBot="1">
      <c r="D3" s="313"/>
      <c r="E3" s="5" t="s">
        <v>1</v>
      </c>
      <c r="AI3" s="3"/>
      <c r="AJ3" s="3"/>
      <c r="AK3" s="31" t="s">
        <v>100</v>
      </c>
      <c r="AL3" s="31">
        <f>メイン_入力!$AB$99</f>
        <v>0.38600000000000001</v>
      </c>
      <c r="AM3" s="3"/>
      <c r="AN3" s="31" t="s">
        <v>100</v>
      </c>
      <c r="AO3" s="31">
        <f>SUMIF($D$12:$D$41,AO$2,$T$12:$T$41)</f>
        <v>0</v>
      </c>
      <c r="AP3" s="31">
        <f t="shared" ref="AP3:AV3" si="0">SUMIF($D$12:$D$41,AP$2,$T$12:$T$41)</f>
        <v>0</v>
      </c>
      <c r="AQ3" s="31">
        <f t="shared" si="0"/>
        <v>0</v>
      </c>
      <c r="AR3" s="31">
        <f t="shared" si="0"/>
        <v>0</v>
      </c>
      <c r="AS3" s="31">
        <f t="shared" si="0"/>
        <v>0</v>
      </c>
      <c r="AT3" s="31">
        <f t="shared" si="0"/>
        <v>0</v>
      </c>
      <c r="AU3" s="31">
        <f t="shared" si="0"/>
        <v>0</v>
      </c>
      <c r="AV3" s="31">
        <f t="shared" si="0"/>
        <v>0</v>
      </c>
    </row>
    <row r="4" spans="1:48" ht="15" customHeight="1">
      <c r="AI4" s="3"/>
      <c r="AJ4" s="3"/>
      <c r="AK4" s="31" t="s">
        <v>98</v>
      </c>
      <c r="AL4" s="31">
        <f>メイン_入力!$AB$100</f>
        <v>0.495</v>
      </c>
      <c r="AM4" s="3"/>
      <c r="AN4" s="31" t="s">
        <v>98</v>
      </c>
      <c r="AO4" s="31">
        <f>SUMIF($D$12:$D$41,AO$2,$U$12:$U$41)</f>
        <v>0</v>
      </c>
      <c r="AP4" s="31">
        <f t="shared" ref="AP4:AV4" si="1">SUMIF($D$12:$D$41,AP$2,$U$12:$U$41)</f>
        <v>0</v>
      </c>
      <c r="AQ4" s="31">
        <f t="shared" si="1"/>
        <v>0</v>
      </c>
      <c r="AR4" s="31">
        <f t="shared" si="1"/>
        <v>0</v>
      </c>
      <c r="AS4" s="31">
        <f t="shared" si="1"/>
        <v>0</v>
      </c>
      <c r="AT4" s="31">
        <f t="shared" si="1"/>
        <v>0</v>
      </c>
      <c r="AU4" s="31">
        <f t="shared" si="1"/>
        <v>0</v>
      </c>
      <c r="AV4" s="31">
        <f t="shared" si="1"/>
        <v>0</v>
      </c>
    </row>
    <row r="5" spans="1:48" ht="15" customHeight="1">
      <c r="A5" s="9" t="s">
        <v>842</v>
      </c>
      <c r="C5" s="71"/>
      <c r="D5" s="38"/>
      <c r="E5" s="5"/>
      <c r="S5" s="3"/>
      <c r="T5" s="3"/>
      <c r="U5" s="3"/>
      <c r="V5" s="3"/>
      <c r="W5" s="3"/>
      <c r="X5" s="10"/>
      <c r="Y5" s="3"/>
      <c r="Z5" s="3"/>
      <c r="AA5" s="37" t="s">
        <v>295</v>
      </c>
      <c r="AB5" s="37" t="s">
        <v>296</v>
      </c>
      <c r="AC5" s="37"/>
      <c r="AE5" s="37" t="s">
        <v>238</v>
      </c>
      <c r="AF5" s="37"/>
      <c r="AH5" s="481" t="s">
        <v>679</v>
      </c>
      <c r="AI5" s="481" t="s">
        <v>680</v>
      </c>
      <c r="AK5" s="31" t="s">
        <v>99</v>
      </c>
      <c r="AL5" s="31">
        <f>メイン_入力!$AB$101</f>
        <v>0.495</v>
      </c>
      <c r="AN5" s="31" t="s">
        <v>99</v>
      </c>
      <c r="AO5" s="31">
        <f>SUMIF($D$12:$D$41,AO$2,$V$12:$V$41)</f>
        <v>0</v>
      </c>
      <c r="AP5" s="31">
        <f t="shared" ref="AP5:AV5" si="2">SUMIF($D$12:$D$41,AP$2,$V$12:$V$41)</f>
        <v>0</v>
      </c>
      <c r="AQ5" s="31">
        <f t="shared" si="2"/>
        <v>0</v>
      </c>
      <c r="AR5" s="31">
        <f t="shared" si="2"/>
        <v>0</v>
      </c>
      <c r="AS5" s="31">
        <f t="shared" si="2"/>
        <v>0</v>
      </c>
      <c r="AT5" s="31">
        <f t="shared" si="2"/>
        <v>0</v>
      </c>
      <c r="AU5" s="31">
        <f t="shared" si="2"/>
        <v>0</v>
      </c>
      <c r="AV5" s="31">
        <f t="shared" si="2"/>
        <v>0</v>
      </c>
    </row>
    <row r="6" spans="1:48" ht="15" customHeight="1">
      <c r="B6" s="316"/>
      <c r="C6" s="340">
        <v>4.5</v>
      </c>
      <c r="D6" s="317" t="s">
        <v>128</v>
      </c>
      <c r="E6" s="317"/>
      <c r="F6" s="317"/>
      <c r="G6" s="484"/>
      <c r="H6" s="317"/>
      <c r="I6" s="317"/>
      <c r="J6" s="317"/>
      <c r="K6" s="317"/>
      <c r="L6" s="317"/>
      <c r="M6" s="317"/>
      <c r="N6" s="317"/>
      <c r="O6" s="317"/>
      <c r="P6" s="317"/>
      <c r="Q6" s="317"/>
      <c r="R6" s="317"/>
      <c r="S6" s="78"/>
      <c r="T6" s="78"/>
      <c r="U6" s="78"/>
      <c r="V6" s="78"/>
      <c r="W6" s="78"/>
      <c r="X6" s="341"/>
      <c r="Y6" s="3"/>
      <c r="Z6" s="3"/>
      <c r="AK6" s="31" t="s">
        <v>848</v>
      </c>
      <c r="AL6" s="31">
        <f>メイン_入力!$AB$102</f>
        <v>0.495</v>
      </c>
      <c r="AN6" s="31" t="s">
        <v>848</v>
      </c>
      <c r="AO6" s="31">
        <f>SUMIF($D$12:$D$41,AO$2,$W$12:$W$41)</f>
        <v>0</v>
      </c>
      <c r="AP6" s="31">
        <f t="shared" ref="AP6:AU6" si="3">SUMIF($D$12:$D$41,AP$2,$W$12:$W$41)</f>
        <v>0</v>
      </c>
      <c r="AQ6" s="31">
        <f t="shared" si="3"/>
        <v>0</v>
      </c>
      <c r="AR6" s="31">
        <f t="shared" si="3"/>
        <v>0</v>
      </c>
      <c r="AS6" s="31">
        <f t="shared" si="3"/>
        <v>0</v>
      </c>
      <c r="AT6" s="31">
        <f t="shared" si="3"/>
        <v>0</v>
      </c>
      <c r="AU6" s="31">
        <f t="shared" si="3"/>
        <v>0</v>
      </c>
      <c r="AV6" s="31">
        <f>SUMIF($D$12:$D$41,AV$2,$W$12:$W$41)</f>
        <v>0</v>
      </c>
    </row>
    <row r="7" spans="1:48" ht="15" customHeight="1">
      <c r="B7" s="139"/>
      <c r="S7" s="3"/>
      <c r="T7" s="3"/>
      <c r="U7" s="3"/>
      <c r="V7" s="3"/>
      <c r="W7" s="3"/>
      <c r="X7" s="79"/>
      <c r="Y7" s="3"/>
      <c r="Z7" s="3"/>
      <c r="AG7" s="3"/>
    </row>
    <row r="8" spans="1:48" ht="15" customHeight="1">
      <c r="B8" s="139"/>
      <c r="C8" s="604" t="s">
        <v>94</v>
      </c>
      <c r="D8" s="616" t="s">
        <v>306</v>
      </c>
      <c r="E8" s="624"/>
      <c r="F8" s="624"/>
      <c r="G8" s="624"/>
      <c r="H8" s="624"/>
      <c r="I8" s="624"/>
      <c r="J8" s="624"/>
      <c r="K8" s="624"/>
      <c r="L8" s="624"/>
      <c r="M8" s="616" t="s">
        <v>357</v>
      </c>
      <c r="N8" s="624"/>
      <c r="O8" s="624"/>
      <c r="P8" s="624"/>
      <c r="Q8" s="624"/>
      <c r="R8" s="624"/>
      <c r="S8" s="624"/>
      <c r="T8" s="624"/>
      <c r="U8" s="624"/>
      <c r="V8" s="624"/>
      <c r="W8" s="626"/>
      <c r="X8" s="79"/>
      <c r="Y8" s="3"/>
      <c r="Z8" s="3"/>
      <c r="AG8" s="3"/>
    </row>
    <row r="9" spans="1:48" ht="15" customHeight="1">
      <c r="B9" s="139"/>
      <c r="C9" s="605"/>
      <c r="D9" s="562" t="s">
        <v>313</v>
      </c>
      <c r="E9" s="562" t="s">
        <v>314</v>
      </c>
      <c r="F9" s="562" t="s">
        <v>358</v>
      </c>
      <c r="G9" s="682" t="s">
        <v>359</v>
      </c>
      <c r="H9" s="562" t="s">
        <v>681</v>
      </c>
      <c r="I9" s="562" t="s">
        <v>682</v>
      </c>
      <c r="J9" s="562" t="s">
        <v>364</v>
      </c>
      <c r="K9" s="571" t="s">
        <v>321</v>
      </c>
      <c r="L9" s="658"/>
      <c r="M9" s="666" t="s">
        <v>322</v>
      </c>
      <c r="N9" s="667"/>
      <c r="O9" s="666" t="s">
        <v>683</v>
      </c>
      <c r="P9" s="563" t="s">
        <v>574</v>
      </c>
      <c r="Q9" s="563" t="s">
        <v>366</v>
      </c>
      <c r="R9" s="563" t="s">
        <v>367</v>
      </c>
      <c r="S9" s="563" t="s">
        <v>368</v>
      </c>
      <c r="T9" s="645" t="s">
        <v>327</v>
      </c>
      <c r="U9" s="646"/>
      <c r="V9" s="646"/>
      <c r="W9" s="647"/>
      <c r="X9" s="79"/>
      <c r="Y9" s="3"/>
      <c r="Z9" s="3"/>
      <c r="AA9" s="3" t="s">
        <v>446</v>
      </c>
    </row>
    <row r="10" spans="1:48" ht="36" customHeight="1">
      <c r="B10" s="139"/>
      <c r="C10" s="605"/>
      <c r="D10" s="563"/>
      <c r="E10" s="563"/>
      <c r="F10" s="563"/>
      <c r="G10" s="683"/>
      <c r="H10" s="563"/>
      <c r="I10" s="563"/>
      <c r="J10" s="563"/>
      <c r="K10" s="663" t="s">
        <v>684</v>
      </c>
      <c r="L10" s="663" t="s">
        <v>685</v>
      </c>
      <c r="M10" s="663" t="s">
        <v>684</v>
      </c>
      <c r="N10" s="663" t="s">
        <v>685</v>
      </c>
      <c r="O10" s="666"/>
      <c r="P10" s="563"/>
      <c r="Q10" s="563"/>
      <c r="R10" s="563"/>
      <c r="S10" s="563"/>
      <c r="T10" s="648"/>
      <c r="U10" s="649"/>
      <c r="V10" s="649"/>
      <c r="W10" s="650"/>
      <c r="X10" s="79"/>
      <c r="Y10" s="3"/>
      <c r="Z10" s="3"/>
      <c r="AA10" s="48" t="s">
        <v>680</v>
      </c>
      <c r="AB10" s="485" t="s">
        <v>679</v>
      </c>
      <c r="AC10" s="31" t="s">
        <v>686</v>
      </c>
      <c r="AD10" s="3"/>
      <c r="AE10" s="48" t="s">
        <v>687</v>
      </c>
      <c r="AF10" s="48" t="s">
        <v>688</v>
      </c>
    </row>
    <row r="11" spans="1:48" ht="28.25" customHeight="1">
      <c r="B11" s="139"/>
      <c r="C11" s="605"/>
      <c r="D11" s="563"/>
      <c r="E11" s="563"/>
      <c r="F11" s="563"/>
      <c r="G11" s="683"/>
      <c r="H11" s="563"/>
      <c r="I11" s="642"/>
      <c r="J11" s="563"/>
      <c r="K11" s="663"/>
      <c r="L11" s="663"/>
      <c r="M11" s="663"/>
      <c r="N11" s="663"/>
      <c r="O11" s="666"/>
      <c r="P11" s="642"/>
      <c r="Q11" s="563"/>
      <c r="R11" s="563"/>
      <c r="S11" s="563"/>
      <c r="T11" s="476" t="s">
        <v>395</v>
      </c>
      <c r="U11" s="476" t="s">
        <v>396</v>
      </c>
      <c r="V11" s="476" t="s">
        <v>397</v>
      </c>
      <c r="W11" s="476" t="s">
        <v>850</v>
      </c>
      <c r="X11" s="79"/>
      <c r="Y11" s="3"/>
      <c r="Z11" s="3"/>
      <c r="AA11" s="36">
        <v>0.5</v>
      </c>
      <c r="AB11" s="31">
        <v>0.4</v>
      </c>
      <c r="AC11" s="31">
        <v>0.3</v>
      </c>
      <c r="AD11" s="3"/>
      <c r="AE11" s="31">
        <v>6000</v>
      </c>
      <c r="AF11" s="31">
        <v>4500</v>
      </c>
    </row>
    <row r="12" spans="1:48" ht="15" customHeight="1">
      <c r="B12" s="139"/>
      <c r="C12" s="322">
        <v>1</v>
      </c>
      <c r="D12" s="227"/>
      <c r="E12" s="352"/>
      <c r="F12" s="353"/>
      <c r="G12" s="329"/>
      <c r="H12" s="355"/>
      <c r="I12" s="355"/>
      <c r="J12" s="356"/>
      <c r="K12" s="227"/>
      <c r="L12" s="227"/>
      <c r="M12" s="31" t="str">
        <f t="shared" ref="M12:M41" si="4">IF(J12="","",IF(K12="○",IF(G12="ショーケース以外",$AA$11,$AB$11),0))</f>
        <v/>
      </c>
      <c r="N12" s="31" t="str">
        <f t="shared" ref="N12:N41" si="5">IF(OR(J12="",ISERROR(FIND("ショーケース",G12))),"",IF(L12="○",$AC$11,0))</f>
        <v/>
      </c>
      <c r="O12" s="168" t="str">
        <f t="shared" ref="O12:O41" si="6">IF(J12="","",$AE$11)</f>
        <v/>
      </c>
      <c r="P12" s="168" t="str">
        <f t="shared" ref="P12:P41" si="7">IF(OR(ISERROR(FIND("ショーケース",G12)),J12=""),"",$AF$11)</f>
        <v/>
      </c>
      <c r="Q12" s="168" t="str">
        <f>IF(J12="","",(H12*N(O12)*J12+IF(ISERROR(FIND("ショーケース",G12)),0,I12*J12*N(P12)))/1000)</f>
        <v/>
      </c>
      <c r="R12" s="356"/>
      <c r="S12" s="168" t="str">
        <f>IF(AND(M12="",N12=""),"",(IF(R12="",Q12,R12)*(N(M12)/(1-N(M12))*H12*O12*J12/1000/Q12+N(N12)/(1-N(N12))*I12*N(P12)*J12/1000/Q12)))</f>
        <v/>
      </c>
      <c r="T12" s="486" t="str">
        <f>IF(ISERROR($S12),"",IF($S12="","",$S12*$AL$3/1000))</f>
        <v/>
      </c>
      <c r="U12" s="486" t="str">
        <f>IF(ISERROR($S12),"",IF($S12="","",$S12*$AL$4/1000))</f>
        <v/>
      </c>
      <c r="V12" s="486" t="str">
        <f>IF(ISERROR($S12),"",IF($S12="","",$S12*$AL$5/1000))</f>
        <v/>
      </c>
      <c r="W12" s="486" t="str">
        <f>IF(ISERROR($S12),"",IF($S12="","",$S12*$AL$6/1000))</f>
        <v/>
      </c>
      <c r="X12" s="79"/>
      <c r="Y12" s="3"/>
    </row>
    <row r="13" spans="1:48" ht="15" customHeight="1">
      <c r="B13" s="139"/>
      <c r="C13" s="322">
        <v>2</v>
      </c>
      <c r="D13" s="227"/>
      <c r="E13" s="352"/>
      <c r="F13" s="353"/>
      <c r="G13" s="329"/>
      <c r="H13" s="355"/>
      <c r="I13" s="355"/>
      <c r="J13" s="356"/>
      <c r="K13" s="227"/>
      <c r="L13" s="227"/>
      <c r="M13" s="31" t="str">
        <f t="shared" si="4"/>
        <v/>
      </c>
      <c r="N13" s="31" t="str">
        <f t="shared" si="5"/>
        <v/>
      </c>
      <c r="O13" s="168" t="str">
        <f t="shared" si="6"/>
        <v/>
      </c>
      <c r="P13" s="168" t="str">
        <f t="shared" si="7"/>
        <v/>
      </c>
      <c r="Q13" s="168" t="str">
        <f>IF(J13="","",(H13*N(O13)*J13+IF(ISERROR(FIND("ショーケース",G13)),0,I13*J13*N(P13)))/1000)</f>
        <v/>
      </c>
      <c r="R13" s="356"/>
      <c r="S13" s="168" t="str">
        <f t="shared" ref="S13:S41" si="8">IF(AND(M13="",N13=""),"",(IF(R13="",Q13,R13)*(N(M13)/(1-N(M13))*H13*O13*J13/1000/Q13+N(N13)/(1-N(N13))*I13*N(P13)*J13/1000/Q13)))</f>
        <v/>
      </c>
      <c r="T13" s="486" t="str">
        <f t="shared" ref="T13:T41" si="9">IF(ISERROR($S13),"",IF($S13="","",$S13*$AL$3/1000))</f>
        <v/>
      </c>
      <c r="U13" s="486" t="str">
        <f t="shared" ref="U13:U41" si="10">IF(ISERROR($S13),"",IF($S13="","",$S13*$AL$4/1000))</f>
        <v/>
      </c>
      <c r="V13" s="486" t="str">
        <f t="shared" ref="V13:V41" si="11">IF(ISERROR($S13),"",IF($S13="","",$S13*$AL$5/1000))</f>
        <v/>
      </c>
      <c r="W13" s="486" t="str">
        <f t="shared" ref="W13:W40" si="12">IF(ISERROR($S13),"",IF($S13="","",$S13*$AL$6/1000))</f>
        <v/>
      </c>
      <c r="X13" s="79"/>
      <c r="Y13" s="3"/>
      <c r="Z13" s="3"/>
    </row>
    <row r="14" spans="1:48" ht="15" customHeight="1">
      <c r="B14" s="139"/>
      <c r="C14" s="322">
        <v>3</v>
      </c>
      <c r="D14" s="227"/>
      <c r="E14" s="352"/>
      <c r="F14" s="353"/>
      <c r="G14" s="329"/>
      <c r="H14" s="355"/>
      <c r="I14" s="355"/>
      <c r="J14" s="356"/>
      <c r="K14" s="227"/>
      <c r="L14" s="227"/>
      <c r="M14" s="31" t="str">
        <f t="shared" si="4"/>
        <v/>
      </c>
      <c r="N14" s="31" t="str">
        <f t="shared" si="5"/>
        <v/>
      </c>
      <c r="O14" s="168" t="str">
        <f t="shared" si="6"/>
        <v/>
      </c>
      <c r="P14" s="168" t="str">
        <f t="shared" si="7"/>
        <v/>
      </c>
      <c r="Q14" s="168" t="str">
        <f t="shared" ref="Q14:Q41" si="13">IF(J14="","",(H14*N(O14)*J14+IF(ISERROR(FIND("ショーケース",G14)),0,I14*J14*N(P14)))/1000)</f>
        <v/>
      </c>
      <c r="R14" s="356"/>
      <c r="S14" s="168" t="str">
        <f t="shared" si="8"/>
        <v/>
      </c>
      <c r="T14" s="486" t="str">
        <f t="shared" si="9"/>
        <v/>
      </c>
      <c r="U14" s="486" t="str">
        <f t="shared" si="10"/>
        <v/>
      </c>
      <c r="V14" s="486" t="str">
        <f t="shared" si="11"/>
        <v/>
      </c>
      <c r="W14" s="486" t="str">
        <f t="shared" si="12"/>
        <v/>
      </c>
      <c r="X14" s="79"/>
      <c r="Y14" s="3"/>
      <c r="Z14" s="3"/>
    </row>
    <row r="15" spans="1:48" ht="15" customHeight="1">
      <c r="B15" s="139"/>
      <c r="C15" s="322">
        <v>4</v>
      </c>
      <c r="D15" s="227"/>
      <c r="E15" s="352"/>
      <c r="F15" s="353"/>
      <c r="G15" s="329"/>
      <c r="H15" s="355"/>
      <c r="I15" s="355"/>
      <c r="J15" s="356"/>
      <c r="K15" s="227"/>
      <c r="L15" s="227"/>
      <c r="M15" s="31" t="str">
        <f t="shared" si="4"/>
        <v/>
      </c>
      <c r="N15" s="31" t="str">
        <f t="shared" si="5"/>
        <v/>
      </c>
      <c r="O15" s="168" t="str">
        <f t="shared" si="6"/>
        <v/>
      </c>
      <c r="P15" s="168" t="str">
        <f t="shared" si="7"/>
        <v/>
      </c>
      <c r="Q15" s="168" t="str">
        <f t="shared" si="13"/>
        <v/>
      </c>
      <c r="R15" s="356"/>
      <c r="S15" s="168" t="str">
        <f t="shared" si="8"/>
        <v/>
      </c>
      <c r="T15" s="486" t="str">
        <f t="shared" si="9"/>
        <v/>
      </c>
      <c r="U15" s="486" t="str">
        <f t="shared" si="10"/>
        <v/>
      </c>
      <c r="V15" s="486" t="str">
        <f t="shared" si="11"/>
        <v/>
      </c>
      <c r="W15" s="486" t="str">
        <f t="shared" si="12"/>
        <v/>
      </c>
      <c r="X15" s="79"/>
      <c r="Y15" s="3"/>
      <c r="Z15" s="3"/>
    </row>
    <row r="16" spans="1:48" ht="15" customHeight="1">
      <c r="B16" s="139"/>
      <c r="C16" s="322">
        <v>5</v>
      </c>
      <c r="D16" s="227"/>
      <c r="E16" s="352"/>
      <c r="F16" s="353"/>
      <c r="G16" s="329"/>
      <c r="H16" s="355"/>
      <c r="I16" s="355"/>
      <c r="J16" s="356"/>
      <c r="K16" s="227"/>
      <c r="L16" s="227"/>
      <c r="M16" s="31" t="str">
        <f t="shared" si="4"/>
        <v/>
      </c>
      <c r="N16" s="31" t="str">
        <f t="shared" si="5"/>
        <v/>
      </c>
      <c r="O16" s="168" t="str">
        <f t="shared" si="6"/>
        <v/>
      </c>
      <c r="P16" s="168" t="str">
        <f t="shared" si="7"/>
        <v/>
      </c>
      <c r="Q16" s="168" t="str">
        <f t="shared" si="13"/>
        <v/>
      </c>
      <c r="R16" s="356"/>
      <c r="S16" s="168" t="str">
        <f t="shared" si="8"/>
        <v/>
      </c>
      <c r="T16" s="486" t="str">
        <f t="shared" si="9"/>
        <v/>
      </c>
      <c r="U16" s="486" t="str">
        <f t="shared" si="10"/>
        <v/>
      </c>
      <c r="V16" s="486" t="str">
        <f t="shared" si="11"/>
        <v/>
      </c>
      <c r="W16" s="486" t="str">
        <f t="shared" si="12"/>
        <v/>
      </c>
      <c r="X16" s="79"/>
      <c r="Y16" s="3"/>
      <c r="Z16" s="3"/>
    </row>
    <row r="17" spans="2:26" ht="15" customHeight="1">
      <c r="B17" s="139"/>
      <c r="C17" s="322">
        <v>6</v>
      </c>
      <c r="D17" s="227"/>
      <c r="E17" s="352"/>
      <c r="F17" s="353"/>
      <c r="G17" s="329"/>
      <c r="H17" s="355"/>
      <c r="I17" s="355"/>
      <c r="J17" s="356"/>
      <c r="K17" s="227"/>
      <c r="L17" s="227"/>
      <c r="M17" s="31" t="str">
        <f t="shared" si="4"/>
        <v/>
      </c>
      <c r="N17" s="31" t="str">
        <f t="shared" si="5"/>
        <v/>
      </c>
      <c r="O17" s="168" t="str">
        <f t="shared" si="6"/>
        <v/>
      </c>
      <c r="P17" s="168" t="str">
        <f t="shared" si="7"/>
        <v/>
      </c>
      <c r="Q17" s="168" t="str">
        <f t="shared" si="13"/>
        <v/>
      </c>
      <c r="R17" s="356"/>
      <c r="S17" s="168" t="str">
        <f t="shared" si="8"/>
        <v/>
      </c>
      <c r="T17" s="486" t="str">
        <f t="shared" si="9"/>
        <v/>
      </c>
      <c r="U17" s="486" t="str">
        <f t="shared" si="10"/>
        <v/>
      </c>
      <c r="V17" s="486" t="str">
        <f t="shared" si="11"/>
        <v/>
      </c>
      <c r="W17" s="486" t="str">
        <f t="shared" si="12"/>
        <v/>
      </c>
      <c r="X17" s="79"/>
      <c r="Y17" s="3"/>
      <c r="Z17" s="3"/>
    </row>
    <row r="18" spans="2:26" ht="15" customHeight="1">
      <c r="B18" s="139"/>
      <c r="C18" s="322">
        <v>7</v>
      </c>
      <c r="D18" s="227"/>
      <c r="E18" s="352"/>
      <c r="F18" s="353"/>
      <c r="G18" s="329"/>
      <c r="H18" s="355"/>
      <c r="I18" s="355"/>
      <c r="J18" s="356"/>
      <c r="K18" s="227"/>
      <c r="L18" s="227"/>
      <c r="M18" s="31" t="str">
        <f t="shared" si="4"/>
        <v/>
      </c>
      <c r="N18" s="31" t="str">
        <f t="shared" si="5"/>
        <v/>
      </c>
      <c r="O18" s="168" t="str">
        <f t="shared" si="6"/>
        <v/>
      </c>
      <c r="P18" s="168" t="str">
        <f t="shared" si="7"/>
        <v/>
      </c>
      <c r="Q18" s="168" t="str">
        <f t="shared" si="13"/>
        <v/>
      </c>
      <c r="R18" s="356"/>
      <c r="S18" s="168" t="str">
        <f t="shared" si="8"/>
        <v/>
      </c>
      <c r="T18" s="486" t="str">
        <f t="shared" si="9"/>
        <v/>
      </c>
      <c r="U18" s="486" t="str">
        <f t="shared" si="10"/>
        <v/>
      </c>
      <c r="V18" s="486" t="str">
        <f t="shared" si="11"/>
        <v/>
      </c>
      <c r="W18" s="486" t="str">
        <f t="shared" si="12"/>
        <v/>
      </c>
      <c r="X18" s="79"/>
      <c r="Y18" s="3"/>
      <c r="Z18" s="3"/>
    </row>
    <row r="19" spans="2:26" ht="15" customHeight="1">
      <c r="B19" s="139"/>
      <c r="C19" s="322">
        <v>8</v>
      </c>
      <c r="D19" s="227"/>
      <c r="E19" s="352"/>
      <c r="F19" s="353"/>
      <c r="G19" s="329"/>
      <c r="H19" s="355"/>
      <c r="I19" s="355"/>
      <c r="J19" s="356"/>
      <c r="K19" s="227"/>
      <c r="L19" s="227"/>
      <c r="M19" s="31" t="str">
        <f t="shared" si="4"/>
        <v/>
      </c>
      <c r="N19" s="31" t="str">
        <f t="shared" si="5"/>
        <v/>
      </c>
      <c r="O19" s="168" t="str">
        <f t="shared" si="6"/>
        <v/>
      </c>
      <c r="P19" s="168" t="str">
        <f t="shared" si="7"/>
        <v/>
      </c>
      <c r="Q19" s="168" t="str">
        <f t="shared" si="13"/>
        <v/>
      </c>
      <c r="R19" s="356"/>
      <c r="S19" s="168" t="str">
        <f t="shared" si="8"/>
        <v/>
      </c>
      <c r="T19" s="486" t="str">
        <f t="shared" si="9"/>
        <v/>
      </c>
      <c r="U19" s="486" t="str">
        <f t="shared" si="10"/>
        <v/>
      </c>
      <c r="V19" s="486" t="str">
        <f t="shared" si="11"/>
        <v/>
      </c>
      <c r="W19" s="486" t="str">
        <f t="shared" si="12"/>
        <v/>
      </c>
      <c r="X19" s="79"/>
      <c r="Y19" s="3"/>
      <c r="Z19" s="3"/>
    </row>
    <row r="20" spans="2:26" ht="15" customHeight="1">
      <c r="B20" s="139"/>
      <c r="C20" s="322">
        <v>9</v>
      </c>
      <c r="D20" s="227"/>
      <c r="E20" s="352"/>
      <c r="F20" s="353"/>
      <c r="G20" s="329"/>
      <c r="H20" s="355"/>
      <c r="I20" s="355"/>
      <c r="J20" s="356"/>
      <c r="K20" s="227"/>
      <c r="L20" s="227"/>
      <c r="M20" s="31" t="str">
        <f t="shared" si="4"/>
        <v/>
      </c>
      <c r="N20" s="31" t="str">
        <f t="shared" si="5"/>
        <v/>
      </c>
      <c r="O20" s="168" t="str">
        <f t="shared" si="6"/>
        <v/>
      </c>
      <c r="P20" s="168" t="str">
        <f t="shared" si="7"/>
        <v/>
      </c>
      <c r="Q20" s="168" t="str">
        <f t="shared" si="13"/>
        <v/>
      </c>
      <c r="R20" s="356"/>
      <c r="S20" s="168" t="str">
        <f t="shared" si="8"/>
        <v/>
      </c>
      <c r="T20" s="486" t="str">
        <f t="shared" si="9"/>
        <v/>
      </c>
      <c r="U20" s="486" t="str">
        <f t="shared" si="10"/>
        <v/>
      </c>
      <c r="V20" s="486" t="str">
        <f t="shared" si="11"/>
        <v/>
      </c>
      <c r="W20" s="486" t="str">
        <f t="shared" si="12"/>
        <v/>
      </c>
      <c r="X20" s="79"/>
      <c r="Y20" s="3"/>
      <c r="Z20" s="3"/>
    </row>
    <row r="21" spans="2:26" ht="15" customHeight="1">
      <c r="B21" s="139"/>
      <c r="C21" s="322">
        <v>10</v>
      </c>
      <c r="D21" s="227"/>
      <c r="E21" s="352"/>
      <c r="F21" s="353"/>
      <c r="G21" s="329"/>
      <c r="H21" s="355"/>
      <c r="I21" s="355"/>
      <c r="J21" s="356"/>
      <c r="K21" s="227"/>
      <c r="L21" s="227"/>
      <c r="M21" s="31" t="str">
        <f t="shared" si="4"/>
        <v/>
      </c>
      <c r="N21" s="31" t="str">
        <f t="shared" si="5"/>
        <v/>
      </c>
      <c r="O21" s="168" t="str">
        <f t="shared" si="6"/>
        <v/>
      </c>
      <c r="P21" s="168" t="str">
        <f t="shared" si="7"/>
        <v/>
      </c>
      <c r="Q21" s="168" t="str">
        <f t="shared" si="13"/>
        <v/>
      </c>
      <c r="R21" s="356"/>
      <c r="S21" s="168" t="str">
        <f t="shared" si="8"/>
        <v/>
      </c>
      <c r="T21" s="486" t="str">
        <f t="shared" si="9"/>
        <v/>
      </c>
      <c r="U21" s="486" t="str">
        <f t="shared" si="10"/>
        <v/>
      </c>
      <c r="V21" s="486" t="str">
        <f t="shared" si="11"/>
        <v/>
      </c>
      <c r="W21" s="486" t="str">
        <f t="shared" si="12"/>
        <v/>
      </c>
      <c r="X21" s="79"/>
      <c r="Y21" s="3"/>
      <c r="Z21" s="3"/>
    </row>
    <row r="22" spans="2:26" ht="15" customHeight="1">
      <c r="B22" s="139"/>
      <c r="C22" s="322">
        <v>11</v>
      </c>
      <c r="D22" s="227"/>
      <c r="E22" s="352"/>
      <c r="F22" s="353"/>
      <c r="G22" s="329"/>
      <c r="H22" s="355"/>
      <c r="I22" s="355"/>
      <c r="J22" s="356"/>
      <c r="K22" s="227"/>
      <c r="L22" s="227"/>
      <c r="M22" s="31" t="str">
        <f t="shared" si="4"/>
        <v/>
      </c>
      <c r="N22" s="31" t="str">
        <f t="shared" si="5"/>
        <v/>
      </c>
      <c r="O22" s="168" t="str">
        <f t="shared" si="6"/>
        <v/>
      </c>
      <c r="P22" s="168" t="str">
        <f t="shared" si="7"/>
        <v/>
      </c>
      <c r="Q22" s="168" t="str">
        <f t="shared" si="13"/>
        <v/>
      </c>
      <c r="R22" s="356"/>
      <c r="S22" s="168" t="str">
        <f t="shared" si="8"/>
        <v/>
      </c>
      <c r="T22" s="486" t="str">
        <f t="shared" si="9"/>
        <v/>
      </c>
      <c r="U22" s="486" t="str">
        <f t="shared" si="10"/>
        <v/>
      </c>
      <c r="V22" s="486" t="str">
        <f t="shared" si="11"/>
        <v/>
      </c>
      <c r="W22" s="486" t="str">
        <f t="shared" si="12"/>
        <v/>
      </c>
      <c r="X22" s="79"/>
      <c r="Y22" s="3"/>
      <c r="Z22" s="3"/>
    </row>
    <row r="23" spans="2:26" ht="15" customHeight="1">
      <c r="B23" s="139"/>
      <c r="C23" s="322">
        <v>12</v>
      </c>
      <c r="D23" s="227"/>
      <c r="E23" s="352"/>
      <c r="F23" s="353"/>
      <c r="G23" s="329"/>
      <c r="H23" s="355"/>
      <c r="I23" s="355"/>
      <c r="J23" s="356"/>
      <c r="K23" s="227"/>
      <c r="L23" s="227"/>
      <c r="M23" s="31" t="str">
        <f t="shared" si="4"/>
        <v/>
      </c>
      <c r="N23" s="31" t="str">
        <f t="shared" si="5"/>
        <v/>
      </c>
      <c r="O23" s="168" t="str">
        <f t="shared" si="6"/>
        <v/>
      </c>
      <c r="P23" s="168" t="str">
        <f t="shared" si="7"/>
        <v/>
      </c>
      <c r="Q23" s="168" t="str">
        <f t="shared" si="13"/>
        <v/>
      </c>
      <c r="R23" s="356"/>
      <c r="S23" s="168" t="str">
        <f t="shared" si="8"/>
        <v/>
      </c>
      <c r="T23" s="486" t="str">
        <f t="shared" si="9"/>
        <v/>
      </c>
      <c r="U23" s="486" t="str">
        <f t="shared" si="10"/>
        <v/>
      </c>
      <c r="V23" s="486" t="str">
        <f t="shared" si="11"/>
        <v/>
      </c>
      <c r="W23" s="486" t="str">
        <f t="shared" si="12"/>
        <v/>
      </c>
      <c r="X23" s="79"/>
      <c r="Y23" s="3"/>
      <c r="Z23" s="3"/>
    </row>
    <row r="24" spans="2:26" ht="15" customHeight="1">
      <c r="B24" s="139"/>
      <c r="C24" s="322">
        <v>13</v>
      </c>
      <c r="D24" s="227"/>
      <c r="E24" s="352"/>
      <c r="F24" s="353"/>
      <c r="G24" s="329"/>
      <c r="H24" s="355"/>
      <c r="I24" s="355"/>
      <c r="J24" s="356"/>
      <c r="K24" s="227"/>
      <c r="L24" s="227"/>
      <c r="M24" s="31" t="str">
        <f t="shared" si="4"/>
        <v/>
      </c>
      <c r="N24" s="31" t="str">
        <f t="shared" si="5"/>
        <v/>
      </c>
      <c r="O24" s="168" t="str">
        <f t="shared" si="6"/>
        <v/>
      </c>
      <c r="P24" s="168" t="str">
        <f t="shared" si="7"/>
        <v/>
      </c>
      <c r="Q24" s="168" t="str">
        <f t="shared" si="13"/>
        <v/>
      </c>
      <c r="R24" s="356"/>
      <c r="S24" s="168" t="str">
        <f t="shared" si="8"/>
        <v/>
      </c>
      <c r="T24" s="486" t="str">
        <f t="shared" si="9"/>
        <v/>
      </c>
      <c r="U24" s="486" t="str">
        <f t="shared" si="10"/>
        <v/>
      </c>
      <c r="V24" s="486" t="str">
        <f t="shared" si="11"/>
        <v/>
      </c>
      <c r="W24" s="486" t="str">
        <f t="shared" si="12"/>
        <v/>
      </c>
      <c r="X24" s="79"/>
      <c r="Y24" s="3"/>
      <c r="Z24" s="3"/>
    </row>
    <row r="25" spans="2:26" ht="15" customHeight="1">
      <c r="B25" s="139"/>
      <c r="C25" s="322">
        <v>14</v>
      </c>
      <c r="D25" s="227"/>
      <c r="E25" s="352"/>
      <c r="F25" s="353"/>
      <c r="G25" s="329"/>
      <c r="H25" s="355"/>
      <c r="I25" s="355"/>
      <c r="J25" s="356"/>
      <c r="K25" s="227"/>
      <c r="L25" s="227"/>
      <c r="M25" s="31" t="str">
        <f t="shared" si="4"/>
        <v/>
      </c>
      <c r="N25" s="31" t="str">
        <f t="shared" si="5"/>
        <v/>
      </c>
      <c r="O25" s="168" t="str">
        <f t="shared" si="6"/>
        <v/>
      </c>
      <c r="P25" s="168" t="str">
        <f t="shared" si="7"/>
        <v/>
      </c>
      <c r="Q25" s="168" t="str">
        <f t="shared" si="13"/>
        <v/>
      </c>
      <c r="R25" s="356"/>
      <c r="S25" s="168" t="str">
        <f t="shared" si="8"/>
        <v/>
      </c>
      <c r="T25" s="486" t="str">
        <f t="shared" si="9"/>
        <v/>
      </c>
      <c r="U25" s="486" t="str">
        <f t="shared" si="10"/>
        <v/>
      </c>
      <c r="V25" s="486" t="str">
        <f t="shared" si="11"/>
        <v/>
      </c>
      <c r="W25" s="486" t="str">
        <f t="shared" si="12"/>
        <v/>
      </c>
      <c r="X25" s="79"/>
      <c r="Y25" s="3"/>
      <c r="Z25" s="3"/>
    </row>
    <row r="26" spans="2:26" ht="15" customHeight="1">
      <c r="B26" s="139"/>
      <c r="C26" s="322">
        <v>15</v>
      </c>
      <c r="D26" s="227"/>
      <c r="E26" s="352"/>
      <c r="F26" s="353"/>
      <c r="G26" s="329"/>
      <c r="H26" s="355"/>
      <c r="I26" s="355"/>
      <c r="J26" s="356"/>
      <c r="K26" s="227"/>
      <c r="L26" s="227"/>
      <c r="M26" s="31" t="str">
        <f t="shared" si="4"/>
        <v/>
      </c>
      <c r="N26" s="31" t="str">
        <f t="shared" si="5"/>
        <v/>
      </c>
      <c r="O26" s="168" t="str">
        <f t="shared" si="6"/>
        <v/>
      </c>
      <c r="P26" s="168" t="str">
        <f t="shared" si="7"/>
        <v/>
      </c>
      <c r="Q26" s="168" t="str">
        <f t="shared" si="13"/>
        <v/>
      </c>
      <c r="R26" s="356"/>
      <c r="S26" s="168" t="str">
        <f t="shared" si="8"/>
        <v/>
      </c>
      <c r="T26" s="486" t="str">
        <f t="shared" si="9"/>
        <v/>
      </c>
      <c r="U26" s="486" t="str">
        <f t="shared" si="10"/>
        <v/>
      </c>
      <c r="V26" s="486" t="str">
        <f t="shared" si="11"/>
        <v/>
      </c>
      <c r="W26" s="486" t="str">
        <f t="shared" si="12"/>
        <v/>
      </c>
      <c r="X26" s="79"/>
      <c r="Y26" s="3"/>
      <c r="Z26" s="3"/>
    </row>
    <row r="27" spans="2:26" ht="15" customHeight="1">
      <c r="B27" s="139"/>
      <c r="C27" s="322">
        <v>16</v>
      </c>
      <c r="D27" s="227"/>
      <c r="E27" s="352"/>
      <c r="F27" s="353"/>
      <c r="G27" s="329"/>
      <c r="H27" s="355"/>
      <c r="I27" s="355"/>
      <c r="J27" s="356"/>
      <c r="K27" s="227"/>
      <c r="L27" s="227"/>
      <c r="M27" s="31" t="str">
        <f t="shared" si="4"/>
        <v/>
      </c>
      <c r="N27" s="31" t="str">
        <f t="shared" si="5"/>
        <v/>
      </c>
      <c r="O27" s="168" t="str">
        <f t="shared" si="6"/>
        <v/>
      </c>
      <c r="P27" s="168" t="str">
        <f t="shared" si="7"/>
        <v/>
      </c>
      <c r="Q27" s="168" t="str">
        <f t="shared" si="13"/>
        <v/>
      </c>
      <c r="R27" s="356"/>
      <c r="S27" s="168" t="str">
        <f t="shared" si="8"/>
        <v/>
      </c>
      <c r="T27" s="486" t="str">
        <f t="shared" si="9"/>
        <v/>
      </c>
      <c r="U27" s="486" t="str">
        <f t="shared" si="10"/>
        <v/>
      </c>
      <c r="V27" s="486" t="str">
        <f t="shared" si="11"/>
        <v/>
      </c>
      <c r="W27" s="486" t="str">
        <f t="shared" si="12"/>
        <v/>
      </c>
      <c r="X27" s="79"/>
      <c r="Y27" s="3"/>
      <c r="Z27" s="3"/>
    </row>
    <row r="28" spans="2:26" ht="15" customHeight="1">
      <c r="B28" s="139"/>
      <c r="C28" s="322">
        <v>17</v>
      </c>
      <c r="D28" s="227"/>
      <c r="E28" s="352"/>
      <c r="F28" s="353"/>
      <c r="G28" s="329"/>
      <c r="H28" s="355"/>
      <c r="I28" s="355"/>
      <c r="J28" s="356"/>
      <c r="K28" s="227"/>
      <c r="L28" s="227"/>
      <c r="M28" s="31" t="str">
        <f t="shared" si="4"/>
        <v/>
      </c>
      <c r="N28" s="31" t="str">
        <f t="shared" si="5"/>
        <v/>
      </c>
      <c r="O28" s="168" t="str">
        <f t="shared" si="6"/>
        <v/>
      </c>
      <c r="P28" s="168" t="str">
        <f t="shared" si="7"/>
        <v/>
      </c>
      <c r="Q28" s="168" t="str">
        <f t="shared" si="13"/>
        <v/>
      </c>
      <c r="R28" s="356"/>
      <c r="S28" s="168" t="str">
        <f t="shared" si="8"/>
        <v/>
      </c>
      <c r="T28" s="486" t="str">
        <f t="shared" si="9"/>
        <v/>
      </c>
      <c r="U28" s="486" t="str">
        <f t="shared" si="10"/>
        <v/>
      </c>
      <c r="V28" s="486" t="str">
        <f t="shared" si="11"/>
        <v/>
      </c>
      <c r="W28" s="486" t="str">
        <f t="shared" si="12"/>
        <v/>
      </c>
      <c r="X28" s="79"/>
      <c r="Y28" s="3"/>
      <c r="Z28" s="3"/>
    </row>
    <row r="29" spans="2:26" ht="15" customHeight="1">
      <c r="B29" s="139"/>
      <c r="C29" s="322">
        <v>18</v>
      </c>
      <c r="D29" s="227"/>
      <c r="E29" s="352"/>
      <c r="F29" s="353"/>
      <c r="G29" s="329"/>
      <c r="H29" s="355"/>
      <c r="I29" s="355"/>
      <c r="J29" s="356"/>
      <c r="K29" s="227"/>
      <c r="L29" s="227"/>
      <c r="M29" s="31" t="str">
        <f t="shared" si="4"/>
        <v/>
      </c>
      <c r="N29" s="31" t="str">
        <f t="shared" si="5"/>
        <v/>
      </c>
      <c r="O29" s="168" t="str">
        <f t="shared" si="6"/>
        <v/>
      </c>
      <c r="P29" s="168" t="str">
        <f t="shared" si="7"/>
        <v/>
      </c>
      <c r="Q29" s="168" t="str">
        <f t="shared" si="13"/>
        <v/>
      </c>
      <c r="R29" s="356"/>
      <c r="S29" s="168" t="str">
        <f t="shared" si="8"/>
        <v/>
      </c>
      <c r="T29" s="486" t="str">
        <f t="shared" si="9"/>
        <v/>
      </c>
      <c r="U29" s="486" t="str">
        <f t="shared" si="10"/>
        <v/>
      </c>
      <c r="V29" s="486" t="str">
        <f t="shared" si="11"/>
        <v/>
      </c>
      <c r="W29" s="486" t="str">
        <f t="shared" si="12"/>
        <v/>
      </c>
      <c r="X29" s="79"/>
      <c r="Y29" s="3"/>
      <c r="Z29" s="3"/>
    </row>
    <row r="30" spans="2:26" ht="15" customHeight="1">
      <c r="B30" s="139"/>
      <c r="C30" s="322">
        <v>19</v>
      </c>
      <c r="D30" s="227"/>
      <c r="E30" s="352"/>
      <c r="F30" s="353"/>
      <c r="G30" s="329"/>
      <c r="H30" s="355"/>
      <c r="I30" s="355"/>
      <c r="J30" s="356"/>
      <c r="K30" s="227"/>
      <c r="L30" s="227"/>
      <c r="M30" s="31" t="str">
        <f t="shared" si="4"/>
        <v/>
      </c>
      <c r="N30" s="31" t="str">
        <f t="shared" si="5"/>
        <v/>
      </c>
      <c r="O30" s="168" t="str">
        <f t="shared" si="6"/>
        <v/>
      </c>
      <c r="P30" s="168" t="str">
        <f t="shared" si="7"/>
        <v/>
      </c>
      <c r="Q30" s="168" t="str">
        <f t="shared" si="13"/>
        <v/>
      </c>
      <c r="R30" s="356"/>
      <c r="S30" s="168" t="str">
        <f t="shared" si="8"/>
        <v/>
      </c>
      <c r="T30" s="486" t="str">
        <f t="shared" si="9"/>
        <v/>
      </c>
      <c r="U30" s="486" t="str">
        <f t="shared" si="10"/>
        <v/>
      </c>
      <c r="V30" s="486" t="str">
        <f t="shared" si="11"/>
        <v/>
      </c>
      <c r="W30" s="486" t="str">
        <f t="shared" si="12"/>
        <v/>
      </c>
      <c r="X30" s="79"/>
      <c r="Y30" s="3"/>
      <c r="Z30" s="3"/>
    </row>
    <row r="31" spans="2:26" ht="15" customHeight="1">
      <c r="B31" s="139"/>
      <c r="C31" s="322">
        <v>20</v>
      </c>
      <c r="D31" s="227"/>
      <c r="E31" s="352"/>
      <c r="F31" s="353"/>
      <c r="G31" s="329"/>
      <c r="H31" s="355"/>
      <c r="I31" s="355"/>
      <c r="J31" s="356"/>
      <c r="K31" s="227"/>
      <c r="L31" s="227"/>
      <c r="M31" s="31" t="str">
        <f t="shared" si="4"/>
        <v/>
      </c>
      <c r="N31" s="31" t="str">
        <f t="shared" si="5"/>
        <v/>
      </c>
      <c r="O31" s="168" t="str">
        <f t="shared" si="6"/>
        <v/>
      </c>
      <c r="P31" s="168" t="str">
        <f t="shared" si="7"/>
        <v/>
      </c>
      <c r="Q31" s="168" t="str">
        <f t="shared" si="13"/>
        <v/>
      </c>
      <c r="R31" s="356"/>
      <c r="S31" s="168" t="str">
        <f t="shared" si="8"/>
        <v/>
      </c>
      <c r="T31" s="486" t="str">
        <f t="shared" si="9"/>
        <v/>
      </c>
      <c r="U31" s="486" t="str">
        <f t="shared" si="10"/>
        <v/>
      </c>
      <c r="V31" s="486" t="str">
        <f t="shared" si="11"/>
        <v/>
      </c>
      <c r="W31" s="486" t="str">
        <f t="shared" si="12"/>
        <v/>
      </c>
      <c r="X31" s="79"/>
      <c r="Y31" s="3"/>
      <c r="Z31" s="3"/>
    </row>
    <row r="32" spans="2:26" ht="15" customHeight="1">
      <c r="B32" s="139"/>
      <c r="C32" s="322">
        <v>21</v>
      </c>
      <c r="D32" s="227"/>
      <c r="E32" s="352"/>
      <c r="F32" s="353"/>
      <c r="G32" s="329"/>
      <c r="H32" s="355"/>
      <c r="I32" s="355"/>
      <c r="J32" s="356"/>
      <c r="K32" s="227"/>
      <c r="L32" s="227"/>
      <c r="M32" s="31" t="str">
        <f t="shared" si="4"/>
        <v/>
      </c>
      <c r="N32" s="31" t="str">
        <f t="shared" si="5"/>
        <v/>
      </c>
      <c r="O32" s="168" t="str">
        <f t="shared" si="6"/>
        <v/>
      </c>
      <c r="P32" s="168" t="str">
        <f t="shared" si="7"/>
        <v/>
      </c>
      <c r="Q32" s="168" t="str">
        <f t="shared" si="13"/>
        <v/>
      </c>
      <c r="R32" s="356"/>
      <c r="S32" s="168" t="str">
        <f t="shared" si="8"/>
        <v/>
      </c>
      <c r="T32" s="486" t="str">
        <f t="shared" si="9"/>
        <v/>
      </c>
      <c r="U32" s="486" t="str">
        <f t="shared" si="10"/>
        <v/>
      </c>
      <c r="V32" s="486" t="str">
        <f t="shared" si="11"/>
        <v/>
      </c>
      <c r="W32" s="486" t="str">
        <f t="shared" si="12"/>
        <v/>
      </c>
      <c r="X32" s="79"/>
      <c r="Y32" s="3"/>
      <c r="Z32" s="3"/>
    </row>
    <row r="33" spans="2:26" ht="15" customHeight="1">
      <c r="B33" s="139"/>
      <c r="C33" s="322">
        <v>22</v>
      </c>
      <c r="D33" s="227"/>
      <c r="E33" s="352"/>
      <c r="F33" s="353"/>
      <c r="G33" s="329"/>
      <c r="H33" s="355"/>
      <c r="I33" s="355"/>
      <c r="J33" s="356"/>
      <c r="K33" s="227"/>
      <c r="L33" s="227"/>
      <c r="M33" s="31" t="str">
        <f t="shared" si="4"/>
        <v/>
      </c>
      <c r="N33" s="31" t="str">
        <f t="shared" si="5"/>
        <v/>
      </c>
      <c r="O33" s="168" t="str">
        <f t="shared" si="6"/>
        <v/>
      </c>
      <c r="P33" s="168" t="str">
        <f t="shared" si="7"/>
        <v/>
      </c>
      <c r="Q33" s="168" t="str">
        <f t="shared" si="13"/>
        <v/>
      </c>
      <c r="R33" s="356"/>
      <c r="S33" s="168" t="str">
        <f t="shared" si="8"/>
        <v/>
      </c>
      <c r="T33" s="486" t="str">
        <f t="shared" si="9"/>
        <v/>
      </c>
      <c r="U33" s="486" t="str">
        <f t="shared" si="10"/>
        <v/>
      </c>
      <c r="V33" s="486" t="str">
        <f t="shared" si="11"/>
        <v/>
      </c>
      <c r="W33" s="486" t="str">
        <f t="shared" si="12"/>
        <v/>
      </c>
      <c r="X33" s="79"/>
      <c r="Y33" s="3"/>
      <c r="Z33" s="3"/>
    </row>
    <row r="34" spans="2:26" ht="15" customHeight="1">
      <c r="B34" s="139"/>
      <c r="C34" s="322">
        <v>23</v>
      </c>
      <c r="D34" s="227"/>
      <c r="E34" s="352"/>
      <c r="F34" s="353"/>
      <c r="G34" s="329"/>
      <c r="H34" s="355"/>
      <c r="I34" s="355"/>
      <c r="J34" s="356"/>
      <c r="K34" s="227"/>
      <c r="L34" s="227"/>
      <c r="M34" s="31" t="str">
        <f t="shared" si="4"/>
        <v/>
      </c>
      <c r="N34" s="31" t="str">
        <f t="shared" si="5"/>
        <v/>
      </c>
      <c r="O34" s="168" t="str">
        <f t="shared" si="6"/>
        <v/>
      </c>
      <c r="P34" s="168" t="str">
        <f t="shared" si="7"/>
        <v/>
      </c>
      <c r="Q34" s="168" t="str">
        <f t="shared" si="13"/>
        <v/>
      </c>
      <c r="R34" s="356"/>
      <c r="S34" s="168" t="str">
        <f t="shared" si="8"/>
        <v/>
      </c>
      <c r="T34" s="486" t="str">
        <f t="shared" si="9"/>
        <v/>
      </c>
      <c r="U34" s="486" t="str">
        <f t="shared" si="10"/>
        <v/>
      </c>
      <c r="V34" s="486" t="str">
        <f t="shared" si="11"/>
        <v/>
      </c>
      <c r="W34" s="486" t="str">
        <f t="shared" si="12"/>
        <v/>
      </c>
      <c r="X34" s="79"/>
      <c r="Y34" s="3"/>
      <c r="Z34" s="3"/>
    </row>
    <row r="35" spans="2:26" ht="15" customHeight="1">
      <c r="B35" s="139"/>
      <c r="C35" s="322">
        <v>24</v>
      </c>
      <c r="D35" s="227"/>
      <c r="E35" s="352"/>
      <c r="F35" s="353"/>
      <c r="G35" s="329"/>
      <c r="H35" s="355"/>
      <c r="I35" s="355"/>
      <c r="J35" s="356"/>
      <c r="K35" s="227"/>
      <c r="L35" s="227"/>
      <c r="M35" s="31" t="str">
        <f t="shared" si="4"/>
        <v/>
      </c>
      <c r="N35" s="31" t="str">
        <f t="shared" si="5"/>
        <v/>
      </c>
      <c r="O35" s="168" t="str">
        <f t="shared" si="6"/>
        <v/>
      </c>
      <c r="P35" s="168" t="str">
        <f t="shared" si="7"/>
        <v/>
      </c>
      <c r="Q35" s="168" t="str">
        <f t="shared" si="13"/>
        <v/>
      </c>
      <c r="R35" s="356"/>
      <c r="S35" s="168" t="str">
        <f t="shared" si="8"/>
        <v/>
      </c>
      <c r="T35" s="486" t="str">
        <f t="shared" si="9"/>
        <v/>
      </c>
      <c r="U35" s="486" t="str">
        <f t="shared" si="10"/>
        <v/>
      </c>
      <c r="V35" s="486" t="str">
        <f t="shared" si="11"/>
        <v/>
      </c>
      <c r="W35" s="486" t="str">
        <f t="shared" si="12"/>
        <v/>
      </c>
      <c r="X35" s="79"/>
      <c r="Y35" s="3"/>
      <c r="Z35" s="3"/>
    </row>
    <row r="36" spans="2:26" ht="15" customHeight="1">
      <c r="B36" s="139"/>
      <c r="C36" s="322">
        <v>25</v>
      </c>
      <c r="D36" s="227"/>
      <c r="E36" s="352"/>
      <c r="F36" s="353"/>
      <c r="G36" s="329"/>
      <c r="H36" s="355"/>
      <c r="I36" s="355"/>
      <c r="J36" s="356"/>
      <c r="K36" s="227"/>
      <c r="L36" s="227"/>
      <c r="M36" s="31" t="str">
        <f t="shared" si="4"/>
        <v/>
      </c>
      <c r="N36" s="31" t="str">
        <f t="shared" si="5"/>
        <v/>
      </c>
      <c r="O36" s="168" t="str">
        <f t="shared" si="6"/>
        <v/>
      </c>
      <c r="P36" s="168" t="str">
        <f t="shared" si="7"/>
        <v/>
      </c>
      <c r="Q36" s="168" t="str">
        <f t="shared" si="13"/>
        <v/>
      </c>
      <c r="R36" s="356"/>
      <c r="S36" s="168" t="str">
        <f t="shared" si="8"/>
        <v/>
      </c>
      <c r="T36" s="486" t="str">
        <f t="shared" si="9"/>
        <v/>
      </c>
      <c r="U36" s="486" t="str">
        <f t="shared" si="10"/>
        <v/>
      </c>
      <c r="V36" s="486" t="str">
        <f t="shared" si="11"/>
        <v/>
      </c>
      <c r="W36" s="486" t="str">
        <f t="shared" si="12"/>
        <v/>
      </c>
      <c r="X36" s="79"/>
      <c r="Y36" s="3"/>
      <c r="Z36" s="3"/>
    </row>
    <row r="37" spans="2:26" ht="15" customHeight="1">
      <c r="B37" s="139"/>
      <c r="C37" s="322">
        <v>26</v>
      </c>
      <c r="D37" s="227"/>
      <c r="E37" s="352"/>
      <c r="F37" s="353"/>
      <c r="G37" s="329"/>
      <c r="H37" s="355"/>
      <c r="I37" s="355"/>
      <c r="J37" s="356"/>
      <c r="K37" s="227"/>
      <c r="L37" s="227"/>
      <c r="M37" s="31" t="str">
        <f t="shared" si="4"/>
        <v/>
      </c>
      <c r="N37" s="31" t="str">
        <f t="shared" si="5"/>
        <v/>
      </c>
      <c r="O37" s="168" t="str">
        <f t="shared" si="6"/>
        <v/>
      </c>
      <c r="P37" s="168" t="str">
        <f t="shared" si="7"/>
        <v/>
      </c>
      <c r="Q37" s="168" t="str">
        <f t="shared" si="13"/>
        <v/>
      </c>
      <c r="R37" s="356"/>
      <c r="S37" s="168" t="str">
        <f t="shared" si="8"/>
        <v/>
      </c>
      <c r="T37" s="486" t="str">
        <f t="shared" si="9"/>
        <v/>
      </c>
      <c r="U37" s="486" t="str">
        <f t="shared" si="10"/>
        <v/>
      </c>
      <c r="V37" s="486" t="str">
        <f t="shared" si="11"/>
        <v/>
      </c>
      <c r="W37" s="486" t="str">
        <f t="shared" si="12"/>
        <v/>
      </c>
      <c r="X37" s="79"/>
      <c r="Y37" s="3"/>
      <c r="Z37" s="3"/>
    </row>
    <row r="38" spans="2:26" ht="15" customHeight="1">
      <c r="B38" s="139"/>
      <c r="C38" s="322">
        <v>27</v>
      </c>
      <c r="D38" s="227"/>
      <c r="E38" s="352"/>
      <c r="F38" s="353"/>
      <c r="G38" s="329"/>
      <c r="H38" s="355"/>
      <c r="I38" s="355"/>
      <c r="J38" s="356"/>
      <c r="K38" s="227"/>
      <c r="L38" s="227"/>
      <c r="M38" s="31" t="str">
        <f t="shared" si="4"/>
        <v/>
      </c>
      <c r="N38" s="31" t="str">
        <f t="shared" si="5"/>
        <v/>
      </c>
      <c r="O38" s="168" t="str">
        <f t="shared" si="6"/>
        <v/>
      </c>
      <c r="P38" s="168" t="str">
        <f t="shared" si="7"/>
        <v/>
      </c>
      <c r="Q38" s="168" t="str">
        <f t="shared" si="13"/>
        <v/>
      </c>
      <c r="R38" s="356"/>
      <c r="S38" s="168" t="str">
        <f t="shared" si="8"/>
        <v/>
      </c>
      <c r="T38" s="486" t="str">
        <f t="shared" si="9"/>
        <v/>
      </c>
      <c r="U38" s="486" t="str">
        <f t="shared" si="10"/>
        <v/>
      </c>
      <c r="V38" s="486" t="str">
        <f t="shared" si="11"/>
        <v/>
      </c>
      <c r="W38" s="486" t="str">
        <f t="shared" si="12"/>
        <v/>
      </c>
      <c r="X38" s="79"/>
      <c r="Y38" s="3"/>
      <c r="Z38" s="3"/>
    </row>
    <row r="39" spans="2:26" ht="15" customHeight="1">
      <c r="B39" s="139"/>
      <c r="C39" s="322">
        <v>28</v>
      </c>
      <c r="D39" s="227"/>
      <c r="E39" s="352"/>
      <c r="F39" s="353"/>
      <c r="G39" s="329"/>
      <c r="H39" s="355"/>
      <c r="I39" s="355"/>
      <c r="J39" s="356"/>
      <c r="K39" s="227"/>
      <c r="L39" s="227"/>
      <c r="M39" s="31" t="str">
        <f t="shared" si="4"/>
        <v/>
      </c>
      <c r="N39" s="31" t="str">
        <f t="shared" si="5"/>
        <v/>
      </c>
      <c r="O39" s="168" t="str">
        <f t="shared" si="6"/>
        <v/>
      </c>
      <c r="P39" s="168" t="str">
        <f t="shared" si="7"/>
        <v/>
      </c>
      <c r="Q39" s="168" t="str">
        <f t="shared" si="13"/>
        <v/>
      </c>
      <c r="R39" s="356"/>
      <c r="S39" s="168" t="str">
        <f t="shared" si="8"/>
        <v/>
      </c>
      <c r="T39" s="486" t="str">
        <f t="shared" si="9"/>
        <v/>
      </c>
      <c r="U39" s="486" t="str">
        <f t="shared" si="10"/>
        <v/>
      </c>
      <c r="V39" s="486" t="str">
        <f t="shared" si="11"/>
        <v/>
      </c>
      <c r="W39" s="486" t="str">
        <f t="shared" si="12"/>
        <v/>
      </c>
      <c r="X39" s="79"/>
      <c r="Y39" s="3"/>
      <c r="Z39" s="3"/>
    </row>
    <row r="40" spans="2:26" ht="15" customHeight="1">
      <c r="B40" s="139"/>
      <c r="C40" s="322">
        <v>29</v>
      </c>
      <c r="D40" s="227"/>
      <c r="E40" s="352"/>
      <c r="F40" s="353"/>
      <c r="G40" s="329"/>
      <c r="H40" s="355"/>
      <c r="I40" s="355"/>
      <c r="J40" s="356"/>
      <c r="K40" s="227"/>
      <c r="L40" s="227"/>
      <c r="M40" s="31" t="str">
        <f t="shared" si="4"/>
        <v/>
      </c>
      <c r="N40" s="31" t="str">
        <f t="shared" si="5"/>
        <v/>
      </c>
      <c r="O40" s="168" t="str">
        <f t="shared" si="6"/>
        <v/>
      </c>
      <c r="P40" s="168" t="str">
        <f t="shared" si="7"/>
        <v/>
      </c>
      <c r="Q40" s="168" t="str">
        <f t="shared" si="13"/>
        <v/>
      </c>
      <c r="R40" s="356"/>
      <c r="S40" s="168" t="str">
        <f t="shared" si="8"/>
        <v/>
      </c>
      <c r="T40" s="486" t="str">
        <f t="shared" si="9"/>
        <v/>
      </c>
      <c r="U40" s="486" t="str">
        <f t="shared" si="10"/>
        <v/>
      </c>
      <c r="V40" s="486" t="str">
        <f t="shared" si="11"/>
        <v/>
      </c>
      <c r="W40" s="486" t="str">
        <f t="shared" si="12"/>
        <v/>
      </c>
      <c r="X40" s="79"/>
      <c r="Y40" s="3"/>
      <c r="Z40" s="3"/>
    </row>
    <row r="41" spans="2:26" ht="15" customHeight="1">
      <c r="B41" s="139"/>
      <c r="C41" s="322">
        <v>30</v>
      </c>
      <c r="D41" s="227"/>
      <c r="E41" s="352"/>
      <c r="F41" s="353"/>
      <c r="G41" s="329"/>
      <c r="H41" s="355"/>
      <c r="I41" s="355"/>
      <c r="J41" s="356"/>
      <c r="K41" s="227"/>
      <c r="L41" s="227"/>
      <c r="M41" s="31" t="str">
        <f t="shared" si="4"/>
        <v/>
      </c>
      <c r="N41" s="31" t="str">
        <f t="shared" si="5"/>
        <v/>
      </c>
      <c r="O41" s="168" t="str">
        <f t="shared" si="6"/>
        <v/>
      </c>
      <c r="P41" s="168" t="str">
        <f t="shared" si="7"/>
        <v/>
      </c>
      <c r="Q41" s="168" t="str">
        <f t="shared" si="13"/>
        <v/>
      </c>
      <c r="R41" s="356"/>
      <c r="S41" s="168" t="str">
        <f t="shared" si="8"/>
        <v/>
      </c>
      <c r="T41" s="486" t="str">
        <f t="shared" si="9"/>
        <v/>
      </c>
      <c r="U41" s="486" t="str">
        <f t="shared" si="10"/>
        <v/>
      </c>
      <c r="V41" s="486" t="str">
        <f t="shared" si="11"/>
        <v/>
      </c>
      <c r="W41" s="486" t="str">
        <f>IF(ISERROR($S41),"",IF($S41="","",$S41*$AL$6/1000))</f>
        <v/>
      </c>
      <c r="X41" s="79"/>
      <c r="Y41" s="3"/>
      <c r="Z41" s="3"/>
    </row>
    <row r="42" spans="2:26">
      <c r="B42" s="376"/>
      <c r="C42" s="332"/>
      <c r="D42" s="332"/>
      <c r="E42" s="332"/>
      <c r="F42" s="332"/>
      <c r="G42" s="487"/>
      <c r="H42" s="332"/>
      <c r="I42" s="332"/>
      <c r="J42" s="332"/>
      <c r="K42" s="332"/>
      <c r="L42" s="332"/>
      <c r="M42" s="332"/>
      <c r="N42" s="332"/>
      <c r="O42" s="332"/>
      <c r="P42" s="332"/>
      <c r="Q42" s="332"/>
      <c r="R42" s="332"/>
      <c r="S42" s="33"/>
      <c r="T42" s="33"/>
      <c r="U42" s="33"/>
      <c r="V42" s="33"/>
      <c r="W42" s="33"/>
      <c r="X42" s="377"/>
      <c r="Y42" s="3"/>
      <c r="Z42" s="3"/>
    </row>
    <row r="43" spans="2:26">
      <c r="X43" s="303" t="s">
        <v>229</v>
      </c>
    </row>
  </sheetData>
  <sheetProtection algorithmName="SHA-512" hashValue="vx2Vu2qC97hZXU2T7rLq8yzTlBiNBFOVkB3TzIiR6u3lr6BnX0hQ74upDqptDSbcu+GgvfCt6rF0eYyzYUNDUg==" saltValue="Z+nmY9sHTabFTnYZQjlJsQ==" spinCount="100000" sheet="1" selectLockedCells="1"/>
  <mergeCells count="22">
    <mergeCell ref="T9:W10"/>
    <mergeCell ref="M8:W8"/>
    <mergeCell ref="C8:C11"/>
    <mergeCell ref="D8:L8"/>
    <mergeCell ref="D9:D11"/>
    <mergeCell ref="E9:E11"/>
    <mergeCell ref="F9:F11"/>
    <mergeCell ref="G9:G11"/>
    <mergeCell ref="H9:H11"/>
    <mergeCell ref="I9:I11"/>
    <mergeCell ref="J9:J11"/>
    <mergeCell ref="S9:S11"/>
    <mergeCell ref="K10:K11"/>
    <mergeCell ref="L10:L11"/>
    <mergeCell ref="M10:M11"/>
    <mergeCell ref="N10:N11"/>
    <mergeCell ref="R9:R11"/>
    <mergeCell ref="K9:L9"/>
    <mergeCell ref="M9:N9"/>
    <mergeCell ref="O9:O11"/>
    <mergeCell ref="P9:P11"/>
    <mergeCell ref="Q9:Q11"/>
  </mergeCells>
  <phoneticPr fontId="3"/>
  <dataValidations count="3">
    <dataValidation type="list" allowBlank="1" showInputMessage="1" showErrorMessage="1" sqref="G12:G41" xr:uid="{33A1CBD8-7457-4B66-9A98-C58FBFAF7DC6}">
      <formula1>$AH$5:$AI$5</formula1>
    </dataValidation>
    <dataValidation type="list" allowBlank="1" showInputMessage="1" showErrorMessage="1" sqref="D12:D41" xr:uid="{91AD2A7F-2E96-49CB-ADF7-F27AB9E47981}">
      <formula1>$AA$2:$AH$2</formula1>
    </dataValidation>
    <dataValidation type="list" allowBlank="1" showInputMessage="1" showErrorMessage="1" sqref="K12:L41" xr:uid="{3D13C71F-422D-4AD0-A78E-565C6EDF114E}">
      <formula1>$AE$5:$AF$5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0" orientation="landscape" blackAndWhite="1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14A33-78A3-47B3-BA1A-454CDDF7DF6E}">
  <dimension ref="A1:DS43"/>
  <sheetViews>
    <sheetView showGridLines="0" view="pageBreakPreview" zoomScaleNormal="85" zoomScaleSheetLayoutView="100" workbookViewId="0">
      <selection activeCell="D11" sqref="D11"/>
    </sheetView>
  </sheetViews>
  <sheetFormatPr defaultColWidth="0" defaultRowHeight="15.5" zeroHeight="1"/>
  <cols>
    <col min="1" max="1" width="1.9140625" style="339" customWidth="1"/>
    <col min="2" max="2" width="1.9140625" style="2" customWidth="1"/>
    <col min="3" max="3" width="3.33203125" style="2" customWidth="1"/>
    <col min="4" max="5" width="5.08203125" style="2" customWidth="1"/>
    <col min="6" max="6" width="6.9140625" style="2" customWidth="1"/>
    <col min="7" max="7" width="11.4140625" style="2" bestFit="1" customWidth="1"/>
    <col min="8" max="8" width="6.9140625" style="2" customWidth="1"/>
    <col min="9" max="16" width="8.1640625" style="2" customWidth="1"/>
    <col min="17" max="17" width="9.58203125" style="2" customWidth="1"/>
    <col min="18" max="22" width="6.9140625" style="2" customWidth="1"/>
    <col min="23" max="23" width="1.9140625" style="2" customWidth="1"/>
    <col min="24" max="24" width="1.9140625" style="2" hidden="1" customWidth="1"/>
    <col min="25" max="25" width="5.83203125" style="2" hidden="1" customWidth="1"/>
    <col min="26" max="26" width="5.58203125" style="2" hidden="1" customWidth="1"/>
    <col min="27" max="27" width="1.9140625" style="2" hidden="1" customWidth="1"/>
    <col min="28" max="43" width="7.83203125" style="2" hidden="1" customWidth="1"/>
    <col min="44" max="45" width="8.08203125" style="2" hidden="1" customWidth="1"/>
    <col min="46" max="46" width="8.08203125" style="3" hidden="1" customWidth="1"/>
    <col min="47" max="47" width="18" style="3" hidden="1" customWidth="1"/>
    <col min="48" max="110" width="8.08203125" style="3" hidden="1" customWidth="1"/>
    <col min="111" max="16384" width="8.08203125" style="2" hidden="1"/>
  </cols>
  <sheetData>
    <row r="1" spans="1:123" ht="15" customHeight="1" thickBot="1">
      <c r="D1" s="310"/>
      <c r="E1" s="5" t="s">
        <v>0</v>
      </c>
      <c r="AB1" s="29"/>
      <c r="AC1" s="3" t="s">
        <v>410</v>
      </c>
      <c r="AH1" s="332"/>
      <c r="AI1" s="146"/>
      <c r="AJ1" s="146"/>
      <c r="AK1" s="146"/>
      <c r="AL1" s="146"/>
      <c r="AM1" s="146"/>
      <c r="AN1" s="146"/>
      <c r="AO1" s="146"/>
      <c r="AP1" s="146"/>
      <c r="AQ1" s="146"/>
      <c r="AU1" s="31" t="s">
        <v>689</v>
      </c>
      <c r="AV1" s="669" t="s">
        <v>77</v>
      </c>
      <c r="AW1" s="669"/>
      <c r="AX1" s="669"/>
      <c r="AY1" s="669"/>
      <c r="AZ1" s="669"/>
      <c r="BA1" s="669"/>
      <c r="BB1" s="669"/>
      <c r="BC1" s="669"/>
      <c r="BD1" s="669"/>
      <c r="BE1" s="669" t="s">
        <v>690</v>
      </c>
      <c r="BF1" s="669"/>
      <c r="BG1" s="669"/>
      <c r="BH1" s="669"/>
      <c r="BI1" s="669"/>
      <c r="BJ1" s="669"/>
      <c r="BK1" s="669"/>
      <c r="BL1" s="669"/>
      <c r="BM1" s="669"/>
      <c r="BN1" s="669" t="s">
        <v>691</v>
      </c>
      <c r="BO1" s="669"/>
      <c r="BP1" s="669"/>
      <c r="BQ1" s="669"/>
      <c r="BR1" s="669"/>
      <c r="BS1" s="669"/>
      <c r="BT1" s="669"/>
      <c r="BU1" s="669"/>
      <c r="BV1" s="669"/>
      <c r="BW1" s="669" t="s">
        <v>692</v>
      </c>
      <c r="BX1" s="669"/>
      <c r="BY1" s="669"/>
      <c r="BZ1" s="669"/>
      <c r="CA1" s="669"/>
      <c r="CB1" s="669"/>
      <c r="CC1" s="669"/>
      <c r="CD1" s="669"/>
      <c r="CE1" s="669"/>
      <c r="CF1" s="669" t="s">
        <v>693</v>
      </c>
      <c r="CG1" s="669"/>
      <c r="CH1" s="669"/>
      <c r="CI1" s="669"/>
      <c r="CJ1" s="669"/>
      <c r="CK1" s="669"/>
      <c r="CL1" s="669"/>
      <c r="CM1" s="669"/>
      <c r="CN1" s="669"/>
      <c r="CO1" s="669" t="s">
        <v>694</v>
      </c>
      <c r="CP1" s="669"/>
      <c r="CQ1" s="669"/>
      <c r="CR1" s="669"/>
      <c r="CS1" s="669"/>
      <c r="CT1" s="669"/>
      <c r="CU1" s="669"/>
      <c r="CV1" s="669"/>
      <c r="CW1" s="669"/>
      <c r="CX1" s="669" t="s">
        <v>695</v>
      </c>
      <c r="CY1" s="669"/>
      <c r="CZ1" s="669"/>
      <c r="DA1" s="669"/>
      <c r="DB1" s="669"/>
      <c r="DC1" s="669"/>
      <c r="DD1" s="669"/>
      <c r="DE1" s="669"/>
      <c r="DF1" s="669"/>
      <c r="DH1" s="3" t="s">
        <v>221</v>
      </c>
      <c r="DI1" s="3"/>
      <c r="DK1" s="3" t="s">
        <v>285</v>
      </c>
    </row>
    <row r="2" spans="1:123" ht="15" customHeight="1" thickBot="1">
      <c r="D2" s="313"/>
      <c r="E2" s="5" t="s">
        <v>1</v>
      </c>
      <c r="Y2" s="3" t="s">
        <v>515</v>
      </c>
      <c r="Z2" s="3" t="s">
        <v>516</v>
      </c>
      <c r="AC2" s="37" t="s">
        <v>8</v>
      </c>
      <c r="AD2" s="37" t="s">
        <v>9</v>
      </c>
      <c r="AE2" s="37" t="s">
        <v>10</v>
      </c>
      <c r="AF2" s="37" t="s">
        <v>11</v>
      </c>
      <c r="AG2" s="37" t="s">
        <v>12</v>
      </c>
      <c r="AH2" s="37" t="s">
        <v>13</v>
      </c>
      <c r="AI2" s="37" t="s">
        <v>14</v>
      </c>
      <c r="AJ2" s="37" t="s">
        <v>15</v>
      </c>
      <c r="AK2" s="3"/>
      <c r="AL2" s="3"/>
      <c r="AM2" s="3"/>
      <c r="AN2" s="3"/>
      <c r="AO2" s="3"/>
      <c r="AP2" s="3"/>
      <c r="AQ2" s="3"/>
      <c r="AU2" s="31" t="s">
        <v>696</v>
      </c>
      <c r="AV2" s="37" t="s">
        <v>697</v>
      </c>
      <c r="AW2" s="37" t="s">
        <v>698</v>
      </c>
      <c r="AX2" s="37" t="s">
        <v>699</v>
      </c>
      <c r="AY2" s="37" t="s">
        <v>700</v>
      </c>
      <c r="AZ2" s="37" t="s">
        <v>701</v>
      </c>
      <c r="BA2" s="37" t="s">
        <v>702</v>
      </c>
      <c r="BB2" s="37" t="s">
        <v>703</v>
      </c>
      <c r="BC2" s="37" t="s">
        <v>704</v>
      </c>
      <c r="BD2" s="37" t="s">
        <v>705</v>
      </c>
      <c r="BE2" s="37" t="s">
        <v>697</v>
      </c>
      <c r="BF2" s="37" t="s">
        <v>698</v>
      </c>
      <c r="BG2" s="37" t="s">
        <v>699</v>
      </c>
      <c r="BH2" s="37" t="s">
        <v>700</v>
      </c>
      <c r="BI2" s="37" t="s">
        <v>701</v>
      </c>
      <c r="BJ2" s="37" t="s">
        <v>702</v>
      </c>
      <c r="BK2" s="37" t="s">
        <v>703</v>
      </c>
      <c r="BL2" s="37" t="s">
        <v>704</v>
      </c>
      <c r="BM2" s="37" t="s">
        <v>705</v>
      </c>
      <c r="BN2" s="37" t="s">
        <v>697</v>
      </c>
      <c r="BO2" s="37" t="s">
        <v>698</v>
      </c>
      <c r="BP2" s="37" t="s">
        <v>699</v>
      </c>
      <c r="BQ2" s="37" t="s">
        <v>700</v>
      </c>
      <c r="BR2" s="37" t="s">
        <v>701</v>
      </c>
      <c r="BS2" s="37" t="s">
        <v>702</v>
      </c>
      <c r="BT2" s="37" t="s">
        <v>703</v>
      </c>
      <c r="BU2" s="37" t="s">
        <v>704</v>
      </c>
      <c r="BV2" s="37" t="s">
        <v>705</v>
      </c>
      <c r="BW2" s="37" t="s">
        <v>697</v>
      </c>
      <c r="BX2" s="37" t="s">
        <v>698</v>
      </c>
      <c r="BY2" s="37" t="s">
        <v>699</v>
      </c>
      <c r="BZ2" s="37" t="s">
        <v>700</v>
      </c>
      <c r="CA2" s="37" t="s">
        <v>701</v>
      </c>
      <c r="CB2" s="37" t="s">
        <v>702</v>
      </c>
      <c r="CC2" s="37" t="s">
        <v>703</v>
      </c>
      <c r="CD2" s="37" t="s">
        <v>704</v>
      </c>
      <c r="CE2" s="37" t="s">
        <v>705</v>
      </c>
      <c r="CF2" s="37" t="s">
        <v>697</v>
      </c>
      <c r="CG2" s="37" t="s">
        <v>698</v>
      </c>
      <c r="CH2" s="37" t="s">
        <v>699</v>
      </c>
      <c r="CI2" s="37" t="s">
        <v>700</v>
      </c>
      <c r="CJ2" s="37" t="s">
        <v>701</v>
      </c>
      <c r="CK2" s="37" t="s">
        <v>702</v>
      </c>
      <c r="CL2" s="37" t="s">
        <v>703</v>
      </c>
      <c r="CM2" s="37" t="s">
        <v>704</v>
      </c>
      <c r="CN2" s="37" t="s">
        <v>705</v>
      </c>
      <c r="CO2" s="37" t="s">
        <v>697</v>
      </c>
      <c r="CP2" s="37" t="s">
        <v>698</v>
      </c>
      <c r="CQ2" s="37" t="s">
        <v>699</v>
      </c>
      <c r="CR2" s="37" t="s">
        <v>700</v>
      </c>
      <c r="CS2" s="37" t="s">
        <v>701</v>
      </c>
      <c r="CT2" s="37" t="s">
        <v>702</v>
      </c>
      <c r="CU2" s="37" t="s">
        <v>703</v>
      </c>
      <c r="CV2" s="37" t="s">
        <v>704</v>
      </c>
      <c r="CW2" s="37" t="s">
        <v>705</v>
      </c>
      <c r="CX2" s="37" t="s">
        <v>697</v>
      </c>
      <c r="CY2" s="37" t="s">
        <v>698</v>
      </c>
      <c r="CZ2" s="37" t="s">
        <v>699</v>
      </c>
      <c r="DA2" s="37" t="s">
        <v>700</v>
      </c>
      <c r="DB2" s="37" t="s">
        <v>701</v>
      </c>
      <c r="DC2" s="37" t="s">
        <v>702</v>
      </c>
      <c r="DD2" s="37" t="s">
        <v>703</v>
      </c>
      <c r="DE2" s="37" t="s">
        <v>704</v>
      </c>
      <c r="DF2" s="37" t="s">
        <v>705</v>
      </c>
      <c r="DH2" s="59"/>
      <c r="DI2" s="31" t="s">
        <v>198</v>
      </c>
      <c r="DK2" s="312"/>
      <c r="DL2" s="37" t="s">
        <v>8</v>
      </c>
      <c r="DM2" s="37" t="s">
        <v>9</v>
      </c>
      <c r="DN2" s="37" t="s">
        <v>10</v>
      </c>
      <c r="DO2" s="37" t="s">
        <v>11</v>
      </c>
      <c r="DP2" s="37" t="s">
        <v>12</v>
      </c>
      <c r="DQ2" s="37" t="s">
        <v>13</v>
      </c>
      <c r="DR2" s="37" t="s">
        <v>14</v>
      </c>
      <c r="DS2" s="37" t="s">
        <v>15</v>
      </c>
    </row>
    <row r="3" spans="1:123" ht="10.25" customHeight="1">
      <c r="Y3" s="2">
        <f t="array" ref="Y3">SUM(IF(G11:G40&lt;&gt;"",IF(H11:H40&lt;&gt;"",1,0),0))</f>
        <v>0</v>
      </c>
      <c r="Z3" s="2">
        <f t="array" ref="Z3">SUM(IF(H11:H40&lt;&gt;"",1,0))</f>
        <v>0</v>
      </c>
      <c r="AC3" s="364">
        <f t="array" ref="AC3">SUM(IF($H$11:$H$168&lt;&gt;"",IF($D$11:$D$168=AC$2,1,0),0))</f>
        <v>0</v>
      </c>
      <c r="AD3" s="78">
        <f t="array" ref="AD3">SUM(IF($H$11:$H$168&lt;&gt;"",IF($D$11:$D$168=AD$2,1,0),0))</f>
        <v>0</v>
      </c>
      <c r="AE3" s="78">
        <f t="array" ref="AE3">SUM(IF($H$11:$H$168&lt;&gt;"",IF($D$11:$D$168=AE$2,1,0),0))</f>
        <v>0</v>
      </c>
      <c r="AF3" s="78">
        <f t="array" ref="AF3">SUM(IF($H$11:$H$168&lt;&gt;"",IF($D$11:$D$168=AF$2,1,0),0))</f>
        <v>0</v>
      </c>
      <c r="AG3" s="78">
        <f t="array" ref="AG3">SUM(IF($H$11:$H$168&lt;&gt;"",IF($D$11:$D$168=AG$2,1,0),0))</f>
        <v>0</v>
      </c>
      <c r="AH3" s="78">
        <f t="array" ref="AH3">SUM(IF($H$11:$H$168&lt;&gt;"",IF($D$11:$D$168=AH$2,1,0),0))</f>
        <v>0</v>
      </c>
      <c r="AI3" s="78">
        <f t="array" ref="AI3">SUM(IF($H$11:$H$168&lt;&gt;"",IF($D$11:$D$168=AI$2,1,0),0))</f>
        <v>0</v>
      </c>
      <c r="AJ3" s="341">
        <f t="array" ref="AJ3">SUM(IF($H$11:$H$168&lt;&gt;"",IF($D$11:$D$168=AJ$2,1,0),0))</f>
        <v>0</v>
      </c>
      <c r="AK3" s="3"/>
      <c r="AL3" s="3"/>
      <c r="AM3" s="3"/>
      <c r="AN3" s="3"/>
      <c r="AO3" s="3"/>
      <c r="AP3" s="3"/>
      <c r="AU3" s="31" t="s">
        <v>706</v>
      </c>
      <c r="AV3" s="31">
        <v>150</v>
      </c>
      <c r="AW3" s="31">
        <v>140</v>
      </c>
      <c r="AX3" s="31">
        <v>70</v>
      </c>
      <c r="AY3" s="31">
        <v>140</v>
      </c>
      <c r="AZ3" s="31">
        <v>150</v>
      </c>
      <c r="BA3" s="31">
        <v>80</v>
      </c>
      <c r="BB3" s="31">
        <v>90</v>
      </c>
      <c r="BC3" s="31">
        <v>160</v>
      </c>
      <c r="BD3" s="31">
        <v>340</v>
      </c>
      <c r="BE3" s="31">
        <v>90</v>
      </c>
      <c r="BF3" s="31">
        <v>80</v>
      </c>
      <c r="BG3" s="31">
        <v>10</v>
      </c>
      <c r="BH3" s="31">
        <v>90</v>
      </c>
      <c r="BI3" s="31">
        <v>100</v>
      </c>
      <c r="BJ3" s="31">
        <v>30</v>
      </c>
      <c r="BK3" s="31">
        <v>30</v>
      </c>
      <c r="BL3" s="31">
        <v>100</v>
      </c>
      <c r="BM3" s="31">
        <v>360</v>
      </c>
      <c r="BN3" s="31">
        <v>270</v>
      </c>
      <c r="BO3" s="31">
        <v>250</v>
      </c>
      <c r="BP3" s="31">
        <v>160</v>
      </c>
      <c r="BQ3" s="31">
        <v>260</v>
      </c>
      <c r="BR3" s="31">
        <v>280</v>
      </c>
      <c r="BS3" s="31">
        <v>220</v>
      </c>
      <c r="BT3" s="31">
        <v>230</v>
      </c>
      <c r="BU3" s="31">
        <v>280</v>
      </c>
      <c r="BV3" s="31">
        <v>410</v>
      </c>
      <c r="BW3" s="31">
        <v>390</v>
      </c>
      <c r="BX3" s="31">
        <v>350</v>
      </c>
      <c r="BY3" s="31">
        <v>250</v>
      </c>
      <c r="BZ3" s="31">
        <v>360</v>
      </c>
      <c r="CA3" s="31">
        <v>400</v>
      </c>
      <c r="CB3" s="31">
        <v>320</v>
      </c>
      <c r="CC3" s="31">
        <v>330</v>
      </c>
      <c r="CD3" s="31">
        <v>400</v>
      </c>
      <c r="CE3" s="31">
        <v>450</v>
      </c>
      <c r="CF3" s="31">
        <v>140</v>
      </c>
      <c r="CG3" s="31">
        <v>130</v>
      </c>
      <c r="CH3" s="31">
        <v>50</v>
      </c>
      <c r="CI3" s="31">
        <v>130</v>
      </c>
      <c r="CJ3" s="31">
        <v>150</v>
      </c>
      <c r="CK3" s="31">
        <v>90</v>
      </c>
      <c r="CL3" s="31">
        <v>100</v>
      </c>
      <c r="CM3" s="31">
        <v>150</v>
      </c>
      <c r="CN3" s="31">
        <v>280</v>
      </c>
      <c r="CO3" s="31">
        <v>260</v>
      </c>
      <c r="CP3" s="31">
        <v>220</v>
      </c>
      <c r="CQ3" s="31">
        <v>80</v>
      </c>
      <c r="CR3" s="31">
        <v>230</v>
      </c>
      <c r="CS3" s="31">
        <v>260</v>
      </c>
      <c r="CT3" s="31">
        <v>170</v>
      </c>
      <c r="CU3" s="31">
        <v>180</v>
      </c>
      <c r="CV3" s="31">
        <v>270</v>
      </c>
      <c r="CW3" s="31">
        <v>330</v>
      </c>
      <c r="CX3" s="31">
        <v>270</v>
      </c>
      <c r="CY3" s="31">
        <v>250</v>
      </c>
      <c r="CZ3" s="31">
        <v>160</v>
      </c>
      <c r="DA3" s="31">
        <v>260</v>
      </c>
      <c r="DB3" s="31">
        <v>280</v>
      </c>
      <c r="DC3" s="31">
        <v>220</v>
      </c>
      <c r="DD3" s="31">
        <v>230</v>
      </c>
      <c r="DE3" s="31">
        <v>280</v>
      </c>
      <c r="DF3" s="31">
        <v>410</v>
      </c>
      <c r="DH3" s="31" t="s">
        <v>100</v>
      </c>
      <c r="DI3" s="31">
        <f>メイン_入力!AH99</f>
        <v>5.7000000000000002E-2</v>
      </c>
      <c r="DK3" s="31" t="s">
        <v>100</v>
      </c>
      <c r="DL3" s="31">
        <f>SUMIF($D$11:$D$40,DL$2,$S$11:$S$40)</f>
        <v>0</v>
      </c>
      <c r="DM3" s="31">
        <f t="shared" ref="DM3:DR3" si="0">SUMIF($D$11:$D$40,DM$2,$S$11:$S$40)</f>
        <v>0</v>
      </c>
      <c r="DN3" s="31">
        <f t="shared" si="0"/>
        <v>0</v>
      </c>
      <c r="DO3" s="31">
        <f t="shared" si="0"/>
        <v>0</v>
      </c>
      <c r="DP3" s="31">
        <f t="shared" si="0"/>
        <v>0</v>
      </c>
      <c r="DQ3" s="31">
        <f t="shared" si="0"/>
        <v>0</v>
      </c>
      <c r="DR3" s="31">
        <f t="shared" si="0"/>
        <v>0</v>
      </c>
      <c r="DS3" s="31">
        <f>SUMIF($D$11:$D$40,DS$2,$S$11:$S$40)</f>
        <v>0</v>
      </c>
    </row>
    <row r="4" spans="1:123" ht="15" customHeight="1">
      <c r="A4" s="9" t="s">
        <v>846</v>
      </c>
      <c r="C4" s="71"/>
      <c r="D4" s="38"/>
      <c r="E4" s="5"/>
      <c r="R4" s="3"/>
      <c r="S4" s="3"/>
      <c r="T4" s="3"/>
      <c r="U4" s="3"/>
      <c r="V4" s="3"/>
      <c r="W4" s="10"/>
      <c r="X4" s="3"/>
      <c r="Y4" s="462" t="s">
        <v>520</v>
      </c>
      <c r="Z4" s="3" t="b">
        <f>OR(Y3=Z3,Y3=0)</f>
        <v>1</v>
      </c>
      <c r="AA4" s="3"/>
      <c r="AB4" s="3"/>
      <c r="AC4" s="139">
        <f t="array" ref="AC4">SUM(IF($G$11:$G$168&lt;&gt;"",IF($D$11:$D$168=AC$2,IF($H$11:$H$168&lt;&gt;"",1,0),0),0))</f>
        <v>0</v>
      </c>
      <c r="AD4" s="3">
        <f t="array" ref="AD4">SUM(IF($G$11:$G$168&lt;&gt;"",IF($D$11:$D$168=AD$2,IF($H$11:$H$168&lt;&gt;"",1,0),0),0))</f>
        <v>0</v>
      </c>
      <c r="AE4" s="3">
        <f t="array" ref="AE4">SUM(IF($G$11:$G$168&lt;&gt;"",IF($D$11:$D$168=AE$2,IF($H$11:$H$168&lt;&gt;"",1,0),0),0))</f>
        <v>0</v>
      </c>
      <c r="AF4" s="3">
        <f t="array" ref="AF4">SUM(IF($G$11:$G$168&lt;&gt;"",IF($D$11:$D$168=AF$2,IF($H$11:$H$168&lt;&gt;"",1,0),0),0))</f>
        <v>0</v>
      </c>
      <c r="AG4" s="3">
        <f t="array" ref="AG4">SUM(IF($G$11:$G$168&lt;&gt;"",IF($D$11:$D$168=AG$2,IF($H$11:$H$168&lt;&gt;"",1,0),0),0))</f>
        <v>0</v>
      </c>
      <c r="AH4" s="3">
        <f t="array" ref="AH4">SUM(IF($G$11:$G$168&lt;&gt;"",IF($D$11:$D$168=AH$2,IF($H$11:$H$168&lt;&gt;"",1,0),0),0))</f>
        <v>0</v>
      </c>
      <c r="AI4" s="3">
        <f t="array" ref="AI4">SUM(IF($G$11:$G$168&lt;&gt;"",IF($D$11:$D$168=AI$2,IF($H$11:$H$168&lt;&gt;"",1,0),0),0))</f>
        <v>0</v>
      </c>
      <c r="AJ4" s="79">
        <f t="array" ref="AJ4">SUM(IF($G$11:$G$168&lt;&gt;"",IF($D$11:$D$168=AJ$2,IF($H$11:$H$168&lt;&gt;"",1,0),0),0))</f>
        <v>0</v>
      </c>
      <c r="AK4" s="3"/>
      <c r="AL4" s="3"/>
      <c r="AM4" s="3"/>
      <c r="AN4" s="3"/>
      <c r="AO4" s="3"/>
      <c r="AP4" s="3"/>
      <c r="AU4" s="31" t="s">
        <v>707</v>
      </c>
      <c r="AV4" s="31">
        <v>140</v>
      </c>
      <c r="AW4" s="31">
        <v>140</v>
      </c>
      <c r="AX4" s="31">
        <v>110</v>
      </c>
      <c r="AY4" s="31">
        <v>150</v>
      </c>
      <c r="AZ4" s="31">
        <v>140</v>
      </c>
      <c r="BA4" s="31">
        <v>120</v>
      </c>
      <c r="BB4" s="31">
        <v>120</v>
      </c>
      <c r="BC4" s="31">
        <v>150</v>
      </c>
      <c r="BD4" s="31">
        <v>380</v>
      </c>
      <c r="BE4" s="31">
        <v>100</v>
      </c>
      <c r="BF4" s="31">
        <v>110</v>
      </c>
      <c r="BG4" s="31">
        <v>80</v>
      </c>
      <c r="BH4" s="31">
        <v>120</v>
      </c>
      <c r="BI4" s="31">
        <v>110</v>
      </c>
      <c r="BJ4" s="31">
        <v>90</v>
      </c>
      <c r="BK4" s="31">
        <v>90</v>
      </c>
      <c r="BL4" s="31">
        <v>120</v>
      </c>
      <c r="BM4" s="31">
        <v>400</v>
      </c>
      <c r="BN4" s="31">
        <v>220</v>
      </c>
      <c r="BO4" s="31">
        <v>220</v>
      </c>
      <c r="BP4" s="31">
        <v>150</v>
      </c>
      <c r="BQ4" s="31">
        <v>230</v>
      </c>
      <c r="BR4" s="31">
        <v>240</v>
      </c>
      <c r="BS4" s="31">
        <v>200</v>
      </c>
      <c r="BT4" s="31">
        <v>200</v>
      </c>
      <c r="BU4" s="31">
        <v>240</v>
      </c>
      <c r="BV4" s="31">
        <v>400</v>
      </c>
      <c r="BW4" s="31">
        <v>300</v>
      </c>
      <c r="BX4" s="31">
        <v>270</v>
      </c>
      <c r="BY4" s="31">
        <v>190</v>
      </c>
      <c r="BZ4" s="31">
        <v>280</v>
      </c>
      <c r="CA4" s="31">
        <v>310</v>
      </c>
      <c r="CB4" s="31">
        <v>250</v>
      </c>
      <c r="CC4" s="31">
        <v>250</v>
      </c>
      <c r="CD4" s="31">
        <v>310</v>
      </c>
      <c r="CE4" s="31">
        <v>390</v>
      </c>
      <c r="CF4" s="31">
        <v>120</v>
      </c>
      <c r="CG4" s="31">
        <v>130</v>
      </c>
      <c r="CH4" s="31">
        <v>90</v>
      </c>
      <c r="CI4" s="31">
        <v>130</v>
      </c>
      <c r="CJ4" s="31">
        <v>140</v>
      </c>
      <c r="CK4" s="31">
        <v>120</v>
      </c>
      <c r="CL4" s="31">
        <v>120</v>
      </c>
      <c r="CM4" s="31">
        <v>140</v>
      </c>
      <c r="CN4" s="31">
        <v>310</v>
      </c>
      <c r="CO4" s="31">
        <v>220</v>
      </c>
      <c r="CP4" s="31">
        <v>190</v>
      </c>
      <c r="CQ4" s="31">
        <v>120</v>
      </c>
      <c r="CR4" s="31">
        <v>200</v>
      </c>
      <c r="CS4" s="31">
        <v>230</v>
      </c>
      <c r="CT4" s="31">
        <v>170</v>
      </c>
      <c r="CU4" s="31">
        <v>180</v>
      </c>
      <c r="CV4" s="31">
        <v>230</v>
      </c>
      <c r="CW4" s="31">
        <v>350</v>
      </c>
      <c r="CX4" s="31">
        <v>220</v>
      </c>
      <c r="CY4" s="31">
        <v>220</v>
      </c>
      <c r="CZ4" s="31">
        <v>150</v>
      </c>
      <c r="DA4" s="31">
        <v>230</v>
      </c>
      <c r="DB4" s="31">
        <v>240</v>
      </c>
      <c r="DC4" s="31">
        <v>200</v>
      </c>
      <c r="DD4" s="31">
        <v>200</v>
      </c>
      <c r="DE4" s="31">
        <v>240</v>
      </c>
      <c r="DF4" s="31">
        <v>400</v>
      </c>
      <c r="DH4" s="31" t="s">
        <v>98</v>
      </c>
      <c r="DI4" s="31">
        <f>メイン_入力!AH100</f>
        <v>5.7000000000000002E-2</v>
      </c>
      <c r="DK4" s="31" t="s">
        <v>98</v>
      </c>
      <c r="DL4" s="31">
        <f>SUMIF($D$11:$D$40,DL$2,$T$11:$T$40)</f>
        <v>0</v>
      </c>
      <c r="DM4" s="31">
        <f t="shared" ref="DM4:DS4" si="1">SUMIF($D$11:$D$40,DM$2,$T$11:$T$40)</f>
        <v>0</v>
      </c>
      <c r="DN4" s="31">
        <f t="shared" si="1"/>
        <v>0</v>
      </c>
      <c r="DO4" s="31">
        <f t="shared" si="1"/>
        <v>0</v>
      </c>
      <c r="DP4" s="31">
        <f t="shared" si="1"/>
        <v>0</v>
      </c>
      <c r="DQ4" s="31">
        <f t="shared" si="1"/>
        <v>0</v>
      </c>
      <c r="DR4" s="31">
        <f t="shared" si="1"/>
        <v>0</v>
      </c>
      <c r="DS4" s="31">
        <f t="shared" si="1"/>
        <v>0</v>
      </c>
    </row>
    <row r="5" spans="1:123" ht="15" customHeight="1">
      <c r="B5" s="316"/>
      <c r="C5" s="340">
        <v>4.7</v>
      </c>
      <c r="D5" s="317" t="s">
        <v>130</v>
      </c>
      <c r="E5" s="317"/>
      <c r="F5" s="317"/>
      <c r="G5" s="317"/>
      <c r="H5" s="317"/>
      <c r="I5" s="317"/>
      <c r="J5" s="317"/>
      <c r="K5" s="317"/>
      <c r="L5" s="317"/>
      <c r="M5" s="317"/>
      <c r="N5" s="317"/>
      <c r="O5" s="317"/>
      <c r="P5" s="317"/>
      <c r="Q5" s="317"/>
      <c r="R5" s="78"/>
      <c r="S5" s="78"/>
      <c r="T5" s="78"/>
      <c r="U5" s="78"/>
      <c r="V5" s="78"/>
      <c r="W5" s="341"/>
      <c r="X5" s="3"/>
      <c r="Y5" s="3"/>
      <c r="Z5" s="3"/>
      <c r="AA5" s="3"/>
      <c r="AB5" s="3"/>
      <c r="AC5" s="376" t="b">
        <f t="shared" ref="AC5:AJ5" si="2">OR(AC4=AC3,AC4=0)</f>
        <v>1</v>
      </c>
      <c r="AD5" s="33" t="b">
        <f t="shared" si="2"/>
        <v>1</v>
      </c>
      <c r="AE5" s="33" t="b">
        <f t="shared" si="2"/>
        <v>1</v>
      </c>
      <c r="AF5" s="33" t="b">
        <f t="shared" si="2"/>
        <v>1</v>
      </c>
      <c r="AG5" s="33" t="b">
        <f t="shared" si="2"/>
        <v>1</v>
      </c>
      <c r="AH5" s="33" t="b">
        <f t="shared" si="2"/>
        <v>1</v>
      </c>
      <c r="AI5" s="33" t="b">
        <f t="shared" si="2"/>
        <v>1</v>
      </c>
      <c r="AJ5" s="377" t="b">
        <f t="shared" si="2"/>
        <v>1</v>
      </c>
      <c r="AK5" s="3"/>
      <c r="AL5" s="3"/>
      <c r="AM5" s="3"/>
      <c r="AN5" s="3"/>
      <c r="AO5" s="3"/>
      <c r="AP5" s="3"/>
      <c r="AU5" s="31" t="s">
        <v>708</v>
      </c>
      <c r="AV5" s="31">
        <v>120</v>
      </c>
      <c r="AW5" s="31">
        <v>120</v>
      </c>
      <c r="AX5" s="31">
        <v>90</v>
      </c>
      <c r="AY5" s="31">
        <v>130</v>
      </c>
      <c r="AZ5" s="31">
        <v>130</v>
      </c>
      <c r="BA5" s="31">
        <v>100</v>
      </c>
      <c r="BB5" s="31">
        <v>100</v>
      </c>
      <c r="BC5" s="31">
        <v>130</v>
      </c>
      <c r="BD5" s="31">
        <v>330</v>
      </c>
      <c r="BE5" s="31">
        <v>90</v>
      </c>
      <c r="BF5" s="31">
        <v>90</v>
      </c>
      <c r="BG5" s="31">
        <v>60</v>
      </c>
      <c r="BH5" s="31">
        <v>100</v>
      </c>
      <c r="BI5" s="31">
        <v>100</v>
      </c>
      <c r="BJ5" s="31">
        <v>70</v>
      </c>
      <c r="BK5" s="31">
        <v>70</v>
      </c>
      <c r="BL5" s="31">
        <v>100</v>
      </c>
      <c r="BM5" s="31">
        <v>340</v>
      </c>
      <c r="BN5" s="31">
        <v>210</v>
      </c>
      <c r="BO5" s="31">
        <v>200</v>
      </c>
      <c r="BP5" s="31">
        <v>140</v>
      </c>
      <c r="BQ5" s="31">
        <v>210</v>
      </c>
      <c r="BR5" s="31">
        <v>220</v>
      </c>
      <c r="BS5" s="31">
        <v>180</v>
      </c>
      <c r="BT5" s="31">
        <v>180</v>
      </c>
      <c r="BU5" s="31">
        <v>220</v>
      </c>
      <c r="BV5" s="31">
        <v>360</v>
      </c>
      <c r="BW5" s="31">
        <v>280</v>
      </c>
      <c r="BX5" s="31">
        <v>260</v>
      </c>
      <c r="BY5" s="31">
        <v>180</v>
      </c>
      <c r="BZ5" s="31">
        <v>260</v>
      </c>
      <c r="CA5" s="31">
        <v>290</v>
      </c>
      <c r="CB5" s="31">
        <v>230</v>
      </c>
      <c r="CC5" s="31">
        <v>240</v>
      </c>
      <c r="CD5" s="31">
        <v>290</v>
      </c>
      <c r="CE5" s="31">
        <v>360</v>
      </c>
      <c r="CF5" s="31">
        <v>110</v>
      </c>
      <c r="CG5" s="31">
        <v>110</v>
      </c>
      <c r="CH5" s="31">
        <v>70</v>
      </c>
      <c r="CI5" s="31">
        <v>120</v>
      </c>
      <c r="CJ5" s="31">
        <v>120</v>
      </c>
      <c r="CK5" s="31">
        <v>100</v>
      </c>
      <c r="CL5" s="31">
        <v>100</v>
      </c>
      <c r="CM5" s="31">
        <v>120</v>
      </c>
      <c r="CN5" s="31">
        <v>270</v>
      </c>
      <c r="CO5" s="31">
        <v>200</v>
      </c>
      <c r="CP5" s="31">
        <v>180</v>
      </c>
      <c r="CQ5" s="31">
        <v>100</v>
      </c>
      <c r="CR5" s="31">
        <v>180</v>
      </c>
      <c r="CS5" s="31">
        <v>210</v>
      </c>
      <c r="CT5" s="31">
        <v>150</v>
      </c>
      <c r="CU5" s="31">
        <v>160</v>
      </c>
      <c r="CV5" s="31">
        <v>210</v>
      </c>
      <c r="CW5" s="31">
        <v>300</v>
      </c>
      <c r="CX5" s="31">
        <v>210</v>
      </c>
      <c r="CY5" s="31">
        <v>200</v>
      </c>
      <c r="CZ5" s="31">
        <v>140</v>
      </c>
      <c r="DA5" s="31">
        <v>210</v>
      </c>
      <c r="DB5" s="31">
        <v>220</v>
      </c>
      <c r="DC5" s="31">
        <v>180</v>
      </c>
      <c r="DD5" s="31">
        <v>180</v>
      </c>
      <c r="DE5" s="31">
        <v>220</v>
      </c>
      <c r="DF5" s="31">
        <v>360</v>
      </c>
      <c r="DH5" s="31" t="s">
        <v>99</v>
      </c>
      <c r="DI5" s="31">
        <f>メイン_入力!AH101</f>
        <v>5.7000000000000002E-2</v>
      </c>
      <c r="DK5" s="31" t="s">
        <v>99</v>
      </c>
      <c r="DL5" s="31">
        <f>SUMIF($D$11:$D$40,DL$2,$U$11:$U$40)</f>
        <v>0</v>
      </c>
      <c r="DM5" s="31">
        <f t="shared" ref="DM5:DS5" si="3">SUMIF($D$11:$D$40,DM$2,$U$11:$U$40)</f>
        <v>0</v>
      </c>
      <c r="DN5" s="31">
        <f t="shared" si="3"/>
        <v>0</v>
      </c>
      <c r="DO5" s="31">
        <f t="shared" si="3"/>
        <v>0</v>
      </c>
      <c r="DP5" s="31">
        <f t="shared" si="3"/>
        <v>0</v>
      </c>
      <c r="DQ5" s="31">
        <f t="shared" si="3"/>
        <v>0</v>
      </c>
      <c r="DR5" s="31">
        <f t="shared" si="3"/>
        <v>0</v>
      </c>
      <c r="DS5" s="31">
        <f t="shared" si="3"/>
        <v>0</v>
      </c>
    </row>
    <row r="6" spans="1:123" ht="15" customHeight="1">
      <c r="B6" s="139"/>
      <c r="R6" s="3"/>
      <c r="S6" s="3"/>
      <c r="T6" s="3"/>
      <c r="U6" s="3"/>
      <c r="V6" s="3"/>
      <c r="W6" s="79"/>
      <c r="X6" s="3"/>
      <c r="Y6" s="3"/>
      <c r="Z6" s="3"/>
      <c r="AA6" s="3"/>
      <c r="AB6" s="3"/>
      <c r="AC6" s="315" t="s">
        <v>709</v>
      </c>
      <c r="AD6" s="315" t="s">
        <v>710</v>
      </c>
      <c r="AE6" s="315" t="s">
        <v>711</v>
      </c>
      <c r="AF6" s="315" t="s">
        <v>712</v>
      </c>
      <c r="AG6" s="315" t="s">
        <v>713</v>
      </c>
      <c r="AH6" s="315" t="s">
        <v>714</v>
      </c>
      <c r="AI6" s="315" t="s">
        <v>715</v>
      </c>
      <c r="AJ6" s="315" t="s">
        <v>716</v>
      </c>
      <c r="AK6" s="315" t="s">
        <v>717</v>
      </c>
      <c r="AL6" s="315"/>
      <c r="AN6" s="37" t="s">
        <v>238</v>
      </c>
      <c r="AO6" s="37"/>
      <c r="AU6" s="31" t="s">
        <v>718</v>
      </c>
      <c r="AV6" s="31">
        <v>110</v>
      </c>
      <c r="AW6" s="31">
        <v>90</v>
      </c>
      <c r="AX6" s="31">
        <v>30</v>
      </c>
      <c r="AY6" s="31">
        <v>90</v>
      </c>
      <c r="AZ6" s="31">
        <v>100</v>
      </c>
      <c r="BA6" s="31">
        <v>40</v>
      </c>
      <c r="BB6" s="31">
        <v>50</v>
      </c>
      <c r="BC6" s="31">
        <v>100</v>
      </c>
      <c r="BD6" s="31">
        <v>210</v>
      </c>
      <c r="BE6" s="31">
        <v>60</v>
      </c>
      <c r="BF6" s="31">
        <v>40</v>
      </c>
      <c r="BG6" s="31" t="s">
        <v>719</v>
      </c>
      <c r="BH6" s="31">
        <v>50</v>
      </c>
      <c r="BI6" s="31">
        <v>60</v>
      </c>
      <c r="BJ6" s="31" t="s">
        <v>719</v>
      </c>
      <c r="BK6" s="31">
        <v>10</v>
      </c>
      <c r="BL6" s="31">
        <v>60</v>
      </c>
      <c r="BM6" s="31">
        <v>220</v>
      </c>
      <c r="BN6" s="31">
        <v>190</v>
      </c>
      <c r="BO6" s="31">
        <v>170</v>
      </c>
      <c r="BP6" s="31">
        <v>110</v>
      </c>
      <c r="BQ6" s="31">
        <v>180</v>
      </c>
      <c r="BR6" s="31">
        <v>200</v>
      </c>
      <c r="BS6" s="31">
        <v>150</v>
      </c>
      <c r="BT6" s="31">
        <v>150</v>
      </c>
      <c r="BU6" s="31">
        <v>200</v>
      </c>
      <c r="BV6" s="31">
        <v>270</v>
      </c>
      <c r="BW6" s="31">
        <v>280</v>
      </c>
      <c r="BX6" s="31">
        <v>260</v>
      </c>
      <c r="BY6" s="31">
        <v>180</v>
      </c>
      <c r="BZ6" s="31">
        <v>260</v>
      </c>
      <c r="CA6" s="31">
        <v>290</v>
      </c>
      <c r="CB6" s="31">
        <v>230</v>
      </c>
      <c r="CC6" s="31">
        <v>240</v>
      </c>
      <c r="CD6" s="31">
        <v>290</v>
      </c>
      <c r="CE6" s="31">
        <v>310</v>
      </c>
      <c r="CF6" s="31">
        <v>100</v>
      </c>
      <c r="CG6" s="31">
        <v>80</v>
      </c>
      <c r="CH6" s="31">
        <v>20</v>
      </c>
      <c r="CI6" s="31">
        <v>80</v>
      </c>
      <c r="CJ6" s="31">
        <v>100</v>
      </c>
      <c r="CK6" s="31">
        <v>50</v>
      </c>
      <c r="CL6" s="31">
        <v>60</v>
      </c>
      <c r="CM6" s="31">
        <v>100</v>
      </c>
      <c r="CN6" s="31">
        <v>170</v>
      </c>
      <c r="CO6" s="31">
        <v>180</v>
      </c>
      <c r="CP6" s="31">
        <v>150</v>
      </c>
      <c r="CQ6" s="31">
        <v>40</v>
      </c>
      <c r="CR6" s="31">
        <v>150</v>
      </c>
      <c r="CS6" s="31">
        <v>180</v>
      </c>
      <c r="CT6" s="31">
        <v>110</v>
      </c>
      <c r="CU6" s="31">
        <v>110</v>
      </c>
      <c r="CV6" s="31">
        <v>180</v>
      </c>
      <c r="CW6" s="31">
        <v>200</v>
      </c>
      <c r="CX6" s="31">
        <v>190</v>
      </c>
      <c r="CY6" s="31">
        <v>170</v>
      </c>
      <c r="CZ6" s="31">
        <v>110</v>
      </c>
      <c r="DA6" s="31">
        <v>180</v>
      </c>
      <c r="DB6" s="31">
        <v>200</v>
      </c>
      <c r="DC6" s="31">
        <v>150</v>
      </c>
      <c r="DD6" s="31">
        <v>150</v>
      </c>
      <c r="DE6" s="31">
        <v>200</v>
      </c>
      <c r="DF6" s="31">
        <v>270</v>
      </c>
      <c r="DH6" s="31" t="s">
        <v>848</v>
      </c>
      <c r="DI6" s="31">
        <f>メイン_入力!AH102</f>
        <v>5.7000000000000002E-2</v>
      </c>
      <c r="DK6" s="31" t="s">
        <v>848</v>
      </c>
      <c r="DL6" s="31">
        <f>SUMIF($D$11:$D$40,DL$2,$V$11:$V$40)</f>
        <v>0</v>
      </c>
      <c r="DM6" s="31">
        <f t="shared" ref="DM6:DR6" si="4">SUMIF($D$11:$D$40,DM$2,$V$11:$V$40)</f>
        <v>0</v>
      </c>
      <c r="DN6" s="31">
        <f t="shared" si="4"/>
        <v>0</v>
      </c>
      <c r="DO6" s="31">
        <f t="shared" si="4"/>
        <v>0</v>
      </c>
      <c r="DP6" s="31">
        <f t="shared" si="4"/>
        <v>0</v>
      </c>
      <c r="DQ6" s="31">
        <f t="shared" si="4"/>
        <v>0</v>
      </c>
      <c r="DR6" s="31">
        <f t="shared" si="4"/>
        <v>0</v>
      </c>
      <c r="DS6" s="31">
        <f>SUMIF($D$11:$D$40,DS$2,$V$11:$V$40)</f>
        <v>0</v>
      </c>
    </row>
    <row r="7" spans="1:123" ht="15" customHeight="1">
      <c r="B7" s="139"/>
      <c r="C7" s="604" t="s">
        <v>94</v>
      </c>
      <c r="D7" s="616" t="s">
        <v>306</v>
      </c>
      <c r="E7" s="624"/>
      <c r="F7" s="624"/>
      <c r="G7" s="624"/>
      <c r="H7" s="624"/>
      <c r="I7" s="624"/>
      <c r="J7" s="624"/>
      <c r="K7" s="624"/>
      <c r="L7" s="624"/>
      <c r="M7" s="624"/>
      <c r="N7" s="624"/>
      <c r="O7" s="624"/>
      <c r="P7" s="626"/>
      <c r="Q7" s="616" t="s">
        <v>183</v>
      </c>
      <c r="R7" s="624"/>
      <c r="S7" s="624"/>
      <c r="T7" s="624"/>
      <c r="U7" s="624"/>
      <c r="V7" s="626"/>
      <c r="W7" s="79"/>
      <c r="X7" s="3"/>
      <c r="Y7" s="3"/>
      <c r="Z7" s="3"/>
      <c r="AA7" s="3"/>
      <c r="AB7" s="3"/>
      <c r="AC7" s="31" t="s">
        <v>720</v>
      </c>
      <c r="AD7" s="31" t="s">
        <v>34</v>
      </c>
      <c r="AE7" s="31" t="s">
        <v>721</v>
      </c>
      <c r="AF7" s="31" t="s">
        <v>36</v>
      </c>
      <c r="AG7" s="31" t="s">
        <v>37</v>
      </c>
      <c r="AH7" s="31" t="s">
        <v>38</v>
      </c>
      <c r="AI7" s="488" t="s">
        <v>722</v>
      </c>
      <c r="AJ7" s="3"/>
      <c r="AK7" s="3"/>
      <c r="AL7" s="3"/>
      <c r="AM7" s="3"/>
      <c r="AN7" s="3"/>
      <c r="AO7" s="3"/>
      <c r="AP7" s="3"/>
      <c r="AU7" s="31" t="s">
        <v>723</v>
      </c>
      <c r="AV7" s="31">
        <v>30</v>
      </c>
      <c r="AW7" s="31">
        <v>50</v>
      </c>
      <c r="AX7" s="31">
        <v>80</v>
      </c>
      <c r="AY7" s="31">
        <v>60</v>
      </c>
      <c r="AZ7" s="31">
        <v>40</v>
      </c>
      <c r="BA7" s="31">
        <v>70</v>
      </c>
      <c r="BB7" s="31">
        <v>70</v>
      </c>
      <c r="BC7" s="31">
        <v>40</v>
      </c>
      <c r="BD7" s="31">
        <v>170</v>
      </c>
      <c r="BE7" s="31">
        <v>40</v>
      </c>
      <c r="BF7" s="31">
        <v>60</v>
      </c>
      <c r="BG7" s="31">
        <v>80</v>
      </c>
      <c r="BH7" s="31">
        <v>70</v>
      </c>
      <c r="BI7" s="31">
        <v>50</v>
      </c>
      <c r="BJ7" s="31">
        <v>80</v>
      </c>
      <c r="BK7" s="31">
        <v>70</v>
      </c>
      <c r="BL7" s="31">
        <v>50</v>
      </c>
      <c r="BM7" s="31">
        <v>180</v>
      </c>
      <c r="BN7" s="31">
        <v>20</v>
      </c>
      <c r="BO7" s="31">
        <v>40</v>
      </c>
      <c r="BP7" s="31">
        <v>40</v>
      </c>
      <c r="BQ7" s="31">
        <v>40</v>
      </c>
      <c r="BR7" s="31">
        <v>40</v>
      </c>
      <c r="BS7" s="31">
        <v>40</v>
      </c>
      <c r="BT7" s="31">
        <v>40</v>
      </c>
      <c r="BU7" s="31">
        <v>30</v>
      </c>
      <c r="BV7" s="31">
        <v>130</v>
      </c>
      <c r="BW7" s="31" t="s">
        <v>719</v>
      </c>
      <c r="BX7" s="31" t="s">
        <v>719</v>
      </c>
      <c r="BY7" s="31" t="s">
        <v>719</v>
      </c>
      <c r="BZ7" s="31" t="s">
        <v>719</v>
      </c>
      <c r="CA7" s="31">
        <v>10</v>
      </c>
      <c r="CB7" s="31" t="s">
        <v>719</v>
      </c>
      <c r="CC7" s="31" t="s">
        <v>719</v>
      </c>
      <c r="CD7" s="31">
        <v>10</v>
      </c>
      <c r="CE7" s="31">
        <v>70</v>
      </c>
      <c r="CF7" s="31">
        <v>20</v>
      </c>
      <c r="CG7" s="31">
        <v>40</v>
      </c>
      <c r="CH7" s="31">
        <v>60</v>
      </c>
      <c r="CI7" s="31">
        <v>50</v>
      </c>
      <c r="CJ7" s="31">
        <v>30</v>
      </c>
      <c r="CK7" s="31">
        <v>60</v>
      </c>
      <c r="CL7" s="31">
        <v>60</v>
      </c>
      <c r="CM7" s="31">
        <v>30</v>
      </c>
      <c r="CN7" s="31">
        <v>140</v>
      </c>
      <c r="CO7" s="31">
        <v>20</v>
      </c>
      <c r="CP7" s="31">
        <v>40</v>
      </c>
      <c r="CQ7" s="31">
        <v>70</v>
      </c>
      <c r="CR7" s="31">
        <v>40</v>
      </c>
      <c r="CS7" s="31">
        <v>30</v>
      </c>
      <c r="CT7" s="31">
        <v>60</v>
      </c>
      <c r="CU7" s="31">
        <v>60</v>
      </c>
      <c r="CV7" s="31">
        <v>30</v>
      </c>
      <c r="CW7" s="31">
        <v>150</v>
      </c>
      <c r="CX7" s="31">
        <v>20</v>
      </c>
      <c r="CY7" s="31">
        <v>40</v>
      </c>
      <c r="CZ7" s="31">
        <v>40</v>
      </c>
      <c r="DA7" s="31">
        <v>40</v>
      </c>
      <c r="DB7" s="31">
        <v>40</v>
      </c>
      <c r="DC7" s="31">
        <v>40</v>
      </c>
      <c r="DD7" s="31">
        <v>40</v>
      </c>
      <c r="DE7" s="31">
        <v>30</v>
      </c>
      <c r="DF7" s="31">
        <v>130</v>
      </c>
    </row>
    <row r="8" spans="1:123" ht="15" customHeight="1">
      <c r="B8" s="139"/>
      <c r="C8" s="605"/>
      <c r="D8" s="562" t="s">
        <v>313</v>
      </c>
      <c r="E8" s="562" t="s">
        <v>314</v>
      </c>
      <c r="F8" s="562" t="s">
        <v>724</v>
      </c>
      <c r="G8" s="562" t="s">
        <v>316</v>
      </c>
      <c r="H8" s="562" t="s">
        <v>725</v>
      </c>
      <c r="I8" s="570" t="s">
        <v>321</v>
      </c>
      <c r="J8" s="656"/>
      <c r="K8" s="656"/>
      <c r="L8" s="656"/>
      <c r="M8" s="656"/>
      <c r="N8" s="656"/>
      <c r="O8" s="656"/>
      <c r="P8" s="656"/>
      <c r="Q8" s="563" t="s">
        <v>726</v>
      </c>
      <c r="R8" s="563" t="s">
        <v>479</v>
      </c>
      <c r="S8" s="645" t="s">
        <v>327</v>
      </c>
      <c r="T8" s="646"/>
      <c r="U8" s="646"/>
      <c r="V8" s="647"/>
      <c r="W8" s="79"/>
      <c r="X8" s="3"/>
      <c r="Y8" s="3"/>
      <c r="Z8" s="3"/>
      <c r="AA8" s="3"/>
      <c r="AB8" s="3"/>
      <c r="AM8" s="57"/>
      <c r="AN8" s="57"/>
      <c r="AO8" s="57"/>
      <c r="AP8" s="57"/>
      <c r="AQ8" s="57"/>
      <c r="AU8" s="31" t="s">
        <v>727</v>
      </c>
      <c r="AV8" s="31">
        <v>20</v>
      </c>
      <c r="AW8" s="31">
        <v>30</v>
      </c>
      <c r="AX8" s="31">
        <v>50</v>
      </c>
      <c r="AY8" s="31">
        <v>30</v>
      </c>
      <c r="AZ8" s="31">
        <v>20</v>
      </c>
      <c r="BA8" s="31">
        <v>40</v>
      </c>
      <c r="BB8" s="31">
        <v>40</v>
      </c>
      <c r="BC8" s="31">
        <v>20</v>
      </c>
      <c r="BD8" s="31">
        <v>90</v>
      </c>
      <c r="BE8" s="31">
        <v>20</v>
      </c>
      <c r="BF8" s="31">
        <v>40</v>
      </c>
      <c r="BG8" s="31">
        <v>50</v>
      </c>
      <c r="BH8" s="31">
        <v>40</v>
      </c>
      <c r="BI8" s="31">
        <v>30</v>
      </c>
      <c r="BJ8" s="31">
        <v>40</v>
      </c>
      <c r="BK8" s="31">
        <v>40</v>
      </c>
      <c r="BL8" s="31">
        <v>30</v>
      </c>
      <c r="BM8" s="31">
        <v>100</v>
      </c>
      <c r="BN8" s="31">
        <v>10</v>
      </c>
      <c r="BO8" s="31">
        <v>20</v>
      </c>
      <c r="BP8" s="31">
        <v>20</v>
      </c>
      <c r="BQ8" s="31">
        <v>20</v>
      </c>
      <c r="BR8" s="31">
        <v>20</v>
      </c>
      <c r="BS8" s="31">
        <v>30</v>
      </c>
      <c r="BT8" s="31">
        <v>20</v>
      </c>
      <c r="BU8" s="31">
        <v>20</v>
      </c>
      <c r="BV8" s="31">
        <v>70</v>
      </c>
      <c r="BW8" s="31" t="s">
        <v>719</v>
      </c>
      <c r="BX8" s="31" t="s">
        <v>719</v>
      </c>
      <c r="BY8" s="31" t="s">
        <v>719</v>
      </c>
      <c r="BZ8" s="31" t="s">
        <v>719</v>
      </c>
      <c r="CA8" s="31" t="s">
        <v>719</v>
      </c>
      <c r="CB8" s="31" t="s">
        <v>719</v>
      </c>
      <c r="CC8" s="31" t="s">
        <v>719</v>
      </c>
      <c r="CD8" s="31">
        <v>10</v>
      </c>
      <c r="CE8" s="31">
        <v>40</v>
      </c>
      <c r="CF8" s="31">
        <v>10</v>
      </c>
      <c r="CG8" s="31">
        <v>20</v>
      </c>
      <c r="CH8" s="31">
        <v>40</v>
      </c>
      <c r="CI8" s="31">
        <v>30</v>
      </c>
      <c r="CJ8" s="31">
        <v>20</v>
      </c>
      <c r="CK8" s="31">
        <v>30</v>
      </c>
      <c r="CL8" s="31">
        <v>30</v>
      </c>
      <c r="CM8" s="31">
        <v>20</v>
      </c>
      <c r="CN8" s="31">
        <v>80</v>
      </c>
      <c r="CO8" s="31">
        <v>10</v>
      </c>
      <c r="CP8" s="31">
        <v>20</v>
      </c>
      <c r="CQ8" s="31">
        <v>40</v>
      </c>
      <c r="CR8" s="31">
        <v>20</v>
      </c>
      <c r="CS8" s="31">
        <v>20</v>
      </c>
      <c r="CT8" s="31">
        <v>40</v>
      </c>
      <c r="CU8" s="31">
        <v>30</v>
      </c>
      <c r="CV8" s="31">
        <v>20</v>
      </c>
      <c r="CW8" s="31">
        <v>80</v>
      </c>
      <c r="CX8" s="31">
        <v>10</v>
      </c>
      <c r="CY8" s="31">
        <v>20</v>
      </c>
      <c r="CZ8" s="31">
        <v>20</v>
      </c>
      <c r="DA8" s="31">
        <v>20</v>
      </c>
      <c r="DB8" s="31">
        <v>20</v>
      </c>
      <c r="DC8" s="31">
        <v>30</v>
      </c>
      <c r="DD8" s="31">
        <v>20</v>
      </c>
      <c r="DE8" s="31">
        <v>20</v>
      </c>
      <c r="DF8" s="31">
        <v>70</v>
      </c>
    </row>
    <row r="9" spans="1:123" ht="51.75" customHeight="1">
      <c r="B9" s="139"/>
      <c r="C9" s="605"/>
      <c r="D9" s="563"/>
      <c r="E9" s="563"/>
      <c r="F9" s="563"/>
      <c r="G9" s="685"/>
      <c r="H9" s="563"/>
      <c r="I9" s="562" t="s">
        <v>728</v>
      </c>
      <c r="J9" s="562" t="s">
        <v>729</v>
      </c>
      <c r="K9" s="562" t="s">
        <v>730</v>
      </c>
      <c r="L9" s="562" t="s">
        <v>731</v>
      </c>
      <c r="M9" s="562" t="s">
        <v>732</v>
      </c>
      <c r="N9" s="562" t="s">
        <v>733</v>
      </c>
      <c r="O9" s="562" t="s">
        <v>734</v>
      </c>
      <c r="P9" s="562" t="s">
        <v>735</v>
      </c>
      <c r="Q9" s="563"/>
      <c r="R9" s="563"/>
      <c r="S9" s="648"/>
      <c r="T9" s="649"/>
      <c r="U9" s="649"/>
      <c r="V9" s="650"/>
      <c r="W9" s="79"/>
      <c r="X9" s="3"/>
      <c r="Y9" s="3"/>
      <c r="Z9" s="3"/>
      <c r="AA9" s="3"/>
      <c r="AB9" s="3"/>
      <c r="AC9" s="489" t="s">
        <v>736</v>
      </c>
      <c r="AF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U9" s="31" t="s">
        <v>737</v>
      </c>
      <c r="AV9" s="31">
        <v>70</v>
      </c>
      <c r="AW9" s="31">
        <v>20</v>
      </c>
      <c r="AX9" s="31" t="s">
        <v>719</v>
      </c>
      <c r="AY9" s="31">
        <v>20</v>
      </c>
      <c r="AZ9" s="31">
        <v>60</v>
      </c>
      <c r="BA9" s="31" t="s">
        <v>719</v>
      </c>
      <c r="BB9" s="31" t="s">
        <v>719</v>
      </c>
      <c r="BC9" s="31">
        <v>60</v>
      </c>
      <c r="BD9" s="31">
        <v>10</v>
      </c>
      <c r="BE9" s="31">
        <v>10</v>
      </c>
      <c r="BF9" s="31" t="s">
        <v>719</v>
      </c>
      <c r="BG9" s="31" t="s">
        <v>719</v>
      </c>
      <c r="BH9" s="31" t="s">
        <v>719</v>
      </c>
      <c r="BI9" s="31" t="s">
        <v>719</v>
      </c>
      <c r="BJ9" s="31" t="s">
        <v>719</v>
      </c>
      <c r="BK9" s="31" t="s">
        <v>719</v>
      </c>
      <c r="BL9" s="31" t="s">
        <v>719</v>
      </c>
      <c r="BM9" s="31">
        <v>20</v>
      </c>
      <c r="BN9" s="31">
        <v>170</v>
      </c>
      <c r="BO9" s="31">
        <v>130</v>
      </c>
      <c r="BP9" s="31">
        <v>60</v>
      </c>
      <c r="BQ9" s="31">
        <v>130</v>
      </c>
      <c r="BR9" s="31">
        <v>160</v>
      </c>
      <c r="BS9" s="31">
        <v>100</v>
      </c>
      <c r="BT9" s="31">
        <v>100</v>
      </c>
      <c r="BU9" s="31">
        <v>160</v>
      </c>
      <c r="BV9" s="31">
        <v>120</v>
      </c>
      <c r="BW9" s="31">
        <v>280</v>
      </c>
      <c r="BX9" s="31">
        <v>250</v>
      </c>
      <c r="BY9" s="31">
        <v>180</v>
      </c>
      <c r="BZ9" s="31">
        <v>260</v>
      </c>
      <c r="CA9" s="31">
        <v>280</v>
      </c>
      <c r="CB9" s="31">
        <v>230</v>
      </c>
      <c r="CC9" s="31">
        <v>240</v>
      </c>
      <c r="CD9" s="31">
        <v>280</v>
      </c>
      <c r="CE9" s="31">
        <v>240</v>
      </c>
      <c r="CF9" s="31">
        <v>70</v>
      </c>
      <c r="CG9" s="31">
        <v>30</v>
      </c>
      <c r="CH9" s="31" t="s">
        <v>719</v>
      </c>
      <c r="CI9" s="31">
        <v>30</v>
      </c>
      <c r="CJ9" s="31">
        <v>60</v>
      </c>
      <c r="CK9" s="31" t="s">
        <v>719</v>
      </c>
      <c r="CL9" s="31" t="s">
        <v>719</v>
      </c>
      <c r="CM9" s="31">
        <v>60</v>
      </c>
      <c r="CN9" s="31">
        <v>10</v>
      </c>
      <c r="CO9" s="31">
        <v>160</v>
      </c>
      <c r="CP9" s="31">
        <v>100</v>
      </c>
      <c r="CQ9" s="31" t="s">
        <v>719</v>
      </c>
      <c r="CR9" s="31">
        <v>100</v>
      </c>
      <c r="CS9" s="31">
        <v>150</v>
      </c>
      <c r="CT9" s="31">
        <v>30</v>
      </c>
      <c r="CU9" s="31">
        <v>40</v>
      </c>
      <c r="CV9" s="31">
        <v>150</v>
      </c>
      <c r="CW9" s="31">
        <v>40</v>
      </c>
      <c r="CX9" s="31">
        <v>170</v>
      </c>
      <c r="CY9" s="31">
        <v>130</v>
      </c>
      <c r="CZ9" s="31">
        <v>60</v>
      </c>
      <c r="DA9" s="31">
        <v>130</v>
      </c>
      <c r="DB9" s="31">
        <v>160</v>
      </c>
      <c r="DC9" s="31">
        <v>100</v>
      </c>
      <c r="DD9" s="31">
        <v>100</v>
      </c>
      <c r="DE9" s="31">
        <v>160</v>
      </c>
      <c r="DF9" s="31">
        <v>120</v>
      </c>
    </row>
    <row r="10" spans="1:123" ht="28.25" customHeight="1">
      <c r="B10" s="139"/>
      <c r="C10" s="671"/>
      <c r="D10" s="654"/>
      <c r="E10" s="654"/>
      <c r="F10" s="654"/>
      <c r="G10" s="643"/>
      <c r="H10" s="642"/>
      <c r="I10" s="642"/>
      <c r="J10" s="642"/>
      <c r="K10" s="642"/>
      <c r="L10" s="671"/>
      <c r="M10" s="642"/>
      <c r="N10" s="642"/>
      <c r="O10" s="642"/>
      <c r="P10" s="642"/>
      <c r="Q10" s="642"/>
      <c r="R10" s="642"/>
      <c r="S10" s="365" t="s">
        <v>395</v>
      </c>
      <c r="T10" s="365" t="s">
        <v>396</v>
      </c>
      <c r="U10" s="365" t="s">
        <v>397</v>
      </c>
      <c r="V10" s="365" t="s">
        <v>850</v>
      </c>
      <c r="W10" s="79"/>
      <c r="X10" s="3"/>
      <c r="Y10" s="3"/>
      <c r="Z10" s="3"/>
      <c r="AA10" s="3"/>
      <c r="AB10" s="3"/>
      <c r="AC10" s="56">
        <f>IF(メイン_入力!G15="その他","事務所",メイン_入力!G15)</f>
        <v>0</v>
      </c>
      <c r="AD10" s="57"/>
      <c r="AF10" s="3"/>
      <c r="AH10" s="57"/>
      <c r="AI10" s="57"/>
      <c r="AJ10" s="57"/>
      <c r="AK10" s="57"/>
      <c r="AL10" s="57"/>
      <c r="AR10" s="57"/>
      <c r="AS10" s="57"/>
      <c r="AT10" s="57"/>
      <c r="AU10" s="31" t="s">
        <v>738</v>
      </c>
      <c r="AV10" s="31">
        <v>20</v>
      </c>
      <c r="AW10" s="31">
        <v>40</v>
      </c>
      <c r="AX10" s="31">
        <v>60</v>
      </c>
      <c r="AY10" s="31">
        <v>40</v>
      </c>
      <c r="AZ10" s="31">
        <v>30</v>
      </c>
      <c r="BA10" s="31">
        <v>50</v>
      </c>
      <c r="BB10" s="31">
        <v>50</v>
      </c>
      <c r="BC10" s="31">
        <v>30</v>
      </c>
      <c r="BD10" s="31">
        <v>120</v>
      </c>
      <c r="BE10" s="31">
        <v>30</v>
      </c>
      <c r="BF10" s="31">
        <v>50</v>
      </c>
      <c r="BG10" s="31">
        <v>60</v>
      </c>
      <c r="BH10" s="31">
        <v>50</v>
      </c>
      <c r="BI10" s="31">
        <v>40</v>
      </c>
      <c r="BJ10" s="31">
        <v>60</v>
      </c>
      <c r="BK10" s="31">
        <v>50</v>
      </c>
      <c r="BL10" s="31">
        <v>40</v>
      </c>
      <c r="BM10" s="31">
        <v>130</v>
      </c>
      <c r="BN10" s="31">
        <v>20</v>
      </c>
      <c r="BO10" s="31">
        <v>20</v>
      </c>
      <c r="BP10" s="31">
        <v>30</v>
      </c>
      <c r="BQ10" s="31">
        <v>30</v>
      </c>
      <c r="BR10" s="31">
        <v>30</v>
      </c>
      <c r="BS10" s="31">
        <v>30</v>
      </c>
      <c r="BT10" s="31">
        <v>30</v>
      </c>
      <c r="BU10" s="31">
        <v>20</v>
      </c>
      <c r="BV10" s="31">
        <v>90</v>
      </c>
      <c r="BW10" s="31" t="s">
        <v>719</v>
      </c>
      <c r="BX10" s="31" t="s">
        <v>719</v>
      </c>
      <c r="BY10" s="31" t="s">
        <v>719</v>
      </c>
      <c r="BZ10" s="31" t="s">
        <v>719</v>
      </c>
      <c r="CA10" s="31" t="s">
        <v>719</v>
      </c>
      <c r="CB10" s="31" t="s">
        <v>719</v>
      </c>
      <c r="CC10" s="31" t="s">
        <v>719</v>
      </c>
      <c r="CD10" s="31">
        <v>10</v>
      </c>
      <c r="CE10" s="31">
        <v>50</v>
      </c>
      <c r="CF10" s="31">
        <v>20</v>
      </c>
      <c r="CG10" s="31">
        <v>30</v>
      </c>
      <c r="CH10" s="31">
        <v>40</v>
      </c>
      <c r="CI10" s="31">
        <v>30</v>
      </c>
      <c r="CJ10" s="31">
        <v>20</v>
      </c>
      <c r="CK10" s="31">
        <v>40</v>
      </c>
      <c r="CL10" s="31">
        <v>40</v>
      </c>
      <c r="CM10" s="31">
        <v>20</v>
      </c>
      <c r="CN10" s="31">
        <v>100</v>
      </c>
      <c r="CO10" s="31">
        <v>20</v>
      </c>
      <c r="CP10" s="31">
        <v>30</v>
      </c>
      <c r="CQ10" s="31">
        <v>50</v>
      </c>
      <c r="CR10" s="31">
        <v>30</v>
      </c>
      <c r="CS10" s="31">
        <v>20</v>
      </c>
      <c r="CT10" s="31">
        <v>50</v>
      </c>
      <c r="CU10" s="31">
        <v>40</v>
      </c>
      <c r="CV10" s="31">
        <v>20</v>
      </c>
      <c r="CW10" s="31">
        <v>100</v>
      </c>
      <c r="CX10" s="31">
        <v>20</v>
      </c>
      <c r="CY10" s="31">
        <v>20</v>
      </c>
      <c r="CZ10" s="31">
        <v>30</v>
      </c>
      <c r="DA10" s="31">
        <v>30</v>
      </c>
      <c r="DB10" s="31">
        <v>30</v>
      </c>
      <c r="DC10" s="31">
        <v>30</v>
      </c>
      <c r="DD10" s="31">
        <v>30</v>
      </c>
      <c r="DE10" s="31">
        <v>20</v>
      </c>
      <c r="DF10" s="31">
        <v>90</v>
      </c>
    </row>
    <row r="11" spans="1:123" ht="15" customHeight="1">
      <c r="B11" s="139"/>
      <c r="C11" s="322">
        <v>1</v>
      </c>
      <c r="D11" s="227"/>
      <c r="E11" s="352"/>
      <c r="F11" s="355"/>
      <c r="G11" s="490"/>
      <c r="H11" s="491"/>
      <c r="I11" s="227"/>
      <c r="J11" s="227"/>
      <c r="K11" s="227"/>
      <c r="L11" s="227"/>
      <c r="M11" s="227"/>
      <c r="N11" s="227"/>
      <c r="O11" s="227"/>
      <c r="P11" s="227"/>
      <c r="Q11" s="31" t="str">
        <f ca="1">IF(OR(H11="",COUNTBLANK(I11:P11)=8),"",IF(COUNTIF(I11:P11,"○")&gt;=2,0,IF(COUNTIF(I11:P11,"○")=1,N(OFFSET($AU$2,MATCH("○",I11:P11,0),(MATCH(IF(G11="",$AC$10,G11),$AC$7:$AI$7,0)-1)*9+MATCH(H11,$AC$6:$AK$6,0))),0)))</f>
        <v/>
      </c>
      <c r="R11" s="168" t="str">
        <f t="shared" ref="R11:R40" si="5">IF(OR(F11="",NOT($Z$4)),"",F11*N(Q11))</f>
        <v/>
      </c>
      <c r="S11" s="96" t="str">
        <f>IF(OR(ISERROR($R11),$R11=""),"",$R11*$DI$3/1000)</f>
        <v/>
      </c>
      <c r="T11" s="96" t="str">
        <f>IF(OR(ISERROR($R11),$R11=""),"",$R11*$DI$4/1000)</f>
        <v/>
      </c>
      <c r="U11" s="96" t="str">
        <f>IF(OR(ISERROR($R11),$R11=""),"",$R11*$DI$5/1000)</f>
        <v/>
      </c>
      <c r="V11" s="96" t="str">
        <f>IF(OR(ISERROR($R11),$R11=""),"",$R11*$DI$6/1000)</f>
        <v/>
      </c>
      <c r="W11" s="79"/>
      <c r="X11" s="3"/>
      <c r="Y11" s="3"/>
      <c r="Z11" s="3"/>
      <c r="AA11" s="3"/>
      <c r="AB11" s="3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</row>
    <row r="12" spans="1:123" ht="15" customHeight="1">
      <c r="B12" s="139"/>
      <c r="C12" s="322">
        <v>2</v>
      </c>
      <c r="D12" s="227"/>
      <c r="E12" s="352"/>
      <c r="F12" s="355"/>
      <c r="G12" s="490"/>
      <c r="H12" s="491"/>
      <c r="I12" s="227"/>
      <c r="J12" s="227"/>
      <c r="K12" s="227"/>
      <c r="L12" s="227"/>
      <c r="M12" s="227"/>
      <c r="N12" s="227"/>
      <c r="O12" s="227"/>
      <c r="P12" s="227"/>
      <c r="Q12" s="31" t="str">
        <f t="shared" ref="Q12:Q40" ca="1" si="6">IF(OR(H12="",COUNTBLANK(I12:P12)=8),"",IF(COUNTIF(I12:P12,"○")&gt;=2,0,IF(COUNTIF(I12:P12,"○")=1,N(OFFSET($AU$2,MATCH("○",I12:P12,0),(MATCH(IF(G12="",$AC$10,G12),$AC$7:$AI$7,0)-1)*9+MATCH(H12,$AC$6:$AK$6,0))),0)))</f>
        <v/>
      </c>
      <c r="R12" s="168" t="str">
        <f t="shared" si="5"/>
        <v/>
      </c>
      <c r="S12" s="96" t="str">
        <f t="shared" ref="S12:S40" si="7">IF(OR(ISERROR($R12),$R12=""),"",$R12*$DI$3/1000)</f>
        <v/>
      </c>
      <c r="T12" s="96" t="str">
        <f t="shared" ref="T12:T40" si="8">IF(OR(ISERROR($R12),$R12=""),"",$R12*$DI$4/1000)</f>
        <v/>
      </c>
      <c r="U12" s="96" t="str">
        <f t="shared" ref="U12:U40" si="9">IF(OR(ISERROR($R12),$R12=""),"",$R12*$DI$5/1000)</f>
        <v/>
      </c>
      <c r="V12" s="96" t="str">
        <f>IF(OR(ISERROR($R12),$R12=""),"",$R12*$DI$6/1000)</f>
        <v/>
      </c>
      <c r="W12" s="79"/>
      <c r="X12" s="3"/>
      <c r="Y12" s="3"/>
      <c r="Z12" s="3"/>
      <c r="AA12" s="3"/>
    </row>
    <row r="13" spans="1:123" ht="15" customHeight="1">
      <c r="B13" s="139"/>
      <c r="C13" s="322">
        <v>3</v>
      </c>
      <c r="D13" s="227"/>
      <c r="E13" s="352"/>
      <c r="F13" s="355"/>
      <c r="G13" s="490"/>
      <c r="H13" s="491"/>
      <c r="I13" s="227"/>
      <c r="J13" s="227"/>
      <c r="K13" s="227"/>
      <c r="L13" s="227"/>
      <c r="M13" s="227"/>
      <c r="N13" s="227"/>
      <c r="O13" s="227"/>
      <c r="P13" s="227"/>
      <c r="Q13" s="31" t="str">
        <f t="shared" ca="1" si="6"/>
        <v/>
      </c>
      <c r="R13" s="168" t="str">
        <f t="shared" si="5"/>
        <v/>
      </c>
      <c r="S13" s="96" t="str">
        <f t="shared" si="7"/>
        <v/>
      </c>
      <c r="T13" s="96" t="str">
        <f t="shared" si="8"/>
        <v/>
      </c>
      <c r="U13" s="96" t="str">
        <f t="shared" si="9"/>
        <v/>
      </c>
      <c r="V13" s="96" t="str">
        <f t="shared" ref="V13:V40" si="10">IF(OR(ISERROR($R13),$R13=""),"",$R13*$DI$6/1000)</f>
        <v/>
      </c>
      <c r="W13" s="79"/>
      <c r="X13" s="3"/>
      <c r="Y13" s="3"/>
      <c r="Z13" s="3"/>
      <c r="AA13" s="3"/>
    </row>
    <row r="14" spans="1:123" ht="15" customHeight="1">
      <c r="B14" s="139"/>
      <c r="C14" s="322">
        <v>4</v>
      </c>
      <c r="D14" s="227"/>
      <c r="E14" s="352"/>
      <c r="F14" s="355"/>
      <c r="G14" s="490"/>
      <c r="H14" s="491"/>
      <c r="I14" s="227"/>
      <c r="J14" s="273"/>
      <c r="K14" s="227"/>
      <c r="L14" s="227"/>
      <c r="M14" s="227"/>
      <c r="N14" s="227"/>
      <c r="O14" s="227"/>
      <c r="P14" s="227"/>
      <c r="Q14" s="31" t="str">
        <f t="shared" ca="1" si="6"/>
        <v/>
      </c>
      <c r="R14" s="168" t="str">
        <f t="shared" si="5"/>
        <v/>
      </c>
      <c r="S14" s="96" t="str">
        <f t="shared" si="7"/>
        <v/>
      </c>
      <c r="T14" s="96" t="str">
        <f t="shared" si="8"/>
        <v/>
      </c>
      <c r="U14" s="96" t="str">
        <f t="shared" si="9"/>
        <v/>
      </c>
      <c r="V14" s="96" t="str">
        <f t="shared" si="10"/>
        <v/>
      </c>
      <c r="W14" s="79"/>
      <c r="X14" s="3"/>
      <c r="Y14" s="3"/>
      <c r="Z14" s="3"/>
      <c r="AA14" s="3"/>
    </row>
    <row r="15" spans="1:123" ht="15" customHeight="1">
      <c r="B15" s="139"/>
      <c r="C15" s="322">
        <v>5</v>
      </c>
      <c r="D15" s="227"/>
      <c r="E15" s="352"/>
      <c r="F15" s="355"/>
      <c r="G15" s="490"/>
      <c r="H15" s="491"/>
      <c r="I15" s="227"/>
      <c r="J15" s="227"/>
      <c r="K15" s="227"/>
      <c r="L15" s="227"/>
      <c r="M15" s="227"/>
      <c r="N15" s="227"/>
      <c r="O15" s="227"/>
      <c r="P15" s="227"/>
      <c r="Q15" s="31" t="str">
        <f t="shared" ca="1" si="6"/>
        <v/>
      </c>
      <c r="R15" s="168" t="str">
        <f t="shared" si="5"/>
        <v/>
      </c>
      <c r="S15" s="96" t="str">
        <f t="shared" si="7"/>
        <v/>
      </c>
      <c r="T15" s="96" t="str">
        <f t="shared" si="8"/>
        <v/>
      </c>
      <c r="U15" s="96" t="str">
        <f t="shared" si="9"/>
        <v/>
      </c>
      <c r="V15" s="96" t="str">
        <f t="shared" si="10"/>
        <v/>
      </c>
      <c r="W15" s="79"/>
      <c r="X15" s="3"/>
      <c r="Y15" s="3"/>
      <c r="Z15" s="3"/>
      <c r="AA15" s="3"/>
    </row>
    <row r="16" spans="1:123" ht="15" customHeight="1">
      <c r="B16" s="139"/>
      <c r="C16" s="322">
        <v>6</v>
      </c>
      <c r="D16" s="227"/>
      <c r="E16" s="352"/>
      <c r="F16" s="355"/>
      <c r="G16" s="490"/>
      <c r="H16" s="491"/>
      <c r="I16" s="227"/>
      <c r="J16" s="227"/>
      <c r="K16" s="227"/>
      <c r="L16" s="227"/>
      <c r="M16" s="227"/>
      <c r="N16" s="227"/>
      <c r="O16" s="227"/>
      <c r="P16" s="227"/>
      <c r="Q16" s="31" t="str">
        <f t="shared" ca="1" si="6"/>
        <v/>
      </c>
      <c r="R16" s="168" t="str">
        <f t="shared" si="5"/>
        <v/>
      </c>
      <c r="S16" s="96" t="str">
        <f t="shared" si="7"/>
        <v/>
      </c>
      <c r="T16" s="96" t="str">
        <f t="shared" si="8"/>
        <v/>
      </c>
      <c r="U16" s="96" t="str">
        <f t="shared" si="9"/>
        <v/>
      </c>
      <c r="V16" s="96" t="str">
        <f t="shared" si="10"/>
        <v/>
      </c>
      <c r="W16" s="79"/>
      <c r="X16" s="3"/>
      <c r="Y16" s="3"/>
      <c r="Z16" s="3"/>
      <c r="AA16" s="3"/>
      <c r="AB16" s="3"/>
    </row>
    <row r="17" spans="2:28" ht="15" customHeight="1">
      <c r="B17" s="139"/>
      <c r="C17" s="322">
        <v>7</v>
      </c>
      <c r="D17" s="227"/>
      <c r="E17" s="352"/>
      <c r="F17" s="355"/>
      <c r="G17" s="490"/>
      <c r="H17" s="491"/>
      <c r="I17" s="227"/>
      <c r="J17" s="227"/>
      <c r="K17" s="227"/>
      <c r="L17" s="227"/>
      <c r="M17" s="227"/>
      <c r="N17" s="227"/>
      <c r="O17" s="227"/>
      <c r="P17" s="227"/>
      <c r="Q17" s="31" t="str">
        <f t="shared" ca="1" si="6"/>
        <v/>
      </c>
      <c r="R17" s="168" t="str">
        <f t="shared" si="5"/>
        <v/>
      </c>
      <c r="S17" s="96" t="str">
        <f t="shared" si="7"/>
        <v/>
      </c>
      <c r="T17" s="96" t="str">
        <f t="shared" si="8"/>
        <v/>
      </c>
      <c r="U17" s="96" t="str">
        <f t="shared" si="9"/>
        <v/>
      </c>
      <c r="V17" s="96" t="str">
        <f t="shared" si="10"/>
        <v/>
      </c>
      <c r="W17" s="79"/>
      <c r="X17" s="3"/>
      <c r="Y17" s="3"/>
      <c r="Z17" s="3"/>
      <c r="AA17" s="3"/>
      <c r="AB17" s="3"/>
    </row>
    <row r="18" spans="2:28" ht="15" customHeight="1">
      <c r="B18" s="139"/>
      <c r="C18" s="322">
        <v>8</v>
      </c>
      <c r="D18" s="227"/>
      <c r="E18" s="352"/>
      <c r="F18" s="355"/>
      <c r="G18" s="490"/>
      <c r="H18" s="491"/>
      <c r="I18" s="227"/>
      <c r="J18" s="227"/>
      <c r="K18" s="227"/>
      <c r="L18" s="227"/>
      <c r="M18" s="227"/>
      <c r="N18" s="227"/>
      <c r="O18" s="227"/>
      <c r="P18" s="227"/>
      <c r="Q18" s="31" t="str">
        <f t="shared" ca="1" si="6"/>
        <v/>
      </c>
      <c r="R18" s="168" t="str">
        <f t="shared" si="5"/>
        <v/>
      </c>
      <c r="S18" s="96" t="str">
        <f t="shared" si="7"/>
        <v/>
      </c>
      <c r="T18" s="96" t="str">
        <f t="shared" si="8"/>
        <v/>
      </c>
      <c r="U18" s="96" t="str">
        <f t="shared" si="9"/>
        <v/>
      </c>
      <c r="V18" s="96" t="str">
        <f t="shared" si="10"/>
        <v/>
      </c>
      <c r="W18" s="79"/>
      <c r="X18" s="3"/>
      <c r="Y18" s="3"/>
      <c r="Z18" s="3"/>
      <c r="AA18" s="3"/>
      <c r="AB18" s="3"/>
    </row>
    <row r="19" spans="2:28" ht="15" customHeight="1">
      <c r="B19" s="139"/>
      <c r="C19" s="322">
        <v>9</v>
      </c>
      <c r="D19" s="227"/>
      <c r="E19" s="352"/>
      <c r="F19" s="355"/>
      <c r="G19" s="490"/>
      <c r="H19" s="491"/>
      <c r="I19" s="227"/>
      <c r="J19" s="227"/>
      <c r="K19" s="227"/>
      <c r="L19" s="227"/>
      <c r="M19" s="227"/>
      <c r="N19" s="227"/>
      <c r="O19" s="227"/>
      <c r="P19" s="227"/>
      <c r="Q19" s="31" t="str">
        <f t="shared" ca="1" si="6"/>
        <v/>
      </c>
      <c r="R19" s="168" t="str">
        <f t="shared" si="5"/>
        <v/>
      </c>
      <c r="S19" s="96" t="str">
        <f t="shared" si="7"/>
        <v/>
      </c>
      <c r="T19" s="96" t="str">
        <f t="shared" si="8"/>
        <v/>
      </c>
      <c r="U19" s="96" t="str">
        <f t="shared" si="9"/>
        <v/>
      </c>
      <c r="V19" s="96" t="str">
        <f t="shared" si="10"/>
        <v/>
      </c>
      <c r="W19" s="79"/>
      <c r="X19" s="3"/>
      <c r="Y19" s="3"/>
      <c r="Z19" s="3"/>
      <c r="AA19" s="3"/>
      <c r="AB19" s="3"/>
    </row>
    <row r="20" spans="2:28" ht="15" customHeight="1">
      <c r="B20" s="139"/>
      <c r="C20" s="322">
        <v>10</v>
      </c>
      <c r="D20" s="227"/>
      <c r="E20" s="352"/>
      <c r="F20" s="355"/>
      <c r="G20" s="490"/>
      <c r="H20" s="491"/>
      <c r="I20" s="227"/>
      <c r="J20" s="227"/>
      <c r="K20" s="227"/>
      <c r="L20" s="227"/>
      <c r="M20" s="227"/>
      <c r="N20" s="227"/>
      <c r="O20" s="227"/>
      <c r="P20" s="227"/>
      <c r="Q20" s="31" t="str">
        <f t="shared" ca="1" si="6"/>
        <v/>
      </c>
      <c r="R20" s="168" t="str">
        <f t="shared" si="5"/>
        <v/>
      </c>
      <c r="S20" s="96" t="str">
        <f t="shared" si="7"/>
        <v/>
      </c>
      <c r="T20" s="96" t="str">
        <f t="shared" si="8"/>
        <v/>
      </c>
      <c r="U20" s="96" t="str">
        <f t="shared" si="9"/>
        <v/>
      </c>
      <c r="V20" s="96" t="str">
        <f t="shared" si="10"/>
        <v/>
      </c>
      <c r="W20" s="79"/>
      <c r="X20" s="3"/>
      <c r="Y20" s="3"/>
      <c r="Z20" s="3"/>
      <c r="AA20" s="3"/>
      <c r="AB20" s="3"/>
    </row>
    <row r="21" spans="2:28" ht="15" customHeight="1">
      <c r="B21" s="139"/>
      <c r="C21" s="322">
        <v>11</v>
      </c>
      <c r="D21" s="227"/>
      <c r="E21" s="352"/>
      <c r="F21" s="355"/>
      <c r="G21" s="490"/>
      <c r="H21" s="491"/>
      <c r="I21" s="227"/>
      <c r="J21" s="227"/>
      <c r="K21" s="227"/>
      <c r="L21" s="227"/>
      <c r="M21" s="227"/>
      <c r="N21" s="227"/>
      <c r="O21" s="227"/>
      <c r="P21" s="227"/>
      <c r="Q21" s="31" t="str">
        <f t="shared" ca="1" si="6"/>
        <v/>
      </c>
      <c r="R21" s="168" t="str">
        <f t="shared" si="5"/>
        <v/>
      </c>
      <c r="S21" s="96" t="str">
        <f t="shared" si="7"/>
        <v/>
      </c>
      <c r="T21" s="96" t="str">
        <f t="shared" si="8"/>
        <v/>
      </c>
      <c r="U21" s="96" t="str">
        <f t="shared" si="9"/>
        <v/>
      </c>
      <c r="V21" s="96" t="str">
        <f t="shared" si="10"/>
        <v/>
      </c>
      <c r="W21" s="79"/>
      <c r="X21" s="3"/>
      <c r="Y21" s="3"/>
      <c r="Z21" s="3"/>
      <c r="AA21" s="3"/>
      <c r="AB21" s="3"/>
    </row>
    <row r="22" spans="2:28" ht="15" customHeight="1">
      <c r="B22" s="139"/>
      <c r="C22" s="322">
        <v>12</v>
      </c>
      <c r="D22" s="227"/>
      <c r="E22" s="352"/>
      <c r="F22" s="355"/>
      <c r="G22" s="490"/>
      <c r="H22" s="491"/>
      <c r="I22" s="227"/>
      <c r="J22" s="227"/>
      <c r="K22" s="227"/>
      <c r="L22" s="227"/>
      <c r="M22" s="227"/>
      <c r="N22" s="227"/>
      <c r="O22" s="227"/>
      <c r="P22" s="227"/>
      <c r="Q22" s="31" t="str">
        <f t="shared" ca="1" si="6"/>
        <v/>
      </c>
      <c r="R22" s="168" t="str">
        <f t="shared" si="5"/>
        <v/>
      </c>
      <c r="S22" s="96" t="str">
        <f t="shared" si="7"/>
        <v/>
      </c>
      <c r="T22" s="96" t="str">
        <f t="shared" si="8"/>
        <v/>
      </c>
      <c r="U22" s="96" t="str">
        <f t="shared" si="9"/>
        <v/>
      </c>
      <c r="V22" s="96" t="str">
        <f t="shared" si="10"/>
        <v/>
      </c>
      <c r="W22" s="79"/>
      <c r="X22" s="3"/>
      <c r="Y22" s="3"/>
      <c r="Z22" s="3"/>
      <c r="AA22" s="3"/>
      <c r="AB22" s="3"/>
    </row>
    <row r="23" spans="2:28" ht="15" customHeight="1">
      <c r="B23" s="139"/>
      <c r="C23" s="322">
        <v>13</v>
      </c>
      <c r="D23" s="227"/>
      <c r="E23" s="352"/>
      <c r="F23" s="355"/>
      <c r="G23" s="490"/>
      <c r="H23" s="491"/>
      <c r="I23" s="227"/>
      <c r="J23" s="227"/>
      <c r="K23" s="227"/>
      <c r="L23" s="227"/>
      <c r="M23" s="227"/>
      <c r="N23" s="227"/>
      <c r="O23" s="227"/>
      <c r="P23" s="227"/>
      <c r="Q23" s="31" t="str">
        <f t="shared" ca="1" si="6"/>
        <v/>
      </c>
      <c r="R23" s="168" t="str">
        <f t="shared" si="5"/>
        <v/>
      </c>
      <c r="S23" s="96" t="str">
        <f t="shared" si="7"/>
        <v/>
      </c>
      <c r="T23" s="96" t="str">
        <f t="shared" si="8"/>
        <v/>
      </c>
      <c r="U23" s="96" t="str">
        <f t="shared" si="9"/>
        <v/>
      </c>
      <c r="V23" s="96" t="str">
        <f t="shared" si="10"/>
        <v/>
      </c>
      <c r="W23" s="79"/>
      <c r="X23" s="3"/>
      <c r="Y23" s="3"/>
      <c r="Z23" s="3"/>
      <c r="AA23" s="3"/>
      <c r="AB23" s="3"/>
    </row>
    <row r="24" spans="2:28" ht="15" customHeight="1">
      <c r="B24" s="139"/>
      <c r="C24" s="322">
        <v>14</v>
      </c>
      <c r="D24" s="227"/>
      <c r="E24" s="352"/>
      <c r="F24" s="355"/>
      <c r="G24" s="490"/>
      <c r="H24" s="491"/>
      <c r="I24" s="227"/>
      <c r="J24" s="227"/>
      <c r="K24" s="227"/>
      <c r="L24" s="227"/>
      <c r="M24" s="227"/>
      <c r="N24" s="227"/>
      <c r="O24" s="227"/>
      <c r="P24" s="227"/>
      <c r="Q24" s="31" t="str">
        <f t="shared" ca="1" si="6"/>
        <v/>
      </c>
      <c r="R24" s="168" t="str">
        <f>IF(OR(F24="",NOT($Z$4)),"",F24*N(Q24))</f>
        <v/>
      </c>
      <c r="S24" s="96" t="str">
        <f t="shared" si="7"/>
        <v/>
      </c>
      <c r="T24" s="96" t="str">
        <f t="shared" si="8"/>
        <v/>
      </c>
      <c r="U24" s="96" t="str">
        <f t="shared" si="9"/>
        <v/>
      </c>
      <c r="V24" s="96" t="str">
        <f t="shared" si="10"/>
        <v/>
      </c>
      <c r="W24" s="79"/>
      <c r="X24" s="3"/>
      <c r="Y24" s="3"/>
      <c r="Z24" s="3"/>
      <c r="AA24" s="3"/>
      <c r="AB24" s="3"/>
    </row>
    <row r="25" spans="2:28" ht="15" customHeight="1">
      <c r="B25" s="139"/>
      <c r="C25" s="322">
        <v>15</v>
      </c>
      <c r="D25" s="227"/>
      <c r="E25" s="352"/>
      <c r="F25" s="355"/>
      <c r="G25" s="490"/>
      <c r="H25" s="491"/>
      <c r="I25" s="227"/>
      <c r="J25" s="227"/>
      <c r="K25" s="227"/>
      <c r="L25" s="227"/>
      <c r="M25" s="227"/>
      <c r="N25" s="227"/>
      <c r="O25" s="227"/>
      <c r="P25" s="227"/>
      <c r="Q25" s="31" t="str">
        <f t="shared" ca="1" si="6"/>
        <v/>
      </c>
      <c r="R25" s="168" t="str">
        <f>IF(OR(F25="",NOT($Z$4)),"",F25*N(Q25))</f>
        <v/>
      </c>
      <c r="S25" s="96" t="str">
        <f t="shared" si="7"/>
        <v/>
      </c>
      <c r="T25" s="96" t="str">
        <f t="shared" si="8"/>
        <v/>
      </c>
      <c r="U25" s="96" t="str">
        <f t="shared" si="9"/>
        <v/>
      </c>
      <c r="V25" s="96" t="str">
        <f t="shared" si="10"/>
        <v/>
      </c>
      <c r="W25" s="79"/>
      <c r="X25" s="3"/>
      <c r="Y25" s="3"/>
      <c r="Z25" s="3"/>
      <c r="AA25" s="3"/>
      <c r="AB25" s="3"/>
    </row>
    <row r="26" spans="2:28" ht="15" customHeight="1">
      <c r="B26" s="139"/>
      <c r="C26" s="322">
        <v>16</v>
      </c>
      <c r="D26" s="227"/>
      <c r="E26" s="352"/>
      <c r="F26" s="355"/>
      <c r="G26" s="490"/>
      <c r="H26" s="491"/>
      <c r="I26" s="227"/>
      <c r="J26" s="227"/>
      <c r="K26" s="227"/>
      <c r="L26" s="227"/>
      <c r="M26" s="227"/>
      <c r="N26" s="227"/>
      <c r="O26" s="227"/>
      <c r="P26" s="227"/>
      <c r="Q26" s="31" t="str">
        <f t="shared" ca="1" si="6"/>
        <v/>
      </c>
      <c r="R26" s="168" t="str">
        <f>IF(OR(F26="",NOT($Z$4)),"",F26*N(Q26))</f>
        <v/>
      </c>
      <c r="S26" s="96" t="str">
        <f t="shared" si="7"/>
        <v/>
      </c>
      <c r="T26" s="96" t="str">
        <f t="shared" si="8"/>
        <v/>
      </c>
      <c r="U26" s="96" t="str">
        <f t="shared" si="9"/>
        <v/>
      </c>
      <c r="V26" s="96" t="str">
        <f t="shared" si="10"/>
        <v/>
      </c>
      <c r="W26" s="79"/>
      <c r="X26" s="3"/>
      <c r="Y26" s="3"/>
      <c r="Z26" s="3"/>
      <c r="AA26" s="3"/>
      <c r="AB26" s="3"/>
    </row>
    <row r="27" spans="2:28" ht="15" customHeight="1">
      <c r="B27" s="139"/>
      <c r="C27" s="322">
        <v>17</v>
      </c>
      <c r="D27" s="227"/>
      <c r="E27" s="352"/>
      <c r="F27" s="355"/>
      <c r="G27" s="490"/>
      <c r="H27" s="491"/>
      <c r="I27" s="227"/>
      <c r="J27" s="227"/>
      <c r="K27" s="227"/>
      <c r="L27" s="227"/>
      <c r="M27" s="227"/>
      <c r="N27" s="227"/>
      <c r="O27" s="227"/>
      <c r="P27" s="227"/>
      <c r="Q27" s="31" t="str">
        <f t="shared" ca="1" si="6"/>
        <v/>
      </c>
      <c r="R27" s="168" t="str">
        <f t="shared" si="5"/>
        <v/>
      </c>
      <c r="S27" s="96" t="str">
        <f t="shared" si="7"/>
        <v/>
      </c>
      <c r="T27" s="96" t="str">
        <f t="shared" si="8"/>
        <v/>
      </c>
      <c r="U27" s="96" t="str">
        <f t="shared" si="9"/>
        <v/>
      </c>
      <c r="V27" s="96" t="str">
        <f t="shared" si="10"/>
        <v/>
      </c>
      <c r="W27" s="79"/>
      <c r="X27" s="3"/>
      <c r="Y27" s="3"/>
      <c r="Z27" s="3"/>
      <c r="AA27" s="3"/>
      <c r="AB27" s="3"/>
    </row>
    <row r="28" spans="2:28" ht="15" customHeight="1">
      <c r="B28" s="139"/>
      <c r="C28" s="322">
        <v>18</v>
      </c>
      <c r="D28" s="227"/>
      <c r="E28" s="352"/>
      <c r="F28" s="355"/>
      <c r="G28" s="490"/>
      <c r="H28" s="491"/>
      <c r="I28" s="227"/>
      <c r="J28" s="227"/>
      <c r="K28" s="227"/>
      <c r="L28" s="227"/>
      <c r="M28" s="227"/>
      <c r="N28" s="227"/>
      <c r="O28" s="227"/>
      <c r="P28" s="227"/>
      <c r="Q28" s="31" t="str">
        <f t="shared" ca="1" si="6"/>
        <v/>
      </c>
      <c r="R28" s="168" t="str">
        <f t="shared" si="5"/>
        <v/>
      </c>
      <c r="S28" s="96" t="str">
        <f t="shared" si="7"/>
        <v/>
      </c>
      <c r="T28" s="96" t="str">
        <f t="shared" si="8"/>
        <v/>
      </c>
      <c r="U28" s="96" t="str">
        <f t="shared" si="9"/>
        <v/>
      </c>
      <c r="V28" s="96" t="str">
        <f t="shared" si="10"/>
        <v/>
      </c>
      <c r="W28" s="79"/>
      <c r="X28" s="3"/>
      <c r="Y28" s="3"/>
      <c r="Z28" s="3"/>
      <c r="AA28" s="3"/>
      <c r="AB28" s="3"/>
    </row>
    <row r="29" spans="2:28" ht="15" customHeight="1">
      <c r="B29" s="139"/>
      <c r="C29" s="322">
        <v>19</v>
      </c>
      <c r="D29" s="227"/>
      <c r="E29" s="352"/>
      <c r="F29" s="355"/>
      <c r="G29" s="490"/>
      <c r="H29" s="491"/>
      <c r="I29" s="227"/>
      <c r="J29" s="227"/>
      <c r="K29" s="227"/>
      <c r="L29" s="227"/>
      <c r="M29" s="227"/>
      <c r="N29" s="227"/>
      <c r="O29" s="227"/>
      <c r="P29" s="227"/>
      <c r="Q29" s="31" t="str">
        <f t="shared" ca="1" si="6"/>
        <v/>
      </c>
      <c r="R29" s="168" t="str">
        <f t="shared" si="5"/>
        <v/>
      </c>
      <c r="S29" s="96" t="str">
        <f t="shared" si="7"/>
        <v/>
      </c>
      <c r="T29" s="96" t="str">
        <f t="shared" si="8"/>
        <v/>
      </c>
      <c r="U29" s="96" t="str">
        <f t="shared" si="9"/>
        <v/>
      </c>
      <c r="V29" s="96" t="str">
        <f t="shared" si="10"/>
        <v/>
      </c>
      <c r="W29" s="79"/>
      <c r="X29" s="3"/>
      <c r="Y29" s="3"/>
      <c r="Z29" s="3"/>
      <c r="AA29" s="3"/>
      <c r="AB29" s="3"/>
    </row>
    <row r="30" spans="2:28" ht="15" customHeight="1">
      <c r="B30" s="139"/>
      <c r="C30" s="322">
        <v>20</v>
      </c>
      <c r="D30" s="227"/>
      <c r="E30" s="352"/>
      <c r="F30" s="355"/>
      <c r="G30" s="490"/>
      <c r="H30" s="491"/>
      <c r="I30" s="227"/>
      <c r="J30" s="227"/>
      <c r="K30" s="227"/>
      <c r="L30" s="227"/>
      <c r="M30" s="227"/>
      <c r="N30" s="227"/>
      <c r="O30" s="227"/>
      <c r="P30" s="227"/>
      <c r="Q30" s="31" t="str">
        <f t="shared" ca="1" si="6"/>
        <v/>
      </c>
      <c r="R30" s="168" t="str">
        <f t="shared" si="5"/>
        <v/>
      </c>
      <c r="S30" s="96" t="str">
        <f t="shared" si="7"/>
        <v/>
      </c>
      <c r="T30" s="96" t="str">
        <f t="shared" si="8"/>
        <v/>
      </c>
      <c r="U30" s="96" t="str">
        <f t="shared" si="9"/>
        <v/>
      </c>
      <c r="V30" s="96" t="str">
        <f t="shared" si="10"/>
        <v/>
      </c>
      <c r="W30" s="79"/>
      <c r="X30" s="3"/>
      <c r="Y30" s="3"/>
      <c r="Z30" s="3"/>
      <c r="AA30" s="3"/>
      <c r="AB30" s="3"/>
    </row>
    <row r="31" spans="2:28" ht="15" customHeight="1">
      <c r="B31" s="139"/>
      <c r="C31" s="322">
        <v>21</v>
      </c>
      <c r="D31" s="227"/>
      <c r="E31" s="352"/>
      <c r="F31" s="355"/>
      <c r="G31" s="490"/>
      <c r="H31" s="491"/>
      <c r="I31" s="227"/>
      <c r="J31" s="227"/>
      <c r="K31" s="227"/>
      <c r="L31" s="227"/>
      <c r="M31" s="227"/>
      <c r="N31" s="227"/>
      <c r="O31" s="227"/>
      <c r="P31" s="227"/>
      <c r="Q31" s="31" t="str">
        <f t="shared" ca="1" si="6"/>
        <v/>
      </c>
      <c r="R31" s="168" t="str">
        <f t="shared" si="5"/>
        <v/>
      </c>
      <c r="S31" s="96" t="str">
        <f t="shared" si="7"/>
        <v/>
      </c>
      <c r="T31" s="96" t="str">
        <f t="shared" si="8"/>
        <v/>
      </c>
      <c r="U31" s="96" t="str">
        <f t="shared" si="9"/>
        <v/>
      </c>
      <c r="V31" s="96" t="str">
        <f t="shared" si="10"/>
        <v/>
      </c>
      <c r="W31" s="79"/>
      <c r="X31" s="3"/>
      <c r="Y31" s="3"/>
      <c r="Z31" s="3"/>
      <c r="AA31" s="3"/>
      <c r="AB31" s="3"/>
    </row>
    <row r="32" spans="2:28" ht="15" customHeight="1">
      <c r="B32" s="139"/>
      <c r="C32" s="322">
        <v>22</v>
      </c>
      <c r="D32" s="227"/>
      <c r="E32" s="352"/>
      <c r="F32" s="355"/>
      <c r="G32" s="490"/>
      <c r="H32" s="491"/>
      <c r="I32" s="227"/>
      <c r="J32" s="227"/>
      <c r="K32" s="227"/>
      <c r="L32" s="227"/>
      <c r="M32" s="227"/>
      <c r="N32" s="227"/>
      <c r="O32" s="227"/>
      <c r="P32" s="227"/>
      <c r="Q32" s="31" t="str">
        <f t="shared" ca="1" si="6"/>
        <v/>
      </c>
      <c r="R32" s="168" t="str">
        <f t="shared" si="5"/>
        <v/>
      </c>
      <c r="S32" s="96" t="str">
        <f t="shared" si="7"/>
        <v/>
      </c>
      <c r="T32" s="96" t="str">
        <f t="shared" si="8"/>
        <v/>
      </c>
      <c r="U32" s="96" t="str">
        <f t="shared" si="9"/>
        <v/>
      </c>
      <c r="V32" s="96" t="str">
        <f t="shared" si="10"/>
        <v/>
      </c>
      <c r="W32" s="79"/>
      <c r="X32" s="3"/>
      <c r="Y32" s="3"/>
      <c r="Z32" s="3"/>
      <c r="AA32" s="3"/>
      <c r="AB32" s="3"/>
    </row>
    <row r="33" spans="2:28" ht="15" customHeight="1">
      <c r="B33" s="139"/>
      <c r="C33" s="322">
        <v>23</v>
      </c>
      <c r="D33" s="227"/>
      <c r="E33" s="352"/>
      <c r="F33" s="355"/>
      <c r="G33" s="490"/>
      <c r="H33" s="491"/>
      <c r="I33" s="227"/>
      <c r="J33" s="227"/>
      <c r="K33" s="227"/>
      <c r="L33" s="227"/>
      <c r="M33" s="227"/>
      <c r="N33" s="227"/>
      <c r="O33" s="227"/>
      <c r="P33" s="227"/>
      <c r="Q33" s="31" t="str">
        <f t="shared" ca="1" si="6"/>
        <v/>
      </c>
      <c r="R33" s="168" t="str">
        <f t="shared" si="5"/>
        <v/>
      </c>
      <c r="S33" s="96" t="str">
        <f t="shared" si="7"/>
        <v/>
      </c>
      <c r="T33" s="96" t="str">
        <f t="shared" si="8"/>
        <v/>
      </c>
      <c r="U33" s="96" t="str">
        <f t="shared" si="9"/>
        <v/>
      </c>
      <c r="V33" s="96" t="str">
        <f t="shared" si="10"/>
        <v/>
      </c>
      <c r="W33" s="79"/>
      <c r="X33" s="3"/>
      <c r="Y33" s="3"/>
      <c r="Z33" s="3"/>
      <c r="AA33" s="3"/>
      <c r="AB33" s="3"/>
    </row>
    <row r="34" spans="2:28" ht="15" customHeight="1">
      <c r="B34" s="139"/>
      <c r="C34" s="322">
        <v>24</v>
      </c>
      <c r="D34" s="227"/>
      <c r="E34" s="352"/>
      <c r="F34" s="355"/>
      <c r="G34" s="490"/>
      <c r="H34" s="491"/>
      <c r="I34" s="227"/>
      <c r="J34" s="227"/>
      <c r="K34" s="227"/>
      <c r="L34" s="227"/>
      <c r="M34" s="227"/>
      <c r="N34" s="227"/>
      <c r="O34" s="227"/>
      <c r="P34" s="227"/>
      <c r="Q34" s="31" t="str">
        <f t="shared" ca="1" si="6"/>
        <v/>
      </c>
      <c r="R34" s="168" t="str">
        <f t="shared" si="5"/>
        <v/>
      </c>
      <c r="S34" s="96" t="str">
        <f t="shared" si="7"/>
        <v/>
      </c>
      <c r="T34" s="96" t="str">
        <f t="shared" si="8"/>
        <v/>
      </c>
      <c r="U34" s="96" t="str">
        <f t="shared" si="9"/>
        <v/>
      </c>
      <c r="V34" s="96" t="str">
        <f t="shared" si="10"/>
        <v/>
      </c>
      <c r="W34" s="79"/>
      <c r="X34" s="3"/>
      <c r="Y34" s="3"/>
      <c r="Z34" s="3"/>
      <c r="AA34" s="3"/>
      <c r="AB34" s="3"/>
    </row>
    <row r="35" spans="2:28" ht="15" customHeight="1">
      <c r="B35" s="139"/>
      <c r="C35" s="322">
        <v>25</v>
      </c>
      <c r="D35" s="227"/>
      <c r="E35" s="352"/>
      <c r="F35" s="355"/>
      <c r="G35" s="490"/>
      <c r="H35" s="491"/>
      <c r="I35" s="227"/>
      <c r="J35" s="227"/>
      <c r="K35" s="227"/>
      <c r="L35" s="227"/>
      <c r="M35" s="227"/>
      <c r="N35" s="227"/>
      <c r="O35" s="227"/>
      <c r="P35" s="227"/>
      <c r="Q35" s="31" t="str">
        <f t="shared" ca="1" si="6"/>
        <v/>
      </c>
      <c r="R35" s="168" t="str">
        <f t="shared" si="5"/>
        <v/>
      </c>
      <c r="S35" s="96" t="str">
        <f t="shared" si="7"/>
        <v/>
      </c>
      <c r="T35" s="96" t="str">
        <f t="shared" si="8"/>
        <v/>
      </c>
      <c r="U35" s="96" t="str">
        <f t="shared" si="9"/>
        <v/>
      </c>
      <c r="V35" s="96" t="str">
        <f t="shared" si="10"/>
        <v/>
      </c>
      <c r="W35" s="79"/>
      <c r="X35" s="3"/>
      <c r="Y35" s="3"/>
      <c r="Z35" s="3"/>
      <c r="AA35" s="3"/>
      <c r="AB35" s="3"/>
    </row>
    <row r="36" spans="2:28" ht="15" customHeight="1">
      <c r="B36" s="139"/>
      <c r="C36" s="322">
        <v>26</v>
      </c>
      <c r="D36" s="227"/>
      <c r="E36" s="352"/>
      <c r="F36" s="355"/>
      <c r="G36" s="490"/>
      <c r="H36" s="491"/>
      <c r="I36" s="227"/>
      <c r="J36" s="227"/>
      <c r="K36" s="227"/>
      <c r="L36" s="227"/>
      <c r="M36" s="227"/>
      <c r="N36" s="227"/>
      <c r="O36" s="227"/>
      <c r="P36" s="227"/>
      <c r="Q36" s="31" t="str">
        <f t="shared" ca="1" si="6"/>
        <v/>
      </c>
      <c r="R36" s="168" t="str">
        <f t="shared" si="5"/>
        <v/>
      </c>
      <c r="S36" s="96" t="str">
        <f t="shared" si="7"/>
        <v/>
      </c>
      <c r="T36" s="96" t="str">
        <f t="shared" si="8"/>
        <v/>
      </c>
      <c r="U36" s="96" t="str">
        <f t="shared" si="9"/>
        <v/>
      </c>
      <c r="V36" s="96" t="str">
        <f t="shared" si="10"/>
        <v/>
      </c>
      <c r="W36" s="79"/>
      <c r="X36" s="3"/>
      <c r="Y36" s="3"/>
      <c r="Z36" s="3"/>
      <c r="AA36" s="3"/>
      <c r="AB36" s="3"/>
    </row>
    <row r="37" spans="2:28" ht="15" customHeight="1">
      <c r="B37" s="139"/>
      <c r="C37" s="322">
        <v>27</v>
      </c>
      <c r="D37" s="227"/>
      <c r="E37" s="352"/>
      <c r="F37" s="355"/>
      <c r="G37" s="490"/>
      <c r="H37" s="491"/>
      <c r="I37" s="227"/>
      <c r="J37" s="227"/>
      <c r="K37" s="227"/>
      <c r="L37" s="227"/>
      <c r="M37" s="227"/>
      <c r="N37" s="227"/>
      <c r="O37" s="227"/>
      <c r="P37" s="227"/>
      <c r="Q37" s="31" t="str">
        <f t="shared" ca="1" si="6"/>
        <v/>
      </c>
      <c r="R37" s="168" t="str">
        <f t="shared" si="5"/>
        <v/>
      </c>
      <c r="S37" s="96" t="str">
        <f t="shared" si="7"/>
        <v/>
      </c>
      <c r="T37" s="96" t="str">
        <f t="shared" si="8"/>
        <v/>
      </c>
      <c r="U37" s="96" t="str">
        <f t="shared" si="9"/>
        <v/>
      </c>
      <c r="V37" s="96" t="str">
        <f t="shared" si="10"/>
        <v/>
      </c>
      <c r="W37" s="79"/>
      <c r="X37" s="3"/>
      <c r="Y37" s="3"/>
      <c r="Z37" s="3"/>
      <c r="AA37" s="3"/>
      <c r="AB37" s="3"/>
    </row>
    <row r="38" spans="2:28" ht="15" customHeight="1">
      <c r="B38" s="139"/>
      <c r="C38" s="322">
        <v>28</v>
      </c>
      <c r="D38" s="227"/>
      <c r="E38" s="352"/>
      <c r="F38" s="355"/>
      <c r="G38" s="490"/>
      <c r="H38" s="491"/>
      <c r="I38" s="227"/>
      <c r="J38" s="227"/>
      <c r="K38" s="227"/>
      <c r="L38" s="227"/>
      <c r="M38" s="227"/>
      <c r="N38" s="227"/>
      <c r="O38" s="227"/>
      <c r="P38" s="227"/>
      <c r="Q38" s="31" t="str">
        <f t="shared" ca="1" si="6"/>
        <v/>
      </c>
      <c r="R38" s="168" t="str">
        <f t="shared" si="5"/>
        <v/>
      </c>
      <c r="S38" s="96" t="str">
        <f t="shared" si="7"/>
        <v/>
      </c>
      <c r="T38" s="96" t="str">
        <f t="shared" si="8"/>
        <v/>
      </c>
      <c r="U38" s="96" t="str">
        <f t="shared" si="9"/>
        <v/>
      </c>
      <c r="V38" s="96" t="str">
        <f t="shared" si="10"/>
        <v/>
      </c>
      <c r="W38" s="79"/>
      <c r="X38" s="3"/>
      <c r="Y38" s="3"/>
      <c r="Z38" s="3"/>
      <c r="AA38" s="3"/>
      <c r="AB38" s="3"/>
    </row>
    <row r="39" spans="2:28" ht="15" customHeight="1">
      <c r="B39" s="139"/>
      <c r="C39" s="322">
        <v>29</v>
      </c>
      <c r="D39" s="227"/>
      <c r="E39" s="352"/>
      <c r="F39" s="355"/>
      <c r="G39" s="490"/>
      <c r="H39" s="491"/>
      <c r="I39" s="227"/>
      <c r="J39" s="227"/>
      <c r="K39" s="227"/>
      <c r="L39" s="227"/>
      <c r="M39" s="227"/>
      <c r="N39" s="227"/>
      <c r="O39" s="227"/>
      <c r="P39" s="227"/>
      <c r="Q39" s="31" t="str">
        <f t="shared" ca="1" si="6"/>
        <v/>
      </c>
      <c r="R39" s="168" t="str">
        <f t="shared" si="5"/>
        <v/>
      </c>
      <c r="S39" s="96" t="str">
        <f t="shared" si="7"/>
        <v/>
      </c>
      <c r="T39" s="96" t="str">
        <f t="shared" si="8"/>
        <v/>
      </c>
      <c r="U39" s="96" t="str">
        <f t="shared" si="9"/>
        <v/>
      </c>
      <c r="V39" s="96" t="str">
        <f t="shared" si="10"/>
        <v/>
      </c>
      <c r="W39" s="79"/>
      <c r="X39" s="3"/>
      <c r="Y39" s="3"/>
      <c r="Z39" s="3"/>
      <c r="AA39" s="3"/>
      <c r="AB39" s="3"/>
    </row>
    <row r="40" spans="2:28" ht="15" customHeight="1">
      <c r="B40" s="139"/>
      <c r="C40" s="322">
        <v>30</v>
      </c>
      <c r="D40" s="227"/>
      <c r="E40" s="352"/>
      <c r="F40" s="355"/>
      <c r="G40" s="490"/>
      <c r="H40" s="491"/>
      <c r="I40" s="227"/>
      <c r="J40" s="227"/>
      <c r="K40" s="227"/>
      <c r="L40" s="227"/>
      <c r="M40" s="227"/>
      <c r="N40" s="227"/>
      <c r="O40" s="227"/>
      <c r="P40" s="227"/>
      <c r="Q40" s="31" t="str">
        <f t="shared" ca="1" si="6"/>
        <v/>
      </c>
      <c r="R40" s="168" t="str">
        <f t="shared" si="5"/>
        <v/>
      </c>
      <c r="S40" s="96" t="str">
        <f t="shared" si="7"/>
        <v/>
      </c>
      <c r="T40" s="96" t="str">
        <f t="shared" si="8"/>
        <v/>
      </c>
      <c r="U40" s="96" t="str">
        <f t="shared" si="9"/>
        <v/>
      </c>
      <c r="V40" s="96" t="str">
        <f t="shared" si="10"/>
        <v/>
      </c>
      <c r="W40" s="79"/>
      <c r="X40" s="3"/>
      <c r="Y40" s="3"/>
      <c r="Z40" s="3"/>
      <c r="AA40" s="3"/>
      <c r="AB40" s="3"/>
    </row>
    <row r="41" spans="2:28">
      <c r="B41" s="376"/>
      <c r="C41" s="332"/>
      <c r="D41" s="332"/>
      <c r="E41" s="332"/>
      <c r="F41" s="332"/>
      <c r="G41" s="332"/>
      <c r="H41" s="332"/>
      <c r="I41" s="332"/>
      <c r="J41" s="332"/>
      <c r="K41" s="332"/>
      <c r="L41" s="332"/>
      <c r="M41" s="332"/>
      <c r="N41" s="332"/>
      <c r="O41" s="332"/>
      <c r="P41" s="332"/>
      <c r="Q41" s="332"/>
      <c r="R41" s="33"/>
      <c r="S41" s="33"/>
      <c r="T41" s="33"/>
      <c r="U41" s="33"/>
      <c r="V41" s="33"/>
      <c r="W41" s="377"/>
      <c r="X41" s="3"/>
      <c r="Y41" s="3"/>
      <c r="Z41" s="3"/>
      <c r="AA41" s="3"/>
      <c r="AB41" s="3"/>
    </row>
    <row r="42" spans="2:28">
      <c r="W42" s="303" t="s">
        <v>229</v>
      </c>
    </row>
    <row r="43" spans="2:28" ht="15" hidden="1" customHeight="1"/>
  </sheetData>
  <sheetProtection algorithmName="SHA-512" hashValue="ZLG1oFWRohOlHzMnneIs7LLQilGmYYYq3+O4kXvQvSjuZQgBLYxtxzanmFE6Ci8PBhim4O/9LaCfRAcWCz18vg==" saltValue="Hw52O9enA9td64+W+t+7EA==" spinCount="100000" sheet="1" selectLockedCells="1"/>
  <mergeCells count="27">
    <mergeCell ref="Q7:V7"/>
    <mergeCell ref="CX1:DF1"/>
    <mergeCell ref="C7:C10"/>
    <mergeCell ref="D7:P7"/>
    <mergeCell ref="D8:D10"/>
    <mergeCell ref="E8:E10"/>
    <mergeCell ref="F8:F10"/>
    <mergeCell ref="G8:G10"/>
    <mergeCell ref="H8:H10"/>
    <mergeCell ref="I8:P8"/>
    <mergeCell ref="AV1:BD1"/>
    <mergeCell ref="BE1:BM1"/>
    <mergeCell ref="BN1:BV1"/>
    <mergeCell ref="BW1:CE1"/>
    <mergeCell ref="CF1:CN1"/>
    <mergeCell ref="CO1:CW1"/>
    <mergeCell ref="S8:V9"/>
    <mergeCell ref="P9:P10"/>
    <mergeCell ref="Q8:Q10"/>
    <mergeCell ref="R8:R10"/>
    <mergeCell ref="I9:I10"/>
    <mergeCell ref="J9:J10"/>
    <mergeCell ref="K9:K10"/>
    <mergeCell ref="L9:L10"/>
    <mergeCell ref="M9:M10"/>
    <mergeCell ref="N9:N10"/>
    <mergeCell ref="O9:O10"/>
  </mergeCells>
  <phoneticPr fontId="3"/>
  <dataValidations count="4">
    <dataValidation type="list" allowBlank="1" showInputMessage="1" showErrorMessage="1" sqref="D11:D40" xr:uid="{FF7ADB55-CD20-4615-AF84-49775B3DA496}">
      <formula1>$AC$2:$AJ$2</formula1>
    </dataValidation>
    <dataValidation type="list" allowBlank="1" showInputMessage="1" showErrorMessage="1" sqref="I11:P40" xr:uid="{4B8DF7B5-714F-47C8-86D1-61A1B5C9EED6}">
      <formula1>$AN$6:$AO$6</formula1>
    </dataValidation>
    <dataValidation type="list" allowBlank="1" showInputMessage="1" showErrorMessage="1" sqref="G11:G40" xr:uid="{719A8681-C90B-4462-BAAD-5E47DE50122D}">
      <formula1>$AC$7:$AI$7</formula1>
    </dataValidation>
    <dataValidation type="list" allowBlank="1" showInputMessage="1" showErrorMessage="1" sqref="H11:H40" xr:uid="{22E33E06-1BFA-43B3-A00C-12612404B6A8}">
      <formula1>$AC$6:$AL$6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8" orientation="landscape" blackAndWhite="1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F0B30-8BA4-4F04-800A-6D39472E767D}">
  <dimension ref="A1:BG42"/>
  <sheetViews>
    <sheetView showGridLines="0" view="pageBreakPreview" zoomScaleNormal="85" zoomScaleSheetLayoutView="100" workbookViewId="0">
      <selection activeCell="D11" sqref="D11"/>
    </sheetView>
  </sheetViews>
  <sheetFormatPr defaultColWidth="0" defaultRowHeight="15.5" zeroHeight="1"/>
  <cols>
    <col min="1" max="1" width="1.9140625" style="339" customWidth="1"/>
    <col min="2" max="2" width="1.9140625" style="2" customWidth="1"/>
    <col min="3" max="3" width="3.33203125" style="2" customWidth="1"/>
    <col min="4" max="5" width="5.08203125" style="2" customWidth="1"/>
    <col min="6" max="6" width="9.58203125" style="2" customWidth="1"/>
    <col min="7" max="8" width="6.9140625" style="2" customWidth="1"/>
    <col min="9" max="9" width="5.08203125" style="2" customWidth="1"/>
    <col min="10" max="10" width="6.08203125" style="2" bestFit="1" customWidth="1"/>
    <col min="11" max="11" width="10" style="2" bestFit="1" customWidth="1"/>
    <col min="12" max="12" width="6.4140625" style="2" customWidth="1"/>
    <col min="13" max="15" width="6.9140625" style="2" customWidth="1"/>
    <col min="16" max="16" width="6.9140625" style="2" bestFit="1" customWidth="1"/>
    <col min="17" max="20" width="6.9140625" style="2" customWidth="1"/>
    <col min="21" max="21" width="1.9140625" style="2" customWidth="1"/>
    <col min="22" max="22" width="1.9140625" style="2" hidden="1" customWidth="1"/>
    <col min="23" max="32" width="7.83203125" style="3" hidden="1" customWidth="1"/>
    <col min="33" max="59" width="8.08203125" style="3" hidden="1" customWidth="1"/>
    <col min="60" max="16384" width="8.08203125" style="2" hidden="1"/>
  </cols>
  <sheetData>
    <row r="1" spans="1:58" ht="15" customHeight="1" thickBot="1">
      <c r="D1" s="310"/>
      <c r="E1" s="5" t="s">
        <v>0</v>
      </c>
      <c r="W1" s="492"/>
      <c r="X1" s="3" t="s">
        <v>410</v>
      </c>
      <c r="AF1" s="33"/>
      <c r="AG1" s="146"/>
      <c r="AI1" s="3" t="s">
        <v>446</v>
      </c>
      <c r="AL1" s="3" t="s">
        <v>221</v>
      </c>
      <c r="AR1" s="3" t="s">
        <v>739</v>
      </c>
      <c r="AX1" s="3" t="s">
        <v>285</v>
      </c>
    </row>
    <row r="2" spans="1:58" ht="15" customHeight="1" thickBot="1">
      <c r="D2" s="313"/>
      <c r="E2" s="5" t="s">
        <v>1</v>
      </c>
      <c r="X2" s="37" t="s">
        <v>8</v>
      </c>
      <c r="Y2" s="37" t="s">
        <v>9</v>
      </c>
      <c r="Z2" s="37" t="s">
        <v>10</v>
      </c>
      <c r="AA2" s="37" t="s">
        <v>11</v>
      </c>
      <c r="AB2" s="37" t="s">
        <v>12</v>
      </c>
      <c r="AC2" s="37" t="s">
        <v>13</v>
      </c>
      <c r="AD2" s="37" t="s">
        <v>14</v>
      </c>
      <c r="AE2" s="37" t="s">
        <v>15</v>
      </c>
      <c r="AF2" s="37"/>
      <c r="AI2" s="31" t="s">
        <v>740</v>
      </c>
      <c r="AJ2" s="31" t="s">
        <v>322</v>
      </c>
      <c r="AL2" s="31"/>
      <c r="AM2" s="37" t="s">
        <v>199</v>
      </c>
      <c r="AN2" s="37" t="s">
        <v>200</v>
      </c>
      <c r="AO2" s="37" t="s">
        <v>305</v>
      </c>
      <c r="AP2" s="104" t="s">
        <v>741</v>
      </c>
      <c r="AR2" s="37" t="s">
        <v>199</v>
      </c>
      <c r="AS2" s="37" t="s">
        <v>200</v>
      </c>
      <c r="AT2" s="37" t="s">
        <v>305</v>
      </c>
      <c r="AU2" s="104" t="s">
        <v>741</v>
      </c>
      <c r="AX2" s="31"/>
      <c r="AY2" s="37" t="s">
        <v>8</v>
      </c>
      <c r="AZ2" s="37" t="s">
        <v>9</v>
      </c>
      <c r="BA2" s="37" t="s">
        <v>10</v>
      </c>
      <c r="BB2" s="37" t="s">
        <v>11</v>
      </c>
      <c r="BC2" s="37" t="s">
        <v>12</v>
      </c>
      <c r="BD2" s="37" t="s">
        <v>13</v>
      </c>
      <c r="BE2" s="37" t="s">
        <v>14</v>
      </c>
      <c r="BF2" s="37" t="s">
        <v>15</v>
      </c>
    </row>
    <row r="3" spans="1:58" ht="15" customHeight="1">
      <c r="AI3" s="31">
        <v>0</v>
      </c>
      <c r="AJ3" s="31">
        <v>0.3</v>
      </c>
      <c r="AL3" s="31" t="s">
        <v>100</v>
      </c>
      <c r="AM3" s="31">
        <f>メイン_入力!AC106</f>
        <v>2.2440000000000002</v>
      </c>
      <c r="AN3" s="31">
        <f>メイン_入力!AD106</f>
        <v>2.2440000000000002</v>
      </c>
      <c r="AO3" s="31">
        <f>メイン_入力!AE99</f>
        <v>2.9988933333333332</v>
      </c>
      <c r="AP3" s="31">
        <f>メイン_入力!AF99</f>
        <v>2.7096300000000002</v>
      </c>
      <c r="AR3" s="31">
        <v>45</v>
      </c>
      <c r="AS3" s="31">
        <v>45</v>
      </c>
      <c r="AT3" s="31">
        <v>50.8</v>
      </c>
      <c r="AU3" s="31">
        <v>39.1</v>
      </c>
      <c r="AX3" s="31" t="s">
        <v>100</v>
      </c>
      <c r="AY3" s="493">
        <f>SUMIF($D$11:$D$40,AY2,$Q$11:$Q$40)</f>
        <v>0</v>
      </c>
      <c r="AZ3" s="493">
        <f t="shared" ref="AZ3:BF3" si="0">SUMIF($D$11:$D$40,AZ2,$Q$11:$Q$40)</f>
        <v>0</v>
      </c>
      <c r="BA3" s="493">
        <f t="shared" si="0"/>
        <v>0</v>
      </c>
      <c r="BB3" s="493">
        <f t="shared" si="0"/>
        <v>0</v>
      </c>
      <c r="BC3" s="493">
        <f t="shared" si="0"/>
        <v>0</v>
      </c>
      <c r="BD3" s="493">
        <f t="shared" si="0"/>
        <v>0</v>
      </c>
      <c r="BE3" s="493">
        <f t="shared" si="0"/>
        <v>0</v>
      </c>
      <c r="BF3" s="493">
        <f t="shared" si="0"/>
        <v>0</v>
      </c>
    </row>
    <row r="4" spans="1:58" ht="15" customHeight="1">
      <c r="A4" s="9" t="s">
        <v>847</v>
      </c>
      <c r="C4" s="71"/>
      <c r="D4" s="38"/>
      <c r="E4" s="5"/>
      <c r="R4" s="3"/>
      <c r="S4" s="3"/>
      <c r="T4" s="3"/>
      <c r="U4" s="10"/>
      <c r="V4" s="3"/>
      <c r="X4" s="37" t="s">
        <v>295</v>
      </c>
      <c r="Y4" s="37" t="s">
        <v>296</v>
      </c>
      <c r="AA4" s="37" t="s">
        <v>238</v>
      </c>
      <c r="AB4" s="37"/>
      <c r="AE4" s="146"/>
      <c r="AF4" s="146"/>
      <c r="AG4" s="146"/>
      <c r="AI4" s="31">
        <v>1000</v>
      </c>
      <c r="AJ4" s="31">
        <v>0.4</v>
      </c>
      <c r="AL4" s="31" t="s">
        <v>98</v>
      </c>
      <c r="AM4" s="31">
        <f>メイン_入力!AC107</f>
        <v>2.2440000000000002</v>
      </c>
      <c r="AN4" s="31">
        <f>メイン_入力!AD107</f>
        <v>2.2440000000000002</v>
      </c>
      <c r="AO4" s="31">
        <f>メイン_入力!AE100</f>
        <v>2.9988933333333332</v>
      </c>
      <c r="AP4" s="31">
        <f>メイン_入力!AF100</f>
        <v>2.7096300000000002</v>
      </c>
      <c r="AX4" s="31" t="s">
        <v>98</v>
      </c>
      <c r="AY4" s="493">
        <f>SUMIF($D$11:$D$40,AY2,$R$11:$R$40)</f>
        <v>0</v>
      </c>
      <c r="AZ4" s="493">
        <f t="shared" ref="AZ4:BF4" si="1">SUMIF($D$11:$D$40,AZ2,$R$11:$R$40)</f>
        <v>0</v>
      </c>
      <c r="BA4" s="493">
        <f t="shared" si="1"/>
        <v>0</v>
      </c>
      <c r="BB4" s="493">
        <f t="shared" si="1"/>
        <v>0</v>
      </c>
      <c r="BC4" s="493">
        <f t="shared" si="1"/>
        <v>0</v>
      </c>
      <c r="BD4" s="493">
        <f t="shared" si="1"/>
        <v>0</v>
      </c>
      <c r="BE4" s="493">
        <f t="shared" si="1"/>
        <v>0</v>
      </c>
      <c r="BF4" s="493">
        <f t="shared" si="1"/>
        <v>0</v>
      </c>
    </row>
    <row r="5" spans="1:58" ht="15" customHeight="1">
      <c r="B5" s="316"/>
      <c r="C5" s="340">
        <v>4.5999999999999996</v>
      </c>
      <c r="D5" s="317" t="s">
        <v>129</v>
      </c>
      <c r="E5" s="317"/>
      <c r="F5" s="317"/>
      <c r="G5" s="317"/>
      <c r="H5" s="317"/>
      <c r="I5" s="317"/>
      <c r="J5" s="317"/>
      <c r="K5" s="317"/>
      <c r="L5" s="317"/>
      <c r="M5" s="317"/>
      <c r="N5" s="317"/>
      <c r="O5" s="317"/>
      <c r="P5" s="317"/>
      <c r="Q5" s="317"/>
      <c r="R5" s="78"/>
      <c r="S5" s="78"/>
      <c r="T5" s="78"/>
      <c r="U5" s="341"/>
      <c r="V5" s="3"/>
      <c r="AE5" s="71"/>
      <c r="AF5" s="71"/>
      <c r="AG5" s="71"/>
      <c r="AI5" s="31">
        <v>1200</v>
      </c>
      <c r="AJ5" s="31">
        <v>0.5</v>
      </c>
      <c r="AL5" s="31" t="s">
        <v>99</v>
      </c>
      <c r="AM5" s="31">
        <f>メイン_入力!AC108</f>
        <v>2.2440000000000002</v>
      </c>
      <c r="AN5" s="31">
        <f>メイン_入力!AD108</f>
        <v>2.2440000000000002</v>
      </c>
      <c r="AO5" s="31">
        <f>メイン_入力!AE101</f>
        <v>2.9988933333333332</v>
      </c>
      <c r="AP5" s="31">
        <f>メイン_入力!AF101</f>
        <v>2.7096300000000002</v>
      </c>
      <c r="AR5" s="37" t="s">
        <v>199</v>
      </c>
      <c r="AS5" s="37" t="s">
        <v>200</v>
      </c>
      <c r="AT5" s="37" t="s">
        <v>305</v>
      </c>
      <c r="AU5" s="104" t="s">
        <v>741</v>
      </c>
      <c r="AX5" s="31" t="s">
        <v>99</v>
      </c>
      <c r="AY5" s="493">
        <f>SUMIF($D$11:$D$40,AY2,$S$11:$S$40)</f>
        <v>0</v>
      </c>
      <c r="AZ5" s="493">
        <f t="shared" ref="AZ5:BF5" si="2">SUMIF($D$11:$D$40,AZ2,$S$11:$S$40)</f>
        <v>0</v>
      </c>
      <c r="BA5" s="493">
        <f t="shared" si="2"/>
        <v>0</v>
      </c>
      <c r="BB5" s="493">
        <f t="shared" si="2"/>
        <v>0</v>
      </c>
      <c r="BC5" s="493">
        <f t="shared" si="2"/>
        <v>0</v>
      </c>
      <c r="BD5" s="493">
        <f t="shared" si="2"/>
        <v>0</v>
      </c>
      <c r="BE5" s="493">
        <f t="shared" si="2"/>
        <v>0</v>
      </c>
      <c r="BF5" s="493">
        <f t="shared" si="2"/>
        <v>0</v>
      </c>
    </row>
    <row r="6" spans="1:58" ht="15" customHeight="1">
      <c r="B6" s="139"/>
      <c r="R6" s="3"/>
      <c r="S6" s="3"/>
      <c r="T6" s="3"/>
      <c r="U6" s="79"/>
      <c r="V6" s="3"/>
      <c r="W6" s="51"/>
      <c r="X6" s="37" t="s">
        <v>302</v>
      </c>
      <c r="Y6" s="37" t="s">
        <v>263</v>
      </c>
      <c r="Z6" s="37" t="s">
        <v>305</v>
      </c>
      <c r="AA6" s="104" t="s">
        <v>741</v>
      </c>
      <c r="AL6" s="31" t="s">
        <v>848</v>
      </c>
      <c r="AM6" s="31">
        <f>メイン_入力!AC109</f>
        <v>2.2440000000000002</v>
      </c>
      <c r="AN6" s="31">
        <f>メイン_入力!AD109</f>
        <v>2.2440000000000002</v>
      </c>
      <c r="AO6" s="31">
        <f>メイン_入力!AE102</f>
        <v>2.9988933333333332</v>
      </c>
      <c r="AP6" s="31">
        <f>メイン_入力!AF102</f>
        <v>2.7096300000000002</v>
      </c>
      <c r="AR6" s="31">
        <f>(101.325+0.981)/101.325*273.15/(273.15+15)</f>
        <v>0.9571215029181922</v>
      </c>
      <c r="AS6" s="31">
        <f>(101.325+2)/101.325*273.15/(273.15+15)</f>
        <v>0.9666547347078589</v>
      </c>
      <c r="AT6" s="31">
        <v>1</v>
      </c>
      <c r="AU6" s="31">
        <v>1</v>
      </c>
      <c r="AX6" s="31" t="s">
        <v>848</v>
      </c>
      <c r="AY6" s="493">
        <f>SUMIF($D$11:$D$40,AY2,$T$11:$T$40)</f>
        <v>0</v>
      </c>
      <c r="AZ6" s="493">
        <f t="shared" ref="AZ6:BE6" si="3">SUMIF($D$11:$D$40,AZ2,$T$11:$T$40)</f>
        <v>0</v>
      </c>
      <c r="BA6" s="493">
        <f t="shared" si="3"/>
        <v>0</v>
      </c>
      <c r="BB6" s="493">
        <f t="shared" si="3"/>
        <v>0</v>
      </c>
      <c r="BC6" s="493">
        <f t="shared" si="3"/>
        <v>0</v>
      </c>
      <c r="BD6" s="493">
        <f t="shared" si="3"/>
        <v>0</v>
      </c>
      <c r="BE6" s="493">
        <f t="shared" si="3"/>
        <v>0</v>
      </c>
      <c r="BF6" s="493">
        <f>SUMIF($D$11:$D$40,BF2,$T$11:$T$40)</f>
        <v>0</v>
      </c>
    </row>
    <row r="7" spans="1:58" ht="15" customHeight="1">
      <c r="B7" s="139"/>
      <c r="C7" s="604" t="s">
        <v>94</v>
      </c>
      <c r="D7" s="616" t="s">
        <v>306</v>
      </c>
      <c r="E7" s="624"/>
      <c r="F7" s="624"/>
      <c r="G7" s="624"/>
      <c r="H7" s="624"/>
      <c r="I7" s="624"/>
      <c r="J7" s="624"/>
      <c r="K7" s="624"/>
      <c r="L7" s="616" t="s">
        <v>357</v>
      </c>
      <c r="M7" s="624"/>
      <c r="N7" s="624"/>
      <c r="O7" s="624"/>
      <c r="P7" s="624"/>
      <c r="Q7" s="624"/>
      <c r="R7" s="624"/>
      <c r="S7" s="624"/>
      <c r="T7" s="626"/>
      <c r="U7" s="79"/>
      <c r="V7" s="3"/>
      <c r="X7" s="104" t="s">
        <v>742</v>
      </c>
      <c r="Y7" s="104" t="s">
        <v>742</v>
      </c>
      <c r="Z7" s="104" t="s">
        <v>743</v>
      </c>
      <c r="AA7" s="104" t="s">
        <v>744</v>
      </c>
    </row>
    <row r="8" spans="1:58" ht="15" customHeight="1">
      <c r="B8" s="139"/>
      <c r="C8" s="605"/>
      <c r="D8" s="562" t="s">
        <v>313</v>
      </c>
      <c r="E8" s="562" t="s">
        <v>314</v>
      </c>
      <c r="F8" s="562" t="s">
        <v>358</v>
      </c>
      <c r="G8" s="562" t="s">
        <v>745</v>
      </c>
      <c r="H8" s="562" t="s">
        <v>746</v>
      </c>
      <c r="I8" s="562" t="s">
        <v>364</v>
      </c>
      <c r="J8" s="562" t="s">
        <v>242</v>
      </c>
      <c r="K8" s="151" t="s">
        <v>321</v>
      </c>
      <c r="L8" s="642" t="s">
        <v>322</v>
      </c>
      <c r="M8" s="642" t="s">
        <v>747</v>
      </c>
      <c r="N8" s="642"/>
      <c r="O8" s="642" t="s">
        <v>748</v>
      </c>
      <c r="P8" s="642"/>
      <c r="Q8" s="645" t="s">
        <v>327</v>
      </c>
      <c r="R8" s="646"/>
      <c r="S8" s="646"/>
      <c r="T8" s="647"/>
      <c r="U8" s="79"/>
      <c r="V8" s="3"/>
    </row>
    <row r="9" spans="1:58" ht="24.75" customHeight="1">
      <c r="B9" s="139"/>
      <c r="C9" s="605"/>
      <c r="D9" s="563"/>
      <c r="E9" s="563"/>
      <c r="F9" s="563"/>
      <c r="G9" s="563"/>
      <c r="H9" s="563"/>
      <c r="I9" s="563"/>
      <c r="J9" s="563"/>
      <c r="K9" s="562" t="s">
        <v>749</v>
      </c>
      <c r="L9" s="663"/>
      <c r="M9" s="663"/>
      <c r="N9" s="663"/>
      <c r="O9" s="663"/>
      <c r="P9" s="663"/>
      <c r="Q9" s="648"/>
      <c r="R9" s="649"/>
      <c r="S9" s="649"/>
      <c r="T9" s="650"/>
      <c r="U9" s="79"/>
      <c r="V9" s="3"/>
      <c r="X9" s="146"/>
    </row>
    <row r="10" spans="1:58" ht="28.25" customHeight="1">
      <c r="B10" s="139"/>
      <c r="C10" s="605"/>
      <c r="D10" s="563"/>
      <c r="E10" s="563"/>
      <c r="F10" s="563"/>
      <c r="G10" s="563"/>
      <c r="H10" s="563"/>
      <c r="I10" s="563"/>
      <c r="J10" s="642"/>
      <c r="K10" s="642"/>
      <c r="L10" s="663"/>
      <c r="M10" s="663"/>
      <c r="N10" s="663"/>
      <c r="O10" s="663"/>
      <c r="P10" s="663"/>
      <c r="Q10" s="476" t="s">
        <v>395</v>
      </c>
      <c r="R10" s="476" t="s">
        <v>396</v>
      </c>
      <c r="S10" s="476" t="s">
        <v>397</v>
      </c>
      <c r="T10" s="476" t="s">
        <v>850</v>
      </c>
      <c r="U10" s="79"/>
      <c r="V10" s="3"/>
    </row>
    <row r="11" spans="1:58" ht="15" customHeight="1">
      <c r="B11" s="139"/>
      <c r="C11" s="322">
        <v>1</v>
      </c>
      <c r="D11" s="227"/>
      <c r="E11" s="352"/>
      <c r="F11" s="353"/>
      <c r="G11" s="355"/>
      <c r="H11" s="355"/>
      <c r="I11" s="356"/>
      <c r="J11" s="494"/>
      <c r="K11" s="227"/>
      <c r="L11" s="31" t="str">
        <f t="shared" ref="L11:L40" si="4">IF(OR(I11="",K11&lt;&gt;"○"),"",INDEX($AJ$3:$AJ$5,MATCH(N(H11),$AI$3:$AI$5,1)))</f>
        <v/>
      </c>
      <c r="M11" s="495"/>
      <c r="N11" s="31" t="str">
        <f>IF(J11="","",INDEX($X$7:$AA$7,MATCH(J11,$X$6:$AA$6,0)))</f>
        <v/>
      </c>
      <c r="O11" s="168" t="str">
        <f>IF(L11="","",M11*L11/(1-L11))</f>
        <v/>
      </c>
      <c r="P11" s="31" t="str">
        <f>N11</f>
        <v/>
      </c>
      <c r="Q11" s="496" t="str">
        <f>IF(OR(ISERROR($O11),N($O11)=0),"",$O11*INDEX($AM$3:$AP$5,1,MATCH($J11,$AM$2:$AP$2,0))*INDEX($AR$6:$AU$6,MATCH($J11,$AR$5:$AU$5,0))/1000)</f>
        <v/>
      </c>
      <c r="R11" s="496" t="str">
        <f>IF(OR(ISERROR($O11),N($O11)=0),"",$O11*INDEX($AM$3:$AP$5,2,MATCH($J11,$AM$2:$AP$2,0))*INDEX($AR$6:$AU$6,MATCH($J11,$AR$5:$AU$5,0))/1000)</f>
        <v/>
      </c>
      <c r="S11" s="496" t="str">
        <f>IF(OR(ISERROR($O11),N($O11)=0),"",$O11*INDEX($AM$3:$AP$5,3,MATCH($J11,$AM$2:$AP$2,0))*INDEX($AR$6:$AU$6,MATCH($J11,$AR$5:$AU$5,0))/1000)</f>
        <v/>
      </c>
      <c r="T11" s="496" t="str">
        <f>IF(OR(ISERROR($O11),N($O11)=0),"",$O11*INDEX($AM$3:$AP$6,3,MATCH($J11,$AM$2:$AP$2,0))*INDEX($AR$6:$AU$6,MATCH($J11,$AR$5:$AU$5,0))/1000)</f>
        <v/>
      </c>
      <c r="U11" s="79"/>
      <c r="V11" s="3"/>
    </row>
    <row r="12" spans="1:58" ht="15" customHeight="1">
      <c r="B12" s="139"/>
      <c r="C12" s="322">
        <v>2</v>
      </c>
      <c r="D12" s="227"/>
      <c r="E12" s="352"/>
      <c r="F12" s="353"/>
      <c r="G12" s="355"/>
      <c r="H12" s="355"/>
      <c r="I12" s="356"/>
      <c r="J12" s="494"/>
      <c r="K12" s="227"/>
      <c r="L12" s="31" t="str">
        <f t="shared" si="4"/>
        <v/>
      </c>
      <c r="M12" s="495"/>
      <c r="N12" s="31" t="str">
        <f t="shared" ref="N12:N40" si="5">IF(J12="","",INDEX($X$7:$AA$7,MATCH(J12,$X$6:$AA$6,0)))</f>
        <v/>
      </c>
      <c r="O12" s="168" t="str">
        <f t="shared" ref="O12:O40" si="6">IF(L12="","",M12*L12/(1-L12))</f>
        <v/>
      </c>
      <c r="P12" s="31" t="str">
        <f t="shared" ref="P12:P40" si="7">N12</f>
        <v/>
      </c>
      <c r="Q12" s="496" t="str">
        <f>IF(OR(ISERROR($O12),N($O12)=0),"",$O12*INDEX($AM$3:$AP$5,1,MATCH($J12,$AM$2:$AP$2,0))*INDEX($AR$6:$AU$6,MATCH($J12,$AR$5:$AU$5,0))/1000)</f>
        <v/>
      </c>
      <c r="R12" s="496" t="str">
        <f t="shared" ref="R12:R40" si="8">IF(OR(ISERROR($O12),N($O12)=0),"",$O12*INDEX($AM$3:$AP$5,2,MATCH($J12,$AM$2:$AP$2,0))*INDEX($AR$6:$AU$6,MATCH($J12,$AR$5:$AU$5,0))/1000)</f>
        <v/>
      </c>
      <c r="S12" s="496" t="str">
        <f t="shared" ref="S12:S40" si="9">IF(OR(ISERROR($O12),N($O12)=0),"",$O12*INDEX($AM$3:$AP$5,3,MATCH($J12,$AM$2:$AP$2,0))*INDEX($AR$6:$AU$6,MATCH($J12,$AR$5:$AU$5,0))/1000)</f>
        <v/>
      </c>
      <c r="T12" s="496" t="str">
        <f>IF(OR(ISERROR($O12),N($O12)=0),"",$O12*INDEX($AM$3:$AP$6,3,MATCH($J12,$AM$2:$AP$2,0))*INDEX($AR$6:$AU$6,MATCH($J12,$AR$5:$AU$5,0))/1000)</f>
        <v/>
      </c>
      <c r="U12" s="79"/>
      <c r="V12" s="3"/>
    </row>
    <row r="13" spans="1:58" ht="15" customHeight="1">
      <c r="B13" s="139"/>
      <c r="C13" s="322">
        <v>3</v>
      </c>
      <c r="D13" s="227"/>
      <c r="E13" s="352"/>
      <c r="F13" s="353"/>
      <c r="G13" s="355"/>
      <c r="H13" s="355"/>
      <c r="I13" s="356"/>
      <c r="J13" s="494"/>
      <c r="K13" s="227"/>
      <c r="L13" s="31" t="str">
        <f t="shared" si="4"/>
        <v/>
      </c>
      <c r="M13" s="495"/>
      <c r="N13" s="31" t="str">
        <f t="shared" si="5"/>
        <v/>
      </c>
      <c r="O13" s="168" t="str">
        <f t="shared" si="6"/>
        <v/>
      </c>
      <c r="P13" s="31" t="str">
        <f t="shared" si="7"/>
        <v/>
      </c>
      <c r="Q13" s="496" t="str">
        <f>IF(OR(ISERROR($O13),N($O13)=0),"",$O13*INDEX($AM$3:$AP$5,1,MATCH($J13,$AM$2:$AP$2,0))*INDEX($AR$6:$AU$6,MATCH($J13,$AR$5:$AU$5,0))/1000)</f>
        <v/>
      </c>
      <c r="R13" s="496" t="str">
        <f t="shared" si="8"/>
        <v/>
      </c>
      <c r="S13" s="496" t="str">
        <f t="shared" si="9"/>
        <v/>
      </c>
      <c r="T13" s="496" t="str">
        <f t="shared" ref="T13:T40" si="10">IF(OR(ISERROR($O13),N($O13)=0),"",$O13*INDEX($AM$3:$AP$6,3,MATCH($J13,$AM$2:$AP$2,0))*INDEX($AR$6:$AU$6,MATCH($J13,$AR$5:$AU$5,0))/1000)</f>
        <v/>
      </c>
      <c r="U13" s="79"/>
      <c r="V13" s="3"/>
    </row>
    <row r="14" spans="1:58" ht="15" customHeight="1">
      <c r="B14" s="139"/>
      <c r="C14" s="322">
        <v>4</v>
      </c>
      <c r="D14" s="227"/>
      <c r="E14" s="352"/>
      <c r="F14" s="353"/>
      <c r="G14" s="355"/>
      <c r="H14" s="355"/>
      <c r="I14" s="356"/>
      <c r="J14" s="494"/>
      <c r="K14" s="227"/>
      <c r="L14" s="31" t="str">
        <f t="shared" si="4"/>
        <v/>
      </c>
      <c r="M14" s="495"/>
      <c r="N14" s="31" t="str">
        <f t="shared" si="5"/>
        <v/>
      </c>
      <c r="O14" s="168" t="str">
        <f t="shared" si="6"/>
        <v/>
      </c>
      <c r="P14" s="31" t="str">
        <f t="shared" si="7"/>
        <v/>
      </c>
      <c r="Q14" s="496" t="str">
        <f>IF(OR(ISERROR($O14),N($O14)=0),"",$O14*INDEX($AM$3:$AP$5,1,MATCH($J14,$AM$2:$AP$2,0))*INDEX($AR$6:$AU$6,MATCH($J14,$AR$5:$AU$5,0))/1000)</f>
        <v/>
      </c>
      <c r="R14" s="496" t="str">
        <f t="shared" si="8"/>
        <v/>
      </c>
      <c r="S14" s="496" t="str">
        <f t="shared" si="9"/>
        <v/>
      </c>
      <c r="T14" s="496" t="str">
        <f t="shared" si="10"/>
        <v/>
      </c>
      <c r="U14" s="79"/>
      <c r="V14" s="3"/>
    </row>
    <row r="15" spans="1:58" ht="15" customHeight="1">
      <c r="B15" s="139"/>
      <c r="C15" s="322">
        <v>5</v>
      </c>
      <c r="D15" s="227"/>
      <c r="E15" s="352"/>
      <c r="F15" s="353"/>
      <c r="G15" s="355"/>
      <c r="H15" s="355"/>
      <c r="I15" s="356"/>
      <c r="J15" s="494"/>
      <c r="K15" s="227"/>
      <c r="L15" s="31" t="str">
        <f t="shared" si="4"/>
        <v/>
      </c>
      <c r="M15" s="495"/>
      <c r="N15" s="31" t="str">
        <f t="shared" si="5"/>
        <v/>
      </c>
      <c r="O15" s="168" t="str">
        <f t="shared" si="6"/>
        <v/>
      </c>
      <c r="P15" s="31" t="str">
        <f t="shared" si="7"/>
        <v/>
      </c>
      <c r="Q15" s="496" t="str">
        <f t="shared" ref="Q15:Q40" si="11">IF(OR(ISERROR($O15),N($O15)=0),"",$O15*INDEX($AM$3:$AP$5,1,MATCH($J15,$AM$2:$AP$2,0))*INDEX($AR$6:$AU$6,MATCH($J15,$AR$5:$AU$5,0))/1000)</f>
        <v/>
      </c>
      <c r="R15" s="496" t="str">
        <f t="shared" si="8"/>
        <v/>
      </c>
      <c r="S15" s="496" t="str">
        <f t="shared" si="9"/>
        <v/>
      </c>
      <c r="T15" s="496" t="str">
        <f t="shared" si="10"/>
        <v/>
      </c>
      <c r="U15" s="79"/>
      <c r="V15" s="3"/>
    </row>
    <row r="16" spans="1:58" ht="15" customHeight="1">
      <c r="B16" s="139"/>
      <c r="C16" s="322">
        <v>6</v>
      </c>
      <c r="D16" s="227"/>
      <c r="E16" s="352"/>
      <c r="F16" s="353"/>
      <c r="G16" s="355"/>
      <c r="H16" s="355"/>
      <c r="I16" s="356"/>
      <c r="J16" s="494"/>
      <c r="K16" s="227"/>
      <c r="L16" s="31" t="str">
        <f t="shared" si="4"/>
        <v/>
      </c>
      <c r="M16" s="495"/>
      <c r="N16" s="31" t="str">
        <f t="shared" si="5"/>
        <v/>
      </c>
      <c r="O16" s="168" t="str">
        <f t="shared" si="6"/>
        <v/>
      </c>
      <c r="P16" s="31" t="str">
        <f t="shared" si="7"/>
        <v/>
      </c>
      <c r="Q16" s="496" t="str">
        <f t="shared" si="11"/>
        <v/>
      </c>
      <c r="R16" s="496" t="str">
        <f t="shared" si="8"/>
        <v/>
      </c>
      <c r="S16" s="496" t="str">
        <f t="shared" si="9"/>
        <v/>
      </c>
      <c r="T16" s="496" t="str">
        <f t="shared" si="10"/>
        <v/>
      </c>
      <c r="U16" s="79"/>
      <c r="V16" s="3"/>
    </row>
    <row r="17" spans="2:22" ht="15" customHeight="1">
      <c r="B17" s="139"/>
      <c r="C17" s="322">
        <v>7</v>
      </c>
      <c r="D17" s="227"/>
      <c r="E17" s="352"/>
      <c r="F17" s="353"/>
      <c r="G17" s="355"/>
      <c r="H17" s="355"/>
      <c r="I17" s="356"/>
      <c r="J17" s="494"/>
      <c r="K17" s="227"/>
      <c r="L17" s="31" t="str">
        <f t="shared" si="4"/>
        <v/>
      </c>
      <c r="M17" s="495"/>
      <c r="N17" s="31" t="str">
        <f t="shared" si="5"/>
        <v/>
      </c>
      <c r="O17" s="168" t="str">
        <f t="shared" si="6"/>
        <v/>
      </c>
      <c r="P17" s="31" t="str">
        <f t="shared" si="7"/>
        <v/>
      </c>
      <c r="Q17" s="496" t="str">
        <f t="shared" si="11"/>
        <v/>
      </c>
      <c r="R17" s="496" t="str">
        <f t="shared" si="8"/>
        <v/>
      </c>
      <c r="S17" s="496" t="str">
        <f t="shared" si="9"/>
        <v/>
      </c>
      <c r="T17" s="496" t="str">
        <f t="shared" si="10"/>
        <v/>
      </c>
      <c r="U17" s="79"/>
      <c r="V17" s="3"/>
    </row>
    <row r="18" spans="2:22" ht="15" customHeight="1">
      <c r="B18" s="139"/>
      <c r="C18" s="322">
        <v>8</v>
      </c>
      <c r="D18" s="227"/>
      <c r="E18" s="352"/>
      <c r="F18" s="353"/>
      <c r="G18" s="355"/>
      <c r="H18" s="355"/>
      <c r="I18" s="356"/>
      <c r="J18" s="494"/>
      <c r="K18" s="227"/>
      <c r="L18" s="31" t="str">
        <f t="shared" si="4"/>
        <v/>
      </c>
      <c r="M18" s="495"/>
      <c r="N18" s="31" t="str">
        <f t="shared" si="5"/>
        <v/>
      </c>
      <c r="O18" s="168" t="str">
        <f t="shared" si="6"/>
        <v/>
      </c>
      <c r="P18" s="31" t="str">
        <f t="shared" si="7"/>
        <v/>
      </c>
      <c r="Q18" s="496" t="str">
        <f t="shared" si="11"/>
        <v/>
      </c>
      <c r="R18" s="496" t="str">
        <f t="shared" si="8"/>
        <v/>
      </c>
      <c r="S18" s="496" t="str">
        <f t="shared" si="9"/>
        <v/>
      </c>
      <c r="T18" s="496" t="str">
        <f t="shared" si="10"/>
        <v/>
      </c>
      <c r="U18" s="79"/>
      <c r="V18" s="3"/>
    </row>
    <row r="19" spans="2:22" ht="15" customHeight="1">
      <c r="B19" s="139"/>
      <c r="C19" s="322">
        <v>9</v>
      </c>
      <c r="D19" s="227"/>
      <c r="E19" s="352"/>
      <c r="F19" s="353"/>
      <c r="G19" s="355"/>
      <c r="H19" s="355"/>
      <c r="I19" s="356"/>
      <c r="J19" s="494"/>
      <c r="K19" s="227"/>
      <c r="L19" s="31" t="str">
        <f t="shared" si="4"/>
        <v/>
      </c>
      <c r="M19" s="495"/>
      <c r="N19" s="31" t="str">
        <f t="shared" si="5"/>
        <v/>
      </c>
      <c r="O19" s="168" t="str">
        <f t="shared" si="6"/>
        <v/>
      </c>
      <c r="P19" s="31" t="str">
        <f t="shared" si="7"/>
        <v/>
      </c>
      <c r="Q19" s="496" t="str">
        <f t="shared" si="11"/>
        <v/>
      </c>
      <c r="R19" s="496" t="str">
        <f t="shared" si="8"/>
        <v/>
      </c>
      <c r="S19" s="496" t="str">
        <f t="shared" si="9"/>
        <v/>
      </c>
      <c r="T19" s="496" t="str">
        <f t="shared" si="10"/>
        <v/>
      </c>
      <c r="U19" s="79"/>
      <c r="V19" s="3"/>
    </row>
    <row r="20" spans="2:22" ht="15" customHeight="1">
      <c r="B20" s="139"/>
      <c r="C20" s="322">
        <v>10</v>
      </c>
      <c r="D20" s="227"/>
      <c r="E20" s="352"/>
      <c r="F20" s="353"/>
      <c r="G20" s="355"/>
      <c r="H20" s="355"/>
      <c r="I20" s="356"/>
      <c r="J20" s="494"/>
      <c r="K20" s="227"/>
      <c r="L20" s="31" t="str">
        <f t="shared" si="4"/>
        <v/>
      </c>
      <c r="M20" s="495"/>
      <c r="N20" s="31" t="str">
        <f t="shared" si="5"/>
        <v/>
      </c>
      <c r="O20" s="168" t="str">
        <f t="shared" si="6"/>
        <v/>
      </c>
      <c r="P20" s="31" t="str">
        <f t="shared" si="7"/>
        <v/>
      </c>
      <c r="Q20" s="496" t="str">
        <f t="shared" si="11"/>
        <v/>
      </c>
      <c r="R20" s="496" t="str">
        <f t="shared" si="8"/>
        <v/>
      </c>
      <c r="S20" s="496" t="str">
        <f t="shared" si="9"/>
        <v/>
      </c>
      <c r="T20" s="496" t="str">
        <f t="shared" si="10"/>
        <v/>
      </c>
      <c r="U20" s="79"/>
      <c r="V20" s="3"/>
    </row>
    <row r="21" spans="2:22" ht="15" customHeight="1">
      <c r="B21" s="139"/>
      <c r="C21" s="322">
        <v>11</v>
      </c>
      <c r="D21" s="227"/>
      <c r="E21" s="352"/>
      <c r="F21" s="353"/>
      <c r="G21" s="355"/>
      <c r="H21" s="355"/>
      <c r="I21" s="356"/>
      <c r="J21" s="494"/>
      <c r="K21" s="227"/>
      <c r="L21" s="31" t="str">
        <f t="shared" si="4"/>
        <v/>
      </c>
      <c r="M21" s="495"/>
      <c r="N21" s="31" t="str">
        <f t="shared" si="5"/>
        <v/>
      </c>
      <c r="O21" s="168" t="str">
        <f t="shared" si="6"/>
        <v/>
      </c>
      <c r="P21" s="31" t="str">
        <f t="shared" si="7"/>
        <v/>
      </c>
      <c r="Q21" s="496" t="str">
        <f t="shared" si="11"/>
        <v/>
      </c>
      <c r="R21" s="496" t="str">
        <f t="shared" si="8"/>
        <v/>
      </c>
      <c r="S21" s="496" t="str">
        <f t="shared" si="9"/>
        <v/>
      </c>
      <c r="T21" s="496" t="str">
        <f t="shared" si="10"/>
        <v/>
      </c>
      <c r="U21" s="79"/>
      <c r="V21" s="3"/>
    </row>
    <row r="22" spans="2:22" ht="15" customHeight="1">
      <c r="B22" s="139"/>
      <c r="C22" s="322">
        <v>12</v>
      </c>
      <c r="D22" s="227"/>
      <c r="E22" s="352"/>
      <c r="F22" s="353"/>
      <c r="G22" s="355"/>
      <c r="H22" s="355"/>
      <c r="I22" s="356"/>
      <c r="J22" s="494"/>
      <c r="K22" s="227"/>
      <c r="L22" s="31" t="str">
        <f t="shared" si="4"/>
        <v/>
      </c>
      <c r="M22" s="495"/>
      <c r="N22" s="31" t="str">
        <f t="shared" si="5"/>
        <v/>
      </c>
      <c r="O22" s="168" t="str">
        <f t="shared" si="6"/>
        <v/>
      </c>
      <c r="P22" s="31" t="str">
        <f t="shared" si="7"/>
        <v/>
      </c>
      <c r="Q22" s="496" t="str">
        <f t="shared" si="11"/>
        <v/>
      </c>
      <c r="R22" s="496" t="str">
        <f t="shared" si="8"/>
        <v/>
      </c>
      <c r="S22" s="496" t="str">
        <f t="shared" si="9"/>
        <v/>
      </c>
      <c r="T22" s="496" t="str">
        <f t="shared" si="10"/>
        <v/>
      </c>
      <c r="U22" s="79"/>
      <c r="V22" s="3"/>
    </row>
    <row r="23" spans="2:22" ht="15" customHeight="1">
      <c r="B23" s="139"/>
      <c r="C23" s="322">
        <v>13</v>
      </c>
      <c r="D23" s="227"/>
      <c r="E23" s="352"/>
      <c r="F23" s="353"/>
      <c r="G23" s="355"/>
      <c r="H23" s="355"/>
      <c r="I23" s="356"/>
      <c r="J23" s="494"/>
      <c r="K23" s="227"/>
      <c r="L23" s="31" t="str">
        <f t="shared" si="4"/>
        <v/>
      </c>
      <c r="M23" s="495"/>
      <c r="N23" s="31" t="str">
        <f t="shared" si="5"/>
        <v/>
      </c>
      <c r="O23" s="168" t="str">
        <f t="shared" si="6"/>
        <v/>
      </c>
      <c r="P23" s="31" t="str">
        <f t="shared" si="7"/>
        <v/>
      </c>
      <c r="Q23" s="496" t="str">
        <f t="shared" si="11"/>
        <v/>
      </c>
      <c r="R23" s="496" t="str">
        <f t="shared" si="8"/>
        <v/>
      </c>
      <c r="S23" s="496" t="str">
        <f t="shared" si="9"/>
        <v/>
      </c>
      <c r="T23" s="496" t="str">
        <f t="shared" si="10"/>
        <v/>
      </c>
      <c r="U23" s="79"/>
      <c r="V23" s="3"/>
    </row>
    <row r="24" spans="2:22" ht="15" customHeight="1">
      <c r="B24" s="139"/>
      <c r="C24" s="322">
        <v>14</v>
      </c>
      <c r="D24" s="227"/>
      <c r="E24" s="352"/>
      <c r="F24" s="353"/>
      <c r="G24" s="355"/>
      <c r="H24" s="355"/>
      <c r="I24" s="356"/>
      <c r="J24" s="494"/>
      <c r="K24" s="227"/>
      <c r="L24" s="31" t="str">
        <f t="shared" si="4"/>
        <v/>
      </c>
      <c r="M24" s="495"/>
      <c r="N24" s="31" t="str">
        <f t="shared" si="5"/>
        <v/>
      </c>
      <c r="O24" s="168" t="str">
        <f t="shared" si="6"/>
        <v/>
      </c>
      <c r="P24" s="31" t="str">
        <f t="shared" si="7"/>
        <v/>
      </c>
      <c r="Q24" s="496" t="str">
        <f t="shared" si="11"/>
        <v/>
      </c>
      <c r="R24" s="496" t="str">
        <f t="shared" si="8"/>
        <v/>
      </c>
      <c r="S24" s="496" t="str">
        <f t="shared" si="9"/>
        <v/>
      </c>
      <c r="T24" s="496" t="str">
        <f t="shared" si="10"/>
        <v/>
      </c>
      <c r="U24" s="79"/>
      <c r="V24" s="3"/>
    </row>
    <row r="25" spans="2:22" ht="15" customHeight="1">
      <c r="B25" s="139"/>
      <c r="C25" s="322">
        <v>15</v>
      </c>
      <c r="D25" s="227"/>
      <c r="E25" s="352"/>
      <c r="F25" s="353"/>
      <c r="G25" s="355"/>
      <c r="H25" s="355"/>
      <c r="I25" s="356"/>
      <c r="J25" s="494"/>
      <c r="K25" s="227"/>
      <c r="L25" s="31" t="str">
        <f t="shared" si="4"/>
        <v/>
      </c>
      <c r="M25" s="495"/>
      <c r="N25" s="31" t="str">
        <f t="shared" si="5"/>
        <v/>
      </c>
      <c r="O25" s="168" t="str">
        <f t="shared" si="6"/>
        <v/>
      </c>
      <c r="P25" s="31" t="str">
        <f t="shared" si="7"/>
        <v/>
      </c>
      <c r="Q25" s="496" t="str">
        <f t="shared" si="11"/>
        <v/>
      </c>
      <c r="R25" s="496" t="str">
        <f t="shared" si="8"/>
        <v/>
      </c>
      <c r="S25" s="496" t="str">
        <f t="shared" si="9"/>
        <v/>
      </c>
      <c r="T25" s="496" t="str">
        <f t="shared" si="10"/>
        <v/>
      </c>
      <c r="U25" s="79"/>
      <c r="V25" s="3"/>
    </row>
    <row r="26" spans="2:22" ht="15" customHeight="1">
      <c r="B26" s="139"/>
      <c r="C26" s="322">
        <v>16</v>
      </c>
      <c r="D26" s="227"/>
      <c r="E26" s="352"/>
      <c r="F26" s="353"/>
      <c r="G26" s="355"/>
      <c r="H26" s="355"/>
      <c r="I26" s="356"/>
      <c r="J26" s="494"/>
      <c r="K26" s="227"/>
      <c r="L26" s="31" t="str">
        <f t="shared" si="4"/>
        <v/>
      </c>
      <c r="M26" s="495"/>
      <c r="N26" s="31" t="str">
        <f t="shared" si="5"/>
        <v/>
      </c>
      <c r="O26" s="168" t="str">
        <f t="shared" si="6"/>
        <v/>
      </c>
      <c r="P26" s="31" t="str">
        <f t="shared" si="7"/>
        <v/>
      </c>
      <c r="Q26" s="496" t="str">
        <f t="shared" si="11"/>
        <v/>
      </c>
      <c r="R26" s="496" t="str">
        <f t="shared" si="8"/>
        <v/>
      </c>
      <c r="S26" s="496" t="str">
        <f t="shared" si="9"/>
        <v/>
      </c>
      <c r="T26" s="496" t="str">
        <f t="shared" si="10"/>
        <v/>
      </c>
      <c r="U26" s="79"/>
      <c r="V26" s="3"/>
    </row>
    <row r="27" spans="2:22" ht="15" customHeight="1">
      <c r="B27" s="139"/>
      <c r="C27" s="322">
        <v>17</v>
      </c>
      <c r="D27" s="227"/>
      <c r="E27" s="352"/>
      <c r="F27" s="353"/>
      <c r="G27" s="355"/>
      <c r="H27" s="355"/>
      <c r="I27" s="356"/>
      <c r="J27" s="494"/>
      <c r="K27" s="227"/>
      <c r="L27" s="31" t="str">
        <f t="shared" si="4"/>
        <v/>
      </c>
      <c r="M27" s="495"/>
      <c r="N27" s="31" t="str">
        <f t="shared" si="5"/>
        <v/>
      </c>
      <c r="O27" s="168" t="str">
        <f t="shared" si="6"/>
        <v/>
      </c>
      <c r="P27" s="31" t="str">
        <f t="shared" si="7"/>
        <v/>
      </c>
      <c r="Q27" s="496" t="str">
        <f t="shared" si="11"/>
        <v/>
      </c>
      <c r="R27" s="496" t="str">
        <f t="shared" si="8"/>
        <v/>
      </c>
      <c r="S27" s="496" t="str">
        <f t="shared" si="9"/>
        <v/>
      </c>
      <c r="T27" s="496" t="str">
        <f t="shared" si="10"/>
        <v/>
      </c>
      <c r="U27" s="79"/>
      <c r="V27" s="3"/>
    </row>
    <row r="28" spans="2:22" ht="15" customHeight="1">
      <c r="B28" s="139"/>
      <c r="C28" s="322">
        <v>18</v>
      </c>
      <c r="D28" s="227"/>
      <c r="E28" s="352"/>
      <c r="F28" s="353"/>
      <c r="G28" s="355"/>
      <c r="H28" s="355"/>
      <c r="I28" s="356"/>
      <c r="J28" s="494"/>
      <c r="K28" s="227"/>
      <c r="L28" s="31" t="str">
        <f t="shared" si="4"/>
        <v/>
      </c>
      <c r="M28" s="495"/>
      <c r="N28" s="31" t="str">
        <f t="shared" si="5"/>
        <v/>
      </c>
      <c r="O28" s="168" t="str">
        <f t="shared" si="6"/>
        <v/>
      </c>
      <c r="P28" s="31" t="str">
        <f t="shared" si="7"/>
        <v/>
      </c>
      <c r="Q28" s="496" t="str">
        <f t="shared" si="11"/>
        <v/>
      </c>
      <c r="R28" s="496" t="str">
        <f t="shared" si="8"/>
        <v/>
      </c>
      <c r="S28" s="496" t="str">
        <f t="shared" si="9"/>
        <v/>
      </c>
      <c r="T28" s="496" t="str">
        <f t="shared" si="10"/>
        <v/>
      </c>
      <c r="U28" s="79"/>
      <c r="V28" s="3"/>
    </row>
    <row r="29" spans="2:22" ht="15" customHeight="1">
      <c r="B29" s="139"/>
      <c r="C29" s="322">
        <v>19</v>
      </c>
      <c r="D29" s="227"/>
      <c r="E29" s="352"/>
      <c r="F29" s="353"/>
      <c r="G29" s="355"/>
      <c r="H29" s="355"/>
      <c r="I29" s="356"/>
      <c r="J29" s="494"/>
      <c r="K29" s="227"/>
      <c r="L29" s="31" t="str">
        <f t="shared" si="4"/>
        <v/>
      </c>
      <c r="M29" s="495"/>
      <c r="N29" s="31" t="str">
        <f t="shared" si="5"/>
        <v/>
      </c>
      <c r="O29" s="168" t="str">
        <f t="shared" si="6"/>
        <v/>
      </c>
      <c r="P29" s="31" t="str">
        <f t="shared" si="7"/>
        <v/>
      </c>
      <c r="Q29" s="496" t="str">
        <f t="shared" si="11"/>
        <v/>
      </c>
      <c r="R29" s="496" t="str">
        <f t="shared" si="8"/>
        <v/>
      </c>
      <c r="S29" s="496" t="str">
        <f t="shared" si="9"/>
        <v/>
      </c>
      <c r="T29" s="496" t="str">
        <f t="shared" si="10"/>
        <v/>
      </c>
      <c r="U29" s="79"/>
      <c r="V29" s="3"/>
    </row>
    <row r="30" spans="2:22" ht="15" customHeight="1">
      <c r="B30" s="139"/>
      <c r="C30" s="322">
        <v>20</v>
      </c>
      <c r="D30" s="227"/>
      <c r="E30" s="352"/>
      <c r="F30" s="353"/>
      <c r="G30" s="355"/>
      <c r="H30" s="355"/>
      <c r="I30" s="356"/>
      <c r="J30" s="494"/>
      <c r="K30" s="227"/>
      <c r="L30" s="31" t="str">
        <f t="shared" si="4"/>
        <v/>
      </c>
      <c r="M30" s="495"/>
      <c r="N30" s="31" t="str">
        <f t="shared" si="5"/>
        <v/>
      </c>
      <c r="O30" s="168" t="str">
        <f t="shared" si="6"/>
        <v/>
      </c>
      <c r="P30" s="31" t="str">
        <f t="shared" si="7"/>
        <v/>
      </c>
      <c r="Q30" s="496" t="str">
        <f t="shared" si="11"/>
        <v/>
      </c>
      <c r="R30" s="496" t="str">
        <f t="shared" si="8"/>
        <v/>
      </c>
      <c r="S30" s="496" t="str">
        <f t="shared" si="9"/>
        <v/>
      </c>
      <c r="T30" s="496" t="str">
        <f t="shared" si="10"/>
        <v/>
      </c>
      <c r="U30" s="79"/>
      <c r="V30" s="3"/>
    </row>
    <row r="31" spans="2:22" ht="15" customHeight="1">
      <c r="B31" s="139"/>
      <c r="C31" s="322">
        <v>21</v>
      </c>
      <c r="D31" s="227"/>
      <c r="E31" s="352"/>
      <c r="F31" s="353"/>
      <c r="G31" s="355"/>
      <c r="H31" s="355"/>
      <c r="I31" s="356"/>
      <c r="J31" s="494"/>
      <c r="K31" s="227"/>
      <c r="L31" s="31" t="str">
        <f t="shared" si="4"/>
        <v/>
      </c>
      <c r="M31" s="495"/>
      <c r="N31" s="31" t="str">
        <f t="shared" si="5"/>
        <v/>
      </c>
      <c r="O31" s="168" t="str">
        <f t="shared" si="6"/>
        <v/>
      </c>
      <c r="P31" s="31" t="str">
        <f t="shared" si="7"/>
        <v/>
      </c>
      <c r="Q31" s="496" t="str">
        <f t="shared" si="11"/>
        <v/>
      </c>
      <c r="R31" s="496" t="str">
        <f t="shared" si="8"/>
        <v/>
      </c>
      <c r="S31" s="496" t="str">
        <f t="shared" si="9"/>
        <v/>
      </c>
      <c r="T31" s="496" t="str">
        <f t="shared" si="10"/>
        <v/>
      </c>
      <c r="U31" s="79"/>
      <c r="V31" s="3"/>
    </row>
    <row r="32" spans="2:22" ht="15" customHeight="1">
      <c r="B32" s="139"/>
      <c r="C32" s="322">
        <v>22</v>
      </c>
      <c r="D32" s="227"/>
      <c r="E32" s="352"/>
      <c r="F32" s="353"/>
      <c r="G32" s="355"/>
      <c r="H32" s="355"/>
      <c r="I32" s="356"/>
      <c r="J32" s="494"/>
      <c r="K32" s="227"/>
      <c r="L32" s="31" t="str">
        <f t="shared" si="4"/>
        <v/>
      </c>
      <c r="M32" s="495"/>
      <c r="N32" s="31" t="str">
        <f t="shared" si="5"/>
        <v/>
      </c>
      <c r="O32" s="168" t="str">
        <f t="shared" si="6"/>
        <v/>
      </c>
      <c r="P32" s="31" t="str">
        <f t="shared" si="7"/>
        <v/>
      </c>
      <c r="Q32" s="496" t="str">
        <f t="shared" si="11"/>
        <v/>
      </c>
      <c r="R32" s="496" t="str">
        <f t="shared" si="8"/>
        <v/>
      </c>
      <c r="S32" s="496" t="str">
        <f t="shared" si="9"/>
        <v/>
      </c>
      <c r="T32" s="496" t="str">
        <f t="shared" si="10"/>
        <v/>
      </c>
      <c r="U32" s="79"/>
      <c r="V32" s="3"/>
    </row>
    <row r="33" spans="2:22" ht="15" customHeight="1">
      <c r="B33" s="139"/>
      <c r="C33" s="322">
        <v>23</v>
      </c>
      <c r="D33" s="227"/>
      <c r="E33" s="352"/>
      <c r="F33" s="353"/>
      <c r="G33" s="355"/>
      <c r="H33" s="355"/>
      <c r="I33" s="356"/>
      <c r="J33" s="494"/>
      <c r="K33" s="227"/>
      <c r="L33" s="31" t="str">
        <f t="shared" si="4"/>
        <v/>
      </c>
      <c r="M33" s="495"/>
      <c r="N33" s="31" t="str">
        <f t="shared" si="5"/>
        <v/>
      </c>
      <c r="O33" s="168" t="str">
        <f t="shared" si="6"/>
        <v/>
      </c>
      <c r="P33" s="31" t="str">
        <f t="shared" si="7"/>
        <v/>
      </c>
      <c r="Q33" s="496" t="str">
        <f t="shared" si="11"/>
        <v/>
      </c>
      <c r="R33" s="496" t="str">
        <f t="shared" si="8"/>
        <v/>
      </c>
      <c r="S33" s="496" t="str">
        <f t="shared" si="9"/>
        <v/>
      </c>
      <c r="T33" s="496" t="str">
        <f t="shared" si="10"/>
        <v/>
      </c>
      <c r="U33" s="79"/>
      <c r="V33" s="3"/>
    </row>
    <row r="34" spans="2:22" ht="15" customHeight="1">
      <c r="B34" s="139"/>
      <c r="C34" s="322">
        <v>24</v>
      </c>
      <c r="D34" s="227"/>
      <c r="E34" s="352"/>
      <c r="F34" s="353"/>
      <c r="G34" s="355"/>
      <c r="H34" s="355"/>
      <c r="I34" s="356"/>
      <c r="J34" s="494"/>
      <c r="K34" s="227"/>
      <c r="L34" s="31" t="str">
        <f t="shared" si="4"/>
        <v/>
      </c>
      <c r="M34" s="495"/>
      <c r="N34" s="31" t="str">
        <f t="shared" si="5"/>
        <v/>
      </c>
      <c r="O34" s="168" t="str">
        <f t="shared" si="6"/>
        <v/>
      </c>
      <c r="P34" s="31" t="str">
        <f t="shared" si="7"/>
        <v/>
      </c>
      <c r="Q34" s="496" t="str">
        <f t="shared" si="11"/>
        <v/>
      </c>
      <c r="R34" s="496" t="str">
        <f t="shared" si="8"/>
        <v/>
      </c>
      <c r="S34" s="496" t="str">
        <f t="shared" si="9"/>
        <v/>
      </c>
      <c r="T34" s="496" t="str">
        <f t="shared" si="10"/>
        <v/>
      </c>
      <c r="U34" s="79"/>
      <c r="V34" s="3"/>
    </row>
    <row r="35" spans="2:22" ht="15" customHeight="1">
      <c r="B35" s="139"/>
      <c r="C35" s="322">
        <v>25</v>
      </c>
      <c r="D35" s="227"/>
      <c r="E35" s="352"/>
      <c r="F35" s="353"/>
      <c r="G35" s="355"/>
      <c r="H35" s="355"/>
      <c r="I35" s="356"/>
      <c r="J35" s="494"/>
      <c r="K35" s="227"/>
      <c r="L35" s="31" t="str">
        <f t="shared" si="4"/>
        <v/>
      </c>
      <c r="M35" s="495"/>
      <c r="N35" s="31" t="str">
        <f t="shared" si="5"/>
        <v/>
      </c>
      <c r="O35" s="168" t="str">
        <f t="shared" si="6"/>
        <v/>
      </c>
      <c r="P35" s="31" t="str">
        <f t="shared" si="7"/>
        <v/>
      </c>
      <c r="Q35" s="496" t="str">
        <f t="shared" si="11"/>
        <v/>
      </c>
      <c r="R35" s="496" t="str">
        <f t="shared" si="8"/>
        <v/>
      </c>
      <c r="S35" s="496" t="str">
        <f t="shared" si="9"/>
        <v/>
      </c>
      <c r="T35" s="496" t="str">
        <f t="shared" si="10"/>
        <v/>
      </c>
      <c r="U35" s="79"/>
      <c r="V35" s="3"/>
    </row>
    <row r="36" spans="2:22" ht="15" customHeight="1">
      <c r="B36" s="139"/>
      <c r="C36" s="322">
        <v>26</v>
      </c>
      <c r="D36" s="227"/>
      <c r="E36" s="352"/>
      <c r="F36" s="353"/>
      <c r="G36" s="355"/>
      <c r="H36" s="355"/>
      <c r="I36" s="356"/>
      <c r="J36" s="494"/>
      <c r="K36" s="227"/>
      <c r="L36" s="31" t="str">
        <f t="shared" si="4"/>
        <v/>
      </c>
      <c r="M36" s="495"/>
      <c r="N36" s="31" t="str">
        <f t="shared" si="5"/>
        <v/>
      </c>
      <c r="O36" s="168" t="str">
        <f t="shared" si="6"/>
        <v/>
      </c>
      <c r="P36" s="31" t="str">
        <f t="shared" si="7"/>
        <v/>
      </c>
      <c r="Q36" s="496" t="str">
        <f t="shared" si="11"/>
        <v/>
      </c>
      <c r="R36" s="496" t="str">
        <f t="shared" si="8"/>
        <v/>
      </c>
      <c r="S36" s="496" t="str">
        <f t="shared" si="9"/>
        <v/>
      </c>
      <c r="T36" s="496" t="str">
        <f t="shared" si="10"/>
        <v/>
      </c>
      <c r="U36" s="79"/>
      <c r="V36" s="3"/>
    </row>
    <row r="37" spans="2:22" ht="15" customHeight="1">
      <c r="B37" s="139"/>
      <c r="C37" s="322">
        <v>27</v>
      </c>
      <c r="D37" s="227"/>
      <c r="E37" s="352"/>
      <c r="F37" s="353"/>
      <c r="G37" s="355"/>
      <c r="H37" s="355"/>
      <c r="I37" s="356"/>
      <c r="J37" s="494"/>
      <c r="K37" s="227"/>
      <c r="L37" s="31" t="str">
        <f t="shared" si="4"/>
        <v/>
      </c>
      <c r="M37" s="495"/>
      <c r="N37" s="31" t="str">
        <f t="shared" si="5"/>
        <v/>
      </c>
      <c r="O37" s="168" t="str">
        <f t="shared" si="6"/>
        <v/>
      </c>
      <c r="P37" s="31" t="str">
        <f t="shared" si="7"/>
        <v/>
      </c>
      <c r="Q37" s="496" t="str">
        <f t="shared" si="11"/>
        <v/>
      </c>
      <c r="R37" s="496" t="str">
        <f t="shared" si="8"/>
        <v/>
      </c>
      <c r="S37" s="496" t="str">
        <f t="shared" si="9"/>
        <v/>
      </c>
      <c r="T37" s="496" t="str">
        <f t="shared" si="10"/>
        <v/>
      </c>
      <c r="U37" s="79"/>
      <c r="V37" s="3"/>
    </row>
    <row r="38" spans="2:22" ht="15" customHeight="1">
      <c r="B38" s="139"/>
      <c r="C38" s="322">
        <v>28</v>
      </c>
      <c r="D38" s="227"/>
      <c r="E38" s="352"/>
      <c r="F38" s="353"/>
      <c r="G38" s="355"/>
      <c r="H38" s="355"/>
      <c r="I38" s="356"/>
      <c r="J38" s="494"/>
      <c r="K38" s="227"/>
      <c r="L38" s="31" t="str">
        <f t="shared" si="4"/>
        <v/>
      </c>
      <c r="M38" s="495"/>
      <c r="N38" s="31" t="str">
        <f t="shared" si="5"/>
        <v/>
      </c>
      <c r="O38" s="168" t="str">
        <f t="shared" si="6"/>
        <v/>
      </c>
      <c r="P38" s="31" t="str">
        <f t="shared" si="7"/>
        <v/>
      </c>
      <c r="Q38" s="496" t="str">
        <f t="shared" si="11"/>
        <v/>
      </c>
      <c r="R38" s="496" t="str">
        <f t="shared" si="8"/>
        <v/>
      </c>
      <c r="S38" s="496" t="str">
        <f t="shared" si="9"/>
        <v/>
      </c>
      <c r="T38" s="496" t="str">
        <f t="shared" si="10"/>
        <v/>
      </c>
      <c r="U38" s="79"/>
      <c r="V38" s="3"/>
    </row>
    <row r="39" spans="2:22" ht="15" customHeight="1">
      <c r="B39" s="139"/>
      <c r="C39" s="322">
        <v>29</v>
      </c>
      <c r="D39" s="227"/>
      <c r="E39" s="352"/>
      <c r="F39" s="353"/>
      <c r="G39" s="355"/>
      <c r="H39" s="355"/>
      <c r="I39" s="356"/>
      <c r="J39" s="494"/>
      <c r="K39" s="227"/>
      <c r="L39" s="31" t="str">
        <f t="shared" si="4"/>
        <v/>
      </c>
      <c r="M39" s="495"/>
      <c r="N39" s="31" t="str">
        <f t="shared" si="5"/>
        <v/>
      </c>
      <c r="O39" s="168" t="str">
        <f t="shared" si="6"/>
        <v/>
      </c>
      <c r="P39" s="31" t="str">
        <f t="shared" si="7"/>
        <v/>
      </c>
      <c r="Q39" s="496" t="str">
        <f t="shared" si="11"/>
        <v/>
      </c>
      <c r="R39" s="496" t="str">
        <f t="shared" si="8"/>
        <v/>
      </c>
      <c r="S39" s="496" t="str">
        <f t="shared" si="9"/>
        <v/>
      </c>
      <c r="T39" s="496" t="str">
        <f t="shared" si="10"/>
        <v/>
      </c>
      <c r="U39" s="79"/>
      <c r="V39" s="3"/>
    </row>
    <row r="40" spans="2:22" ht="15" customHeight="1">
      <c r="B40" s="139"/>
      <c r="C40" s="322">
        <v>30</v>
      </c>
      <c r="D40" s="227"/>
      <c r="E40" s="352"/>
      <c r="F40" s="353"/>
      <c r="G40" s="355"/>
      <c r="H40" s="355"/>
      <c r="I40" s="356"/>
      <c r="J40" s="494"/>
      <c r="K40" s="227"/>
      <c r="L40" s="31" t="str">
        <f t="shared" si="4"/>
        <v/>
      </c>
      <c r="M40" s="495"/>
      <c r="N40" s="31" t="str">
        <f t="shared" si="5"/>
        <v/>
      </c>
      <c r="O40" s="168" t="str">
        <f t="shared" si="6"/>
        <v/>
      </c>
      <c r="P40" s="31" t="str">
        <f t="shared" si="7"/>
        <v/>
      </c>
      <c r="Q40" s="496" t="str">
        <f t="shared" si="11"/>
        <v/>
      </c>
      <c r="R40" s="496" t="str">
        <f t="shared" si="8"/>
        <v/>
      </c>
      <c r="S40" s="496" t="str">
        <f t="shared" si="9"/>
        <v/>
      </c>
      <c r="T40" s="496" t="str">
        <f t="shared" si="10"/>
        <v/>
      </c>
      <c r="U40" s="79"/>
      <c r="V40" s="3"/>
    </row>
    <row r="41" spans="2:22">
      <c r="B41" s="376"/>
      <c r="C41" s="332"/>
      <c r="D41" s="332"/>
      <c r="E41" s="332"/>
      <c r="F41" s="332"/>
      <c r="G41" s="332"/>
      <c r="H41" s="332"/>
      <c r="I41" s="332"/>
      <c r="J41" s="332"/>
      <c r="K41" s="332"/>
      <c r="L41" s="332"/>
      <c r="M41" s="332"/>
      <c r="N41" s="332"/>
      <c r="O41" s="332"/>
      <c r="P41" s="332"/>
      <c r="Q41" s="332"/>
      <c r="R41" s="33"/>
      <c r="S41" s="33"/>
      <c r="T41" s="33"/>
      <c r="U41" s="377"/>
      <c r="V41" s="3"/>
    </row>
    <row r="42" spans="2:22">
      <c r="U42" s="303" t="s">
        <v>229</v>
      </c>
    </row>
  </sheetData>
  <sheetProtection algorithmName="SHA-512" hashValue="dRBSvNmKb4ETQ05y1egZ4II3gyd0ELV6npkO/GxiuRrk8HR8iE12hWxbD7qnMttFem8X8IpWunf/O15HZ4cLTA==" saltValue="WWrJmaKSFUJCc7sbnETu8g==" spinCount="100000" sheet="1" selectLockedCells="1"/>
  <mergeCells count="15">
    <mergeCell ref="L7:T7"/>
    <mergeCell ref="C7:C10"/>
    <mergeCell ref="D7:K7"/>
    <mergeCell ref="D8:D10"/>
    <mergeCell ref="E8:E10"/>
    <mergeCell ref="F8:F10"/>
    <mergeCell ref="G8:G10"/>
    <mergeCell ref="H8:H10"/>
    <mergeCell ref="I8:I10"/>
    <mergeCell ref="J8:J10"/>
    <mergeCell ref="L8:L10"/>
    <mergeCell ref="M8:N10"/>
    <mergeCell ref="O8:P10"/>
    <mergeCell ref="K9:K10"/>
    <mergeCell ref="Q8:T9"/>
  </mergeCells>
  <phoneticPr fontId="3"/>
  <dataValidations count="3">
    <dataValidation type="list" showInputMessage="1" showErrorMessage="1" sqref="J11:J40" xr:uid="{B119D163-6A88-4E95-9764-DF1290A3CFC0}">
      <formula1>$X$6:$AA$6</formula1>
    </dataValidation>
    <dataValidation type="list" allowBlank="1" showInputMessage="1" showErrorMessage="1" sqref="D11:D40" xr:uid="{9705C076-BB44-4347-AEB8-5FA84A5EF06B}">
      <formula1>$X$2:$AE$2</formula1>
    </dataValidation>
    <dataValidation type="list" allowBlank="1" showInputMessage="1" showErrorMessage="1" sqref="K11:K40" xr:uid="{9E3A8754-7056-483C-A470-7AC6591BF9BF}">
      <formula1>$AA$4:$AB$4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1" orientation="landscape" blackAndWhite="1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191EF-BAA9-4A3F-BCC7-84CE7EAEDE98}">
  <sheetPr>
    <pageSetUpPr fitToPage="1"/>
  </sheetPr>
  <dimension ref="A1:BL387"/>
  <sheetViews>
    <sheetView showGridLines="0" zoomScale="55" zoomScaleNormal="55" zoomScaleSheetLayoutView="115" workbookViewId="0">
      <selection activeCell="BS43" sqref="BS43"/>
    </sheetView>
  </sheetViews>
  <sheetFormatPr defaultColWidth="8.08203125" defaultRowHeight="13.5" customHeight="1" zeroHeight="1"/>
  <cols>
    <col min="1" max="1" width="2" style="1" customWidth="1"/>
    <col min="2" max="2" width="1.5" style="2" customWidth="1"/>
    <col min="3" max="3" width="1.9140625" style="1" customWidth="1"/>
    <col min="4" max="4" width="8.6640625" style="1" customWidth="1"/>
    <col min="5" max="6" width="8.1640625" style="1" customWidth="1"/>
    <col min="7" max="18" width="7.5" style="1" customWidth="1"/>
    <col min="19" max="20" width="1.9140625" style="1" customWidth="1"/>
    <col min="21" max="21" width="1.5" style="1" customWidth="1"/>
    <col min="22" max="23" width="6.9140625" style="1" hidden="1" customWidth="1"/>
    <col min="24" max="36" width="6.4140625" style="1" hidden="1" customWidth="1"/>
    <col min="37" max="40" width="6.9140625" style="1" hidden="1" customWidth="1"/>
    <col min="41" max="64" width="0" style="1" hidden="1" customWidth="1"/>
    <col min="65" max="16384" width="8.08203125" style="1"/>
  </cols>
  <sheetData>
    <row r="1" spans="1:23" ht="13"/>
    <row r="2" spans="1:23" ht="13">
      <c r="E2" s="4"/>
      <c r="F2" s="5" t="s">
        <v>0</v>
      </c>
      <c r="G2" s="5"/>
      <c r="T2" s="6"/>
    </row>
    <row r="3" spans="1:23" ht="13">
      <c r="E3" s="7"/>
      <c r="F3" s="5" t="s">
        <v>1</v>
      </c>
      <c r="G3" s="5"/>
    </row>
    <row r="4" spans="1:23" ht="14">
      <c r="C4" s="8"/>
    </row>
    <row r="5" spans="1:23" ht="13">
      <c r="A5" s="9" t="s">
        <v>750</v>
      </c>
      <c r="T5" s="10"/>
    </row>
    <row r="6" spans="1:23" ht="6" customHeight="1">
      <c r="B6" s="11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3"/>
    </row>
    <row r="7" spans="1:23" ht="20.149999999999999" customHeight="1">
      <c r="B7" s="14"/>
      <c r="C7" s="15"/>
      <c r="D7" s="16" t="s">
        <v>751</v>
      </c>
      <c r="E7" s="17"/>
      <c r="F7" s="18"/>
      <c r="G7" s="18"/>
      <c r="H7" s="19"/>
      <c r="I7" s="19"/>
      <c r="J7" s="19"/>
      <c r="K7" s="19"/>
      <c r="L7" s="19"/>
      <c r="M7" s="19"/>
      <c r="N7" s="19"/>
      <c r="O7" s="19"/>
      <c r="P7" s="19"/>
      <c r="Q7" s="19"/>
      <c r="R7" s="20"/>
      <c r="S7" s="21"/>
      <c r="T7" s="22"/>
    </row>
    <row r="8" spans="1:23" ht="6" customHeight="1">
      <c r="B8" s="23"/>
      <c r="T8" s="22"/>
    </row>
    <row r="9" spans="1:23" ht="9" customHeight="1">
      <c r="B9" s="14"/>
      <c r="C9" s="24"/>
      <c r="D9" s="25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5"/>
      <c r="S9" s="27"/>
      <c r="T9" s="22"/>
    </row>
    <row r="10" spans="1:23" ht="13">
      <c r="B10" s="14"/>
      <c r="C10" s="28"/>
      <c r="D10" s="29" t="s">
        <v>6</v>
      </c>
      <c r="E10" s="3"/>
      <c r="F10" s="3"/>
      <c r="G10" s="3"/>
      <c r="H10" s="3"/>
      <c r="I10" s="3"/>
      <c r="J10" s="3"/>
      <c r="K10" s="3"/>
      <c r="Q10" s="3"/>
      <c r="S10" s="30"/>
      <c r="T10" s="22"/>
    </row>
    <row r="11" spans="1:23" ht="14.25" customHeight="1">
      <c r="B11" s="14"/>
      <c r="C11" s="28"/>
      <c r="E11" s="32" t="s">
        <v>752</v>
      </c>
      <c r="F11" s="32"/>
      <c r="G11" s="743"/>
      <c r="H11" s="744"/>
      <c r="I11" s="3"/>
      <c r="J11" s="3"/>
      <c r="K11" s="3"/>
      <c r="L11" s="3"/>
      <c r="M11" s="33"/>
      <c r="N11" s="34"/>
      <c r="O11" s="34"/>
      <c r="P11" s="35"/>
      <c r="Q11" s="34"/>
      <c r="S11" s="30"/>
      <c r="T11" s="22"/>
    </row>
    <row r="12" spans="1:23" ht="13">
      <c r="B12" s="14"/>
      <c r="C12" s="28"/>
      <c r="E12" s="632" t="s">
        <v>16</v>
      </c>
      <c r="F12" s="632"/>
      <c r="G12" s="742"/>
      <c r="H12" s="575"/>
      <c r="I12" s="575"/>
      <c r="J12" s="575"/>
      <c r="K12" s="575"/>
      <c r="L12" s="575"/>
      <c r="M12" s="575"/>
      <c r="N12" s="575"/>
      <c r="O12" s="575"/>
      <c r="P12" s="575"/>
      <c r="Q12" s="576"/>
      <c r="S12" s="30"/>
      <c r="T12" s="22"/>
    </row>
    <row r="13" spans="1:23" ht="13">
      <c r="B13" s="14"/>
      <c r="C13" s="28"/>
      <c r="E13" s="32" t="s">
        <v>25</v>
      </c>
      <c r="F13" s="32"/>
      <c r="G13" s="742"/>
      <c r="H13" s="575"/>
      <c r="I13" s="575"/>
      <c r="J13" s="575"/>
      <c r="K13" s="575"/>
      <c r="L13" s="575"/>
      <c r="M13" s="575"/>
      <c r="N13" s="575"/>
      <c r="O13" s="575"/>
      <c r="P13" s="575"/>
      <c r="Q13" s="576"/>
      <c r="S13" s="30"/>
      <c r="T13" s="22"/>
    </row>
    <row r="14" spans="1:23" ht="13">
      <c r="B14" s="14"/>
      <c r="C14" s="28"/>
      <c r="E14" s="32" t="s">
        <v>26</v>
      </c>
      <c r="F14" s="32"/>
      <c r="G14" s="742"/>
      <c r="H14" s="575"/>
      <c r="I14" s="575"/>
      <c r="J14" s="575"/>
      <c r="K14" s="575"/>
      <c r="L14" s="575"/>
      <c r="M14" s="575"/>
      <c r="N14" s="575"/>
      <c r="O14" s="575"/>
      <c r="P14" s="575"/>
      <c r="Q14" s="576"/>
      <c r="S14" s="30"/>
      <c r="T14" s="22"/>
    </row>
    <row r="15" spans="1:23" ht="13">
      <c r="B15" s="14"/>
      <c r="C15" s="28"/>
      <c r="E15" s="32" t="s">
        <v>753</v>
      </c>
      <c r="F15" s="32"/>
      <c r="G15" s="742"/>
      <c r="H15" s="575"/>
      <c r="I15" s="575"/>
      <c r="J15" s="575"/>
      <c r="K15" s="575"/>
      <c r="L15" s="575"/>
      <c r="M15" s="575"/>
      <c r="N15" s="575"/>
      <c r="O15" s="575"/>
      <c r="P15" s="575"/>
      <c r="Q15" s="576"/>
      <c r="S15" s="30"/>
      <c r="T15" s="22"/>
    </row>
    <row r="16" spans="1:23" ht="13">
      <c r="B16" s="14"/>
      <c r="C16" s="28"/>
      <c r="E16" s="32" t="s">
        <v>27</v>
      </c>
      <c r="F16" s="32"/>
      <c r="G16" s="733" t="e">
        <f>#REF!</f>
        <v>#REF!</v>
      </c>
      <c r="H16" s="734"/>
      <c r="J16" s="3"/>
      <c r="K16" s="3"/>
      <c r="L16" s="3"/>
      <c r="S16" s="30"/>
      <c r="T16" s="22"/>
      <c r="V16" s="37" t="s">
        <v>28</v>
      </c>
      <c r="W16" s="37" t="s">
        <v>29</v>
      </c>
    </row>
    <row r="17" spans="2:64" ht="13">
      <c r="B17" s="14"/>
      <c r="C17" s="28"/>
      <c r="E17" s="32" t="s">
        <v>754</v>
      </c>
      <c r="F17" s="32"/>
      <c r="G17" s="497"/>
      <c r="H17" s="3" t="s">
        <v>32</v>
      </c>
      <c r="J17" s="52"/>
      <c r="K17" s="38" t="s">
        <v>31</v>
      </c>
      <c r="L17" s="498"/>
      <c r="M17" s="3" t="s">
        <v>32</v>
      </c>
      <c r="S17" s="30"/>
      <c r="T17" s="22"/>
      <c r="V17" s="37" t="s">
        <v>77</v>
      </c>
      <c r="W17" s="37" t="s">
        <v>34</v>
      </c>
      <c r="X17" s="37" t="s">
        <v>35</v>
      </c>
      <c r="Y17" s="37" t="s">
        <v>36</v>
      </c>
      <c r="Z17" s="37" t="s">
        <v>37</v>
      </c>
      <c r="AA17" s="37" t="s">
        <v>38</v>
      </c>
      <c r="AB17" s="37" t="s">
        <v>39</v>
      </c>
      <c r="AC17" s="37" t="s">
        <v>40</v>
      </c>
    </row>
    <row r="18" spans="2:64" ht="13">
      <c r="B18" s="14"/>
      <c r="C18" s="41"/>
      <c r="D18" s="42"/>
      <c r="E18" s="32" t="s">
        <v>755</v>
      </c>
      <c r="F18" s="43"/>
      <c r="G18" s="499"/>
      <c r="H18" s="3" t="s">
        <v>756</v>
      </c>
      <c r="J18" s="3"/>
      <c r="K18" s="38" t="s">
        <v>30</v>
      </c>
      <c r="L18" s="735" t="e">
        <f>#REF!</f>
        <v>#REF!</v>
      </c>
      <c r="M18" s="736"/>
      <c r="S18" s="30"/>
      <c r="T18" s="22"/>
      <c r="V18" s="37" t="s">
        <v>41</v>
      </c>
      <c r="W18" s="37" t="s">
        <v>236</v>
      </c>
      <c r="X18" s="37" t="s">
        <v>757</v>
      </c>
      <c r="Y18" s="37" t="s">
        <v>237</v>
      </c>
    </row>
    <row r="19" spans="2:64" ht="13.5" customHeight="1">
      <c r="B19" s="14"/>
      <c r="C19" s="41"/>
      <c r="D19" s="42"/>
      <c r="E19" s="3" t="s">
        <v>758</v>
      </c>
      <c r="F19" s="43"/>
      <c r="G19" s="737"/>
      <c r="H19" s="738"/>
      <c r="J19" s="3"/>
      <c r="K19" s="38"/>
      <c r="L19" s="45"/>
      <c r="M19" s="45"/>
      <c r="S19" s="30"/>
      <c r="T19" s="22"/>
      <c r="V19" s="3">
        <v>45</v>
      </c>
      <c r="W19" s="3">
        <v>43.12</v>
      </c>
      <c r="X19" s="3">
        <v>45</v>
      </c>
      <c r="Y19" s="3">
        <v>45</v>
      </c>
    </row>
    <row r="20" spans="2:64" ht="13">
      <c r="B20" s="14"/>
      <c r="C20" s="41"/>
      <c r="D20" s="42"/>
      <c r="E20" s="32" t="s">
        <v>61</v>
      </c>
      <c r="F20" s="50"/>
      <c r="G20" s="739" t="e">
        <f>#REF!</f>
        <v>#REF!</v>
      </c>
      <c r="H20" s="740"/>
      <c r="K20" s="38" t="s">
        <v>759</v>
      </c>
      <c r="L20" s="737" t="e">
        <f>#REF!</f>
        <v>#REF!</v>
      </c>
      <c r="M20" s="738"/>
      <c r="N20" s="737" t="e">
        <f>#REF!</f>
        <v>#REF!</v>
      </c>
      <c r="O20" s="741"/>
      <c r="P20" s="737" t="e">
        <f>#REF!</f>
        <v>#REF!</v>
      </c>
      <c r="Q20" s="741"/>
      <c r="S20" s="30"/>
      <c r="T20" s="22"/>
    </row>
    <row r="21" spans="2:64" ht="13">
      <c r="B21" s="14"/>
      <c r="C21" s="41"/>
      <c r="D21" s="42"/>
      <c r="E21" s="32" t="s">
        <v>63</v>
      </c>
      <c r="F21" s="50"/>
      <c r="G21" s="739" t="e">
        <f>#REF!</f>
        <v>#REF!</v>
      </c>
      <c r="H21" s="740"/>
      <c r="K21" s="38" t="s">
        <v>760</v>
      </c>
      <c r="L21" s="737" t="e">
        <f>#REF!</f>
        <v>#REF!</v>
      </c>
      <c r="M21" s="741"/>
      <c r="N21" s="737" t="e">
        <f>#REF!</f>
        <v>#REF!</v>
      </c>
      <c r="O21" s="741"/>
      <c r="P21" s="737" t="e">
        <f>#REF!</f>
        <v>#REF!</v>
      </c>
      <c r="Q21" s="741"/>
      <c r="S21" s="30"/>
      <c r="T21" s="22"/>
      <c r="V21" s="146"/>
      <c r="W21" s="146"/>
      <c r="X21" s="146"/>
      <c r="Y21" s="146"/>
      <c r="AK21" s="1" t="s">
        <v>761</v>
      </c>
    </row>
    <row r="22" spans="2:64" ht="9" customHeight="1">
      <c r="B22" s="14"/>
      <c r="C22" s="28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S22" s="30"/>
      <c r="T22" s="22"/>
    </row>
    <row r="23" spans="2:64" ht="9" customHeight="1">
      <c r="B23" s="14"/>
      <c r="C23" s="24"/>
      <c r="D23" s="25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5"/>
      <c r="S23" s="27"/>
      <c r="T23" s="22"/>
    </row>
    <row r="24" spans="2:64" ht="13.5" customHeight="1">
      <c r="B24" s="14"/>
      <c r="C24" s="28"/>
      <c r="D24" s="29" t="s">
        <v>64</v>
      </c>
      <c r="E24" s="3"/>
      <c r="F24" s="3"/>
      <c r="G24" s="3" t="s">
        <v>762</v>
      </c>
      <c r="H24" s="3"/>
      <c r="I24" s="3"/>
      <c r="J24" s="3"/>
      <c r="K24" s="3"/>
      <c r="L24" s="3"/>
      <c r="M24" s="3"/>
      <c r="N24" s="3"/>
      <c r="O24" s="3"/>
      <c r="P24" s="3"/>
      <c r="Q24" s="3"/>
      <c r="S24" s="30"/>
      <c r="T24" s="22"/>
      <c r="W24" s="500" t="s">
        <v>763</v>
      </c>
      <c r="X24" s="500"/>
      <c r="Y24" s="500"/>
      <c r="Z24" s="500"/>
      <c r="AA24" s="500"/>
      <c r="AK24" s="1" t="s">
        <v>764</v>
      </c>
      <c r="AP24" s="1" t="s">
        <v>765</v>
      </c>
      <c r="AS24" s="1" t="s">
        <v>766</v>
      </c>
      <c r="AX24" s="1" t="s">
        <v>767</v>
      </c>
      <c r="BD24" s="1" t="s">
        <v>768</v>
      </c>
      <c r="BI24" s="1" t="s">
        <v>769</v>
      </c>
      <c r="BL24" s="1" t="s">
        <v>770</v>
      </c>
    </row>
    <row r="25" spans="2:64" ht="23.25" customHeight="1">
      <c r="B25" s="14"/>
      <c r="C25" s="28"/>
      <c r="D25" s="53" t="s">
        <v>67</v>
      </c>
      <c r="E25" s="54"/>
      <c r="F25" s="616" t="s">
        <v>68</v>
      </c>
      <c r="G25" s="617"/>
      <c r="H25" s="617"/>
      <c r="I25" s="617"/>
      <c r="J25" s="617"/>
      <c r="K25" s="617"/>
      <c r="L25" s="617"/>
      <c r="M25" s="617"/>
      <c r="N25" s="617"/>
      <c r="O25" s="617"/>
      <c r="P25" s="617"/>
      <c r="Q25" s="618"/>
      <c r="R25" s="55" t="s">
        <v>69</v>
      </c>
      <c r="S25" s="30"/>
      <c r="T25" s="22"/>
      <c r="W25" s="501" t="s">
        <v>70</v>
      </c>
      <c r="X25" s="501" t="s">
        <v>71</v>
      </c>
      <c r="Y25" s="501" t="s">
        <v>72</v>
      </c>
      <c r="Z25" s="501" t="s">
        <v>73</v>
      </c>
      <c r="AA25" s="501" t="s">
        <v>74</v>
      </c>
      <c r="AB25" s="501" t="s">
        <v>75</v>
      </c>
      <c r="AC25" s="501" t="s">
        <v>76</v>
      </c>
      <c r="AK25" s="56" t="s">
        <v>771</v>
      </c>
      <c r="AL25" s="56" t="s">
        <v>452</v>
      </c>
      <c r="AM25" s="56" t="s">
        <v>772</v>
      </c>
      <c r="AN25" s="56" t="s">
        <v>773</v>
      </c>
      <c r="AP25" s="502" t="s">
        <v>386</v>
      </c>
      <c r="AQ25" s="56" t="s">
        <v>774</v>
      </c>
      <c r="AS25" s="56" t="s">
        <v>406</v>
      </c>
      <c r="AT25" s="56" t="s">
        <v>407</v>
      </c>
      <c r="AU25" s="56" t="s">
        <v>408</v>
      </c>
      <c r="AV25" s="56" t="s">
        <v>409</v>
      </c>
      <c r="AX25" s="56" t="s">
        <v>451</v>
      </c>
      <c r="AY25" s="56" t="s">
        <v>452</v>
      </c>
      <c r="AZ25" s="56" t="s">
        <v>386</v>
      </c>
      <c r="BA25" s="56" t="s">
        <v>774</v>
      </c>
      <c r="BB25" s="56" t="s">
        <v>455</v>
      </c>
      <c r="BD25" s="348" t="s">
        <v>647</v>
      </c>
      <c r="BE25" s="348" t="s">
        <v>644</v>
      </c>
      <c r="BF25" s="348" t="s">
        <v>648</v>
      </c>
      <c r="BG25" s="348" t="s">
        <v>646</v>
      </c>
      <c r="BI25" s="502" t="s">
        <v>386</v>
      </c>
      <c r="BJ25" s="56" t="s">
        <v>774</v>
      </c>
      <c r="BL25" s="348" t="s">
        <v>660</v>
      </c>
    </row>
    <row r="26" spans="2:64" ht="13.5" customHeight="1">
      <c r="B26" s="14"/>
      <c r="C26" s="28"/>
      <c r="D26" s="59" t="s">
        <v>77</v>
      </c>
      <c r="E26" s="60"/>
      <c r="F26" s="574" t="s">
        <v>78</v>
      </c>
      <c r="G26" s="599"/>
      <c r="H26" s="599"/>
      <c r="I26" s="599"/>
      <c r="J26" s="599"/>
      <c r="K26" s="599"/>
      <c r="L26" s="599"/>
      <c r="M26" s="599"/>
      <c r="N26" s="599"/>
      <c r="O26" s="599"/>
      <c r="P26" s="599"/>
      <c r="Q26" s="600"/>
      <c r="R26" s="497" t="e">
        <f>#REF!</f>
        <v>#REF!</v>
      </c>
      <c r="S26" s="30"/>
      <c r="T26" s="22"/>
      <c r="V26" s="61" t="str">
        <f t="shared" ref="V26:V33" si="0">D26</f>
        <v>事務所</v>
      </c>
      <c r="W26" s="62">
        <v>800</v>
      </c>
      <c r="X26" s="62">
        <v>400</v>
      </c>
      <c r="Y26" s="62">
        <v>2100</v>
      </c>
      <c r="Z26" s="62">
        <v>450</v>
      </c>
      <c r="AA26" s="62">
        <v>2850</v>
      </c>
      <c r="AB26" s="62">
        <v>3300</v>
      </c>
      <c r="AC26" s="62">
        <v>1200</v>
      </c>
      <c r="AK26" s="31">
        <v>0.34</v>
      </c>
      <c r="AL26" s="31">
        <v>0.05</v>
      </c>
      <c r="AM26" s="31">
        <v>0.04</v>
      </c>
      <c r="AN26" s="31">
        <v>0.04</v>
      </c>
      <c r="AP26" s="31">
        <v>0.1</v>
      </c>
      <c r="AQ26" s="31">
        <v>0.04</v>
      </c>
      <c r="AS26" s="31">
        <v>0.45</v>
      </c>
      <c r="AT26" s="31">
        <v>0.5</v>
      </c>
      <c r="AU26" s="31">
        <v>0.36</v>
      </c>
      <c r="AV26" s="31">
        <v>0.1</v>
      </c>
      <c r="AX26" s="31">
        <v>0.17</v>
      </c>
      <c r="AY26" s="31">
        <v>0.05</v>
      </c>
      <c r="AZ26" s="31">
        <v>0.1</v>
      </c>
      <c r="BA26" s="31">
        <v>0.04</v>
      </c>
      <c r="BB26" s="31">
        <v>0.05</v>
      </c>
      <c r="BD26" s="31">
        <v>0.2</v>
      </c>
      <c r="BE26" s="31">
        <v>0.1</v>
      </c>
      <c r="BF26" s="31">
        <v>0.2</v>
      </c>
      <c r="BG26" s="31">
        <v>0.2</v>
      </c>
      <c r="BI26" s="31">
        <v>0.1</v>
      </c>
      <c r="BJ26" s="31">
        <v>0.04</v>
      </c>
      <c r="BL26" s="31">
        <v>0.25</v>
      </c>
    </row>
    <row r="27" spans="2:64" ht="13.5" customHeight="1">
      <c r="B27" s="14"/>
      <c r="C27" s="28"/>
      <c r="D27" s="59" t="s">
        <v>34</v>
      </c>
      <c r="E27" s="60"/>
      <c r="F27" s="574" t="s">
        <v>79</v>
      </c>
      <c r="G27" s="599"/>
      <c r="H27" s="599"/>
      <c r="I27" s="599"/>
      <c r="J27" s="599"/>
      <c r="K27" s="599"/>
      <c r="L27" s="599"/>
      <c r="M27" s="599"/>
      <c r="N27" s="599"/>
      <c r="O27" s="599"/>
      <c r="P27" s="599"/>
      <c r="Q27" s="600"/>
      <c r="R27" s="497" t="e">
        <f>#REF!</f>
        <v>#REF!</v>
      </c>
      <c r="S27" s="30"/>
      <c r="T27" s="22"/>
      <c r="V27" s="61" t="str">
        <f t="shared" si="0"/>
        <v>商業施設（物販）</v>
      </c>
      <c r="W27" s="62">
        <v>900</v>
      </c>
      <c r="X27" s="62">
        <v>400</v>
      </c>
      <c r="Y27" s="62">
        <v>2200</v>
      </c>
      <c r="Z27" s="62">
        <v>550</v>
      </c>
      <c r="AA27" s="62">
        <v>2844</v>
      </c>
      <c r="AB27" s="62">
        <v>2800</v>
      </c>
      <c r="AC27" s="62">
        <v>1200</v>
      </c>
    </row>
    <row r="28" spans="2:64" ht="13.5" customHeight="1">
      <c r="B28" s="14"/>
      <c r="C28" s="28"/>
      <c r="D28" s="59" t="s">
        <v>35</v>
      </c>
      <c r="E28" s="60"/>
      <c r="F28" s="574" t="s">
        <v>80</v>
      </c>
      <c r="G28" s="599"/>
      <c r="H28" s="599"/>
      <c r="I28" s="599"/>
      <c r="J28" s="599"/>
      <c r="K28" s="599"/>
      <c r="L28" s="599"/>
      <c r="M28" s="599"/>
      <c r="N28" s="599"/>
      <c r="O28" s="599"/>
      <c r="P28" s="599"/>
      <c r="Q28" s="600"/>
      <c r="R28" s="497" t="e">
        <f>#REF!</f>
        <v>#REF!</v>
      </c>
      <c r="S28" s="30"/>
      <c r="T28" s="22"/>
      <c r="V28" s="61" t="str">
        <f t="shared" si="0"/>
        <v>商業施設（飲食）</v>
      </c>
      <c r="W28" s="62">
        <v>1000</v>
      </c>
      <c r="X28" s="62">
        <v>500</v>
      </c>
      <c r="Y28" s="62">
        <v>2300</v>
      </c>
      <c r="Z28" s="62">
        <v>750</v>
      </c>
      <c r="AA28" s="62">
        <v>3861</v>
      </c>
      <c r="AB28" s="62">
        <v>3800</v>
      </c>
      <c r="AC28" s="62">
        <v>1200</v>
      </c>
      <c r="AK28" s="1" t="s">
        <v>775</v>
      </c>
      <c r="AP28" s="1" t="s">
        <v>369</v>
      </c>
      <c r="AT28" s="1" t="s">
        <v>776</v>
      </c>
      <c r="BA28" s="1" t="s">
        <v>777</v>
      </c>
      <c r="BE28" s="1" t="s">
        <v>778</v>
      </c>
    </row>
    <row r="29" spans="2:64" ht="13.5" customHeight="1">
      <c r="B29" s="14"/>
      <c r="C29" s="28"/>
      <c r="D29" s="59" t="s">
        <v>36</v>
      </c>
      <c r="E29" s="60"/>
      <c r="F29" s="574" t="s">
        <v>81</v>
      </c>
      <c r="G29" s="599"/>
      <c r="H29" s="599"/>
      <c r="I29" s="599"/>
      <c r="J29" s="599"/>
      <c r="K29" s="599"/>
      <c r="L29" s="599"/>
      <c r="M29" s="599"/>
      <c r="N29" s="599"/>
      <c r="O29" s="599"/>
      <c r="P29" s="599"/>
      <c r="Q29" s="600"/>
      <c r="R29" s="497" t="e">
        <f>#REF!</f>
        <v>#REF!</v>
      </c>
      <c r="S29" s="30"/>
      <c r="T29" s="22"/>
      <c r="V29" s="61" t="str">
        <f t="shared" si="0"/>
        <v>宿泊施設</v>
      </c>
      <c r="W29" s="62">
        <v>1000</v>
      </c>
      <c r="X29" s="62">
        <v>1200</v>
      </c>
      <c r="Y29" s="62">
        <v>3000</v>
      </c>
      <c r="Z29" s="62">
        <v>5000</v>
      </c>
      <c r="AA29" s="62">
        <v>5110</v>
      </c>
      <c r="AB29" s="62">
        <v>5500</v>
      </c>
      <c r="AC29" s="62">
        <v>2750</v>
      </c>
      <c r="AK29" s="692" t="s">
        <v>468</v>
      </c>
      <c r="AL29" s="692" t="s">
        <v>469</v>
      </c>
      <c r="AM29" s="692" t="s">
        <v>779</v>
      </c>
      <c r="AN29" s="692" t="s">
        <v>470</v>
      </c>
      <c r="AP29" s="692" t="s">
        <v>452</v>
      </c>
      <c r="AQ29" s="692" t="s">
        <v>386</v>
      </c>
      <c r="AR29" s="692" t="s">
        <v>774</v>
      </c>
      <c r="AT29" s="692" t="s">
        <v>483</v>
      </c>
      <c r="AU29" s="692" t="s">
        <v>484</v>
      </c>
      <c r="AV29" s="692" t="s">
        <v>482</v>
      </c>
      <c r="AW29" s="692" t="s">
        <v>488</v>
      </c>
      <c r="AX29" s="692" t="s">
        <v>489</v>
      </c>
      <c r="AY29" s="692" t="s">
        <v>499</v>
      </c>
      <c r="BA29" s="692" t="s">
        <v>507</v>
      </c>
      <c r="BB29" s="692" t="s">
        <v>510</v>
      </c>
      <c r="BC29" s="692" t="s">
        <v>780</v>
      </c>
      <c r="BE29" s="692" t="s">
        <v>670</v>
      </c>
      <c r="BF29" s="692" t="s">
        <v>671</v>
      </c>
      <c r="BG29" s="692" t="s">
        <v>781</v>
      </c>
      <c r="BH29" s="692" t="s">
        <v>672</v>
      </c>
      <c r="BI29" s="692" t="s">
        <v>673</v>
      </c>
      <c r="BJ29" s="692" t="s">
        <v>674</v>
      </c>
      <c r="BK29" s="692" t="s">
        <v>675</v>
      </c>
      <c r="BL29" s="692" t="s">
        <v>676</v>
      </c>
    </row>
    <row r="30" spans="2:64" ht="13.5" customHeight="1">
      <c r="B30" s="14"/>
      <c r="C30" s="28"/>
      <c r="D30" s="59" t="s">
        <v>37</v>
      </c>
      <c r="E30" s="60"/>
      <c r="F30" s="574" t="s">
        <v>82</v>
      </c>
      <c r="G30" s="599"/>
      <c r="H30" s="599"/>
      <c r="I30" s="599"/>
      <c r="J30" s="599"/>
      <c r="K30" s="599"/>
      <c r="L30" s="599"/>
      <c r="M30" s="599"/>
      <c r="N30" s="599"/>
      <c r="O30" s="599"/>
      <c r="P30" s="599"/>
      <c r="Q30" s="600"/>
      <c r="R30" s="497" t="e">
        <f>#REF!</f>
        <v>#REF!</v>
      </c>
      <c r="S30" s="30"/>
      <c r="T30" s="22"/>
      <c r="V30" s="61" t="str">
        <f t="shared" si="0"/>
        <v>教育施設</v>
      </c>
      <c r="W30" s="62">
        <v>400</v>
      </c>
      <c r="X30" s="62">
        <v>500</v>
      </c>
      <c r="Y30" s="62">
        <v>1350</v>
      </c>
      <c r="Z30" s="62">
        <v>550</v>
      </c>
      <c r="AA30" s="62">
        <v>2000</v>
      </c>
      <c r="AB30" s="62">
        <v>2300</v>
      </c>
      <c r="AC30" s="62">
        <v>1200</v>
      </c>
      <c r="AK30" s="732"/>
      <c r="AL30" s="732"/>
      <c r="AM30" s="732"/>
      <c r="AN30" s="732"/>
      <c r="AP30" s="732"/>
      <c r="AQ30" s="732"/>
      <c r="AR30" s="732"/>
      <c r="AT30" s="732"/>
      <c r="AU30" s="732"/>
      <c r="AV30" s="732"/>
      <c r="AW30" s="732"/>
      <c r="AX30" s="732"/>
      <c r="AY30" s="732"/>
      <c r="BA30" s="732"/>
      <c r="BB30" s="732"/>
      <c r="BC30" s="732"/>
      <c r="BE30" s="732"/>
      <c r="BF30" s="732"/>
      <c r="BG30" s="732"/>
      <c r="BH30" s="732"/>
      <c r="BI30" s="732"/>
      <c r="BJ30" s="732"/>
      <c r="BK30" s="732"/>
      <c r="BL30" s="732"/>
    </row>
    <row r="31" spans="2:64" ht="13.5" customHeight="1">
      <c r="B31" s="14"/>
      <c r="C31" s="28"/>
      <c r="D31" s="59" t="s">
        <v>38</v>
      </c>
      <c r="E31" s="60"/>
      <c r="F31" s="574" t="s">
        <v>83</v>
      </c>
      <c r="G31" s="599"/>
      <c r="H31" s="599"/>
      <c r="I31" s="599"/>
      <c r="J31" s="599"/>
      <c r="K31" s="599"/>
      <c r="L31" s="599"/>
      <c r="M31" s="599"/>
      <c r="N31" s="599"/>
      <c r="O31" s="599"/>
      <c r="P31" s="599"/>
      <c r="Q31" s="600"/>
      <c r="R31" s="497" t="e">
        <f>#REF!</f>
        <v>#REF!</v>
      </c>
      <c r="S31" s="30"/>
      <c r="T31" s="22"/>
      <c r="V31" s="61" t="str">
        <f t="shared" si="0"/>
        <v>医療施設</v>
      </c>
      <c r="W31" s="62">
        <v>1000</v>
      </c>
      <c r="X31" s="62">
        <v>900</v>
      </c>
      <c r="Y31" s="62">
        <v>3400</v>
      </c>
      <c r="Z31" s="62">
        <v>1600</v>
      </c>
      <c r="AA31" s="62">
        <v>5110</v>
      </c>
      <c r="AB31" s="62">
        <v>5100</v>
      </c>
      <c r="AC31" s="62">
        <v>1800</v>
      </c>
      <c r="AK31" s="732"/>
      <c r="AL31" s="732"/>
      <c r="AM31" s="732"/>
      <c r="AN31" s="732"/>
      <c r="AP31" s="31">
        <v>0.05</v>
      </c>
      <c r="AQ31" s="31">
        <v>0.1</v>
      </c>
      <c r="AR31" s="31">
        <v>0.04</v>
      </c>
      <c r="AT31" s="31">
        <v>0.08</v>
      </c>
      <c r="AU31" s="31">
        <v>0.45</v>
      </c>
      <c r="AV31" s="31">
        <v>0.13</v>
      </c>
      <c r="AW31" s="31">
        <v>0.5</v>
      </c>
      <c r="AX31" s="31">
        <v>0.2</v>
      </c>
      <c r="AY31" s="31">
        <v>0.3</v>
      </c>
      <c r="BA31" s="31">
        <v>0.3</v>
      </c>
      <c r="BB31" s="31">
        <v>0.35</v>
      </c>
      <c r="BC31" s="31">
        <v>0.5</v>
      </c>
      <c r="BE31" s="31">
        <v>0.37</v>
      </c>
      <c r="BF31" s="31">
        <v>0.1</v>
      </c>
      <c r="BG31" s="31">
        <v>0.04</v>
      </c>
      <c r="BH31" s="31">
        <v>0.16</v>
      </c>
      <c r="BI31" s="31">
        <v>0.05</v>
      </c>
      <c r="BJ31" s="31">
        <v>0.05</v>
      </c>
      <c r="BK31" s="31">
        <v>0.05</v>
      </c>
      <c r="BL31" s="31">
        <v>0.25</v>
      </c>
    </row>
    <row r="32" spans="2:64" ht="13.5" customHeight="1">
      <c r="B32" s="14"/>
      <c r="C32" s="28"/>
      <c r="D32" s="59" t="s">
        <v>39</v>
      </c>
      <c r="E32" s="60"/>
      <c r="F32" s="574" t="s">
        <v>84</v>
      </c>
      <c r="G32" s="599"/>
      <c r="H32" s="599"/>
      <c r="I32" s="599"/>
      <c r="J32" s="599"/>
      <c r="K32" s="599"/>
      <c r="L32" s="599"/>
      <c r="M32" s="599"/>
      <c r="N32" s="599"/>
      <c r="O32" s="599"/>
      <c r="P32" s="599"/>
      <c r="Q32" s="600"/>
      <c r="R32" s="497" t="e">
        <f>#REF!</f>
        <v>#REF!</v>
      </c>
      <c r="S32" s="30"/>
      <c r="T32" s="22"/>
      <c r="V32" s="61" t="str">
        <f t="shared" si="0"/>
        <v>文化・娯楽施設</v>
      </c>
      <c r="W32" s="63">
        <v>1000</v>
      </c>
      <c r="X32" s="63">
        <v>500</v>
      </c>
      <c r="Y32" s="63">
        <v>2300</v>
      </c>
      <c r="Z32" s="63">
        <v>1100</v>
      </c>
      <c r="AA32" s="63">
        <v>3861</v>
      </c>
      <c r="AB32" s="63">
        <v>3800</v>
      </c>
      <c r="AC32" s="63">
        <v>1200</v>
      </c>
      <c r="AK32" s="732"/>
      <c r="AL32" s="732"/>
      <c r="AM32" s="732"/>
      <c r="AN32" s="732"/>
    </row>
    <row r="33" spans="2:40" ht="13.5" customHeight="1">
      <c r="B33" s="14"/>
      <c r="C33" s="28"/>
      <c r="D33" s="59" t="s">
        <v>40</v>
      </c>
      <c r="E33" s="60"/>
      <c r="F33" s="574" t="s">
        <v>85</v>
      </c>
      <c r="G33" s="599"/>
      <c r="H33" s="599"/>
      <c r="I33" s="599"/>
      <c r="J33" s="599"/>
      <c r="K33" s="599"/>
      <c r="L33" s="599"/>
      <c r="M33" s="599"/>
      <c r="N33" s="599"/>
      <c r="O33" s="599"/>
      <c r="P33" s="599"/>
      <c r="Q33" s="600"/>
      <c r="R33" s="503" t="e">
        <f>#REF!</f>
        <v>#REF!</v>
      </c>
      <c r="S33" s="30"/>
      <c r="T33" s="22"/>
      <c r="V33" s="61" t="str">
        <f t="shared" si="0"/>
        <v>その他</v>
      </c>
      <c r="W33" s="63">
        <f t="shared" ref="W33:AC33" si="1">W26</f>
        <v>800</v>
      </c>
      <c r="X33" s="63">
        <f t="shared" si="1"/>
        <v>400</v>
      </c>
      <c r="Y33" s="63">
        <f t="shared" si="1"/>
        <v>2100</v>
      </c>
      <c r="Z33" s="63">
        <f t="shared" si="1"/>
        <v>450</v>
      </c>
      <c r="AA33" s="63">
        <f t="shared" si="1"/>
        <v>2850</v>
      </c>
      <c r="AB33" s="63">
        <f t="shared" si="1"/>
        <v>3300</v>
      </c>
      <c r="AC33" s="63">
        <f t="shared" si="1"/>
        <v>1200</v>
      </c>
      <c r="AK33" s="31">
        <v>0.5</v>
      </c>
      <c r="AL33" s="31">
        <v>0.4</v>
      </c>
      <c r="AM33" s="31">
        <v>0.4</v>
      </c>
      <c r="AN33" s="31">
        <v>0.5</v>
      </c>
    </row>
    <row r="34" spans="2:40" ht="13">
      <c r="B34" s="14"/>
      <c r="C34" s="28"/>
      <c r="D34" s="601" t="s">
        <v>86</v>
      </c>
      <c r="E34" s="731"/>
      <c r="F34" s="65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278" t="e">
        <f>#REF!</f>
        <v>#REF!</v>
      </c>
      <c r="S34" s="30"/>
      <c r="T34" s="22"/>
      <c r="V34" s="61" t="s">
        <v>89</v>
      </c>
      <c r="W34" s="63" t="e">
        <f t="shared" ref="W34:AC34" si="2">IF(SUM($R$26:$R$33)=0,0,ROUND(SUMPRODUCT($R$26:$R$33,W26:W33)/SUM($R$26:$R$33),0))</f>
        <v>#REF!</v>
      </c>
      <c r="X34" s="63" t="e">
        <f t="shared" si="2"/>
        <v>#REF!</v>
      </c>
      <c r="Y34" s="63" t="e">
        <f t="shared" si="2"/>
        <v>#REF!</v>
      </c>
      <c r="Z34" s="63" t="e">
        <f t="shared" si="2"/>
        <v>#REF!</v>
      </c>
      <c r="AA34" s="63" t="e">
        <f t="shared" si="2"/>
        <v>#REF!</v>
      </c>
      <c r="AB34" s="63" t="e">
        <f t="shared" si="2"/>
        <v>#REF!</v>
      </c>
      <c r="AC34" s="63" t="e">
        <f t="shared" si="2"/>
        <v>#REF!</v>
      </c>
    </row>
    <row r="35" spans="2:40" ht="9" customHeight="1">
      <c r="B35" s="14"/>
      <c r="C35" s="69"/>
      <c r="E35" s="70"/>
      <c r="F35" s="71"/>
      <c r="G35" s="72"/>
      <c r="H35" s="3"/>
      <c r="I35" s="3"/>
      <c r="J35" s="57"/>
      <c r="K35" s="73"/>
      <c r="L35" s="57"/>
      <c r="M35" s="73"/>
      <c r="N35" s="74"/>
      <c r="O35" s="74"/>
      <c r="P35" s="75"/>
      <c r="Q35" s="3"/>
      <c r="S35" s="76"/>
      <c r="T35" s="22"/>
    </row>
    <row r="36" spans="2:40" ht="9" customHeight="1">
      <c r="B36" s="14"/>
      <c r="C36" s="77"/>
      <c r="D36" s="12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12"/>
      <c r="S36" s="13"/>
      <c r="T36" s="22"/>
    </row>
    <row r="37" spans="2:40" ht="13.5" customHeight="1">
      <c r="B37" s="14"/>
      <c r="C37" s="23"/>
      <c r="D37" s="29" t="s">
        <v>90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79"/>
      <c r="T37" s="22"/>
    </row>
    <row r="38" spans="2:40" ht="9" customHeight="1">
      <c r="B38" s="14"/>
      <c r="C38" s="80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79"/>
      <c r="T38" s="22"/>
    </row>
    <row r="39" spans="2:40" ht="13">
      <c r="B39" s="14"/>
      <c r="C39" s="23"/>
      <c r="D39" s="568" t="s">
        <v>93</v>
      </c>
      <c r="E39" s="604" t="s">
        <v>94</v>
      </c>
      <c r="F39" s="607" t="s">
        <v>95</v>
      </c>
      <c r="G39" s="608"/>
      <c r="H39" s="608"/>
      <c r="I39" s="609"/>
      <c r="J39" s="616" t="s">
        <v>782</v>
      </c>
      <c r="K39" s="617"/>
      <c r="L39" s="617"/>
      <c r="M39" s="617"/>
      <c r="N39" s="617"/>
      <c r="O39" s="617"/>
      <c r="P39" s="617"/>
      <c r="Q39" s="617"/>
      <c r="R39" s="618"/>
      <c r="S39" s="79"/>
      <c r="T39" s="22"/>
    </row>
    <row r="40" spans="2:40" ht="13">
      <c r="B40" s="14"/>
      <c r="C40" s="23"/>
      <c r="D40" s="602"/>
      <c r="E40" s="605"/>
      <c r="F40" s="610"/>
      <c r="G40" s="611"/>
      <c r="H40" s="611"/>
      <c r="I40" s="612"/>
      <c r="J40" s="622" t="s">
        <v>783</v>
      </c>
      <c r="K40" s="614"/>
      <c r="L40" s="614"/>
      <c r="M40" s="614"/>
      <c r="N40" s="614"/>
      <c r="O40" s="614"/>
      <c r="P40" s="614"/>
      <c r="Q40" s="614"/>
      <c r="R40" s="615"/>
      <c r="S40" s="79"/>
      <c r="T40" s="22"/>
    </row>
    <row r="41" spans="2:40" ht="13">
      <c r="B41" s="14"/>
      <c r="C41" s="23"/>
      <c r="D41" s="603"/>
      <c r="E41" s="606"/>
      <c r="F41" s="613"/>
      <c r="G41" s="614"/>
      <c r="H41" s="614"/>
      <c r="I41" s="615"/>
      <c r="J41" s="87" t="s">
        <v>8</v>
      </c>
      <c r="K41" s="87" t="s">
        <v>9</v>
      </c>
      <c r="L41" s="87" t="s">
        <v>10</v>
      </c>
      <c r="M41" s="87" t="s">
        <v>11</v>
      </c>
      <c r="N41" s="87" t="s">
        <v>12</v>
      </c>
      <c r="O41" s="87" t="s">
        <v>13</v>
      </c>
      <c r="P41" s="87" t="s">
        <v>14</v>
      </c>
      <c r="Q41" s="92" t="s">
        <v>15</v>
      </c>
      <c r="R41" s="87" t="s">
        <v>105</v>
      </c>
      <c r="S41" s="79"/>
      <c r="T41" s="22"/>
    </row>
    <row r="42" spans="2:40" ht="14.25" customHeight="1">
      <c r="B42" s="14"/>
      <c r="C42" s="23"/>
      <c r="D42" s="593" t="s">
        <v>106</v>
      </c>
      <c r="E42" s="95">
        <v>1.1000000000000001</v>
      </c>
      <c r="F42" s="574" t="s">
        <v>107</v>
      </c>
      <c r="G42" s="575"/>
      <c r="H42" s="575"/>
      <c r="I42" s="576"/>
      <c r="J42" s="504" t="e">
        <f>#REF!</f>
        <v>#REF!</v>
      </c>
      <c r="K42" s="504" t="e">
        <f>#REF!</f>
        <v>#REF!</v>
      </c>
      <c r="L42" s="504" t="e">
        <f>#REF!</f>
        <v>#REF!</v>
      </c>
      <c r="M42" s="504" t="e">
        <f>#REF!</f>
        <v>#REF!</v>
      </c>
      <c r="N42" s="504" t="e">
        <f>#REF!</f>
        <v>#REF!</v>
      </c>
      <c r="O42" s="504" t="e">
        <f>#REF!</f>
        <v>#REF!</v>
      </c>
      <c r="P42" s="504" t="e">
        <f>#REF!</f>
        <v>#REF!</v>
      </c>
      <c r="Q42" s="504" t="e">
        <f>#REF!</f>
        <v>#REF!</v>
      </c>
      <c r="R42" s="504" t="e">
        <f>#REF!</f>
        <v>#REF!</v>
      </c>
      <c r="S42" s="79"/>
      <c r="T42" s="22"/>
    </row>
    <row r="43" spans="2:40" ht="14.25" customHeight="1">
      <c r="B43" s="14"/>
      <c r="C43" s="23"/>
      <c r="D43" s="594"/>
      <c r="E43" s="104">
        <v>1.2</v>
      </c>
      <c r="F43" s="574" t="s">
        <v>108</v>
      </c>
      <c r="G43" s="575"/>
      <c r="H43" s="575"/>
      <c r="I43" s="576"/>
      <c r="J43" s="504" t="e">
        <f>#REF!</f>
        <v>#REF!</v>
      </c>
      <c r="K43" s="504" t="e">
        <f>#REF!</f>
        <v>#REF!</v>
      </c>
      <c r="L43" s="504" t="e">
        <f>#REF!</f>
        <v>#REF!</v>
      </c>
      <c r="M43" s="504" t="e">
        <f>#REF!</f>
        <v>#REF!</v>
      </c>
      <c r="N43" s="504" t="e">
        <f>#REF!</f>
        <v>#REF!</v>
      </c>
      <c r="O43" s="504" t="e">
        <f>#REF!</f>
        <v>#REF!</v>
      </c>
      <c r="P43" s="504" t="e">
        <f>#REF!</f>
        <v>#REF!</v>
      </c>
      <c r="Q43" s="504" t="e">
        <f>#REF!</f>
        <v>#REF!</v>
      </c>
      <c r="R43" s="504" t="e">
        <f>#REF!</f>
        <v>#REF!</v>
      </c>
      <c r="S43" s="79"/>
      <c r="T43" s="22"/>
    </row>
    <row r="44" spans="2:40" ht="13">
      <c r="B44" s="14"/>
      <c r="C44" s="23"/>
      <c r="D44" s="594"/>
      <c r="E44" s="104">
        <v>1.3</v>
      </c>
      <c r="F44" s="574" t="s">
        <v>109</v>
      </c>
      <c r="G44" s="575"/>
      <c r="H44" s="575"/>
      <c r="I44" s="576"/>
      <c r="J44" s="504" t="e">
        <f>#REF!</f>
        <v>#REF!</v>
      </c>
      <c r="K44" s="504" t="e">
        <f>#REF!</f>
        <v>#REF!</v>
      </c>
      <c r="L44" s="504" t="e">
        <f>#REF!</f>
        <v>#REF!</v>
      </c>
      <c r="M44" s="504" t="e">
        <f>#REF!</f>
        <v>#REF!</v>
      </c>
      <c r="N44" s="504" t="e">
        <f>#REF!</f>
        <v>#REF!</v>
      </c>
      <c r="O44" s="504" t="e">
        <f>#REF!</f>
        <v>#REF!</v>
      </c>
      <c r="P44" s="504" t="e">
        <f>#REF!</f>
        <v>#REF!</v>
      </c>
      <c r="Q44" s="504" t="e">
        <f>#REF!</f>
        <v>#REF!</v>
      </c>
      <c r="R44" s="504" t="e">
        <f>#REF!</f>
        <v>#REF!</v>
      </c>
      <c r="S44" s="79"/>
      <c r="T44" s="22"/>
    </row>
    <row r="45" spans="2:40" ht="13.5" customHeight="1">
      <c r="B45" s="14"/>
      <c r="C45" s="23"/>
      <c r="D45" s="595"/>
      <c r="E45" s="104">
        <v>1.4</v>
      </c>
      <c r="F45" s="574" t="s">
        <v>110</v>
      </c>
      <c r="G45" s="575"/>
      <c r="H45" s="575"/>
      <c r="I45" s="576"/>
      <c r="J45" s="504" t="e">
        <f>#REF!</f>
        <v>#REF!</v>
      </c>
      <c r="K45" s="504" t="e">
        <f>#REF!</f>
        <v>#REF!</v>
      </c>
      <c r="L45" s="504" t="e">
        <f>#REF!</f>
        <v>#REF!</v>
      </c>
      <c r="M45" s="504" t="e">
        <f>#REF!</f>
        <v>#REF!</v>
      </c>
      <c r="N45" s="504" t="e">
        <f>#REF!</f>
        <v>#REF!</v>
      </c>
      <c r="O45" s="504" t="e">
        <f>#REF!</f>
        <v>#REF!</v>
      </c>
      <c r="P45" s="504" t="e">
        <f>#REF!</f>
        <v>#REF!</v>
      </c>
      <c r="Q45" s="504" t="e">
        <f>#REF!</f>
        <v>#REF!</v>
      </c>
      <c r="R45" s="504" t="e">
        <f>#REF!</f>
        <v>#REF!</v>
      </c>
      <c r="S45" s="79"/>
      <c r="T45" s="22"/>
    </row>
    <row r="46" spans="2:40" ht="13.5" customHeight="1">
      <c r="B46" s="14"/>
      <c r="C46" s="23"/>
      <c r="D46" s="593" t="s">
        <v>111</v>
      </c>
      <c r="E46" s="104">
        <v>2.1</v>
      </c>
      <c r="F46" s="574" t="s">
        <v>112</v>
      </c>
      <c r="G46" s="575"/>
      <c r="H46" s="575"/>
      <c r="I46" s="576"/>
      <c r="J46" s="504" t="e">
        <f>#REF!</f>
        <v>#REF!</v>
      </c>
      <c r="K46" s="504" t="e">
        <f>#REF!</f>
        <v>#REF!</v>
      </c>
      <c r="L46" s="504" t="e">
        <f>#REF!</f>
        <v>#REF!</v>
      </c>
      <c r="M46" s="504" t="e">
        <f>#REF!</f>
        <v>#REF!</v>
      </c>
      <c r="N46" s="504" t="e">
        <f>#REF!</f>
        <v>#REF!</v>
      </c>
      <c r="O46" s="504" t="e">
        <f>#REF!</f>
        <v>#REF!</v>
      </c>
      <c r="P46" s="504" t="e">
        <f>#REF!</f>
        <v>#REF!</v>
      </c>
      <c r="Q46" s="504" t="e">
        <f>#REF!</f>
        <v>#REF!</v>
      </c>
      <c r="R46" s="504" t="e">
        <f>#REF!</f>
        <v>#REF!</v>
      </c>
      <c r="S46" s="79"/>
      <c r="T46" s="22"/>
    </row>
    <row r="47" spans="2:40" ht="13.5" customHeight="1">
      <c r="B47" s="14"/>
      <c r="C47" s="23"/>
      <c r="D47" s="594"/>
      <c r="E47" s="104">
        <v>2.2000000000000002</v>
      </c>
      <c r="F47" s="574" t="s">
        <v>113</v>
      </c>
      <c r="G47" s="575"/>
      <c r="H47" s="575"/>
      <c r="I47" s="576"/>
      <c r="J47" s="504" t="e">
        <f>#REF!</f>
        <v>#REF!</v>
      </c>
      <c r="K47" s="504" t="e">
        <f>#REF!</f>
        <v>#REF!</v>
      </c>
      <c r="L47" s="504" t="e">
        <f>#REF!</f>
        <v>#REF!</v>
      </c>
      <c r="M47" s="504" t="e">
        <f>#REF!</f>
        <v>#REF!</v>
      </c>
      <c r="N47" s="504" t="e">
        <f>#REF!</f>
        <v>#REF!</v>
      </c>
      <c r="O47" s="504" t="e">
        <f>#REF!</f>
        <v>#REF!</v>
      </c>
      <c r="P47" s="504" t="e">
        <f>#REF!</f>
        <v>#REF!</v>
      </c>
      <c r="Q47" s="504" t="e">
        <f>#REF!</f>
        <v>#REF!</v>
      </c>
      <c r="R47" s="504" t="e">
        <f>#REF!</f>
        <v>#REF!</v>
      </c>
      <c r="S47" s="79"/>
      <c r="T47" s="22"/>
    </row>
    <row r="48" spans="2:40" ht="13.5" customHeight="1">
      <c r="B48" s="14"/>
      <c r="C48" s="23"/>
      <c r="D48" s="594"/>
      <c r="E48" s="104">
        <v>2.2999999999999998</v>
      </c>
      <c r="F48" s="574" t="s">
        <v>114</v>
      </c>
      <c r="G48" s="575"/>
      <c r="H48" s="575"/>
      <c r="I48" s="576"/>
      <c r="J48" s="504" t="e">
        <f>#REF!</f>
        <v>#REF!</v>
      </c>
      <c r="K48" s="504" t="e">
        <f>#REF!</f>
        <v>#REF!</v>
      </c>
      <c r="L48" s="504" t="e">
        <f>#REF!</f>
        <v>#REF!</v>
      </c>
      <c r="M48" s="504" t="e">
        <f>#REF!</f>
        <v>#REF!</v>
      </c>
      <c r="N48" s="504" t="e">
        <f>#REF!</f>
        <v>#REF!</v>
      </c>
      <c r="O48" s="504" t="e">
        <f>#REF!</f>
        <v>#REF!</v>
      </c>
      <c r="P48" s="504" t="e">
        <f>#REF!</f>
        <v>#REF!</v>
      </c>
      <c r="Q48" s="504" t="e">
        <f>#REF!</f>
        <v>#REF!</v>
      </c>
      <c r="R48" s="504" t="e">
        <f>#REF!</f>
        <v>#REF!</v>
      </c>
      <c r="S48" s="79"/>
      <c r="T48" s="22"/>
    </row>
    <row r="49" spans="2:37" ht="13">
      <c r="B49" s="14"/>
      <c r="C49" s="23"/>
      <c r="D49" s="594"/>
      <c r="E49" s="104">
        <v>2.4</v>
      </c>
      <c r="F49" s="574" t="s">
        <v>115</v>
      </c>
      <c r="G49" s="575"/>
      <c r="H49" s="575"/>
      <c r="I49" s="576"/>
      <c r="J49" s="504" t="e">
        <f>#REF!</f>
        <v>#REF!</v>
      </c>
      <c r="K49" s="504" t="e">
        <f>#REF!</f>
        <v>#REF!</v>
      </c>
      <c r="L49" s="504" t="e">
        <f>#REF!</f>
        <v>#REF!</v>
      </c>
      <c r="M49" s="504" t="e">
        <f>#REF!</f>
        <v>#REF!</v>
      </c>
      <c r="N49" s="504" t="e">
        <f>#REF!</f>
        <v>#REF!</v>
      </c>
      <c r="O49" s="504" t="e">
        <f>#REF!</f>
        <v>#REF!</v>
      </c>
      <c r="P49" s="504" t="e">
        <f>#REF!</f>
        <v>#REF!</v>
      </c>
      <c r="Q49" s="504" t="e">
        <f>#REF!</f>
        <v>#REF!</v>
      </c>
      <c r="R49" s="504" t="e">
        <f>#REF!</f>
        <v>#REF!</v>
      </c>
      <c r="S49" s="79"/>
      <c r="T49" s="22"/>
    </row>
    <row r="50" spans="2:37" ht="13.5" customHeight="1">
      <c r="B50" s="14"/>
      <c r="C50" s="23"/>
      <c r="D50" s="594"/>
      <c r="E50" s="104">
        <v>2.5</v>
      </c>
      <c r="F50" s="574" t="s">
        <v>116</v>
      </c>
      <c r="G50" s="575"/>
      <c r="H50" s="575"/>
      <c r="I50" s="576"/>
      <c r="J50" s="504" t="e">
        <f>#REF!</f>
        <v>#REF!</v>
      </c>
      <c r="K50" s="504" t="e">
        <f>#REF!</f>
        <v>#REF!</v>
      </c>
      <c r="L50" s="504" t="e">
        <f>#REF!</f>
        <v>#REF!</v>
      </c>
      <c r="M50" s="504" t="e">
        <f>#REF!</f>
        <v>#REF!</v>
      </c>
      <c r="N50" s="504" t="e">
        <f>#REF!</f>
        <v>#REF!</v>
      </c>
      <c r="O50" s="504" t="e">
        <f>#REF!</f>
        <v>#REF!</v>
      </c>
      <c r="P50" s="504" t="e">
        <f>#REF!</f>
        <v>#REF!</v>
      </c>
      <c r="Q50" s="504" t="e">
        <f>#REF!</f>
        <v>#REF!</v>
      </c>
      <c r="R50" s="504" t="e">
        <f>#REF!</f>
        <v>#REF!</v>
      </c>
      <c r="S50" s="79"/>
      <c r="T50" s="22"/>
    </row>
    <row r="51" spans="2:37" ht="14.25" customHeight="1">
      <c r="B51" s="14"/>
      <c r="C51" s="23"/>
      <c r="D51" s="595"/>
      <c r="E51" s="104">
        <v>2.6</v>
      </c>
      <c r="F51" s="574" t="s">
        <v>117</v>
      </c>
      <c r="G51" s="575"/>
      <c r="H51" s="575"/>
      <c r="I51" s="576"/>
      <c r="J51" s="504" t="e">
        <f>#REF!</f>
        <v>#REF!</v>
      </c>
      <c r="K51" s="504" t="e">
        <f>#REF!</f>
        <v>#REF!</v>
      </c>
      <c r="L51" s="504" t="e">
        <f>#REF!</f>
        <v>#REF!</v>
      </c>
      <c r="M51" s="504" t="e">
        <f>#REF!</f>
        <v>#REF!</v>
      </c>
      <c r="N51" s="504" t="e">
        <f>#REF!</f>
        <v>#REF!</v>
      </c>
      <c r="O51" s="504" t="e">
        <f>#REF!</f>
        <v>#REF!</v>
      </c>
      <c r="P51" s="504" t="e">
        <f>#REF!</f>
        <v>#REF!</v>
      </c>
      <c r="Q51" s="504" t="e">
        <f>#REF!</f>
        <v>#REF!</v>
      </c>
      <c r="R51" s="504" t="e">
        <f>#REF!</f>
        <v>#REF!</v>
      </c>
      <c r="S51" s="79"/>
      <c r="T51" s="22"/>
    </row>
    <row r="52" spans="2:37" ht="13.5" customHeight="1">
      <c r="B52" s="14"/>
      <c r="C52" s="23"/>
      <c r="D52" s="593" t="s">
        <v>118</v>
      </c>
      <c r="E52" s="104">
        <v>3.1</v>
      </c>
      <c r="F52" s="574" t="s">
        <v>119</v>
      </c>
      <c r="G52" s="575"/>
      <c r="H52" s="575"/>
      <c r="I52" s="576"/>
      <c r="J52" s="504" t="e">
        <f>#REF!</f>
        <v>#REF!</v>
      </c>
      <c r="K52" s="504" t="e">
        <f>#REF!</f>
        <v>#REF!</v>
      </c>
      <c r="L52" s="504" t="e">
        <f>#REF!</f>
        <v>#REF!</v>
      </c>
      <c r="M52" s="504" t="e">
        <f>#REF!</f>
        <v>#REF!</v>
      </c>
      <c r="N52" s="504" t="e">
        <f>#REF!</f>
        <v>#REF!</v>
      </c>
      <c r="O52" s="504" t="e">
        <f>#REF!</f>
        <v>#REF!</v>
      </c>
      <c r="P52" s="504" t="e">
        <f>#REF!</f>
        <v>#REF!</v>
      </c>
      <c r="Q52" s="504" t="e">
        <f>#REF!</f>
        <v>#REF!</v>
      </c>
      <c r="R52" s="504" t="e">
        <f>#REF!</f>
        <v>#REF!</v>
      </c>
      <c r="S52" s="79"/>
      <c r="T52" s="22"/>
    </row>
    <row r="53" spans="2:37" ht="13.5" customHeight="1">
      <c r="B53" s="14"/>
      <c r="C53" s="23"/>
      <c r="D53" s="594"/>
      <c r="E53" s="104">
        <v>3.2</v>
      </c>
      <c r="F53" s="574" t="s">
        <v>120</v>
      </c>
      <c r="G53" s="575"/>
      <c r="H53" s="575"/>
      <c r="I53" s="576"/>
      <c r="J53" s="504" t="e">
        <f>#REF!</f>
        <v>#REF!</v>
      </c>
      <c r="K53" s="504" t="e">
        <f>#REF!</f>
        <v>#REF!</v>
      </c>
      <c r="L53" s="504" t="e">
        <f>#REF!</f>
        <v>#REF!</v>
      </c>
      <c r="M53" s="504" t="e">
        <f>#REF!</f>
        <v>#REF!</v>
      </c>
      <c r="N53" s="504" t="e">
        <f>#REF!</f>
        <v>#REF!</v>
      </c>
      <c r="O53" s="504" t="e">
        <f>#REF!</f>
        <v>#REF!</v>
      </c>
      <c r="P53" s="504" t="e">
        <f>#REF!</f>
        <v>#REF!</v>
      </c>
      <c r="Q53" s="504" t="e">
        <f>#REF!</f>
        <v>#REF!</v>
      </c>
      <c r="R53" s="504" t="e">
        <f>#REF!</f>
        <v>#REF!</v>
      </c>
      <c r="S53" s="79"/>
      <c r="T53" s="22"/>
    </row>
    <row r="54" spans="2:37" ht="13.5" customHeight="1">
      <c r="B54" s="14"/>
      <c r="C54" s="23"/>
      <c r="D54" s="594"/>
      <c r="E54" s="95">
        <v>3.3</v>
      </c>
      <c r="F54" s="574" t="s">
        <v>121</v>
      </c>
      <c r="G54" s="575"/>
      <c r="H54" s="575"/>
      <c r="I54" s="576"/>
      <c r="J54" s="504" t="e">
        <f>#REF!</f>
        <v>#REF!</v>
      </c>
      <c r="K54" s="504" t="e">
        <f>#REF!</f>
        <v>#REF!</v>
      </c>
      <c r="L54" s="504" t="e">
        <f>#REF!</f>
        <v>#REF!</v>
      </c>
      <c r="M54" s="504" t="e">
        <f>#REF!</f>
        <v>#REF!</v>
      </c>
      <c r="N54" s="504" t="e">
        <f>#REF!</f>
        <v>#REF!</v>
      </c>
      <c r="O54" s="504" t="e">
        <f>#REF!</f>
        <v>#REF!</v>
      </c>
      <c r="P54" s="504" t="e">
        <f>#REF!</f>
        <v>#REF!</v>
      </c>
      <c r="Q54" s="504" t="e">
        <f>#REF!</f>
        <v>#REF!</v>
      </c>
      <c r="R54" s="504" t="e">
        <f>#REF!</f>
        <v>#REF!</v>
      </c>
      <c r="S54" s="79"/>
      <c r="T54" s="22"/>
    </row>
    <row r="55" spans="2:37" ht="13">
      <c r="B55" s="14"/>
      <c r="C55" s="23"/>
      <c r="D55" s="595"/>
      <c r="E55" s="104">
        <v>3.4</v>
      </c>
      <c r="F55" s="574" t="s">
        <v>122</v>
      </c>
      <c r="G55" s="575"/>
      <c r="H55" s="575"/>
      <c r="I55" s="576"/>
      <c r="J55" s="504" t="e">
        <f>#REF!</f>
        <v>#REF!</v>
      </c>
      <c r="K55" s="504" t="e">
        <f>#REF!</f>
        <v>#REF!</v>
      </c>
      <c r="L55" s="504" t="e">
        <f>#REF!</f>
        <v>#REF!</v>
      </c>
      <c r="M55" s="504" t="e">
        <f>#REF!</f>
        <v>#REF!</v>
      </c>
      <c r="N55" s="504" t="e">
        <f>#REF!</f>
        <v>#REF!</v>
      </c>
      <c r="O55" s="504" t="e">
        <f>#REF!</f>
        <v>#REF!</v>
      </c>
      <c r="P55" s="504" t="e">
        <f>#REF!</f>
        <v>#REF!</v>
      </c>
      <c r="Q55" s="504" t="e">
        <f>#REF!</f>
        <v>#REF!</v>
      </c>
      <c r="R55" s="504" t="e">
        <f>#REF!</f>
        <v>#REF!</v>
      </c>
      <c r="S55" s="79"/>
      <c r="T55" s="22"/>
    </row>
    <row r="56" spans="2:37" ht="13">
      <c r="B56" s="14"/>
      <c r="C56" s="23"/>
      <c r="D56" s="593" t="s">
        <v>123</v>
      </c>
      <c r="E56" s="104">
        <v>4.0999999999999996</v>
      </c>
      <c r="F56" s="574" t="s">
        <v>124</v>
      </c>
      <c r="G56" s="575"/>
      <c r="H56" s="575"/>
      <c r="I56" s="576"/>
      <c r="J56" s="504" t="e">
        <f>#REF!</f>
        <v>#REF!</v>
      </c>
      <c r="K56" s="504" t="e">
        <f>#REF!</f>
        <v>#REF!</v>
      </c>
      <c r="L56" s="504" t="e">
        <f>#REF!</f>
        <v>#REF!</v>
      </c>
      <c r="M56" s="504" t="e">
        <f>#REF!</f>
        <v>#REF!</v>
      </c>
      <c r="N56" s="504" t="e">
        <f>#REF!</f>
        <v>#REF!</v>
      </c>
      <c r="O56" s="504" t="e">
        <f>#REF!</f>
        <v>#REF!</v>
      </c>
      <c r="P56" s="504" t="e">
        <f>#REF!</f>
        <v>#REF!</v>
      </c>
      <c r="Q56" s="504" t="e">
        <f>#REF!</f>
        <v>#REF!</v>
      </c>
      <c r="R56" s="504" t="e">
        <f>#REF!</f>
        <v>#REF!</v>
      </c>
      <c r="S56" s="79"/>
      <c r="T56" s="22"/>
    </row>
    <row r="57" spans="2:37" ht="13.5" customHeight="1">
      <c r="B57" s="14"/>
      <c r="C57" s="23"/>
      <c r="D57" s="594"/>
      <c r="E57" s="104">
        <v>4.2</v>
      </c>
      <c r="F57" s="574" t="s">
        <v>125</v>
      </c>
      <c r="G57" s="575"/>
      <c r="H57" s="575"/>
      <c r="I57" s="576"/>
      <c r="J57" s="504" t="e">
        <f>#REF!</f>
        <v>#REF!</v>
      </c>
      <c r="K57" s="504" t="e">
        <f>#REF!</f>
        <v>#REF!</v>
      </c>
      <c r="L57" s="504" t="e">
        <f>#REF!</f>
        <v>#REF!</v>
      </c>
      <c r="M57" s="504" t="e">
        <f>#REF!</f>
        <v>#REF!</v>
      </c>
      <c r="N57" s="504" t="e">
        <f>#REF!</f>
        <v>#REF!</v>
      </c>
      <c r="O57" s="504" t="e">
        <f>#REF!</f>
        <v>#REF!</v>
      </c>
      <c r="P57" s="504" t="e">
        <f>#REF!</f>
        <v>#REF!</v>
      </c>
      <c r="Q57" s="504" t="e">
        <f>#REF!</f>
        <v>#REF!</v>
      </c>
      <c r="R57" s="504" t="e">
        <f>#REF!</f>
        <v>#REF!</v>
      </c>
      <c r="S57" s="79"/>
      <c r="T57" s="22"/>
    </row>
    <row r="58" spans="2:37" ht="13.5" customHeight="1">
      <c r="B58" s="14"/>
      <c r="C58" s="23"/>
      <c r="D58" s="594"/>
      <c r="E58" s="104">
        <v>4.3</v>
      </c>
      <c r="F58" s="574" t="s">
        <v>126</v>
      </c>
      <c r="G58" s="575"/>
      <c r="H58" s="575"/>
      <c r="I58" s="576"/>
      <c r="J58" s="504" t="e">
        <f>#REF!</f>
        <v>#REF!</v>
      </c>
      <c r="K58" s="504" t="e">
        <f>#REF!</f>
        <v>#REF!</v>
      </c>
      <c r="L58" s="504" t="e">
        <f>#REF!</f>
        <v>#REF!</v>
      </c>
      <c r="M58" s="504" t="e">
        <f>#REF!</f>
        <v>#REF!</v>
      </c>
      <c r="N58" s="504" t="e">
        <f>#REF!</f>
        <v>#REF!</v>
      </c>
      <c r="O58" s="504" t="e">
        <f>#REF!</f>
        <v>#REF!</v>
      </c>
      <c r="P58" s="504" t="e">
        <f>#REF!</f>
        <v>#REF!</v>
      </c>
      <c r="Q58" s="504" t="e">
        <f>#REF!</f>
        <v>#REF!</v>
      </c>
      <c r="R58" s="504" t="e">
        <f>#REF!</f>
        <v>#REF!</v>
      </c>
      <c r="S58" s="79"/>
      <c r="T58" s="22"/>
    </row>
    <row r="59" spans="2:37" ht="13">
      <c r="B59" s="14"/>
      <c r="C59" s="23"/>
      <c r="D59" s="595"/>
      <c r="E59" s="95">
        <v>4.4000000000000004</v>
      </c>
      <c r="F59" s="574" t="s">
        <v>127</v>
      </c>
      <c r="G59" s="575"/>
      <c r="H59" s="575"/>
      <c r="I59" s="576"/>
      <c r="J59" s="504" t="e">
        <f>#REF!</f>
        <v>#REF!</v>
      </c>
      <c r="K59" s="504" t="e">
        <f>#REF!</f>
        <v>#REF!</v>
      </c>
      <c r="L59" s="504" t="e">
        <f>#REF!</f>
        <v>#REF!</v>
      </c>
      <c r="M59" s="504" t="e">
        <f>#REF!</f>
        <v>#REF!</v>
      </c>
      <c r="N59" s="504" t="e">
        <f>#REF!</f>
        <v>#REF!</v>
      </c>
      <c r="O59" s="504" t="e">
        <f>#REF!</f>
        <v>#REF!</v>
      </c>
      <c r="P59" s="504" t="e">
        <f>#REF!</f>
        <v>#REF!</v>
      </c>
      <c r="Q59" s="504" t="e">
        <f>#REF!</f>
        <v>#REF!</v>
      </c>
      <c r="R59" s="504" t="e">
        <f>#REF!</f>
        <v>#REF!</v>
      </c>
      <c r="S59" s="79"/>
      <c r="T59" s="22"/>
      <c r="V59" s="505"/>
    </row>
    <row r="60" spans="2:37" ht="13">
      <c r="B60" s="14"/>
      <c r="C60" s="23"/>
      <c r="D60" s="579" t="s">
        <v>86</v>
      </c>
      <c r="E60" s="580"/>
      <c r="F60" s="580"/>
      <c r="G60" s="580"/>
      <c r="H60" s="580"/>
      <c r="I60" s="581"/>
      <c r="J60" s="504" t="e">
        <f>#REF!</f>
        <v>#REF!</v>
      </c>
      <c r="K60" s="504" t="e">
        <f>#REF!</f>
        <v>#REF!</v>
      </c>
      <c r="L60" s="504" t="e">
        <f>#REF!</f>
        <v>#REF!</v>
      </c>
      <c r="M60" s="504" t="e">
        <f>#REF!</f>
        <v>#REF!</v>
      </c>
      <c r="N60" s="504" t="e">
        <f>#REF!</f>
        <v>#REF!</v>
      </c>
      <c r="O60" s="504" t="e">
        <f>#REF!</f>
        <v>#REF!</v>
      </c>
      <c r="P60" s="504" t="e">
        <f>#REF!</f>
        <v>#REF!</v>
      </c>
      <c r="Q60" s="504" t="e">
        <f>#REF!</f>
        <v>#REF!</v>
      </c>
      <c r="R60" s="504" t="e">
        <f>#REF!</f>
        <v>#REF!</v>
      </c>
      <c r="S60" s="22"/>
      <c r="T60" s="22"/>
      <c r="AE60" s="1">
        <v>1</v>
      </c>
      <c r="AF60" s="1">
        <v>2</v>
      </c>
      <c r="AG60" s="1">
        <v>3</v>
      </c>
      <c r="AH60" s="1">
        <v>4</v>
      </c>
      <c r="AI60" s="1">
        <v>5</v>
      </c>
      <c r="AJ60" s="1">
        <v>6</v>
      </c>
      <c r="AK60" s="1">
        <v>7</v>
      </c>
    </row>
    <row r="61" spans="2:37" ht="9" customHeight="1">
      <c r="B61" s="14"/>
      <c r="C61" s="23"/>
      <c r="E61" s="3"/>
      <c r="F61" s="3"/>
      <c r="G61" s="3"/>
      <c r="H61" s="3"/>
      <c r="I61" s="121"/>
      <c r="J61" s="3"/>
      <c r="K61" s="3"/>
      <c r="L61" s="3"/>
      <c r="M61" s="3"/>
      <c r="N61" s="3"/>
      <c r="O61" s="3"/>
      <c r="P61" s="3"/>
      <c r="Q61" s="3"/>
      <c r="R61" s="3"/>
      <c r="S61" s="79"/>
      <c r="T61" s="22"/>
      <c r="V61" s="37" t="s">
        <v>8</v>
      </c>
      <c r="W61" s="37" t="s">
        <v>9</v>
      </c>
      <c r="X61" s="37" t="s">
        <v>10</v>
      </c>
      <c r="Y61" s="37" t="s">
        <v>11</v>
      </c>
      <c r="Z61" s="37" t="s">
        <v>12</v>
      </c>
      <c r="AA61" s="37" t="s">
        <v>13</v>
      </c>
      <c r="AB61" s="37" t="s">
        <v>14</v>
      </c>
      <c r="AC61" s="37" t="s">
        <v>15</v>
      </c>
      <c r="AE61" s="31" t="s">
        <v>262</v>
      </c>
      <c r="AF61" s="31" t="s">
        <v>292</v>
      </c>
      <c r="AG61" s="31" t="s">
        <v>293</v>
      </c>
      <c r="AH61" s="31" t="s">
        <v>305</v>
      </c>
      <c r="AI61" s="31" t="s">
        <v>267</v>
      </c>
      <c r="AJ61" s="31" t="s">
        <v>268</v>
      </c>
      <c r="AK61" s="48" t="s">
        <v>204</v>
      </c>
    </row>
    <row r="62" spans="2:37" ht="13">
      <c r="B62" s="14"/>
      <c r="C62" s="23"/>
      <c r="D62" s="29" t="s">
        <v>784</v>
      </c>
      <c r="S62" s="22"/>
      <c r="T62" s="22"/>
      <c r="V62" s="37" t="s">
        <v>17</v>
      </c>
      <c r="W62" s="37" t="s">
        <v>18</v>
      </c>
      <c r="X62" s="37" t="s">
        <v>19</v>
      </c>
      <c r="Y62" s="37" t="s">
        <v>20</v>
      </c>
      <c r="Z62" s="37" t="s">
        <v>21</v>
      </c>
      <c r="AA62" s="37" t="s">
        <v>22</v>
      </c>
      <c r="AB62" s="37" t="s">
        <v>23</v>
      </c>
      <c r="AC62" s="37" t="s">
        <v>24</v>
      </c>
      <c r="AE62" s="31">
        <v>0.38200000000000001</v>
      </c>
      <c r="AF62" s="31">
        <f>0.0138*44/12</f>
        <v>5.0599999999999999E-2</v>
      </c>
      <c r="AG62" s="31">
        <f>0.0138*44/12</f>
        <v>5.0599999999999999E-2</v>
      </c>
      <c r="AH62" s="31">
        <f>50.8*0.0163*44/12</f>
        <v>3.0361466666666659</v>
      </c>
      <c r="AI62" s="31">
        <f>39.1*0.0189*44/12</f>
        <v>2.7096300000000002</v>
      </c>
      <c r="AJ62" s="31">
        <f>36.7*0.0185*44/12</f>
        <v>2.4894833333333337</v>
      </c>
      <c r="AK62" s="31">
        <v>5.1999999999999998E-2</v>
      </c>
    </row>
    <row r="63" spans="2:37" ht="9" customHeight="1">
      <c r="B63" s="14"/>
      <c r="C63" s="23"/>
      <c r="D63" s="29"/>
      <c r="S63" s="22"/>
      <c r="T63" s="22"/>
      <c r="V63" s="506">
        <f t="shared" ref="V63:AC63" si="3">IF(ISERROR(MATCH(V62,$F$66:$F$83,0)),U63,INDEX($N$66:$N$83,MATCH(V62,$F$66:$F$83,0)))</f>
        <v>0</v>
      </c>
      <c r="W63" s="506">
        <f t="shared" si="3"/>
        <v>0</v>
      </c>
      <c r="X63" s="506">
        <f t="shared" si="3"/>
        <v>0</v>
      </c>
      <c r="Y63" s="506">
        <f t="shared" si="3"/>
        <v>0</v>
      </c>
      <c r="Z63" s="506">
        <f t="shared" si="3"/>
        <v>0</v>
      </c>
      <c r="AA63" s="506">
        <f t="shared" si="3"/>
        <v>0</v>
      </c>
      <c r="AB63" s="506">
        <f t="shared" si="3"/>
        <v>0</v>
      </c>
      <c r="AC63" s="506">
        <f t="shared" si="3"/>
        <v>0</v>
      </c>
    </row>
    <row r="64" spans="2:37" ht="37.5" customHeight="1">
      <c r="B64" s="14"/>
      <c r="C64" s="23"/>
      <c r="D64" s="726" t="s">
        <v>140</v>
      </c>
      <c r="E64" s="727" t="s">
        <v>141</v>
      </c>
      <c r="F64" s="729" t="s">
        <v>142</v>
      </c>
      <c r="G64" s="507" t="s">
        <v>143</v>
      </c>
      <c r="H64" s="508" t="s">
        <v>153</v>
      </c>
      <c r="I64" s="508" t="s">
        <v>154</v>
      </c>
      <c r="J64" s="509" t="s">
        <v>145</v>
      </c>
      <c r="K64" s="509" t="s">
        <v>146</v>
      </c>
      <c r="L64" s="509" t="s">
        <v>147</v>
      </c>
      <c r="M64" s="510" t="s">
        <v>148</v>
      </c>
      <c r="N64" s="511" t="s">
        <v>134</v>
      </c>
      <c r="O64" s="512" t="s">
        <v>149</v>
      </c>
      <c r="P64" s="508" t="s">
        <v>150</v>
      </c>
      <c r="Q64" s="513" t="s">
        <v>151</v>
      </c>
      <c r="R64" s="514" t="s">
        <v>785</v>
      </c>
      <c r="S64" s="22"/>
      <c r="T64" s="22"/>
    </row>
    <row r="65" spans="2:29" ht="13.5" customHeight="1">
      <c r="B65" s="14"/>
      <c r="C65" s="139"/>
      <c r="D65" s="689"/>
      <c r="E65" s="728"/>
      <c r="F65" s="730"/>
      <c r="G65" s="515" t="s">
        <v>185</v>
      </c>
      <c r="H65" s="272" t="s">
        <v>186</v>
      </c>
      <c r="I65" s="272" t="s">
        <v>186</v>
      </c>
      <c r="J65" s="272" t="s">
        <v>187</v>
      </c>
      <c r="K65" s="272" t="s">
        <v>188</v>
      </c>
      <c r="L65" s="272" t="s">
        <v>188</v>
      </c>
      <c r="M65" s="516" t="s">
        <v>186</v>
      </c>
      <c r="N65" s="515" t="s">
        <v>786</v>
      </c>
      <c r="O65" s="517" t="s">
        <v>786</v>
      </c>
      <c r="P65" s="516" t="s">
        <v>786</v>
      </c>
      <c r="Q65" s="518" t="s">
        <v>786</v>
      </c>
      <c r="R65" s="519" t="s">
        <v>786</v>
      </c>
      <c r="S65" s="22"/>
      <c r="T65" s="22"/>
      <c r="V65" s="520" t="s">
        <v>787</v>
      </c>
      <c r="W65" s="520" t="s">
        <v>788</v>
      </c>
      <c r="X65" s="520" t="s">
        <v>789</v>
      </c>
      <c r="Y65" s="521" t="s">
        <v>790</v>
      </c>
      <c r="Z65" s="520" t="s">
        <v>791</v>
      </c>
      <c r="AA65" s="520" t="s">
        <v>177</v>
      </c>
      <c r="AB65" s="520" t="s">
        <v>178</v>
      </c>
      <c r="AC65" s="520" t="s">
        <v>792</v>
      </c>
    </row>
    <row r="66" spans="2:29" ht="13">
      <c r="B66" s="14"/>
      <c r="C66" s="139"/>
      <c r="D66" s="522">
        <v>2002</v>
      </c>
      <c r="E66" s="523"/>
      <c r="F66" s="524" t="e">
        <f>#REF!</f>
        <v>#REF!</v>
      </c>
      <c r="G66" s="525" t="e">
        <f>#REF!</f>
        <v>#REF!</v>
      </c>
      <c r="H66" s="526" t="e">
        <f>#REF!</f>
        <v>#REF!</v>
      </c>
      <c r="I66" s="526" t="e">
        <f>#REF!</f>
        <v>#REF!</v>
      </c>
      <c r="J66" s="526" t="e">
        <f>#REF!</f>
        <v>#REF!</v>
      </c>
      <c r="K66" s="526" t="e">
        <f>#REF!</f>
        <v>#REF!</v>
      </c>
      <c r="L66" s="526" t="e">
        <f>#REF!</f>
        <v>#REF!</v>
      </c>
      <c r="M66" s="527" t="e">
        <f>#REF!</f>
        <v>#REF!</v>
      </c>
      <c r="N66" s="525" t="e">
        <f>#REF!</f>
        <v>#REF!</v>
      </c>
      <c r="O66" s="528"/>
      <c r="P66" s="529"/>
      <c r="Q66" s="530"/>
      <c r="R66" s="531"/>
      <c r="S66" s="22"/>
      <c r="T66" s="22"/>
      <c r="V66" s="506"/>
      <c r="W66" s="506"/>
      <c r="X66" s="506"/>
      <c r="Y66" s="506"/>
      <c r="Z66" s="506"/>
      <c r="AA66" s="506"/>
      <c r="AB66" s="506"/>
      <c r="AC66" s="506"/>
    </row>
    <row r="67" spans="2:29" ht="13">
      <c r="B67" s="14"/>
      <c r="C67" s="139"/>
      <c r="D67" s="522">
        <f t="shared" ref="D67:D83" si="4">D66+1</f>
        <v>2003</v>
      </c>
      <c r="E67" s="523"/>
      <c r="F67" s="524" t="e">
        <f>#REF!</f>
        <v>#REF!</v>
      </c>
      <c r="G67" s="525" t="e">
        <f>#REF!</f>
        <v>#REF!</v>
      </c>
      <c r="H67" s="526" t="e">
        <f>#REF!</f>
        <v>#REF!</v>
      </c>
      <c r="I67" s="526" t="e">
        <f>#REF!</f>
        <v>#REF!</v>
      </c>
      <c r="J67" s="526" t="e">
        <f>#REF!</f>
        <v>#REF!</v>
      </c>
      <c r="K67" s="526" t="e">
        <f>#REF!</f>
        <v>#REF!</v>
      </c>
      <c r="L67" s="526" t="e">
        <f>#REF!</f>
        <v>#REF!</v>
      </c>
      <c r="M67" s="527" t="e">
        <f>#REF!</f>
        <v>#REF!</v>
      </c>
      <c r="N67" s="525" t="e">
        <f>#REF!</f>
        <v>#REF!</v>
      </c>
      <c r="O67" s="528"/>
      <c r="P67" s="529"/>
      <c r="Q67" s="530"/>
      <c r="R67" s="531"/>
      <c r="S67" s="22"/>
      <c r="T67" s="22"/>
      <c r="V67" s="506"/>
      <c r="W67" s="506"/>
      <c r="X67" s="506"/>
      <c r="Y67" s="506"/>
      <c r="Z67" s="506"/>
      <c r="AA67" s="506"/>
      <c r="AB67" s="506"/>
      <c r="AC67" s="506"/>
    </row>
    <row r="68" spans="2:29" ht="13">
      <c r="B68" s="14"/>
      <c r="C68" s="139"/>
      <c r="D68" s="522">
        <f t="shared" si="4"/>
        <v>2004</v>
      </c>
      <c r="E68" s="523"/>
      <c r="F68" s="524" t="e">
        <f>#REF!</f>
        <v>#REF!</v>
      </c>
      <c r="G68" s="525" t="e">
        <f>#REF!</f>
        <v>#REF!</v>
      </c>
      <c r="H68" s="526" t="e">
        <f>#REF!</f>
        <v>#REF!</v>
      </c>
      <c r="I68" s="526" t="e">
        <f>#REF!</f>
        <v>#REF!</v>
      </c>
      <c r="J68" s="526" t="e">
        <f>#REF!</f>
        <v>#REF!</v>
      </c>
      <c r="K68" s="526" t="e">
        <f>#REF!</f>
        <v>#REF!</v>
      </c>
      <c r="L68" s="526" t="e">
        <f>#REF!</f>
        <v>#REF!</v>
      </c>
      <c r="M68" s="527" t="e">
        <f>#REF!</f>
        <v>#REF!</v>
      </c>
      <c r="N68" s="525" t="e">
        <f>#REF!</f>
        <v>#REF!</v>
      </c>
      <c r="O68" s="528"/>
      <c r="P68" s="529"/>
      <c r="Q68" s="530"/>
      <c r="R68" s="531"/>
      <c r="S68" s="22"/>
      <c r="T68" s="22"/>
      <c r="V68" s="506"/>
      <c r="W68" s="506"/>
      <c r="X68" s="506"/>
      <c r="Y68" s="506"/>
      <c r="Z68" s="506"/>
      <c r="AA68" s="506"/>
      <c r="AB68" s="506"/>
      <c r="AC68" s="506"/>
    </row>
    <row r="69" spans="2:29" ht="13">
      <c r="B69" s="14"/>
      <c r="C69" s="139"/>
      <c r="D69" s="522">
        <f t="shared" si="4"/>
        <v>2005</v>
      </c>
      <c r="E69" s="523"/>
      <c r="F69" s="524" t="e">
        <f>#REF!</f>
        <v>#REF!</v>
      </c>
      <c r="G69" s="525" t="e">
        <f>#REF!</f>
        <v>#REF!</v>
      </c>
      <c r="H69" s="526" t="e">
        <f>#REF!</f>
        <v>#REF!</v>
      </c>
      <c r="I69" s="526" t="e">
        <f>#REF!</f>
        <v>#REF!</v>
      </c>
      <c r="J69" s="526" t="e">
        <f>#REF!</f>
        <v>#REF!</v>
      </c>
      <c r="K69" s="526" t="e">
        <f>#REF!</f>
        <v>#REF!</v>
      </c>
      <c r="L69" s="526" t="e">
        <f>#REF!</f>
        <v>#REF!</v>
      </c>
      <c r="M69" s="527" t="e">
        <f>#REF!</f>
        <v>#REF!</v>
      </c>
      <c r="N69" s="525" t="e">
        <f>#REF!</f>
        <v>#REF!</v>
      </c>
      <c r="O69" s="528"/>
      <c r="P69" s="529"/>
      <c r="Q69" s="530"/>
      <c r="R69" s="531"/>
      <c r="S69" s="22"/>
      <c r="T69" s="22"/>
      <c r="V69" s="506"/>
      <c r="W69" s="506"/>
      <c r="X69" s="506"/>
      <c r="Y69" s="506"/>
      <c r="Z69" s="506"/>
      <c r="AA69" s="506"/>
      <c r="AB69" s="506"/>
      <c r="AC69" s="506"/>
    </row>
    <row r="70" spans="2:29" ht="13">
      <c r="B70" s="14"/>
      <c r="C70" s="139"/>
      <c r="D70" s="522">
        <f t="shared" si="4"/>
        <v>2006</v>
      </c>
      <c r="E70" s="532" t="e">
        <f>#REF!</f>
        <v>#REF!</v>
      </c>
      <c r="F70" s="524" t="e">
        <f>#REF!</f>
        <v>#REF!</v>
      </c>
      <c r="G70" s="525" t="e">
        <f>#REF!</f>
        <v>#REF!</v>
      </c>
      <c r="H70" s="526" t="e">
        <f>#REF!</f>
        <v>#REF!</v>
      </c>
      <c r="I70" s="526" t="e">
        <f>#REF!</f>
        <v>#REF!</v>
      </c>
      <c r="J70" s="526" t="e">
        <f>#REF!</f>
        <v>#REF!</v>
      </c>
      <c r="K70" s="526" t="e">
        <f>#REF!</f>
        <v>#REF!</v>
      </c>
      <c r="L70" s="526" t="e">
        <f>#REF!</f>
        <v>#REF!</v>
      </c>
      <c r="M70" s="527" t="e">
        <f>#REF!</f>
        <v>#REF!</v>
      </c>
      <c r="N70" s="525" t="e">
        <f>#REF!</f>
        <v>#REF!</v>
      </c>
      <c r="O70" s="533" t="e">
        <f>#REF!</f>
        <v>#REF!</v>
      </c>
      <c r="P70" s="534" t="e">
        <f>#REF!</f>
        <v>#REF!</v>
      </c>
      <c r="Q70" s="527" t="e">
        <f>#REF!</f>
        <v>#REF!</v>
      </c>
      <c r="R70" s="531"/>
      <c r="S70" s="22"/>
      <c r="T70" s="22"/>
      <c r="V70" s="506" t="e">
        <f>IF(E70="","",IF(MAX($V$66:V69)=INT(RIGHT(E70,1))-1,INT(RIGHT(E70,1)),""))</f>
        <v>#REF!</v>
      </c>
      <c r="W70" s="506" t="e">
        <f t="shared" ref="W70:W83" si="5">IF(V70="",0,INDEX($J$60:$Q$60,1,MATCH(E70,$J$41:$Q$41,0)))</f>
        <v>#REF!</v>
      </c>
      <c r="X70" s="506" t="e">
        <f>SUM(W$66:$W70)</f>
        <v>#REF!</v>
      </c>
      <c r="Y70" s="506" t="e">
        <f t="shared" ref="Y70:Y83" si="6">IF(V70="","",INDEX($V$63:$AC$63,1,V70))</f>
        <v>#REF!</v>
      </c>
      <c r="Z70" s="506" t="e">
        <f t="shared" ref="Z70:Z83" si="7">IF(COUNTBLANK(V66:V70)=5,0,INDEX(Y66:Y70,MATCH(MIN(V66:V70),V66:V70,0)))</f>
        <v>#REF!</v>
      </c>
      <c r="AA70" s="506" t="e">
        <f t="shared" ref="AA70:AA83" si="8">IF(AND(Z70&lt;&gt;0,Z70=Z69),AA69+1,0)</f>
        <v>#REF!</v>
      </c>
      <c r="AB70" s="506" t="e">
        <f t="shared" ref="AB70:AB83" ca="1" si="9">IF(AA70&gt;=5,X70/SUM(OFFSET(W70,-1*AA70,0,AA70+1,1)),1)</f>
        <v>#REF!</v>
      </c>
      <c r="AC70" s="506" t="e">
        <f t="shared" ref="AC70:AC83" si="10">IF(AND($D70&gt;=$O$87,$D70&lt;=$Q$87),1,0)</f>
        <v>#REF!</v>
      </c>
    </row>
    <row r="71" spans="2:29" ht="13">
      <c r="B71" s="14"/>
      <c r="C71" s="139"/>
      <c r="D71" s="522">
        <f t="shared" si="4"/>
        <v>2007</v>
      </c>
      <c r="E71" s="532" t="e">
        <f>#REF!</f>
        <v>#REF!</v>
      </c>
      <c r="F71" s="524" t="e">
        <f>#REF!</f>
        <v>#REF!</v>
      </c>
      <c r="G71" s="525" t="e">
        <f>#REF!</f>
        <v>#REF!</v>
      </c>
      <c r="H71" s="526" t="e">
        <f>#REF!</f>
        <v>#REF!</v>
      </c>
      <c r="I71" s="526" t="e">
        <f>#REF!</f>
        <v>#REF!</v>
      </c>
      <c r="J71" s="526" t="e">
        <f>#REF!</f>
        <v>#REF!</v>
      </c>
      <c r="K71" s="526" t="e">
        <f>#REF!</f>
        <v>#REF!</v>
      </c>
      <c r="L71" s="526" t="e">
        <f>#REF!</f>
        <v>#REF!</v>
      </c>
      <c r="M71" s="527" t="e">
        <f>#REF!</f>
        <v>#REF!</v>
      </c>
      <c r="N71" s="525" t="e">
        <f>#REF!</f>
        <v>#REF!</v>
      </c>
      <c r="O71" s="533" t="e">
        <f>#REF!</f>
        <v>#REF!</v>
      </c>
      <c r="P71" s="534" t="e">
        <f>#REF!</f>
        <v>#REF!</v>
      </c>
      <c r="Q71" s="527" t="e">
        <f>#REF!</f>
        <v>#REF!</v>
      </c>
      <c r="R71" s="531"/>
      <c r="S71" s="22"/>
      <c r="T71" s="22"/>
      <c r="V71" s="506" t="e">
        <f>IF(E71="","",IF(MAX($V$66:V70)=INT(RIGHT(E71,1))-1,INT(RIGHT(E71,1)),""))</f>
        <v>#REF!</v>
      </c>
      <c r="W71" s="506" t="e">
        <f t="shared" si="5"/>
        <v>#REF!</v>
      </c>
      <c r="X71" s="506" t="e">
        <f t="shared" ref="X71:X83" si="11">SUM(W67:W71)</f>
        <v>#REF!</v>
      </c>
      <c r="Y71" s="506" t="e">
        <f t="shared" si="6"/>
        <v>#REF!</v>
      </c>
      <c r="Z71" s="506" t="e">
        <f t="shared" si="7"/>
        <v>#REF!</v>
      </c>
      <c r="AA71" s="506" t="e">
        <f t="shared" si="8"/>
        <v>#REF!</v>
      </c>
      <c r="AB71" s="506" t="e">
        <f t="shared" ca="1" si="9"/>
        <v>#REF!</v>
      </c>
      <c r="AC71" s="506" t="e">
        <f t="shared" si="10"/>
        <v>#REF!</v>
      </c>
    </row>
    <row r="72" spans="2:29" ht="13">
      <c r="B72" s="14"/>
      <c r="C72" s="139"/>
      <c r="D72" s="522">
        <f t="shared" si="4"/>
        <v>2008</v>
      </c>
      <c r="E72" s="532" t="e">
        <f>#REF!</f>
        <v>#REF!</v>
      </c>
      <c r="F72" s="524" t="e">
        <f>#REF!</f>
        <v>#REF!</v>
      </c>
      <c r="G72" s="525" t="e">
        <f>#REF!</f>
        <v>#REF!</v>
      </c>
      <c r="H72" s="526" t="e">
        <f>#REF!</f>
        <v>#REF!</v>
      </c>
      <c r="I72" s="526" t="e">
        <f>#REF!</f>
        <v>#REF!</v>
      </c>
      <c r="J72" s="526" t="e">
        <f>#REF!</f>
        <v>#REF!</v>
      </c>
      <c r="K72" s="526" t="e">
        <f>#REF!</f>
        <v>#REF!</v>
      </c>
      <c r="L72" s="526" t="e">
        <f>#REF!</f>
        <v>#REF!</v>
      </c>
      <c r="M72" s="527" t="e">
        <f>#REF!</f>
        <v>#REF!</v>
      </c>
      <c r="N72" s="525" t="e">
        <f>#REF!</f>
        <v>#REF!</v>
      </c>
      <c r="O72" s="533" t="e">
        <f>#REF!</f>
        <v>#REF!</v>
      </c>
      <c r="P72" s="534" t="e">
        <f>#REF!</f>
        <v>#REF!</v>
      </c>
      <c r="Q72" s="527" t="e">
        <f>#REF!</f>
        <v>#REF!</v>
      </c>
      <c r="R72" s="531"/>
      <c r="S72" s="22"/>
      <c r="T72" s="22"/>
      <c r="V72" s="506" t="e">
        <f>IF(E72="","",IF(MAX($V$66:V71)=INT(RIGHT(E72,1))-1,INT(RIGHT(E72,1)),""))</f>
        <v>#REF!</v>
      </c>
      <c r="W72" s="506" t="e">
        <f t="shared" si="5"/>
        <v>#REF!</v>
      </c>
      <c r="X72" s="506" t="e">
        <f t="shared" si="11"/>
        <v>#REF!</v>
      </c>
      <c r="Y72" s="506" t="e">
        <f t="shared" si="6"/>
        <v>#REF!</v>
      </c>
      <c r="Z72" s="506" t="e">
        <f t="shared" si="7"/>
        <v>#REF!</v>
      </c>
      <c r="AA72" s="506" t="e">
        <f t="shared" si="8"/>
        <v>#REF!</v>
      </c>
      <c r="AB72" s="506" t="e">
        <f t="shared" ca="1" si="9"/>
        <v>#REF!</v>
      </c>
      <c r="AC72" s="506" t="e">
        <f t="shared" si="10"/>
        <v>#REF!</v>
      </c>
    </row>
    <row r="73" spans="2:29" ht="13">
      <c r="B73" s="14"/>
      <c r="C73" s="139"/>
      <c r="D73" s="522">
        <f t="shared" si="4"/>
        <v>2009</v>
      </c>
      <c r="E73" s="532" t="e">
        <f>#REF!</f>
        <v>#REF!</v>
      </c>
      <c r="F73" s="524" t="e">
        <f>#REF!</f>
        <v>#REF!</v>
      </c>
      <c r="G73" s="525" t="e">
        <f>#REF!</f>
        <v>#REF!</v>
      </c>
      <c r="H73" s="526" t="e">
        <f>#REF!</f>
        <v>#REF!</v>
      </c>
      <c r="I73" s="526" t="e">
        <f>#REF!</f>
        <v>#REF!</v>
      </c>
      <c r="J73" s="526" t="e">
        <f>#REF!</f>
        <v>#REF!</v>
      </c>
      <c r="K73" s="526" t="e">
        <f>#REF!</f>
        <v>#REF!</v>
      </c>
      <c r="L73" s="526" t="e">
        <f>#REF!</f>
        <v>#REF!</v>
      </c>
      <c r="M73" s="527" t="e">
        <f>#REF!</f>
        <v>#REF!</v>
      </c>
      <c r="N73" s="525" t="e">
        <f>#REF!</f>
        <v>#REF!</v>
      </c>
      <c r="O73" s="533" t="e">
        <f>#REF!</f>
        <v>#REF!</v>
      </c>
      <c r="P73" s="534" t="e">
        <f>#REF!</f>
        <v>#REF!</v>
      </c>
      <c r="Q73" s="527" t="e">
        <f>#REF!</f>
        <v>#REF!</v>
      </c>
      <c r="R73" s="531"/>
      <c r="S73" s="22"/>
      <c r="T73" s="22"/>
      <c r="V73" s="506" t="e">
        <f>IF(E73="","",IF(MAX($V$66:V72)=INT(RIGHT(E73,1))-1,INT(RIGHT(E73,1)),""))</f>
        <v>#REF!</v>
      </c>
      <c r="W73" s="506" t="e">
        <f t="shared" si="5"/>
        <v>#REF!</v>
      </c>
      <c r="X73" s="506" t="e">
        <f t="shared" si="11"/>
        <v>#REF!</v>
      </c>
      <c r="Y73" s="506" t="e">
        <f t="shared" si="6"/>
        <v>#REF!</v>
      </c>
      <c r="Z73" s="506" t="e">
        <f t="shared" si="7"/>
        <v>#REF!</v>
      </c>
      <c r="AA73" s="506" t="e">
        <f t="shared" si="8"/>
        <v>#REF!</v>
      </c>
      <c r="AB73" s="506" t="e">
        <f t="shared" ca="1" si="9"/>
        <v>#REF!</v>
      </c>
      <c r="AC73" s="506" t="e">
        <f t="shared" si="10"/>
        <v>#REF!</v>
      </c>
    </row>
    <row r="74" spans="2:29" ht="13">
      <c r="B74" s="14"/>
      <c r="C74" s="139"/>
      <c r="D74" s="522">
        <f t="shared" si="4"/>
        <v>2010</v>
      </c>
      <c r="E74" s="532" t="e">
        <f>#REF!</f>
        <v>#REF!</v>
      </c>
      <c r="F74" s="524" t="e">
        <f>#REF!</f>
        <v>#REF!</v>
      </c>
      <c r="G74" s="525" t="e">
        <f>#REF!</f>
        <v>#REF!</v>
      </c>
      <c r="H74" s="526" t="e">
        <f>#REF!</f>
        <v>#REF!</v>
      </c>
      <c r="I74" s="526" t="e">
        <f>#REF!</f>
        <v>#REF!</v>
      </c>
      <c r="J74" s="526" t="e">
        <f>#REF!</f>
        <v>#REF!</v>
      </c>
      <c r="K74" s="526" t="e">
        <f>#REF!</f>
        <v>#REF!</v>
      </c>
      <c r="L74" s="526" t="e">
        <f>#REF!</f>
        <v>#REF!</v>
      </c>
      <c r="M74" s="527" t="e">
        <f>#REF!</f>
        <v>#REF!</v>
      </c>
      <c r="N74" s="525" t="e">
        <f>#REF!</f>
        <v>#REF!</v>
      </c>
      <c r="O74" s="533" t="e">
        <f>#REF!</f>
        <v>#REF!</v>
      </c>
      <c r="P74" s="534" t="e">
        <f>#REF!</f>
        <v>#REF!</v>
      </c>
      <c r="Q74" s="527" t="e">
        <f>#REF!</f>
        <v>#REF!</v>
      </c>
      <c r="R74" s="535" t="e">
        <f>#REF!</f>
        <v>#REF!</v>
      </c>
      <c r="S74" s="79"/>
      <c r="T74" s="22"/>
      <c r="V74" s="506" t="e">
        <f>IF(E74="","",IF(MAX($V$66:V73)=INT(RIGHT(E74,1))-1,INT(RIGHT(E74,1)),""))</f>
        <v>#REF!</v>
      </c>
      <c r="W74" s="506" t="e">
        <f t="shared" si="5"/>
        <v>#REF!</v>
      </c>
      <c r="X74" s="506" t="e">
        <f t="shared" si="11"/>
        <v>#REF!</v>
      </c>
      <c r="Y74" s="506" t="e">
        <f t="shared" si="6"/>
        <v>#REF!</v>
      </c>
      <c r="Z74" s="506" t="e">
        <f t="shared" si="7"/>
        <v>#REF!</v>
      </c>
      <c r="AA74" s="506" t="e">
        <f t="shared" si="8"/>
        <v>#REF!</v>
      </c>
      <c r="AB74" s="506" t="e">
        <f t="shared" ca="1" si="9"/>
        <v>#REF!</v>
      </c>
      <c r="AC74" s="506" t="e">
        <f t="shared" si="10"/>
        <v>#REF!</v>
      </c>
    </row>
    <row r="75" spans="2:29" ht="13.5" customHeight="1">
      <c r="B75" s="14"/>
      <c r="C75" s="23"/>
      <c r="D75" s="522">
        <f t="shared" si="4"/>
        <v>2011</v>
      </c>
      <c r="E75" s="532" t="e">
        <f>#REF!</f>
        <v>#REF!</v>
      </c>
      <c r="F75" s="524" t="e">
        <f>#REF!</f>
        <v>#REF!</v>
      </c>
      <c r="G75" s="525" t="e">
        <f>#REF!</f>
        <v>#REF!</v>
      </c>
      <c r="H75" s="526" t="e">
        <f>#REF!</f>
        <v>#REF!</v>
      </c>
      <c r="I75" s="526" t="e">
        <f>#REF!</f>
        <v>#REF!</v>
      </c>
      <c r="J75" s="526" t="e">
        <f>#REF!</f>
        <v>#REF!</v>
      </c>
      <c r="K75" s="526" t="e">
        <f>#REF!</f>
        <v>#REF!</v>
      </c>
      <c r="L75" s="526" t="e">
        <f>#REF!</f>
        <v>#REF!</v>
      </c>
      <c r="M75" s="527" t="e">
        <f>#REF!</f>
        <v>#REF!</v>
      </c>
      <c r="N75" s="525" t="e">
        <f>#REF!</f>
        <v>#REF!</v>
      </c>
      <c r="O75" s="533" t="e">
        <f>#REF!</f>
        <v>#REF!</v>
      </c>
      <c r="P75" s="534" t="e">
        <f>#REF!</f>
        <v>#REF!</v>
      </c>
      <c r="Q75" s="527" t="e">
        <f>#REF!</f>
        <v>#REF!</v>
      </c>
      <c r="R75" s="535" t="e">
        <f>#REF!</f>
        <v>#REF!</v>
      </c>
      <c r="S75" s="79"/>
      <c r="T75" s="22"/>
      <c r="V75" s="506" t="e">
        <f>IF(E75="","",IF(MAX($V$66:V74)=INT(RIGHT(E75,1))-1,INT(RIGHT(E75,1)),""))</f>
        <v>#REF!</v>
      </c>
      <c r="W75" s="506" t="e">
        <f t="shared" si="5"/>
        <v>#REF!</v>
      </c>
      <c r="X75" s="506" t="e">
        <f t="shared" si="11"/>
        <v>#REF!</v>
      </c>
      <c r="Y75" s="506" t="e">
        <f t="shared" si="6"/>
        <v>#REF!</v>
      </c>
      <c r="Z75" s="506" t="e">
        <f t="shared" si="7"/>
        <v>#REF!</v>
      </c>
      <c r="AA75" s="506" t="e">
        <f t="shared" si="8"/>
        <v>#REF!</v>
      </c>
      <c r="AB75" s="506" t="e">
        <f t="shared" ca="1" si="9"/>
        <v>#REF!</v>
      </c>
      <c r="AC75" s="506" t="e">
        <f t="shared" si="10"/>
        <v>#REF!</v>
      </c>
    </row>
    <row r="76" spans="2:29" ht="13">
      <c r="B76" s="14"/>
      <c r="C76" s="23"/>
      <c r="D76" s="522">
        <f t="shared" si="4"/>
        <v>2012</v>
      </c>
      <c r="E76" s="532" t="e">
        <f>#REF!</f>
        <v>#REF!</v>
      </c>
      <c r="F76" s="524" t="e">
        <f>#REF!</f>
        <v>#REF!</v>
      </c>
      <c r="G76" s="525" t="e">
        <f>#REF!</f>
        <v>#REF!</v>
      </c>
      <c r="H76" s="526" t="e">
        <f>#REF!</f>
        <v>#REF!</v>
      </c>
      <c r="I76" s="526" t="e">
        <f>#REF!</f>
        <v>#REF!</v>
      </c>
      <c r="J76" s="526" t="e">
        <f>#REF!</f>
        <v>#REF!</v>
      </c>
      <c r="K76" s="526" t="e">
        <f>#REF!</f>
        <v>#REF!</v>
      </c>
      <c r="L76" s="526" t="e">
        <f>#REF!</f>
        <v>#REF!</v>
      </c>
      <c r="M76" s="527" t="e">
        <f>#REF!</f>
        <v>#REF!</v>
      </c>
      <c r="N76" s="525" t="e">
        <f>#REF!</f>
        <v>#REF!</v>
      </c>
      <c r="O76" s="533" t="e">
        <f>#REF!</f>
        <v>#REF!</v>
      </c>
      <c r="P76" s="534" t="e">
        <f>#REF!</f>
        <v>#REF!</v>
      </c>
      <c r="Q76" s="527" t="e">
        <f>#REF!</f>
        <v>#REF!</v>
      </c>
      <c r="R76" s="535" t="e">
        <f>#REF!</f>
        <v>#REF!</v>
      </c>
      <c r="S76" s="79"/>
      <c r="T76" s="22"/>
      <c r="V76" s="506" t="e">
        <f>IF(E76="","",IF(MAX($V$66:V75)=INT(RIGHT(E76,1))-1,INT(RIGHT(E76,1)),""))</f>
        <v>#REF!</v>
      </c>
      <c r="W76" s="506" t="e">
        <f t="shared" si="5"/>
        <v>#REF!</v>
      </c>
      <c r="X76" s="506" t="e">
        <f t="shared" si="11"/>
        <v>#REF!</v>
      </c>
      <c r="Y76" s="506" t="e">
        <f t="shared" si="6"/>
        <v>#REF!</v>
      </c>
      <c r="Z76" s="506" t="e">
        <f t="shared" si="7"/>
        <v>#REF!</v>
      </c>
      <c r="AA76" s="506" t="e">
        <f t="shared" si="8"/>
        <v>#REF!</v>
      </c>
      <c r="AB76" s="506" t="e">
        <f t="shared" ca="1" si="9"/>
        <v>#REF!</v>
      </c>
      <c r="AC76" s="506" t="e">
        <f t="shared" si="10"/>
        <v>#REF!</v>
      </c>
    </row>
    <row r="77" spans="2:29" ht="13.5" customHeight="1">
      <c r="B77" s="14"/>
      <c r="C77" s="23"/>
      <c r="D77" s="522">
        <f t="shared" si="4"/>
        <v>2013</v>
      </c>
      <c r="E77" s="532" t="e">
        <f>#REF!</f>
        <v>#REF!</v>
      </c>
      <c r="F77" s="524" t="e">
        <f>#REF!</f>
        <v>#REF!</v>
      </c>
      <c r="G77" s="525" t="e">
        <f>#REF!</f>
        <v>#REF!</v>
      </c>
      <c r="H77" s="526" t="e">
        <f>#REF!</f>
        <v>#REF!</v>
      </c>
      <c r="I77" s="526" t="e">
        <f>#REF!</f>
        <v>#REF!</v>
      </c>
      <c r="J77" s="526" t="e">
        <f>#REF!</f>
        <v>#REF!</v>
      </c>
      <c r="K77" s="526" t="e">
        <f>#REF!</f>
        <v>#REF!</v>
      </c>
      <c r="L77" s="526" t="e">
        <f>#REF!</f>
        <v>#REF!</v>
      </c>
      <c r="M77" s="527" t="e">
        <f>#REF!</f>
        <v>#REF!</v>
      </c>
      <c r="N77" s="525" t="e">
        <f>#REF!</f>
        <v>#REF!</v>
      </c>
      <c r="O77" s="533" t="e">
        <f>#REF!</f>
        <v>#REF!</v>
      </c>
      <c r="P77" s="534" t="e">
        <f>#REF!</f>
        <v>#REF!</v>
      </c>
      <c r="Q77" s="527" t="e">
        <f>#REF!</f>
        <v>#REF!</v>
      </c>
      <c r="R77" s="535" t="e">
        <f>#REF!</f>
        <v>#REF!</v>
      </c>
      <c r="S77" s="79"/>
      <c r="T77" s="22"/>
      <c r="V77" s="506" t="e">
        <f>IF(E77="","",IF(MAX($V$66:V76)=INT(RIGHT(E77,1))-1,INT(RIGHT(E77,1)),""))</f>
        <v>#REF!</v>
      </c>
      <c r="W77" s="506" t="e">
        <f t="shared" si="5"/>
        <v>#REF!</v>
      </c>
      <c r="X77" s="506" t="e">
        <f t="shared" si="11"/>
        <v>#REF!</v>
      </c>
      <c r="Y77" s="506" t="e">
        <f t="shared" si="6"/>
        <v>#REF!</v>
      </c>
      <c r="Z77" s="506" t="e">
        <f t="shared" si="7"/>
        <v>#REF!</v>
      </c>
      <c r="AA77" s="506" t="e">
        <f t="shared" si="8"/>
        <v>#REF!</v>
      </c>
      <c r="AB77" s="506" t="e">
        <f t="shared" ca="1" si="9"/>
        <v>#REF!</v>
      </c>
      <c r="AC77" s="506" t="e">
        <f t="shared" si="10"/>
        <v>#REF!</v>
      </c>
    </row>
    <row r="78" spans="2:29" ht="13.5" customHeight="1">
      <c r="B78" s="14"/>
      <c r="C78" s="23"/>
      <c r="D78" s="522">
        <f t="shared" si="4"/>
        <v>2014</v>
      </c>
      <c r="E78" s="532" t="e">
        <f>#REF!</f>
        <v>#REF!</v>
      </c>
      <c r="F78" s="524" t="e">
        <f>#REF!</f>
        <v>#REF!</v>
      </c>
      <c r="G78" s="525" t="e">
        <f>#REF!</f>
        <v>#REF!</v>
      </c>
      <c r="H78" s="526" t="e">
        <f>#REF!</f>
        <v>#REF!</v>
      </c>
      <c r="I78" s="526" t="e">
        <f>#REF!</f>
        <v>#REF!</v>
      </c>
      <c r="J78" s="526" t="e">
        <f>#REF!</f>
        <v>#REF!</v>
      </c>
      <c r="K78" s="526" t="e">
        <f>#REF!</f>
        <v>#REF!</v>
      </c>
      <c r="L78" s="526" t="e">
        <f>#REF!</f>
        <v>#REF!</v>
      </c>
      <c r="M78" s="527" t="e">
        <f>#REF!</f>
        <v>#REF!</v>
      </c>
      <c r="N78" s="525" t="e">
        <f>#REF!</f>
        <v>#REF!</v>
      </c>
      <c r="O78" s="533" t="e">
        <f>#REF!</f>
        <v>#REF!</v>
      </c>
      <c r="P78" s="534" t="e">
        <f>#REF!</f>
        <v>#REF!</v>
      </c>
      <c r="Q78" s="527" t="e">
        <f>#REF!</f>
        <v>#REF!</v>
      </c>
      <c r="R78" s="535" t="e">
        <f>#REF!</f>
        <v>#REF!</v>
      </c>
      <c r="S78" s="22"/>
      <c r="T78" s="22"/>
      <c r="V78" s="506" t="e">
        <f>IF(E78="","",IF(MAX($V$66:V77)=INT(RIGHT(E78,1))-1,INT(RIGHT(E78,1)),""))</f>
        <v>#REF!</v>
      </c>
      <c r="W78" s="506" t="e">
        <f t="shared" si="5"/>
        <v>#REF!</v>
      </c>
      <c r="X78" s="506" t="e">
        <f t="shared" si="11"/>
        <v>#REF!</v>
      </c>
      <c r="Y78" s="506" t="e">
        <f t="shared" si="6"/>
        <v>#REF!</v>
      </c>
      <c r="Z78" s="506" t="e">
        <f t="shared" si="7"/>
        <v>#REF!</v>
      </c>
      <c r="AA78" s="506" t="e">
        <f t="shared" si="8"/>
        <v>#REF!</v>
      </c>
      <c r="AB78" s="506" t="e">
        <f t="shared" ca="1" si="9"/>
        <v>#REF!</v>
      </c>
      <c r="AC78" s="506" t="e">
        <f t="shared" si="10"/>
        <v>#REF!</v>
      </c>
    </row>
    <row r="79" spans="2:29" ht="13.5" customHeight="1">
      <c r="B79" s="14"/>
      <c r="C79" s="23"/>
      <c r="D79" s="522">
        <f t="shared" si="4"/>
        <v>2015</v>
      </c>
      <c r="E79" s="532" t="e">
        <f>#REF!</f>
        <v>#REF!</v>
      </c>
      <c r="F79" s="524" t="e">
        <f>#REF!</f>
        <v>#REF!</v>
      </c>
      <c r="G79" s="525" t="e">
        <f>#REF!</f>
        <v>#REF!</v>
      </c>
      <c r="H79" s="526" t="e">
        <f>#REF!</f>
        <v>#REF!</v>
      </c>
      <c r="I79" s="526" t="e">
        <f>#REF!</f>
        <v>#REF!</v>
      </c>
      <c r="J79" s="526" t="e">
        <f>#REF!</f>
        <v>#REF!</v>
      </c>
      <c r="K79" s="526" t="e">
        <f>#REF!</f>
        <v>#REF!</v>
      </c>
      <c r="L79" s="526" t="e">
        <f>#REF!</f>
        <v>#REF!</v>
      </c>
      <c r="M79" s="527" t="e">
        <f>#REF!</f>
        <v>#REF!</v>
      </c>
      <c r="N79" s="525" t="e">
        <f>#REF!</f>
        <v>#REF!</v>
      </c>
      <c r="O79" s="533" t="e">
        <f>#REF!</f>
        <v>#REF!</v>
      </c>
      <c r="P79" s="534" t="e">
        <f>#REF!</f>
        <v>#REF!</v>
      </c>
      <c r="Q79" s="527" t="e">
        <f>#REF!</f>
        <v>#REF!</v>
      </c>
      <c r="R79" s="535" t="e">
        <f>#REF!</f>
        <v>#REF!</v>
      </c>
      <c r="S79" s="22"/>
      <c r="T79" s="22"/>
      <c r="V79" s="506" t="e">
        <f>IF(E79="","",IF(MAX($V$66:V78)=INT(RIGHT(E79,1))-1,INT(RIGHT(E79,1)),""))</f>
        <v>#REF!</v>
      </c>
      <c r="W79" s="506" t="e">
        <f t="shared" si="5"/>
        <v>#REF!</v>
      </c>
      <c r="X79" s="506" t="e">
        <f t="shared" si="11"/>
        <v>#REF!</v>
      </c>
      <c r="Y79" s="506" t="e">
        <f t="shared" si="6"/>
        <v>#REF!</v>
      </c>
      <c r="Z79" s="506" t="e">
        <f t="shared" si="7"/>
        <v>#REF!</v>
      </c>
      <c r="AA79" s="506" t="e">
        <f t="shared" si="8"/>
        <v>#REF!</v>
      </c>
      <c r="AB79" s="506" t="e">
        <f t="shared" ca="1" si="9"/>
        <v>#REF!</v>
      </c>
      <c r="AC79" s="506" t="e">
        <f t="shared" si="10"/>
        <v>#REF!</v>
      </c>
    </row>
    <row r="80" spans="2:29" ht="13.5" customHeight="1">
      <c r="B80" s="14"/>
      <c r="C80" s="23"/>
      <c r="D80" s="522">
        <f t="shared" si="4"/>
        <v>2016</v>
      </c>
      <c r="E80" s="532" t="e">
        <f>#REF!</f>
        <v>#REF!</v>
      </c>
      <c r="F80" s="524" t="e">
        <f>#REF!</f>
        <v>#REF!</v>
      </c>
      <c r="G80" s="525" t="e">
        <f>#REF!</f>
        <v>#REF!</v>
      </c>
      <c r="H80" s="526" t="e">
        <f>#REF!</f>
        <v>#REF!</v>
      </c>
      <c r="I80" s="526" t="e">
        <f>#REF!</f>
        <v>#REF!</v>
      </c>
      <c r="J80" s="526" t="e">
        <f>#REF!</f>
        <v>#REF!</v>
      </c>
      <c r="K80" s="526" t="e">
        <f>#REF!</f>
        <v>#REF!</v>
      </c>
      <c r="L80" s="526" t="e">
        <f>#REF!</f>
        <v>#REF!</v>
      </c>
      <c r="M80" s="527" t="e">
        <f>#REF!</f>
        <v>#REF!</v>
      </c>
      <c r="N80" s="525" t="e">
        <f>#REF!</f>
        <v>#REF!</v>
      </c>
      <c r="O80" s="533" t="e">
        <f>#REF!</f>
        <v>#REF!</v>
      </c>
      <c r="P80" s="534" t="e">
        <f>#REF!</f>
        <v>#REF!</v>
      </c>
      <c r="Q80" s="527" t="e">
        <f>#REF!</f>
        <v>#REF!</v>
      </c>
      <c r="R80" s="535" t="e">
        <f>#REF!</f>
        <v>#REF!</v>
      </c>
      <c r="S80" s="22"/>
      <c r="T80" s="22"/>
      <c r="V80" s="506" t="e">
        <f>IF(E80="","",IF(MAX($V$66:V79)=INT(RIGHT(E80,1))-1,INT(RIGHT(E80,1)),""))</f>
        <v>#REF!</v>
      </c>
      <c r="W80" s="506" t="e">
        <f t="shared" si="5"/>
        <v>#REF!</v>
      </c>
      <c r="X80" s="506" t="e">
        <f t="shared" si="11"/>
        <v>#REF!</v>
      </c>
      <c r="Y80" s="506" t="e">
        <f t="shared" si="6"/>
        <v>#REF!</v>
      </c>
      <c r="Z80" s="506" t="e">
        <f t="shared" si="7"/>
        <v>#REF!</v>
      </c>
      <c r="AA80" s="506" t="e">
        <f t="shared" si="8"/>
        <v>#REF!</v>
      </c>
      <c r="AB80" s="506" t="e">
        <f t="shared" ca="1" si="9"/>
        <v>#REF!</v>
      </c>
      <c r="AC80" s="506" t="e">
        <f t="shared" si="10"/>
        <v>#REF!</v>
      </c>
    </row>
    <row r="81" spans="2:32" ht="13.5" customHeight="1">
      <c r="B81" s="14"/>
      <c r="C81" s="23"/>
      <c r="D81" s="522">
        <f t="shared" si="4"/>
        <v>2017</v>
      </c>
      <c r="E81" s="532" t="e">
        <f>#REF!</f>
        <v>#REF!</v>
      </c>
      <c r="F81" s="524" t="e">
        <f>#REF!</f>
        <v>#REF!</v>
      </c>
      <c r="G81" s="525" t="e">
        <f>#REF!</f>
        <v>#REF!</v>
      </c>
      <c r="H81" s="526" t="e">
        <f>#REF!</f>
        <v>#REF!</v>
      </c>
      <c r="I81" s="526" t="e">
        <f>#REF!</f>
        <v>#REF!</v>
      </c>
      <c r="J81" s="526" t="e">
        <f>#REF!</f>
        <v>#REF!</v>
      </c>
      <c r="K81" s="526" t="e">
        <f>#REF!</f>
        <v>#REF!</v>
      </c>
      <c r="L81" s="526" t="e">
        <f>#REF!</f>
        <v>#REF!</v>
      </c>
      <c r="M81" s="527" t="e">
        <f>#REF!</f>
        <v>#REF!</v>
      </c>
      <c r="N81" s="525" t="e">
        <f>#REF!</f>
        <v>#REF!</v>
      </c>
      <c r="O81" s="533" t="e">
        <f>#REF!</f>
        <v>#REF!</v>
      </c>
      <c r="P81" s="534" t="e">
        <f>#REF!</f>
        <v>#REF!</v>
      </c>
      <c r="Q81" s="527" t="e">
        <f>#REF!</f>
        <v>#REF!</v>
      </c>
      <c r="R81" s="535" t="e">
        <f>#REF!</f>
        <v>#REF!</v>
      </c>
      <c r="S81" s="22"/>
      <c r="T81" s="22"/>
      <c r="V81" s="506" t="e">
        <f>IF(E81="","",IF(MAX($V$66:V80)=INT(RIGHT(E81,1))-1,INT(RIGHT(E81,1)),""))</f>
        <v>#REF!</v>
      </c>
      <c r="W81" s="506" t="e">
        <f t="shared" si="5"/>
        <v>#REF!</v>
      </c>
      <c r="X81" s="506" t="e">
        <f t="shared" si="11"/>
        <v>#REF!</v>
      </c>
      <c r="Y81" s="506" t="e">
        <f t="shared" si="6"/>
        <v>#REF!</v>
      </c>
      <c r="Z81" s="506" t="e">
        <f t="shared" si="7"/>
        <v>#REF!</v>
      </c>
      <c r="AA81" s="506" t="e">
        <f t="shared" si="8"/>
        <v>#REF!</v>
      </c>
      <c r="AB81" s="506" t="e">
        <f t="shared" ca="1" si="9"/>
        <v>#REF!</v>
      </c>
      <c r="AC81" s="506" t="e">
        <f t="shared" si="10"/>
        <v>#REF!</v>
      </c>
    </row>
    <row r="82" spans="2:32" ht="13.5" customHeight="1">
      <c r="B82" s="14"/>
      <c r="C82" s="23"/>
      <c r="D82" s="522">
        <f t="shared" si="4"/>
        <v>2018</v>
      </c>
      <c r="E82" s="532" t="e">
        <f>#REF!</f>
        <v>#REF!</v>
      </c>
      <c r="F82" s="524" t="e">
        <f>#REF!</f>
        <v>#REF!</v>
      </c>
      <c r="G82" s="525" t="e">
        <f>#REF!</f>
        <v>#REF!</v>
      </c>
      <c r="H82" s="526" t="e">
        <f>#REF!</f>
        <v>#REF!</v>
      </c>
      <c r="I82" s="526" t="e">
        <f>#REF!</f>
        <v>#REF!</v>
      </c>
      <c r="J82" s="526" t="e">
        <f>#REF!</f>
        <v>#REF!</v>
      </c>
      <c r="K82" s="526" t="e">
        <f>#REF!</f>
        <v>#REF!</v>
      </c>
      <c r="L82" s="526" t="e">
        <f>#REF!</f>
        <v>#REF!</v>
      </c>
      <c r="M82" s="527" t="e">
        <f>#REF!</f>
        <v>#REF!</v>
      </c>
      <c r="N82" s="525" t="e">
        <f>#REF!</f>
        <v>#REF!</v>
      </c>
      <c r="O82" s="533" t="e">
        <f>#REF!</f>
        <v>#REF!</v>
      </c>
      <c r="P82" s="534" t="e">
        <f>#REF!</f>
        <v>#REF!</v>
      </c>
      <c r="Q82" s="527" t="e">
        <f>#REF!</f>
        <v>#REF!</v>
      </c>
      <c r="R82" s="535" t="e">
        <f>#REF!</f>
        <v>#REF!</v>
      </c>
      <c r="S82" s="22"/>
      <c r="T82" s="22"/>
      <c r="V82" s="506" t="e">
        <f>IF(E82="","",IF(MAX($V$66:V81)=INT(RIGHT(E82,1))-1,INT(RIGHT(E82,1)),""))</f>
        <v>#REF!</v>
      </c>
      <c r="W82" s="506" t="e">
        <f t="shared" si="5"/>
        <v>#REF!</v>
      </c>
      <c r="X82" s="506" t="e">
        <f t="shared" si="11"/>
        <v>#REF!</v>
      </c>
      <c r="Y82" s="506" t="e">
        <f t="shared" si="6"/>
        <v>#REF!</v>
      </c>
      <c r="Z82" s="506" t="e">
        <f t="shared" si="7"/>
        <v>#REF!</v>
      </c>
      <c r="AA82" s="506" t="e">
        <f t="shared" si="8"/>
        <v>#REF!</v>
      </c>
      <c r="AB82" s="506" t="e">
        <f t="shared" ca="1" si="9"/>
        <v>#REF!</v>
      </c>
      <c r="AC82" s="506" t="e">
        <f t="shared" si="10"/>
        <v>#REF!</v>
      </c>
    </row>
    <row r="83" spans="2:32" ht="13.5" customHeight="1">
      <c r="B83" s="14"/>
      <c r="C83" s="23"/>
      <c r="D83" s="522">
        <f t="shared" si="4"/>
        <v>2019</v>
      </c>
      <c r="E83" s="532" t="e">
        <f>#REF!</f>
        <v>#REF!</v>
      </c>
      <c r="F83" s="524" t="e">
        <f>#REF!</f>
        <v>#REF!</v>
      </c>
      <c r="G83" s="525" t="e">
        <f>#REF!</f>
        <v>#REF!</v>
      </c>
      <c r="H83" s="526" t="e">
        <f>#REF!</f>
        <v>#REF!</v>
      </c>
      <c r="I83" s="526" t="e">
        <f>#REF!</f>
        <v>#REF!</v>
      </c>
      <c r="J83" s="526" t="e">
        <f>#REF!</f>
        <v>#REF!</v>
      </c>
      <c r="K83" s="526" t="e">
        <f>#REF!</f>
        <v>#REF!</v>
      </c>
      <c r="L83" s="526" t="e">
        <f>#REF!</f>
        <v>#REF!</v>
      </c>
      <c r="M83" s="527" t="e">
        <f>#REF!</f>
        <v>#REF!</v>
      </c>
      <c r="N83" s="525" t="e">
        <f>#REF!</f>
        <v>#REF!</v>
      </c>
      <c r="O83" s="533" t="e">
        <f>#REF!</f>
        <v>#REF!</v>
      </c>
      <c r="P83" s="534" t="e">
        <f>#REF!</f>
        <v>#REF!</v>
      </c>
      <c r="Q83" s="527" t="e">
        <f>#REF!</f>
        <v>#REF!</v>
      </c>
      <c r="R83" s="535" t="e">
        <f>#REF!</f>
        <v>#REF!</v>
      </c>
      <c r="S83" s="22"/>
      <c r="T83" s="22"/>
      <c r="V83" s="506" t="e">
        <f>IF(E83="","",IF(MAX($V$66:V82)=INT(RIGHT(E83,1))-1,INT(RIGHT(E83,1)),""))</f>
        <v>#REF!</v>
      </c>
      <c r="W83" s="506" t="e">
        <f t="shared" si="5"/>
        <v>#REF!</v>
      </c>
      <c r="X83" s="506" t="e">
        <f t="shared" si="11"/>
        <v>#REF!</v>
      </c>
      <c r="Y83" s="506" t="e">
        <f t="shared" si="6"/>
        <v>#REF!</v>
      </c>
      <c r="Z83" s="506" t="e">
        <f t="shared" si="7"/>
        <v>#REF!</v>
      </c>
      <c r="AA83" s="506" t="e">
        <f t="shared" si="8"/>
        <v>#REF!</v>
      </c>
      <c r="AB83" s="506" t="e">
        <f t="shared" ca="1" si="9"/>
        <v>#REF!</v>
      </c>
      <c r="AC83" s="506" t="e">
        <f t="shared" si="10"/>
        <v>#REF!</v>
      </c>
    </row>
    <row r="84" spans="2:32" ht="9" customHeight="1" thickBot="1">
      <c r="B84" s="14"/>
      <c r="C84" s="23"/>
      <c r="D84" s="284"/>
      <c r="E84" s="285"/>
      <c r="F84" s="286"/>
      <c r="G84" s="286"/>
      <c r="H84" s="286"/>
      <c r="I84" s="287"/>
      <c r="J84" s="287"/>
      <c r="K84" s="287"/>
      <c r="L84" s="287"/>
      <c r="M84" s="287"/>
      <c r="N84" s="287"/>
      <c r="O84" s="287"/>
      <c r="P84" s="287"/>
      <c r="Q84" s="287"/>
      <c r="R84" s="287"/>
      <c r="S84" s="22"/>
      <c r="T84" s="22"/>
    </row>
    <row r="85" spans="2:32" thickBot="1">
      <c r="B85" s="14"/>
      <c r="C85" s="23"/>
      <c r="D85" s="1" t="s">
        <v>192</v>
      </c>
      <c r="P85" s="6" t="s">
        <v>193</v>
      </c>
      <c r="Q85" s="536" t="e">
        <f>#REF!</f>
        <v>#REF!</v>
      </c>
      <c r="R85" s="3" t="s">
        <v>793</v>
      </c>
      <c r="S85" s="22"/>
      <c r="T85" s="22"/>
    </row>
    <row r="86" spans="2:32" thickBot="1">
      <c r="B86" s="14"/>
      <c r="C86" s="23"/>
      <c r="E86" s="3" t="s">
        <v>196</v>
      </c>
      <c r="F86" s="3"/>
      <c r="G86" s="3" t="s">
        <v>197</v>
      </c>
      <c r="H86" s="3"/>
      <c r="I86" s="3"/>
      <c r="J86" s="3"/>
      <c r="S86" s="79"/>
      <c r="T86" s="22"/>
    </row>
    <row r="87" spans="2:32" thickBot="1">
      <c r="B87" s="14"/>
      <c r="C87" s="23"/>
      <c r="E87" s="3" t="s">
        <v>205</v>
      </c>
      <c r="F87" s="3"/>
      <c r="G87" s="3" t="s">
        <v>794</v>
      </c>
      <c r="N87" s="6" t="s">
        <v>207</v>
      </c>
      <c r="O87" s="537" t="e">
        <f>#REF!</f>
        <v>#REF!</v>
      </c>
      <c r="P87" s="1" t="s">
        <v>208</v>
      </c>
      <c r="Q87" s="537" t="e">
        <f>#REF!</f>
        <v>#REF!</v>
      </c>
      <c r="R87" s="1" t="s">
        <v>140</v>
      </c>
      <c r="S87" s="22"/>
      <c r="T87" s="22"/>
      <c r="W87" s="1">
        <v>2010</v>
      </c>
      <c r="X87" s="1">
        <v>2011</v>
      </c>
      <c r="Y87" s="1">
        <v>2012</v>
      </c>
      <c r="Z87" s="1">
        <v>2013</v>
      </c>
      <c r="AA87" s="1">
        <v>2014</v>
      </c>
      <c r="AB87" s="1">
        <v>2015</v>
      </c>
      <c r="AC87" s="1">
        <v>2016</v>
      </c>
      <c r="AD87" s="1">
        <v>2017</v>
      </c>
      <c r="AE87" s="1">
        <v>2018</v>
      </c>
      <c r="AF87" s="1">
        <v>2019</v>
      </c>
    </row>
    <row r="88" spans="2:32" thickBot="1">
      <c r="B88" s="14"/>
      <c r="C88" s="23"/>
      <c r="E88" s="3" t="s">
        <v>214</v>
      </c>
      <c r="F88" s="3"/>
      <c r="G88" s="3" t="s">
        <v>795</v>
      </c>
      <c r="S88" s="22"/>
      <c r="T88" s="22"/>
    </row>
    <row r="89" spans="2:32" thickBot="1">
      <c r="B89" s="14"/>
      <c r="C89" s="23"/>
      <c r="E89" s="3" t="s">
        <v>217</v>
      </c>
      <c r="F89" s="3"/>
      <c r="G89" s="3" t="s">
        <v>796</v>
      </c>
      <c r="P89" s="6" t="s">
        <v>219</v>
      </c>
      <c r="Q89" s="538" t="e">
        <f>#REF!</f>
        <v>#REF!</v>
      </c>
      <c r="R89" s="3" t="s">
        <v>793</v>
      </c>
      <c r="S89" s="22"/>
      <c r="T89" s="22"/>
      <c r="W89" s="539"/>
    </row>
    <row r="90" spans="2:32" ht="13">
      <c r="B90" s="14"/>
      <c r="C90" s="69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76"/>
      <c r="T90" s="22"/>
    </row>
    <row r="91" spans="2:32" ht="13">
      <c r="B91" s="299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76"/>
    </row>
    <row r="92" spans="2:32" ht="13">
      <c r="T92" s="303" t="s">
        <v>797</v>
      </c>
    </row>
    <row r="93" spans="2:32" ht="13" hidden="1"/>
    <row r="94" spans="2:32" ht="13" hidden="1"/>
    <row r="95" spans="2:32" ht="13" hidden="1"/>
    <row r="96" spans="2:32" ht="13" hidden="1"/>
    <row r="97" spans="25:25" ht="13" hidden="1"/>
    <row r="98" spans="25:25" ht="13" hidden="1"/>
    <row r="99" spans="25:25" ht="13" hidden="1"/>
    <row r="100" spans="25:25" ht="13" hidden="1">
      <c r="Y100" s="540"/>
    </row>
    <row r="101" spans="25:25" ht="13" hidden="1">
      <c r="Y101" s="540"/>
    </row>
    <row r="102" spans="25:25" ht="13" hidden="1">
      <c r="Y102" s="540"/>
    </row>
    <row r="103" spans="25:25" ht="13" hidden="1">
      <c r="Y103" s="540"/>
    </row>
    <row r="104" spans="25:25" ht="13" hidden="1">
      <c r="Y104" s="540"/>
    </row>
    <row r="105" spans="25:25" ht="13" hidden="1">
      <c r="Y105" s="540"/>
    </row>
    <row r="106" spans="25:25" ht="13" hidden="1">
      <c r="Y106" s="540"/>
    </row>
    <row r="107" spans="25:25" ht="13" hidden="1">
      <c r="Y107" s="540"/>
    </row>
    <row r="108" spans="25:25" ht="13" hidden="1">
      <c r="Y108" s="540"/>
    </row>
    <row r="109" spans="25:25" ht="13" hidden="1"/>
    <row r="110" spans="25:25" ht="13" hidden="1"/>
    <row r="111" spans="25:25" ht="13" hidden="1"/>
    <row r="112" spans="25:25" ht="13" hidden="1"/>
    <row r="113" ht="13" hidden="1"/>
    <row r="114" ht="13" hidden="1"/>
    <row r="115" ht="13" hidden="1"/>
    <row r="116" ht="13" hidden="1"/>
    <row r="117" ht="13" hidden="1"/>
    <row r="118" ht="13" hidden="1"/>
    <row r="119" ht="13" hidden="1"/>
    <row r="120" ht="13" hidden="1"/>
    <row r="121" ht="13" hidden="1"/>
    <row r="122" ht="13" hidden="1"/>
    <row r="123" ht="13" hidden="1"/>
    <row r="124" ht="13" hidden="1"/>
    <row r="125" ht="13" hidden="1"/>
    <row r="126" ht="13" hidden="1"/>
    <row r="127" ht="13" hidden="1"/>
    <row r="128" ht="13" hidden="1"/>
    <row r="129" ht="13" hidden="1"/>
    <row r="130" ht="13" hidden="1"/>
    <row r="131" ht="13" hidden="1"/>
    <row r="132" ht="13" hidden="1"/>
    <row r="133" ht="13" hidden="1"/>
    <row r="134" ht="13" hidden="1"/>
    <row r="135" ht="13" hidden="1"/>
    <row r="136" ht="13" hidden="1"/>
    <row r="137" ht="13" hidden="1"/>
    <row r="138" ht="13" hidden="1"/>
    <row r="139" ht="13" hidden="1"/>
    <row r="140" ht="13" hidden="1"/>
    <row r="141" ht="13" hidden="1"/>
    <row r="142" ht="13" hidden="1"/>
    <row r="143" ht="13" hidden="1"/>
    <row r="144" ht="13" hidden="1"/>
    <row r="145" ht="13" hidden="1"/>
    <row r="146" ht="13" hidden="1"/>
    <row r="147" ht="13" hidden="1"/>
    <row r="148" ht="13" hidden="1"/>
    <row r="149" ht="13" hidden="1"/>
    <row r="150" ht="13" hidden="1"/>
    <row r="151" ht="13" hidden="1"/>
    <row r="152" ht="13" hidden="1"/>
    <row r="153" ht="13" hidden="1"/>
    <row r="154" ht="13" hidden="1"/>
    <row r="155" ht="13" hidden="1"/>
    <row r="156" ht="13" hidden="1"/>
    <row r="157" ht="13" hidden="1"/>
    <row r="158" ht="13" hidden="1"/>
    <row r="159" ht="13" hidden="1"/>
    <row r="160" ht="13" hidden="1"/>
    <row r="161" ht="13" hidden="1"/>
    <row r="162" ht="13" hidden="1"/>
    <row r="163" ht="13" hidden="1"/>
    <row r="164" ht="13" hidden="1"/>
    <row r="165" ht="13" hidden="1"/>
    <row r="166" ht="13" hidden="1"/>
    <row r="167" ht="13" hidden="1"/>
    <row r="168" ht="13" hidden="1"/>
    <row r="169" ht="13" hidden="1"/>
    <row r="170" ht="13" hidden="1"/>
    <row r="171" ht="13" hidden="1"/>
    <row r="172" ht="13" hidden="1"/>
    <row r="173" ht="13" hidden="1"/>
    <row r="174" ht="13" hidden="1"/>
    <row r="175" ht="13" hidden="1"/>
    <row r="176" ht="13" hidden="1"/>
    <row r="177" ht="13" hidden="1"/>
    <row r="178" ht="13" hidden="1"/>
    <row r="179" ht="13" hidden="1"/>
    <row r="180" ht="13" hidden="1"/>
    <row r="181" ht="13" hidden="1"/>
    <row r="182" ht="13" hidden="1"/>
    <row r="183" ht="13" hidden="1"/>
    <row r="184" ht="13" hidden="1"/>
    <row r="185" ht="13" hidden="1"/>
    <row r="186" ht="13" hidden="1"/>
    <row r="187" ht="13" hidden="1"/>
    <row r="188" ht="13" hidden="1"/>
    <row r="189" ht="13" hidden="1"/>
    <row r="190" ht="13" hidden="1"/>
    <row r="191" ht="13" hidden="1"/>
    <row r="192" ht="13" hidden="1"/>
    <row r="193" ht="13" hidden="1"/>
    <row r="194" ht="13" hidden="1"/>
    <row r="195" ht="13" hidden="1"/>
    <row r="196" ht="13" hidden="1"/>
    <row r="197" ht="13" hidden="1"/>
    <row r="198" ht="13" hidden="1"/>
    <row r="199" ht="13" hidden="1"/>
    <row r="200" ht="13" hidden="1"/>
    <row r="201" ht="13" hidden="1"/>
    <row r="202" ht="13" hidden="1"/>
    <row r="203" ht="13" hidden="1"/>
    <row r="204" ht="13" hidden="1"/>
    <row r="205" ht="13" hidden="1"/>
    <row r="206" ht="13" hidden="1"/>
    <row r="207" ht="13" hidden="1"/>
    <row r="208" ht="13" hidden="1"/>
    <row r="209" ht="13" hidden="1"/>
    <row r="210" ht="13" hidden="1"/>
    <row r="211" ht="13" hidden="1"/>
    <row r="212" ht="13" hidden="1"/>
    <row r="213" ht="13" hidden="1"/>
    <row r="214" ht="13" hidden="1"/>
    <row r="215" ht="13" hidden="1"/>
    <row r="216" ht="13" hidden="1"/>
    <row r="217" ht="13" hidden="1"/>
    <row r="218" ht="13" hidden="1"/>
    <row r="219" ht="13" hidden="1"/>
    <row r="220" ht="13" hidden="1"/>
    <row r="221" ht="13" hidden="1"/>
    <row r="222" ht="13" hidden="1"/>
    <row r="223" ht="13" hidden="1"/>
    <row r="224" ht="13" hidden="1"/>
    <row r="225" ht="13" hidden="1"/>
    <row r="226" ht="13" hidden="1"/>
    <row r="227" ht="13" hidden="1"/>
    <row r="228" ht="13" hidden="1"/>
    <row r="229" ht="13" hidden="1"/>
    <row r="230" ht="13" hidden="1"/>
    <row r="231" ht="13" hidden="1"/>
    <row r="232" ht="13" hidden="1"/>
    <row r="233" ht="13" hidden="1"/>
    <row r="234" ht="13" hidden="1"/>
    <row r="235" ht="13" hidden="1"/>
    <row r="236" ht="13" hidden="1"/>
    <row r="237" ht="13" hidden="1"/>
    <row r="238" ht="13" hidden="1"/>
    <row r="239" ht="13" hidden="1"/>
    <row r="240" ht="13" hidden="1"/>
    <row r="241" ht="13" hidden="1"/>
    <row r="242" ht="13" hidden="1"/>
    <row r="243" ht="13" hidden="1"/>
    <row r="244" ht="13" hidden="1"/>
    <row r="245" ht="13" hidden="1"/>
    <row r="246" ht="13" hidden="1"/>
    <row r="247" ht="13" hidden="1"/>
    <row r="248" ht="13" hidden="1"/>
    <row r="249" ht="13" hidden="1"/>
    <row r="250" ht="13" hidden="1"/>
    <row r="251" ht="13" hidden="1"/>
    <row r="252" ht="13" hidden="1"/>
    <row r="253" ht="13" hidden="1"/>
    <row r="254" ht="13" hidden="1"/>
    <row r="255" ht="13" hidden="1"/>
    <row r="256" ht="13" hidden="1"/>
    <row r="257" ht="13" hidden="1"/>
    <row r="258" ht="13" hidden="1"/>
    <row r="259" ht="13" hidden="1"/>
    <row r="260" ht="13" hidden="1"/>
    <row r="261" ht="13" hidden="1"/>
    <row r="262" ht="13" hidden="1"/>
    <row r="263" ht="13" hidden="1"/>
    <row r="264" ht="13" hidden="1"/>
    <row r="265" ht="13" hidden="1"/>
    <row r="266" ht="13" hidden="1"/>
    <row r="267" ht="13" hidden="1"/>
    <row r="268" ht="13" hidden="1"/>
    <row r="269" ht="13" hidden="1"/>
    <row r="270" ht="13" hidden="1"/>
    <row r="271" ht="13" hidden="1"/>
    <row r="272" ht="13" hidden="1"/>
    <row r="273" ht="13" hidden="1"/>
    <row r="274" ht="13" hidden="1"/>
    <row r="275" ht="13" hidden="1"/>
    <row r="276" ht="13" hidden="1"/>
    <row r="277" ht="13" hidden="1"/>
    <row r="278" ht="13" hidden="1"/>
    <row r="279" ht="13" hidden="1"/>
    <row r="280" ht="13" hidden="1"/>
    <row r="281" ht="13" hidden="1"/>
    <row r="282" ht="13" hidden="1"/>
    <row r="283" ht="13" hidden="1"/>
    <row r="284" ht="13" hidden="1"/>
    <row r="285" ht="13" hidden="1"/>
    <row r="286" ht="13" hidden="1"/>
    <row r="287" ht="13" hidden="1"/>
    <row r="288" ht="13" hidden="1"/>
    <row r="289" ht="13" hidden="1"/>
    <row r="290" ht="13" hidden="1"/>
    <row r="291" ht="13" hidden="1"/>
    <row r="292" ht="13" hidden="1"/>
    <row r="293" ht="13" hidden="1"/>
    <row r="294" ht="13" hidden="1"/>
    <row r="295" ht="13" hidden="1"/>
    <row r="296" ht="13" hidden="1"/>
    <row r="297" ht="13" hidden="1"/>
    <row r="298" ht="13" hidden="1"/>
    <row r="299" ht="13" hidden="1"/>
    <row r="300" ht="13" hidden="1"/>
    <row r="301" ht="13" hidden="1"/>
    <row r="302" ht="13" hidden="1"/>
    <row r="303" ht="13" hidden="1"/>
    <row r="304" ht="13" hidden="1"/>
    <row r="305" ht="13" hidden="1"/>
    <row r="306" ht="13" hidden="1"/>
    <row r="307" ht="13" hidden="1"/>
    <row r="308" ht="13" hidden="1"/>
    <row r="309" ht="13" hidden="1"/>
    <row r="310" ht="13" hidden="1"/>
    <row r="311" ht="13" hidden="1"/>
    <row r="312" ht="13" hidden="1"/>
    <row r="313" ht="13" hidden="1"/>
    <row r="314" ht="13" hidden="1"/>
    <row r="315" ht="13" hidden="1"/>
    <row r="316" ht="13" hidden="1"/>
    <row r="317" ht="13" hidden="1"/>
    <row r="318" ht="13" hidden="1"/>
    <row r="319" ht="13" hidden="1"/>
    <row r="320" ht="13" hidden="1"/>
    <row r="321" ht="13" hidden="1"/>
    <row r="322" ht="13" hidden="1"/>
    <row r="323" ht="13" hidden="1"/>
    <row r="324" ht="13" hidden="1"/>
    <row r="325" ht="13" hidden="1"/>
    <row r="326" ht="13" hidden="1"/>
    <row r="327" ht="13" hidden="1"/>
    <row r="328" ht="13" hidden="1"/>
    <row r="329" ht="13" hidden="1"/>
    <row r="330" ht="13" hidden="1"/>
    <row r="331" ht="13" hidden="1"/>
    <row r="332" ht="13" hidden="1"/>
    <row r="333" ht="13" hidden="1"/>
    <row r="334" ht="13" hidden="1"/>
    <row r="335" ht="13" hidden="1"/>
    <row r="336" ht="13" hidden="1"/>
    <row r="337" ht="13" hidden="1"/>
    <row r="338" ht="13" hidden="1"/>
    <row r="339" ht="13" hidden="1"/>
    <row r="340" ht="13" hidden="1"/>
    <row r="341" ht="13" hidden="1"/>
    <row r="342" ht="13" hidden="1"/>
    <row r="343" ht="13" hidden="1"/>
    <row r="344" ht="13" hidden="1"/>
    <row r="345" ht="13" hidden="1"/>
    <row r="346" ht="13" hidden="1"/>
    <row r="347" ht="13" hidden="1"/>
    <row r="348" ht="13" hidden="1"/>
    <row r="349" ht="13" hidden="1"/>
    <row r="350" ht="13" hidden="1"/>
    <row r="351" ht="13" hidden="1"/>
    <row r="352" ht="13" hidden="1"/>
    <row r="353" ht="13" hidden="1"/>
    <row r="354" ht="13" hidden="1"/>
    <row r="355" ht="13" hidden="1"/>
    <row r="356" ht="13" hidden="1"/>
    <row r="357" ht="13" hidden="1"/>
    <row r="358" ht="13" hidden="1"/>
    <row r="359" ht="13" hidden="1"/>
    <row r="360" ht="13" hidden="1"/>
    <row r="361" ht="13" hidden="1"/>
    <row r="362" ht="13" hidden="1"/>
    <row r="363" ht="13" hidden="1"/>
    <row r="364" ht="13" hidden="1"/>
    <row r="365" ht="13" hidden="1"/>
    <row r="366" ht="13" hidden="1"/>
    <row r="367" ht="13" hidden="1"/>
    <row r="368" ht="13" hidden="1"/>
    <row r="369" ht="13" hidden="1"/>
    <row r="370" ht="13" hidden="1"/>
    <row r="371" ht="13" hidden="1"/>
    <row r="372" ht="13" hidden="1"/>
    <row r="373" ht="13" hidden="1"/>
    <row r="374" ht="13" hidden="1"/>
    <row r="375" ht="13" hidden="1"/>
    <row r="376" ht="13" hidden="1"/>
    <row r="377" ht="13" hidden="1"/>
    <row r="378" ht="13" hidden="1"/>
    <row r="379" ht="13" hidden="1"/>
    <row r="380" ht="13" hidden="1"/>
    <row r="381" ht="13" hidden="1"/>
    <row r="382" ht="13" hidden="1"/>
    <row r="383" ht="13" hidden="1"/>
    <row r="384" ht="13" hidden="1"/>
    <row r="385" spans="9:9" ht="13" hidden="1"/>
    <row r="386" spans="9:9" ht="13" hidden="1"/>
    <row r="387" spans="9:9" ht="13" hidden="1">
      <c r="I387" s="3" t="s">
        <v>798</v>
      </c>
    </row>
  </sheetData>
  <sheetProtection algorithmName="SHA-512" hashValue="5Ow1yD8QnlVE65GAajSu2Gn1L/HXblbhJcKelnPOYr2/HpzE4XGhZVqbg0WIsmnTCLjfvbPZKr3OBZC/Jb+M+g==" saltValue="vNKxMrfcpXWWVgTVSJPjVA==" spinCount="100000" sheet="1" selectLockedCells="1" selectUnlockedCells="1"/>
  <mergeCells count="82">
    <mergeCell ref="G15:Q15"/>
    <mergeCell ref="G11:H11"/>
    <mergeCell ref="E12:F12"/>
    <mergeCell ref="G12:Q12"/>
    <mergeCell ref="G13:Q13"/>
    <mergeCell ref="G14:Q14"/>
    <mergeCell ref="F25:Q25"/>
    <mergeCell ref="G16:H16"/>
    <mergeCell ref="L18:M18"/>
    <mergeCell ref="G19:H19"/>
    <mergeCell ref="G20:H20"/>
    <mergeCell ref="L20:M20"/>
    <mergeCell ref="N20:O20"/>
    <mergeCell ref="P20:Q20"/>
    <mergeCell ref="G21:H21"/>
    <mergeCell ref="L21:M21"/>
    <mergeCell ref="N21:O21"/>
    <mergeCell ref="P21:Q21"/>
    <mergeCell ref="F26:Q26"/>
    <mergeCell ref="F27:Q27"/>
    <mergeCell ref="F28:Q28"/>
    <mergeCell ref="F29:Q29"/>
    <mergeCell ref="AK29:AK32"/>
    <mergeCell ref="F32:Q32"/>
    <mergeCell ref="F31:Q31"/>
    <mergeCell ref="BE29:BE30"/>
    <mergeCell ref="BF29:BF30"/>
    <mergeCell ref="AU29:AU30"/>
    <mergeCell ref="AV29:AV30"/>
    <mergeCell ref="AW29:AW30"/>
    <mergeCell ref="AX29:AX30"/>
    <mergeCell ref="AY29:AY30"/>
    <mergeCell ref="BA29:BA30"/>
    <mergeCell ref="BI29:BI30"/>
    <mergeCell ref="BJ29:BJ30"/>
    <mergeCell ref="BK29:BK30"/>
    <mergeCell ref="BL29:BL30"/>
    <mergeCell ref="F30:Q30"/>
    <mergeCell ref="BG29:BG30"/>
    <mergeCell ref="BH29:BH30"/>
    <mergeCell ref="AT29:AT30"/>
    <mergeCell ref="AL29:AL32"/>
    <mergeCell ref="AM29:AM32"/>
    <mergeCell ref="AN29:AN32"/>
    <mergeCell ref="AP29:AP30"/>
    <mergeCell ref="AQ29:AQ30"/>
    <mergeCell ref="AR29:AR30"/>
    <mergeCell ref="BB29:BB30"/>
    <mergeCell ref="BC29:BC30"/>
    <mergeCell ref="F33:Q33"/>
    <mergeCell ref="D34:E34"/>
    <mergeCell ref="D39:D41"/>
    <mergeCell ref="E39:E41"/>
    <mergeCell ref="F39:I41"/>
    <mergeCell ref="J39:R39"/>
    <mergeCell ref="J40:R40"/>
    <mergeCell ref="D42:D45"/>
    <mergeCell ref="F42:I42"/>
    <mergeCell ref="F43:I43"/>
    <mergeCell ref="F44:I44"/>
    <mergeCell ref="F45:I45"/>
    <mergeCell ref="F50:I50"/>
    <mergeCell ref="F51:I51"/>
    <mergeCell ref="D52:D55"/>
    <mergeCell ref="F52:I52"/>
    <mergeCell ref="F53:I53"/>
    <mergeCell ref="F54:I54"/>
    <mergeCell ref="F55:I55"/>
    <mergeCell ref="D46:D51"/>
    <mergeCell ref="F46:I46"/>
    <mergeCell ref="F47:I47"/>
    <mergeCell ref="F48:I48"/>
    <mergeCell ref="F49:I49"/>
    <mergeCell ref="D64:D65"/>
    <mergeCell ref="E64:E65"/>
    <mergeCell ref="F64:F65"/>
    <mergeCell ref="D56:D59"/>
    <mergeCell ref="F56:I56"/>
    <mergeCell ref="F57:I57"/>
    <mergeCell ref="F58:I58"/>
    <mergeCell ref="F59:I59"/>
    <mergeCell ref="D60:I60"/>
  </mergeCells>
  <phoneticPr fontId="3"/>
  <printOptions horizontalCentered="1" verticalCentered="1"/>
  <pageMargins left="0.19685039370078741" right="0.19685039370078741" top="0.19685039370078741" bottom="0.19685039370078741" header="0.51181102362204722" footer="0.19685039370078741"/>
  <pageSetup paperSize="9" scale="67" orientation="portrait" blackAndWhite="1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E1D2C-AA8F-43BB-991F-A5D3283B06C6}">
  <dimension ref="A1:CM44"/>
  <sheetViews>
    <sheetView showGridLines="0" view="pageBreakPreview" zoomScaleNormal="70" zoomScaleSheetLayoutView="100" workbookViewId="0">
      <selection activeCell="H17" sqref="H17"/>
    </sheetView>
  </sheetViews>
  <sheetFormatPr defaultColWidth="0" defaultRowHeight="15.5" zeroHeight="1"/>
  <cols>
    <col min="1" max="1" width="1.9140625" style="339" customWidth="1"/>
    <col min="2" max="2" width="1.9140625" style="2" customWidth="1"/>
    <col min="3" max="3" width="3.33203125" style="2" customWidth="1"/>
    <col min="4" max="4" width="5.08203125" style="2" customWidth="1"/>
    <col min="5" max="5" width="4.5" style="2" customWidth="1"/>
    <col min="6" max="6" width="5.08203125" style="2" customWidth="1"/>
    <col min="7" max="7" width="11.4140625" style="2" customWidth="1"/>
    <col min="8" max="8" width="18.58203125" style="2" customWidth="1"/>
    <col min="9" max="10" width="5.08203125" style="2" customWidth="1"/>
    <col min="11" max="11" width="4.1640625" style="2" customWidth="1"/>
    <col min="12" max="12" width="6" style="2" customWidth="1"/>
    <col min="13" max="16" width="5.08203125" style="2" customWidth="1"/>
    <col min="17" max="20" width="4.1640625" style="2" customWidth="1"/>
    <col min="21" max="32" width="5.08203125" style="2" customWidth="1"/>
    <col min="33" max="33" width="1.9140625" style="2" customWidth="1"/>
    <col min="34" max="34" width="1.9140625" style="2" hidden="1" customWidth="1"/>
    <col min="35" max="63" width="7.1640625" style="2" hidden="1" customWidth="1"/>
    <col min="64" max="91" width="5.58203125" style="2" hidden="1" customWidth="1"/>
    <col min="92" max="16384" width="4.33203125" style="2" hidden="1"/>
  </cols>
  <sheetData>
    <row r="1" spans="1:89" ht="15" customHeight="1" thickBot="1">
      <c r="AK1" s="3" t="s">
        <v>5</v>
      </c>
      <c r="BC1" s="3" t="s">
        <v>284</v>
      </c>
      <c r="BL1" s="3" t="s">
        <v>221</v>
      </c>
      <c r="BV1" s="3" t="s">
        <v>285</v>
      </c>
    </row>
    <row r="2" spans="1:89" ht="15" customHeight="1" thickBot="1">
      <c r="D2" s="310"/>
      <c r="E2" s="5" t="s">
        <v>0</v>
      </c>
      <c r="AL2" s="37" t="s">
        <v>8</v>
      </c>
      <c r="AM2" s="37" t="s">
        <v>9</v>
      </c>
      <c r="AN2" s="37" t="s">
        <v>10</v>
      </c>
      <c r="AO2" s="37" t="s">
        <v>11</v>
      </c>
      <c r="AP2" s="37" t="s">
        <v>12</v>
      </c>
      <c r="AQ2" s="37" t="s">
        <v>13</v>
      </c>
      <c r="AR2" s="37" t="s">
        <v>14</v>
      </c>
      <c r="AS2" s="37" t="s">
        <v>15</v>
      </c>
      <c r="AT2" s="37"/>
      <c r="BB2" s="146"/>
      <c r="BM2" s="3"/>
      <c r="BN2" s="3"/>
      <c r="BO2" s="3"/>
      <c r="BP2" s="3"/>
      <c r="BQ2" s="3"/>
      <c r="BR2" s="3"/>
      <c r="BS2" s="3"/>
      <c r="BT2" s="3"/>
      <c r="BU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</row>
    <row r="3" spans="1:89" ht="15" customHeight="1" thickBot="1">
      <c r="D3" s="313"/>
      <c r="E3" s="5" t="s">
        <v>1</v>
      </c>
      <c r="AK3" s="3"/>
      <c r="BC3" s="312"/>
      <c r="BD3" s="31" t="s">
        <v>286</v>
      </c>
      <c r="BE3" s="31" t="s">
        <v>287</v>
      </c>
      <c r="BF3" s="31" t="s">
        <v>288</v>
      </c>
      <c r="BG3" s="31" t="s">
        <v>289</v>
      </c>
      <c r="BH3" s="31" t="s">
        <v>290</v>
      </c>
      <c r="BI3" s="31" t="s">
        <v>291</v>
      </c>
      <c r="BJ3" s="3"/>
      <c r="BL3" s="59"/>
      <c r="BM3" s="307"/>
      <c r="BN3" s="31" t="s">
        <v>198</v>
      </c>
      <c r="BO3" s="31" t="s">
        <v>292</v>
      </c>
      <c r="BP3" s="31" t="s">
        <v>293</v>
      </c>
      <c r="BQ3" s="31" t="s">
        <v>201</v>
      </c>
      <c r="BR3" s="31" t="s">
        <v>202</v>
      </c>
      <c r="BS3" s="31" t="s">
        <v>203</v>
      </c>
      <c r="BT3" s="31" t="s">
        <v>294</v>
      </c>
      <c r="BU3" s="3"/>
      <c r="BV3" s="59"/>
      <c r="BW3" s="307"/>
      <c r="BX3" s="37" t="s">
        <v>8</v>
      </c>
      <c r="BY3" s="37" t="s">
        <v>9</v>
      </c>
      <c r="BZ3" s="37" t="s">
        <v>10</v>
      </c>
      <c r="CA3" s="37" t="s">
        <v>11</v>
      </c>
      <c r="CB3" s="37" t="s">
        <v>12</v>
      </c>
      <c r="CC3" s="37" t="s">
        <v>13</v>
      </c>
      <c r="CD3" s="37" t="s">
        <v>14</v>
      </c>
      <c r="CE3" s="37" t="s">
        <v>15</v>
      </c>
      <c r="CF3" s="37"/>
      <c r="CG3" s="37"/>
      <c r="CH3" s="37"/>
      <c r="CI3" s="37"/>
      <c r="CJ3" s="37"/>
      <c r="CK3" s="37"/>
    </row>
    <row r="4" spans="1:89" ht="15" customHeight="1">
      <c r="AK4" s="3"/>
      <c r="AL4" s="37" t="s">
        <v>295</v>
      </c>
      <c r="AM4" s="37" t="s">
        <v>296</v>
      </c>
      <c r="AO4" s="37" t="s">
        <v>297</v>
      </c>
      <c r="AP4" s="37" t="s">
        <v>298</v>
      </c>
      <c r="AR4" s="37" t="s">
        <v>238</v>
      </c>
      <c r="AS4" s="37" t="s">
        <v>299</v>
      </c>
      <c r="AV4" s="314" t="s">
        <v>300</v>
      </c>
      <c r="AW4" s="314" t="s">
        <v>301</v>
      </c>
      <c r="AY4" s="31"/>
      <c r="AZ4" s="31" t="s">
        <v>302</v>
      </c>
      <c r="BA4" s="31" t="s">
        <v>263</v>
      </c>
      <c r="BC4" s="31" t="s">
        <v>262</v>
      </c>
      <c r="BD4" s="31">
        <v>3.6</v>
      </c>
      <c r="BE4" s="31">
        <f t="shared" ref="BE4:BE10" si="0">3.6/860</f>
        <v>4.1860465116279073E-3</v>
      </c>
      <c r="BF4" s="31">
        <v>1</v>
      </c>
      <c r="BG4" s="31"/>
      <c r="BH4" s="31"/>
      <c r="BI4" s="31"/>
      <c r="BJ4" s="3">
        <v>3.6</v>
      </c>
      <c r="BL4" s="31" t="s">
        <v>100</v>
      </c>
      <c r="BM4" s="31"/>
      <c r="BN4" s="31">
        <f>メイン_入力!$AB$99</f>
        <v>0.38600000000000001</v>
      </c>
      <c r="BO4" s="31">
        <f>メイン_入力!AC106</f>
        <v>2.2440000000000002</v>
      </c>
      <c r="BP4" s="31">
        <f>メイン_入力!AD106</f>
        <v>2.2440000000000002</v>
      </c>
      <c r="BQ4" s="31">
        <f>メイン_入力!$AE$99</f>
        <v>2.9988933333333332</v>
      </c>
      <c r="BR4" s="31">
        <f>メイン_入力!$AF$99</f>
        <v>2.7096300000000002</v>
      </c>
      <c r="BS4" s="31">
        <f>メイン_入力!$AG$99</f>
        <v>2.4894833333333337</v>
      </c>
      <c r="BT4" s="31">
        <f>メイン_入力!$AH$99</f>
        <v>5.7000000000000002E-2</v>
      </c>
      <c r="BU4" s="3"/>
      <c r="BV4" s="31" t="s">
        <v>100</v>
      </c>
      <c r="BW4" s="31"/>
      <c r="BX4" s="31">
        <f t="shared" ref="BX4:CE4" si="1">SUMIF($D$13:$D$42,BX3,$AC$13:$AC$42)</f>
        <v>0</v>
      </c>
      <c r="BY4" s="31">
        <f t="shared" si="1"/>
        <v>0</v>
      </c>
      <c r="BZ4" s="31">
        <f t="shared" si="1"/>
        <v>0</v>
      </c>
      <c r="CA4" s="31">
        <f t="shared" si="1"/>
        <v>0</v>
      </c>
      <c r="CB4" s="31">
        <f t="shared" si="1"/>
        <v>0</v>
      </c>
      <c r="CC4" s="31">
        <f t="shared" si="1"/>
        <v>0</v>
      </c>
      <c r="CD4" s="31">
        <f t="shared" si="1"/>
        <v>0</v>
      </c>
      <c r="CE4" s="31">
        <f t="shared" si="1"/>
        <v>0</v>
      </c>
      <c r="CF4" s="31"/>
      <c r="CG4" s="31"/>
      <c r="CH4" s="31"/>
      <c r="CI4" s="31"/>
      <c r="CJ4" s="31"/>
      <c r="CK4" s="31"/>
    </row>
    <row r="5" spans="1:89" ht="13">
      <c r="A5" s="9" t="s">
        <v>822</v>
      </c>
      <c r="C5" s="71"/>
      <c r="D5" s="38"/>
      <c r="E5" s="5"/>
      <c r="AC5" s="3"/>
      <c r="AD5" s="3"/>
      <c r="AE5" s="3"/>
      <c r="AF5" s="3"/>
      <c r="AG5" s="10"/>
      <c r="AH5" s="3"/>
      <c r="AI5" s="3"/>
      <c r="AK5" s="3"/>
      <c r="AV5" s="312">
        <v>0.9</v>
      </c>
      <c r="AW5" s="312">
        <v>0.8</v>
      </c>
      <c r="AY5" s="31">
        <v>1</v>
      </c>
      <c r="AZ5" s="31">
        <f>(101.325+2)/101.325*273.15/(273.15+15)</f>
        <v>0.9666547347078589</v>
      </c>
      <c r="BA5" s="31">
        <f>(101.325+0.981)/101.325*273.15/(273.15+15)</f>
        <v>0.9571215029181922</v>
      </c>
      <c r="BC5" s="31" t="s">
        <v>292</v>
      </c>
      <c r="BD5" s="31">
        <v>3.6</v>
      </c>
      <c r="BE5" s="31">
        <f t="shared" si="0"/>
        <v>4.1860465116279073E-3</v>
      </c>
      <c r="BF5" s="31">
        <v>1</v>
      </c>
      <c r="BG5" s="31">
        <f>IF(メイン_入力!$G$19="",45,HLOOKUP(メイン_入力!$G$19,メイン_入力!$X$17:$AA$18,2,0))</f>
        <v>45</v>
      </c>
      <c r="BH5" s="31"/>
      <c r="BI5" s="31"/>
      <c r="BJ5" s="3">
        <f>BG5</f>
        <v>45</v>
      </c>
      <c r="BL5" s="31" t="s">
        <v>98</v>
      </c>
      <c r="BM5" s="31"/>
      <c r="BN5" s="31">
        <f>メイン_入力!$AB$100</f>
        <v>0.495</v>
      </c>
      <c r="BO5" s="31">
        <f>メイン_入力!AC107</f>
        <v>2.2440000000000002</v>
      </c>
      <c r="BP5" s="31">
        <f>メイン_入力!AD107</f>
        <v>2.2440000000000002</v>
      </c>
      <c r="BQ5" s="31">
        <f>メイン_入力!$AE$100</f>
        <v>2.9988933333333332</v>
      </c>
      <c r="BR5" s="31">
        <f>メイン_入力!$AF$100</f>
        <v>2.7096300000000002</v>
      </c>
      <c r="BS5" s="31">
        <f>メイン_入力!$AG$100</f>
        <v>2.4894833333333337</v>
      </c>
      <c r="BT5" s="31">
        <f>メイン_入力!$AH$100</f>
        <v>5.7000000000000002E-2</v>
      </c>
      <c r="BU5" s="3"/>
      <c r="BV5" s="31" t="s">
        <v>98</v>
      </c>
      <c r="BW5" s="31"/>
      <c r="BX5" s="31">
        <f>SUMIF($D$13:$D$42,BX3,$AD$13:$AD$42)</f>
        <v>0</v>
      </c>
      <c r="BY5" s="31">
        <f t="shared" ref="BY5:CE5" si="2">SUMIF($D$13:$D$42,BY3,$AD$13:$AD$42)</f>
        <v>0</v>
      </c>
      <c r="BZ5" s="31">
        <f t="shared" si="2"/>
        <v>0</v>
      </c>
      <c r="CA5" s="31">
        <f t="shared" si="2"/>
        <v>0</v>
      </c>
      <c r="CB5" s="31">
        <f t="shared" si="2"/>
        <v>0</v>
      </c>
      <c r="CC5" s="31">
        <f t="shared" si="2"/>
        <v>0</v>
      </c>
      <c r="CD5" s="31">
        <f t="shared" si="2"/>
        <v>0</v>
      </c>
      <c r="CE5" s="31">
        <f t="shared" si="2"/>
        <v>0</v>
      </c>
      <c r="CF5" s="31"/>
      <c r="CG5" s="31"/>
      <c r="CH5" s="31"/>
      <c r="CI5" s="31"/>
      <c r="CJ5" s="31"/>
      <c r="CK5" s="31"/>
    </row>
    <row r="6" spans="1:89">
      <c r="B6" s="316"/>
      <c r="C6" s="340" t="s">
        <v>303</v>
      </c>
      <c r="D6" s="317" t="s">
        <v>304</v>
      </c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317"/>
      <c r="Q6" s="317"/>
      <c r="R6" s="317"/>
      <c r="S6" s="317"/>
      <c r="T6" s="317"/>
      <c r="U6" s="317"/>
      <c r="V6" s="317"/>
      <c r="W6" s="317"/>
      <c r="X6" s="317"/>
      <c r="Y6" s="317"/>
      <c r="Z6" s="317"/>
      <c r="AA6" s="317"/>
      <c r="AB6" s="317"/>
      <c r="AC6" s="78"/>
      <c r="AD6" s="78"/>
      <c r="AE6" s="78"/>
      <c r="AF6" s="78"/>
      <c r="AG6" s="341"/>
      <c r="AH6" s="3"/>
      <c r="AI6" s="3"/>
      <c r="AK6" s="3"/>
      <c r="AL6" s="37" t="s">
        <v>262</v>
      </c>
      <c r="AM6" s="37" t="s">
        <v>302</v>
      </c>
      <c r="AN6" s="37" t="s">
        <v>263</v>
      </c>
      <c r="AO6" s="37" t="s">
        <v>305</v>
      </c>
      <c r="AP6" s="37" t="s">
        <v>267</v>
      </c>
      <c r="AQ6" s="37" t="s">
        <v>268</v>
      </c>
      <c r="AR6" s="37" t="s">
        <v>294</v>
      </c>
      <c r="AS6" s="312"/>
      <c r="BC6" s="31" t="s">
        <v>293</v>
      </c>
      <c r="BD6" s="31">
        <v>3.6</v>
      </c>
      <c r="BE6" s="31">
        <f t="shared" si="0"/>
        <v>4.1860465116279073E-3</v>
      </c>
      <c r="BF6" s="31">
        <v>1</v>
      </c>
      <c r="BG6" s="31">
        <f>IF(メイン_入力!$G$19="",45,HLOOKUP(メイン_入力!$G$19,メイン_入力!$X$17:$AA$18,2,0))</f>
        <v>45</v>
      </c>
      <c r="BH6" s="31"/>
      <c r="BI6" s="342"/>
      <c r="BJ6" s="3">
        <f>BG6</f>
        <v>45</v>
      </c>
      <c r="BL6" s="31" t="s">
        <v>99</v>
      </c>
      <c r="BM6" s="31"/>
      <c r="BN6" s="31">
        <f>メイン_入力!$AB$101</f>
        <v>0.495</v>
      </c>
      <c r="BO6" s="31">
        <f>メイン_入力!AC108</f>
        <v>2.2440000000000002</v>
      </c>
      <c r="BP6" s="31">
        <f>メイン_入力!AD108</f>
        <v>2.2440000000000002</v>
      </c>
      <c r="BQ6" s="31">
        <f>メイン_入力!$AE$101</f>
        <v>2.9988933333333332</v>
      </c>
      <c r="BR6" s="31">
        <f>メイン_入力!$AF$101</f>
        <v>2.7096300000000002</v>
      </c>
      <c r="BS6" s="31">
        <f>メイン_入力!$AG$101</f>
        <v>2.4894833333333337</v>
      </c>
      <c r="BT6" s="31">
        <f>メイン_入力!$AH$101</f>
        <v>5.7000000000000002E-2</v>
      </c>
      <c r="BU6" s="3"/>
      <c r="BV6" s="31" t="s">
        <v>99</v>
      </c>
      <c r="BW6" s="31"/>
      <c r="BX6" s="31">
        <f>SUMIF($D$13:$D$42,BX3,$AE$13:$AE$42)</f>
        <v>0</v>
      </c>
      <c r="BY6" s="31">
        <f t="shared" ref="BY6:CE6" si="3">SUMIF($D$13:$D$42,BY3,$AE$13:$AE$42)</f>
        <v>0</v>
      </c>
      <c r="BZ6" s="31">
        <f t="shared" si="3"/>
        <v>0</v>
      </c>
      <c r="CA6" s="31">
        <f t="shared" si="3"/>
        <v>0</v>
      </c>
      <c r="CB6" s="31">
        <f t="shared" si="3"/>
        <v>0</v>
      </c>
      <c r="CC6" s="31">
        <f t="shared" si="3"/>
        <v>0</v>
      </c>
      <c r="CD6" s="31">
        <f t="shared" si="3"/>
        <v>0</v>
      </c>
      <c r="CE6" s="31">
        <f t="shared" si="3"/>
        <v>0</v>
      </c>
      <c r="CF6" s="31"/>
      <c r="CG6" s="31"/>
      <c r="CH6" s="31"/>
      <c r="CI6" s="31"/>
      <c r="CJ6" s="31"/>
      <c r="CK6" s="31"/>
    </row>
    <row r="7" spans="1:89">
      <c r="B7" s="139"/>
      <c r="AC7" s="3"/>
      <c r="AD7" s="3"/>
      <c r="AE7" s="3"/>
      <c r="AF7" s="3"/>
      <c r="AG7" s="79"/>
      <c r="AH7" s="3"/>
      <c r="AI7" s="3"/>
      <c r="AK7" s="343"/>
      <c r="AL7" s="343"/>
      <c r="AM7" s="344"/>
      <c r="AN7" s="344"/>
      <c r="AO7" s="345"/>
      <c r="AP7" s="345"/>
      <c r="AQ7" s="345"/>
      <c r="AR7" s="343"/>
      <c r="BC7" s="31" t="s">
        <v>305</v>
      </c>
      <c r="BD7" s="31">
        <v>3.6</v>
      </c>
      <c r="BE7" s="31">
        <f t="shared" si="0"/>
        <v>4.1860465116279073E-3</v>
      </c>
      <c r="BF7" s="31">
        <v>1</v>
      </c>
      <c r="BG7" s="31"/>
      <c r="BH7" s="31">
        <v>50.8</v>
      </c>
      <c r="BI7" s="31"/>
      <c r="BJ7" s="3">
        <v>50.8</v>
      </c>
      <c r="BL7" s="31" t="s">
        <v>848</v>
      </c>
      <c r="BM7" s="31"/>
      <c r="BN7" s="31">
        <f>メイン_入力!$AB$102</f>
        <v>0.495</v>
      </c>
      <c r="BO7" s="31">
        <f>メイン_入力!AC109</f>
        <v>2.2440000000000002</v>
      </c>
      <c r="BP7" s="31">
        <f>メイン_入力!AD109</f>
        <v>2.2440000000000002</v>
      </c>
      <c r="BQ7" s="31">
        <f>メイン_入力!$AE$102</f>
        <v>2.9988933333333332</v>
      </c>
      <c r="BR7" s="31">
        <f>メイン_入力!$AF$102</f>
        <v>2.7096300000000002</v>
      </c>
      <c r="BS7" s="31">
        <f>メイン_入力!$AG$102</f>
        <v>2.4894833333333337</v>
      </c>
      <c r="BT7" s="31">
        <f>メイン_入力!$AH$102</f>
        <v>5.7000000000000002E-2</v>
      </c>
      <c r="BV7" s="31" t="s">
        <v>848</v>
      </c>
      <c r="BW7" s="31"/>
      <c r="BX7" s="31">
        <f>SUMIF($D$13:$D$42,BX3,$AF$13:$AF$42)</f>
        <v>0</v>
      </c>
      <c r="BY7" s="31">
        <f t="shared" ref="BY7:CE7" si="4">SUMIF($D$13:$D$42,BY3,$AF$13:$AF$42)</f>
        <v>0</v>
      </c>
      <c r="BZ7" s="31">
        <f t="shared" si="4"/>
        <v>0</v>
      </c>
      <c r="CA7" s="31">
        <f t="shared" si="4"/>
        <v>0</v>
      </c>
      <c r="CB7" s="31">
        <f t="shared" si="4"/>
        <v>0</v>
      </c>
      <c r="CC7" s="31">
        <f t="shared" si="4"/>
        <v>0</v>
      </c>
      <c r="CD7" s="31">
        <f t="shared" si="4"/>
        <v>0</v>
      </c>
      <c r="CE7" s="31">
        <f t="shared" si="4"/>
        <v>0</v>
      </c>
      <c r="CF7" s="31"/>
      <c r="CG7" s="31"/>
      <c r="CH7" s="31"/>
      <c r="CI7" s="31"/>
      <c r="CJ7" s="31"/>
      <c r="CK7" s="31"/>
    </row>
    <row r="8" spans="1:89" ht="15" customHeight="1">
      <c r="B8" s="139"/>
      <c r="C8" s="562" t="s">
        <v>94</v>
      </c>
      <c r="D8" s="616" t="s">
        <v>306</v>
      </c>
      <c r="E8" s="624"/>
      <c r="F8" s="624"/>
      <c r="G8" s="624"/>
      <c r="H8" s="624"/>
      <c r="I8" s="624"/>
      <c r="J8" s="624"/>
      <c r="K8" s="624"/>
      <c r="L8" s="624"/>
      <c r="M8" s="624"/>
      <c r="N8" s="624"/>
      <c r="O8" s="624"/>
      <c r="P8" s="624"/>
      <c r="Q8" s="624"/>
      <c r="R8" s="626"/>
      <c r="S8" s="651" t="s">
        <v>307</v>
      </c>
      <c r="T8" s="652"/>
      <c r="U8" s="652"/>
      <c r="V8" s="652"/>
      <c r="W8" s="652"/>
      <c r="X8" s="652"/>
      <c r="Y8" s="652"/>
      <c r="Z8" s="652"/>
      <c r="AA8" s="652"/>
      <c r="AB8" s="652"/>
      <c r="AC8" s="652"/>
      <c r="AD8" s="652"/>
      <c r="AE8" s="652"/>
      <c r="AF8" s="653"/>
      <c r="AG8" s="79"/>
      <c r="AH8" s="3"/>
      <c r="AI8" s="3"/>
      <c r="AL8" s="346" t="s">
        <v>308</v>
      </c>
      <c r="AM8" s="346" t="s">
        <v>309</v>
      </c>
      <c r="AN8" s="346" t="s">
        <v>310</v>
      </c>
      <c r="AO8" s="346" t="s">
        <v>311</v>
      </c>
      <c r="AP8" s="346" t="s">
        <v>312</v>
      </c>
      <c r="AQ8" s="312"/>
      <c r="AT8" s="31" t="s">
        <v>286</v>
      </c>
      <c r="AU8" s="31" t="s">
        <v>287</v>
      </c>
      <c r="AV8" s="31" t="s">
        <v>288</v>
      </c>
      <c r="AW8" s="31" t="s">
        <v>289</v>
      </c>
      <c r="AX8" s="31" t="s">
        <v>290</v>
      </c>
      <c r="AY8" s="31" t="s">
        <v>291</v>
      </c>
      <c r="AZ8" s="312"/>
      <c r="BC8" s="31" t="s">
        <v>267</v>
      </c>
      <c r="BD8" s="31">
        <v>3.6</v>
      </c>
      <c r="BE8" s="31">
        <f t="shared" si="0"/>
        <v>4.1860465116279073E-3</v>
      </c>
      <c r="BF8" s="31">
        <v>1</v>
      </c>
      <c r="BG8" s="31"/>
      <c r="BH8" s="31"/>
      <c r="BI8" s="31">
        <v>39.1</v>
      </c>
      <c r="BJ8" s="3">
        <v>39.1</v>
      </c>
    </row>
    <row r="9" spans="1:89" ht="15" customHeight="1">
      <c r="B9" s="139"/>
      <c r="C9" s="563"/>
      <c r="D9" s="562" t="s">
        <v>313</v>
      </c>
      <c r="E9" s="562" t="s">
        <v>314</v>
      </c>
      <c r="F9" s="562" t="s">
        <v>315</v>
      </c>
      <c r="G9" s="562" t="s">
        <v>316</v>
      </c>
      <c r="H9" s="562" t="s">
        <v>317</v>
      </c>
      <c r="I9" s="562" t="s">
        <v>318</v>
      </c>
      <c r="J9" s="562" t="s">
        <v>319</v>
      </c>
      <c r="K9" s="562" t="s">
        <v>320</v>
      </c>
      <c r="L9" s="562" t="s">
        <v>242</v>
      </c>
      <c r="M9" s="651" t="s">
        <v>321</v>
      </c>
      <c r="N9" s="652"/>
      <c r="O9" s="652"/>
      <c r="P9" s="652"/>
      <c r="Q9" s="652"/>
      <c r="R9" s="653"/>
      <c r="S9" s="664" t="s">
        <v>322</v>
      </c>
      <c r="T9" s="665"/>
      <c r="U9" s="666" t="s">
        <v>323</v>
      </c>
      <c r="V9" s="667"/>
      <c r="W9" s="642" t="s">
        <v>324</v>
      </c>
      <c r="X9" s="642"/>
      <c r="Y9" s="642" t="s">
        <v>325</v>
      </c>
      <c r="Z9" s="642"/>
      <c r="AA9" s="642" t="s">
        <v>326</v>
      </c>
      <c r="AB9" s="654"/>
      <c r="AC9" s="645" t="s">
        <v>327</v>
      </c>
      <c r="AD9" s="646"/>
      <c r="AE9" s="646"/>
      <c r="AF9" s="647"/>
      <c r="AG9" s="79"/>
      <c r="AH9" s="3"/>
      <c r="AI9" s="3"/>
      <c r="BC9" s="31" t="s">
        <v>268</v>
      </c>
      <c r="BD9" s="31">
        <v>3.6</v>
      </c>
      <c r="BE9" s="31">
        <f t="shared" si="0"/>
        <v>4.1860465116279073E-3</v>
      </c>
      <c r="BF9" s="31">
        <v>1</v>
      </c>
      <c r="BG9" s="31"/>
      <c r="BH9" s="31"/>
      <c r="BI9" s="31">
        <v>36.700000000000003</v>
      </c>
      <c r="BJ9" s="3">
        <v>36.700000000000003</v>
      </c>
    </row>
    <row r="10" spans="1:89" ht="35.25" customHeight="1">
      <c r="B10" s="139"/>
      <c r="C10" s="563"/>
      <c r="D10" s="563"/>
      <c r="E10" s="563"/>
      <c r="F10" s="563"/>
      <c r="G10" s="563"/>
      <c r="H10" s="563"/>
      <c r="I10" s="563"/>
      <c r="J10" s="563"/>
      <c r="K10" s="563"/>
      <c r="L10" s="563"/>
      <c r="M10" s="570" t="s">
        <v>328</v>
      </c>
      <c r="N10" s="656"/>
      <c r="O10" s="656"/>
      <c r="P10" s="657"/>
      <c r="Q10" s="570" t="s">
        <v>329</v>
      </c>
      <c r="R10" s="657"/>
      <c r="S10" s="664"/>
      <c r="T10" s="665"/>
      <c r="U10" s="666"/>
      <c r="V10" s="667"/>
      <c r="W10" s="663"/>
      <c r="X10" s="663"/>
      <c r="Y10" s="663"/>
      <c r="Z10" s="663"/>
      <c r="AA10" s="655"/>
      <c r="AB10" s="655"/>
      <c r="AC10" s="648"/>
      <c r="AD10" s="649"/>
      <c r="AE10" s="649"/>
      <c r="AF10" s="650"/>
      <c r="AG10" s="79"/>
      <c r="AH10" s="3"/>
      <c r="AI10" s="3"/>
      <c r="AJ10" s="347"/>
      <c r="AL10" s="71" t="s">
        <v>330</v>
      </c>
      <c r="AM10" s="71"/>
      <c r="AN10" s="71"/>
      <c r="AO10" s="71"/>
      <c r="AP10" s="71"/>
      <c r="AQ10" s="71"/>
      <c r="AR10" s="71"/>
      <c r="AS10" s="71"/>
      <c r="AW10" s="3" t="s">
        <v>331</v>
      </c>
      <c r="AX10" s="3"/>
      <c r="BA10" s="332"/>
      <c r="BB10" s="58"/>
      <c r="BC10" s="31" t="s">
        <v>294</v>
      </c>
      <c r="BD10" s="31">
        <v>3.6</v>
      </c>
      <c r="BE10" s="31">
        <f t="shared" si="0"/>
        <v>4.1860465116279073E-3</v>
      </c>
      <c r="BF10" s="31">
        <v>1</v>
      </c>
      <c r="BG10" s="31"/>
      <c r="BH10" s="31">
        <v>2.516</v>
      </c>
      <c r="BI10" s="31"/>
      <c r="BJ10" s="3">
        <v>1.36</v>
      </c>
    </row>
    <row r="11" spans="1:89" ht="25.5" customHeight="1">
      <c r="B11" s="139"/>
      <c r="C11" s="563"/>
      <c r="D11" s="563"/>
      <c r="E11" s="563"/>
      <c r="F11" s="563"/>
      <c r="G11" s="563"/>
      <c r="H11" s="563"/>
      <c r="I11" s="563"/>
      <c r="J11" s="563"/>
      <c r="K11" s="563"/>
      <c r="L11" s="563"/>
      <c r="M11" s="571"/>
      <c r="N11" s="658"/>
      <c r="O11" s="658"/>
      <c r="P11" s="659"/>
      <c r="Q11" s="571"/>
      <c r="R11" s="659"/>
      <c r="S11" s="571"/>
      <c r="T11" s="659"/>
      <c r="U11" s="648"/>
      <c r="V11" s="650"/>
      <c r="W11" s="663"/>
      <c r="X11" s="663"/>
      <c r="Y11" s="663"/>
      <c r="Z11" s="663"/>
      <c r="AA11" s="655"/>
      <c r="AB11" s="655"/>
      <c r="AC11" s="564" t="s">
        <v>332</v>
      </c>
      <c r="AD11" s="564" t="s">
        <v>333</v>
      </c>
      <c r="AE11" s="564" t="s">
        <v>334</v>
      </c>
      <c r="AF11" s="564" t="s">
        <v>849</v>
      </c>
      <c r="AG11" s="79"/>
      <c r="AH11" s="3"/>
      <c r="AI11" s="3"/>
      <c r="AJ11" s="347"/>
      <c r="AL11" s="348" t="s">
        <v>335</v>
      </c>
      <c r="AM11" s="348" t="s">
        <v>336</v>
      </c>
      <c r="AN11" s="348" t="s">
        <v>337</v>
      </c>
      <c r="AO11" s="348" t="s">
        <v>338</v>
      </c>
      <c r="AP11" s="348" t="s">
        <v>339</v>
      </c>
      <c r="AQ11" s="348" t="s">
        <v>340</v>
      </c>
      <c r="AR11" s="348" t="s">
        <v>341</v>
      </c>
      <c r="AS11" s="348" t="s">
        <v>342</v>
      </c>
      <c r="AT11" s="348" t="s">
        <v>343</v>
      </c>
      <c r="AU11" s="348" t="s">
        <v>344</v>
      </c>
      <c r="AV11" s="348" t="s">
        <v>345</v>
      </c>
      <c r="AW11" s="348" t="s">
        <v>346</v>
      </c>
      <c r="AX11" s="348" t="s">
        <v>347</v>
      </c>
      <c r="AY11" s="348" t="s">
        <v>348</v>
      </c>
      <c r="AZ11" s="348" t="s">
        <v>349</v>
      </c>
      <c r="BA11" s="348" t="s">
        <v>350</v>
      </c>
      <c r="BB11" s="349"/>
      <c r="BC11" s="58"/>
      <c r="BD11" s="58"/>
      <c r="BE11" s="58"/>
      <c r="BF11" s="58"/>
      <c r="BG11" s="58"/>
    </row>
    <row r="12" spans="1:89" ht="15" customHeight="1">
      <c r="B12" s="139"/>
      <c r="C12" s="654"/>
      <c r="D12" s="654"/>
      <c r="E12" s="654"/>
      <c r="F12" s="654"/>
      <c r="G12" s="654"/>
      <c r="H12" s="654"/>
      <c r="I12" s="654"/>
      <c r="J12" s="654"/>
      <c r="K12" s="654"/>
      <c r="L12" s="654"/>
      <c r="M12" s="660" t="s">
        <v>351</v>
      </c>
      <c r="N12" s="661"/>
      <c r="O12" s="660" t="s">
        <v>352</v>
      </c>
      <c r="P12" s="662"/>
      <c r="Q12" s="350" t="s">
        <v>351</v>
      </c>
      <c r="R12" s="350" t="s">
        <v>352</v>
      </c>
      <c r="S12" s="350" t="s">
        <v>351</v>
      </c>
      <c r="T12" s="350" t="s">
        <v>352</v>
      </c>
      <c r="U12" s="350" t="s">
        <v>351</v>
      </c>
      <c r="V12" s="350" t="s">
        <v>352</v>
      </c>
      <c r="W12" s="655"/>
      <c r="X12" s="655"/>
      <c r="Y12" s="655"/>
      <c r="Z12" s="655"/>
      <c r="AA12" s="655"/>
      <c r="AB12" s="655"/>
      <c r="AC12" s="644"/>
      <c r="AD12" s="644"/>
      <c r="AE12" s="644"/>
      <c r="AF12" s="644"/>
      <c r="AG12" s="79"/>
      <c r="AH12" s="3"/>
      <c r="AI12" s="3"/>
      <c r="AJ12" s="347"/>
      <c r="AL12" s="37">
        <v>5.12</v>
      </c>
      <c r="AM12" s="37">
        <v>3.58</v>
      </c>
      <c r="AN12" s="37">
        <v>3.58</v>
      </c>
      <c r="AO12" s="37">
        <v>2.74</v>
      </c>
      <c r="AP12" s="37">
        <v>5.99</v>
      </c>
      <c r="AQ12" s="37">
        <v>4</v>
      </c>
      <c r="AR12" s="37">
        <v>5.99</v>
      </c>
      <c r="AS12" s="37">
        <v>1.3</v>
      </c>
      <c r="AT12" s="37">
        <v>1.25</v>
      </c>
      <c r="AU12" s="37">
        <v>1.25</v>
      </c>
      <c r="AV12" s="37">
        <v>1.1000000000000001</v>
      </c>
      <c r="AW12" s="37">
        <v>0.86</v>
      </c>
      <c r="AX12" s="37">
        <v>0.86</v>
      </c>
      <c r="AY12" s="37">
        <v>0.82</v>
      </c>
      <c r="AZ12" s="37">
        <v>0.82</v>
      </c>
      <c r="BA12" s="37">
        <v>0.8</v>
      </c>
      <c r="BB12" s="351"/>
    </row>
    <row r="13" spans="1:89" ht="16.25" customHeight="1">
      <c r="B13" s="139"/>
      <c r="C13" s="322">
        <v>1</v>
      </c>
      <c r="D13" s="227"/>
      <c r="E13" s="352"/>
      <c r="F13" s="353"/>
      <c r="G13" s="354"/>
      <c r="H13" s="354"/>
      <c r="I13" s="355"/>
      <c r="J13" s="355"/>
      <c r="K13" s="356"/>
      <c r="L13" s="329"/>
      <c r="M13" s="357"/>
      <c r="N13" s="329"/>
      <c r="O13" s="357"/>
      <c r="P13" s="329"/>
      <c r="Q13" s="358" t="str">
        <f t="shared" ref="Q13:Q42" si="5">IF(OR(L13="",N(M13)=0,N13=""),"",(I13*3.6)/(M13*INDEX($BD$4:$BI$10,MATCH(L13,$BC$4:$BC$10,0),MATCH(N13,$BD$3:$BI$3,0))))</f>
        <v/>
      </c>
      <c r="R13" s="270" t="str">
        <f>IF(OR(L13="",N(O13)=0,P13=""),"",(J13*3.6)/(O13*INDEX($BD$4:$BI$10,MATCH(L13,$BC$4:$BC$10,0),MATCH(P13,$BD$3:$BI$3,0))))</f>
        <v/>
      </c>
      <c r="S13" s="359">
        <f t="shared" ref="S13:S42" si="6">IF(OR(Q13=""),0,MAX(0,1-$AV$5/Q13*IF(L13="電気",9.76/3.6,1)))</f>
        <v>0</v>
      </c>
      <c r="T13" s="359">
        <f t="shared" ref="T13:T42" si="7">IF(OR(R13=""),0,MAX(0,1-$AW$5/R13*IF(L13="電気",9.76/3.6,1)))</f>
        <v>0</v>
      </c>
      <c r="U13" s="258">
        <f>IF(I13="",0,メイン_入力!$Y$32)</f>
        <v>0</v>
      </c>
      <c r="V13" s="278">
        <f>IF(J13="",0,メイン_入力!$Z$32)</f>
        <v>0</v>
      </c>
      <c r="W13" s="168">
        <f t="shared" ref="W13:W42" si="8">IF(N13="",0,M13*K13*U13/INDEX($BJ$4:$BJ$10,MATCH(L13,$BC$4:$BC$10,0))*INDEX($BD$4:$BI$10,MATCH(L13,$BC$4:$BC$10,0),MATCH(N13,$BD$3:$BI$3,0)))+IF(P13="",0,O13*K13*V13/INDEX($BJ$4:$BJ$10,MATCH(L13,$BC$4:$BC$10,0))*INDEX($BD$4:$BI$10,MATCH(L13,$BC$4:$BC$10,0),MATCH(P13,$BD$3:$BI$3,0)))</f>
        <v>0</v>
      </c>
      <c r="X13" s="48" t="str">
        <f>IF($L13="","",IF($L13="電気","kWh/年",IF(OR($L13="低圧ｶﾞｽ",$L13="中圧ｶﾞｽ"),"Nm3/年",IF($L13="LPG","kg/年",IF(OR($L13="A重油",$L13="灯油"),"ℓ/年","MJ/年")))))</f>
        <v/>
      </c>
      <c r="Y13" s="356"/>
      <c r="Z13" s="48" t="str">
        <f t="shared" ref="Z13:Z42" si="9">IF($L13="","",IF($L13="電気","kWh/年",IF(OR($L13="低圧ｶﾞｽ",$L13="中圧ｶﾞｽ"),"m3/年",IF($L13="LPG","kg/年",IF(OR($L13="A重油",$L13="灯油"),"ℓ/年","MJ/年")))))</f>
        <v/>
      </c>
      <c r="AA13" s="278" t="str">
        <f>IF(OR(AND(S13=0,T13=0),AND(Y13="",OR(H13=$AX$11,H13=$AZ$11))),"",IF(ISERROR(MATCH(H13,$AL$11:$BA$11,0)),0,IF(IF(HLOOKUP(H13,$AL$11:$BA$13,3,0)="C",Q13,R13)&lt;HLOOKUP(H13,$AL$11:$BA$12,2,0),0,IF(NOT(N(Y13)=0),Y13*IF(L13=$AZ$4,$AZ$5,IF(L13=$BA$4,$BA$5,1)),W13)*(M13*U13/(M13*U13+O13*V13)*S13/(1-S13)+(1-M13*U13/(M13*U13+O13*V13))*T13/(1-T13)))))</f>
        <v/>
      </c>
      <c r="AB13" s="278" t="str">
        <f t="shared" ref="AB13:AB42" si="10">IF($L13="","",IF($L13="電気","kWh/年",IF(OR($L13="低圧ｶﾞｽ",$L13="中圧ｶﾞｽ"),"Nm3/年",IF($L13="LPG","kg/年",IF(OR($L13="A重油",$L13="灯油"),"ℓ/年","MJ/年")))))</f>
        <v/>
      </c>
      <c r="AC13" s="96" t="str">
        <f t="shared" ref="AC13:AC42" si="11">IF(ISERROR($AA13),"",IF(NOT(N($AA13)=0),$AA13*INDEX($BN$4:$BT$7,1,MATCH($L13,$BN$3:$BT$3,0))/1000, ""))</f>
        <v/>
      </c>
      <c r="AD13" s="96" t="str">
        <f>IF(ISERROR($AA13),"",IF(NOT(N($AA13)=0),$AA13*INDEX($BN$4:$BT$7,2,MATCH($L13,$BN$3:$BT$3,0))/1000, ""))</f>
        <v/>
      </c>
      <c r="AE13" s="96" t="str">
        <f>IF(ISERROR($AA13),"",IF(NOT(N($AA13)=0),$AA13*INDEX($BN$4:$BT$7,3,MATCH($L13,$BN$3:$BT$3,0))/1000, ""))</f>
        <v/>
      </c>
      <c r="AF13" s="96" t="str">
        <f>IF(ISERROR($AA13),"",IF(NOT(N($AA13)=0),$AA13*INDEX($BN$4:$BT$7,3,MATCH($L13,$BN$3:$BT$3,0))/1000, ""))</f>
        <v/>
      </c>
      <c r="AG13" s="79"/>
      <c r="AH13" s="3"/>
      <c r="AI13" s="3"/>
      <c r="AJ13" s="3"/>
      <c r="AL13" s="312" t="s">
        <v>353</v>
      </c>
      <c r="AM13" s="312" t="s">
        <v>353</v>
      </c>
      <c r="AN13" s="312" t="s">
        <v>353</v>
      </c>
      <c r="AO13" s="312" t="s">
        <v>353</v>
      </c>
      <c r="AP13" s="312" t="s">
        <v>353</v>
      </c>
      <c r="AQ13" s="312" t="s">
        <v>353</v>
      </c>
      <c r="AR13" s="312" t="s">
        <v>353</v>
      </c>
      <c r="AS13" s="312" t="s">
        <v>353</v>
      </c>
      <c r="AT13" s="312" t="s">
        <v>353</v>
      </c>
      <c r="AU13" s="312" t="s">
        <v>353</v>
      </c>
      <c r="AV13" s="312" t="s">
        <v>353</v>
      </c>
      <c r="AW13" s="312" t="s">
        <v>354</v>
      </c>
      <c r="AX13" s="312" t="s">
        <v>354</v>
      </c>
      <c r="AY13" s="312" t="s">
        <v>354</v>
      </c>
      <c r="AZ13" s="312" t="s">
        <v>354</v>
      </c>
      <c r="BA13" s="312" t="s">
        <v>354</v>
      </c>
    </row>
    <row r="14" spans="1:89" ht="16.25" customHeight="1">
      <c r="B14" s="139"/>
      <c r="C14" s="322">
        <v>2</v>
      </c>
      <c r="D14" s="227"/>
      <c r="E14" s="352"/>
      <c r="F14" s="353"/>
      <c r="G14" s="354"/>
      <c r="H14" s="354"/>
      <c r="I14" s="355"/>
      <c r="J14" s="355"/>
      <c r="K14" s="356"/>
      <c r="L14" s="329"/>
      <c r="M14" s="357"/>
      <c r="N14" s="329"/>
      <c r="O14" s="357"/>
      <c r="P14" s="329"/>
      <c r="Q14" s="358" t="str">
        <f t="shared" si="5"/>
        <v/>
      </c>
      <c r="R14" s="270" t="str">
        <f>IF(OR(L14="",N(O14)=0,P14=""),"",(J14*3.6)/(O14*INDEX($BD$4:$BI$10,MATCH(L14,$BC$4:$BC$10,0),MATCH(P14,$BD$3:$BI$3,0))))</f>
        <v/>
      </c>
      <c r="S14" s="359">
        <f t="shared" si="6"/>
        <v>0</v>
      </c>
      <c r="T14" s="359">
        <f t="shared" si="7"/>
        <v>0</v>
      </c>
      <c r="U14" s="258">
        <f>IF(I14="",0,メイン_入力!$Y$32)</f>
        <v>0</v>
      </c>
      <c r="V14" s="278">
        <f>IF(J14="",0,メイン_入力!$Z$32)</f>
        <v>0</v>
      </c>
      <c r="W14" s="168">
        <f t="shared" si="8"/>
        <v>0</v>
      </c>
      <c r="X14" s="48" t="str">
        <f t="shared" ref="X14:X42" si="12">IF($L14="","",IF($L14="電気","kWh/年",IF(OR($L14="低圧ｶﾞｽ",$L14="中圧ｶﾞｽ"),"Nm3/年",IF($L14="LPG","kg/年",IF(OR($L14="A重油",$L14="灯油"),"ℓ/年","MJ/年")))))</f>
        <v/>
      </c>
      <c r="Y14" s="356"/>
      <c r="Z14" s="48" t="str">
        <f t="shared" si="9"/>
        <v/>
      </c>
      <c r="AA14" s="278" t="str">
        <f t="shared" ref="AA14:AA42" si="13">IF(OR(AND(S14=0,T14=0),AND(Y14="",OR(H14=$AX$11,H14=$AZ$11))),"",IF(ISERROR(MATCH(H14,$AL$11:$BA$11,0)),0,IF(IF(HLOOKUP(H14,$AL$11:$BA$13,3,0)="C",Q14,R14)&lt;HLOOKUP(H14,$AL$11:$BA$12,2,0),0,IF(NOT(N(Y14)=0),Y14*IF(L14=$AZ$4,$AZ$5,IF(L14=$BA$4,$BA$5,1)),W14)*(M14*U14/(M14*U14+O14*V14)*S14/(1-S14)+(1-M14*U14/(M14*U14+O14*V14))*T14/(1-T14)))))</f>
        <v/>
      </c>
      <c r="AB14" s="278" t="str">
        <f t="shared" si="10"/>
        <v/>
      </c>
      <c r="AC14" s="96" t="str">
        <f t="shared" si="11"/>
        <v/>
      </c>
      <c r="AD14" s="96" t="str">
        <f t="shared" ref="AD14:AD42" si="14">IF(ISERROR($AA14),"",IF(NOT(N($AA14)=0),$AA14*INDEX($BN$4:$BT$7,2,MATCH($L14,$BN$3:$BT$3,0))/1000, ""))</f>
        <v/>
      </c>
      <c r="AE14" s="96" t="str">
        <f>IF(ISERROR($AA14),"",IF(NOT(N($AA14)=0),$AA14*INDEX($BN$4:$BT$7,3,MATCH($L14,$BN$3:$BT$3,0))/1000, ""))</f>
        <v/>
      </c>
      <c r="AF14" s="96" t="str">
        <f>IF(ISERROR($AA14),"",IF(NOT(N($AA14)=0),$AA14*INDEX($BN$4:$BT$7,3,MATCH($L14,$BN$3:$BT$3,0))/1000, ""))</f>
        <v/>
      </c>
      <c r="AG14" s="79"/>
      <c r="AH14" s="3"/>
      <c r="AI14" s="3"/>
      <c r="AJ14" s="3"/>
    </row>
    <row r="15" spans="1:89" ht="16.25" customHeight="1">
      <c r="B15" s="139"/>
      <c r="C15" s="322">
        <v>3</v>
      </c>
      <c r="D15" s="227"/>
      <c r="E15" s="352"/>
      <c r="F15" s="353"/>
      <c r="G15" s="354"/>
      <c r="H15" s="354"/>
      <c r="I15" s="355"/>
      <c r="J15" s="355"/>
      <c r="K15" s="356"/>
      <c r="L15" s="329"/>
      <c r="M15" s="357"/>
      <c r="N15" s="329"/>
      <c r="O15" s="357"/>
      <c r="P15" s="329"/>
      <c r="Q15" s="358" t="str">
        <f t="shared" si="5"/>
        <v/>
      </c>
      <c r="R15" s="270" t="str">
        <f>IF(OR(L15="",N(O15)=0,P15=""),"",(J15*3.6)/(O15*INDEX($BD$4:$BI$10,MATCH(L15,$BC$4:$BC$10,0),MATCH(P15,$BD$3:$BI$3,0))))</f>
        <v/>
      </c>
      <c r="S15" s="359">
        <f t="shared" si="6"/>
        <v>0</v>
      </c>
      <c r="T15" s="359">
        <f t="shared" si="7"/>
        <v>0</v>
      </c>
      <c r="U15" s="258">
        <f>IF(I15="",0,メイン_入力!$Y$32)</f>
        <v>0</v>
      </c>
      <c r="V15" s="278">
        <f>IF(J15="",0,メイン_入力!$Z$32)</f>
        <v>0</v>
      </c>
      <c r="W15" s="168">
        <f t="shared" si="8"/>
        <v>0</v>
      </c>
      <c r="X15" s="48" t="str">
        <f t="shared" si="12"/>
        <v/>
      </c>
      <c r="Y15" s="356"/>
      <c r="Z15" s="48" t="str">
        <f t="shared" si="9"/>
        <v/>
      </c>
      <c r="AA15" s="278" t="str">
        <f t="shared" si="13"/>
        <v/>
      </c>
      <c r="AB15" s="278" t="str">
        <f t="shared" si="10"/>
        <v/>
      </c>
      <c r="AC15" s="96" t="str">
        <f t="shared" si="11"/>
        <v/>
      </c>
      <c r="AD15" s="96" t="str">
        <f t="shared" si="14"/>
        <v/>
      </c>
      <c r="AE15" s="96" t="str">
        <f>IF(ISERROR($AA15),"",IF(NOT(N($AA15)=0),$AA15*INDEX($BN$4:$BT$7,3,MATCH($L15,$BN$3:$BT$3,0))/1000, ""))</f>
        <v/>
      </c>
      <c r="AF15" s="96" t="str">
        <f t="shared" ref="AF15:AF42" si="15">IF(ISERROR($AA15),"",IF(NOT(N($AA15)=0),$AA15*INDEX($BN$4:$BT$7,3,MATCH($L15,$BN$3:$BT$3,0))/1000, ""))</f>
        <v/>
      </c>
      <c r="AG15" s="79"/>
      <c r="AH15" s="3"/>
      <c r="AI15" s="3"/>
      <c r="AJ15" s="3"/>
    </row>
    <row r="16" spans="1:89" ht="16.25" customHeight="1">
      <c r="B16" s="139"/>
      <c r="C16" s="322">
        <v>4</v>
      </c>
      <c r="D16" s="227"/>
      <c r="E16" s="352"/>
      <c r="F16" s="353"/>
      <c r="G16" s="354"/>
      <c r="H16" s="354"/>
      <c r="I16" s="355"/>
      <c r="J16" s="355"/>
      <c r="K16" s="356"/>
      <c r="L16" s="329"/>
      <c r="M16" s="357"/>
      <c r="N16" s="329"/>
      <c r="O16" s="357"/>
      <c r="P16" s="329"/>
      <c r="Q16" s="358" t="str">
        <f t="shared" si="5"/>
        <v/>
      </c>
      <c r="R16" s="270" t="str">
        <f t="shared" ref="R16:R42" si="16">IF(OR(L16="",N(O16)=0,P16=""),"",(J16*3.6)/(O16*INDEX($BD$4:$BI$10,MATCH(L16,$BC$4:$BC$10,0),MATCH(P16,$BD$3:$BI$3,0))))</f>
        <v/>
      </c>
      <c r="S16" s="359">
        <f t="shared" si="6"/>
        <v>0</v>
      </c>
      <c r="T16" s="359">
        <f t="shared" si="7"/>
        <v>0</v>
      </c>
      <c r="U16" s="258">
        <f>IF(I16="",0,メイン_入力!$Y$32)</f>
        <v>0</v>
      </c>
      <c r="V16" s="278">
        <f>IF(J16="",0,メイン_入力!$Z$32)</f>
        <v>0</v>
      </c>
      <c r="W16" s="168">
        <f t="shared" si="8"/>
        <v>0</v>
      </c>
      <c r="X16" s="48" t="str">
        <f t="shared" si="12"/>
        <v/>
      </c>
      <c r="Y16" s="356"/>
      <c r="Z16" s="48" t="str">
        <f t="shared" si="9"/>
        <v/>
      </c>
      <c r="AA16" s="278" t="str">
        <f t="shared" si="13"/>
        <v/>
      </c>
      <c r="AB16" s="278" t="str">
        <f t="shared" si="10"/>
        <v/>
      </c>
      <c r="AC16" s="96" t="str">
        <f t="shared" si="11"/>
        <v/>
      </c>
      <c r="AD16" s="96" t="str">
        <f t="shared" si="14"/>
        <v/>
      </c>
      <c r="AE16" s="96" t="str">
        <f>IF(ISERROR($AA16),"",IF(NOT(N($AA16)=0),$AA16*INDEX($BN$4:$BT$7,3,MATCH($L16,$BN$3:$BT$3,0))/1000, ""))</f>
        <v/>
      </c>
      <c r="AF16" s="96" t="str">
        <f t="shared" si="15"/>
        <v/>
      </c>
      <c r="AG16" s="79"/>
      <c r="AH16" s="3"/>
      <c r="AI16" s="3"/>
      <c r="AJ16" s="3"/>
    </row>
    <row r="17" spans="2:62" ht="16.25" customHeight="1">
      <c r="B17" s="139"/>
      <c r="C17" s="322">
        <v>5</v>
      </c>
      <c r="D17" s="227"/>
      <c r="E17" s="352"/>
      <c r="F17" s="353"/>
      <c r="G17" s="354"/>
      <c r="H17" s="354"/>
      <c r="I17" s="355"/>
      <c r="J17" s="355"/>
      <c r="K17" s="356"/>
      <c r="L17" s="329"/>
      <c r="M17" s="357"/>
      <c r="N17" s="329"/>
      <c r="O17" s="357"/>
      <c r="P17" s="329"/>
      <c r="Q17" s="358" t="str">
        <f t="shared" si="5"/>
        <v/>
      </c>
      <c r="R17" s="270" t="str">
        <f>IF(OR(L17="",N(O17)=0,P17=""),"",(J17*3.6)/(O17*INDEX($BD$4:$BI$10,MATCH(L17,$BC$4:$BC$10,0),MATCH(P17,$BD$3:$BI$3,0))))</f>
        <v/>
      </c>
      <c r="S17" s="359">
        <f t="shared" si="6"/>
        <v>0</v>
      </c>
      <c r="T17" s="359">
        <f t="shared" si="7"/>
        <v>0</v>
      </c>
      <c r="U17" s="258">
        <f>IF(I17="",0,メイン_入力!$Y$32)</f>
        <v>0</v>
      </c>
      <c r="V17" s="278">
        <f>IF(J17="",0,メイン_入力!$Z$32)</f>
        <v>0</v>
      </c>
      <c r="W17" s="168">
        <f t="shared" si="8"/>
        <v>0</v>
      </c>
      <c r="X17" s="48" t="str">
        <f t="shared" si="12"/>
        <v/>
      </c>
      <c r="Y17" s="356"/>
      <c r="Z17" s="48" t="str">
        <f t="shared" si="9"/>
        <v/>
      </c>
      <c r="AA17" s="278" t="str">
        <f t="shared" si="13"/>
        <v/>
      </c>
      <c r="AB17" s="278" t="str">
        <f t="shared" si="10"/>
        <v/>
      </c>
      <c r="AC17" s="96" t="str">
        <f t="shared" si="11"/>
        <v/>
      </c>
      <c r="AD17" s="96" t="str">
        <f t="shared" si="14"/>
        <v/>
      </c>
      <c r="AE17" s="96" t="str">
        <f t="shared" ref="AE17:AE42" si="17">IF(ISERROR($AA17),"",IF(NOT(N($AA17)=0),$AA17*INDEX($BN$4:$BT$7,3,MATCH($L17,$BN$3:$BT$3,0))/1000, ""))</f>
        <v/>
      </c>
      <c r="AF17" s="96" t="str">
        <f t="shared" si="15"/>
        <v/>
      </c>
      <c r="AG17" s="79"/>
      <c r="AH17" s="3"/>
      <c r="AI17" s="3"/>
      <c r="AJ17" s="3"/>
      <c r="AN17" s="3"/>
      <c r="AO17" s="3"/>
      <c r="AQ17" s="3"/>
      <c r="AR17" s="3"/>
      <c r="AS17" s="3"/>
      <c r="AT17" s="3"/>
      <c r="AU17" s="3"/>
    </row>
    <row r="18" spans="2:62" ht="16.25" customHeight="1">
      <c r="B18" s="139"/>
      <c r="C18" s="322">
        <v>6</v>
      </c>
      <c r="D18" s="227"/>
      <c r="E18" s="352"/>
      <c r="F18" s="353"/>
      <c r="G18" s="354"/>
      <c r="H18" s="354"/>
      <c r="I18" s="355"/>
      <c r="J18" s="355"/>
      <c r="K18" s="356"/>
      <c r="L18" s="329"/>
      <c r="M18" s="357"/>
      <c r="N18" s="329"/>
      <c r="O18" s="357"/>
      <c r="P18" s="329"/>
      <c r="Q18" s="358" t="str">
        <f t="shared" si="5"/>
        <v/>
      </c>
      <c r="R18" s="270" t="str">
        <f>IF(OR(L18="",N(O18)=0,P18=""),"",(J18*3.6)/(O18*INDEX($BD$4:$BI$10,MATCH(L18,$BC$4:$BC$10,0),MATCH(P18,$BD$3:$BI$3,0))))</f>
        <v/>
      </c>
      <c r="S18" s="359">
        <f t="shared" si="6"/>
        <v>0</v>
      </c>
      <c r="T18" s="359">
        <f t="shared" si="7"/>
        <v>0</v>
      </c>
      <c r="U18" s="258">
        <f>IF(I18="",0,メイン_入力!$Y$32)</f>
        <v>0</v>
      </c>
      <c r="V18" s="278">
        <f>IF(J18="",0,メイン_入力!$Z$32)</f>
        <v>0</v>
      </c>
      <c r="W18" s="168">
        <f t="shared" si="8"/>
        <v>0</v>
      </c>
      <c r="X18" s="48" t="str">
        <f t="shared" si="12"/>
        <v/>
      </c>
      <c r="Y18" s="356"/>
      <c r="Z18" s="48" t="str">
        <f t="shared" si="9"/>
        <v/>
      </c>
      <c r="AA18" s="278" t="str">
        <f t="shared" si="13"/>
        <v/>
      </c>
      <c r="AB18" s="278" t="str">
        <f t="shared" si="10"/>
        <v/>
      </c>
      <c r="AC18" s="96" t="str">
        <f t="shared" si="11"/>
        <v/>
      </c>
      <c r="AD18" s="96" t="str">
        <f t="shared" si="14"/>
        <v/>
      </c>
      <c r="AE18" s="96" t="str">
        <f>IF(ISERROR($AA18),"",IF(NOT(N($AA18)=0),$AA18*INDEX($BN$4:$BT$7,3,MATCH($L18,$BN$3:$BT$3,0))/1000, ""))</f>
        <v/>
      </c>
      <c r="AF18" s="96" t="str">
        <f t="shared" si="15"/>
        <v/>
      </c>
      <c r="AG18" s="79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W18" s="3"/>
      <c r="BC18" s="3"/>
      <c r="BE18" s="3"/>
      <c r="BF18" s="3"/>
      <c r="BG18" s="3"/>
      <c r="BH18" s="3"/>
      <c r="BI18" s="3"/>
      <c r="BJ18" s="3"/>
    </row>
    <row r="19" spans="2:62" ht="16.25" customHeight="1">
      <c r="B19" s="139"/>
      <c r="C19" s="322">
        <v>7</v>
      </c>
      <c r="D19" s="227"/>
      <c r="E19" s="352"/>
      <c r="F19" s="353"/>
      <c r="G19" s="354"/>
      <c r="H19" s="354"/>
      <c r="I19" s="355"/>
      <c r="J19" s="355"/>
      <c r="K19" s="356"/>
      <c r="L19" s="329"/>
      <c r="M19" s="357"/>
      <c r="N19" s="329"/>
      <c r="O19" s="357"/>
      <c r="P19" s="329"/>
      <c r="Q19" s="358" t="str">
        <f t="shared" si="5"/>
        <v/>
      </c>
      <c r="R19" s="270" t="str">
        <f t="shared" si="16"/>
        <v/>
      </c>
      <c r="S19" s="359">
        <f t="shared" si="6"/>
        <v>0</v>
      </c>
      <c r="T19" s="359">
        <f t="shared" si="7"/>
        <v>0</v>
      </c>
      <c r="U19" s="258">
        <f>IF(I19="",0,メイン_入力!$Y$32)</f>
        <v>0</v>
      </c>
      <c r="V19" s="278">
        <f>IF(J19="",0,メイン_入力!$Z$32)</f>
        <v>0</v>
      </c>
      <c r="W19" s="168">
        <f t="shared" si="8"/>
        <v>0</v>
      </c>
      <c r="X19" s="48" t="str">
        <f t="shared" si="12"/>
        <v/>
      </c>
      <c r="Y19" s="356"/>
      <c r="Z19" s="48" t="str">
        <f t="shared" si="9"/>
        <v/>
      </c>
      <c r="AA19" s="278" t="str">
        <f t="shared" si="13"/>
        <v/>
      </c>
      <c r="AB19" s="278" t="str">
        <f t="shared" si="10"/>
        <v/>
      </c>
      <c r="AC19" s="96" t="str">
        <f t="shared" si="11"/>
        <v/>
      </c>
      <c r="AD19" s="96" t="str">
        <f t="shared" si="14"/>
        <v/>
      </c>
      <c r="AE19" s="96" t="str">
        <f>IF(ISERROR($AA19),"",IF(NOT(N($AA19)=0),$AA19*INDEX($BN$4:$BT$7,3,MATCH($L19,$BN$3:$BT$3,0))/1000, ""))</f>
        <v/>
      </c>
      <c r="AF19" s="96" t="str">
        <f t="shared" si="15"/>
        <v/>
      </c>
      <c r="AG19" s="79"/>
      <c r="AH19" s="3"/>
      <c r="AI19" s="3"/>
      <c r="AJ19" s="3"/>
      <c r="AK19" s="3"/>
      <c r="AL19" s="3"/>
      <c r="AM19" s="3"/>
      <c r="AN19" s="3"/>
      <c r="AO19" s="3"/>
      <c r="BC19" s="3"/>
      <c r="BE19" s="3"/>
      <c r="BF19" s="3"/>
      <c r="BG19" s="3"/>
      <c r="BH19" s="3"/>
      <c r="BI19" s="3"/>
      <c r="BJ19" s="3"/>
    </row>
    <row r="20" spans="2:62" ht="16.25" customHeight="1">
      <c r="B20" s="139"/>
      <c r="C20" s="322">
        <v>8</v>
      </c>
      <c r="D20" s="227"/>
      <c r="E20" s="352"/>
      <c r="F20" s="353"/>
      <c r="G20" s="354"/>
      <c r="H20" s="354"/>
      <c r="I20" s="355"/>
      <c r="J20" s="355"/>
      <c r="K20" s="356"/>
      <c r="L20" s="329"/>
      <c r="M20" s="357"/>
      <c r="N20" s="329"/>
      <c r="O20" s="357"/>
      <c r="P20" s="329"/>
      <c r="Q20" s="358" t="str">
        <f t="shared" si="5"/>
        <v/>
      </c>
      <c r="R20" s="270" t="str">
        <f t="shared" si="16"/>
        <v/>
      </c>
      <c r="S20" s="359">
        <f t="shared" si="6"/>
        <v>0</v>
      </c>
      <c r="T20" s="359">
        <f t="shared" si="7"/>
        <v>0</v>
      </c>
      <c r="U20" s="258">
        <f>IF(I20="",0,メイン_入力!$Y$32)</f>
        <v>0</v>
      </c>
      <c r="V20" s="278">
        <f>IF(J20="",0,メイン_入力!$Z$32)</f>
        <v>0</v>
      </c>
      <c r="W20" s="168">
        <f t="shared" si="8"/>
        <v>0</v>
      </c>
      <c r="X20" s="48" t="str">
        <f t="shared" si="12"/>
        <v/>
      </c>
      <c r="Y20" s="356"/>
      <c r="Z20" s="48" t="str">
        <f t="shared" si="9"/>
        <v/>
      </c>
      <c r="AA20" s="278" t="str">
        <f t="shared" si="13"/>
        <v/>
      </c>
      <c r="AB20" s="278" t="str">
        <f t="shared" si="10"/>
        <v/>
      </c>
      <c r="AC20" s="96" t="str">
        <f t="shared" si="11"/>
        <v/>
      </c>
      <c r="AD20" s="96" t="str">
        <f t="shared" si="14"/>
        <v/>
      </c>
      <c r="AE20" s="96" t="str">
        <f>IF(ISERROR($AA20),"",IF(NOT(N($AA20)=0),$AA20*INDEX($BN$4:$BT$7,3,MATCH($L20,$BN$3:$BT$3,0))/1000, ""))</f>
        <v/>
      </c>
      <c r="AF20" s="96" t="str">
        <f t="shared" si="15"/>
        <v/>
      </c>
      <c r="AG20" s="79"/>
      <c r="AH20" s="3"/>
      <c r="AI20" s="3"/>
      <c r="AJ20" s="3"/>
      <c r="AN20" s="38"/>
      <c r="AO20" s="360"/>
      <c r="BC20" s="3"/>
      <c r="BE20" s="3"/>
      <c r="BF20" s="3"/>
      <c r="BG20" s="3"/>
      <c r="BH20" s="3"/>
      <c r="BI20" s="3"/>
      <c r="BJ20" s="3"/>
    </row>
    <row r="21" spans="2:62" ht="16.25" customHeight="1">
      <c r="B21" s="139"/>
      <c r="C21" s="322">
        <v>9</v>
      </c>
      <c r="D21" s="227"/>
      <c r="E21" s="352"/>
      <c r="F21" s="353"/>
      <c r="G21" s="354"/>
      <c r="H21" s="354"/>
      <c r="I21" s="355"/>
      <c r="J21" s="355"/>
      <c r="K21" s="356"/>
      <c r="L21" s="329"/>
      <c r="M21" s="357"/>
      <c r="N21" s="329"/>
      <c r="O21" s="357"/>
      <c r="P21" s="329"/>
      <c r="Q21" s="358" t="str">
        <f t="shared" si="5"/>
        <v/>
      </c>
      <c r="R21" s="270" t="str">
        <f t="shared" si="16"/>
        <v/>
      </c>
      <c r="S21" s="359">
        <f t="shared" si="6"/>
        <v>0</v>
      </c>
      <c r="T21" s="359">
        <f t="shared" si="7"/>
        <v>0</v>
      </c>
      <c r="U21" s="258">
        <f>IF(I21="",0,メイン_入力!$Y$32)</f>
        <v>0</v>
      </c>
      <c r="V21" s="278">
        <f>IF(J21="",0,メイン_入力!$Z$32)</f>
        <v>0</v>
      </c>
      <c r="W21" s="168">
        <f t="shared" si="8"/>
        <v>0</v>
      </c>
      <c r="X21" s="48" t="str">
        <f t="shared" si="12"/>
        <v/>
      </c>
      <c r="Y21" s="356"/>
      <c r="Z21" s="48" t="str">
        <f t="shared" si="9"/>
        <v/>
      </c>
      <c r="AA21" s="278" t="str">
        <f t="shared" si="13"/>
        <v/>
      </c>
      <c r="AB21" s="278" t="str">
        <f t="shared" si="10"/>
        <v/>
      </c>
      <c r="AC21" s="96" t="str">
        <f t="shared" si="11"/>
        <v/>
      </c>
      <c r="AD21" s="96" t="str">
        <f t="shared" si="14"/>
        <v/>
      </c>
      <c r="AE21" s="96" t="str">
        <f>IF(ISERROR($AA21),"",IF(NOT(N($AA21)=0),$AA21*INDEX($BN$4:$BT$7,3,MATCH($L21,$BN$3:$BT$3,0))/1000, ""))</f>
        <v/>
      </c>
      <c r="AF21" s="96" t="str">
        <f t="shared" si="15"/>
        <v/>
      </c>
      <c r="AG21" s="79"/>
      <c r="AH21" s="3"/>
      <c r="AI21" s="3"/>
      <c r="AJ21" s="3"/>
      <c r="AN21" s="38"/>
      <c r="AP21" s="3"/>
    </row>
    <row r="22" spans="2:62" ht="16.25" customHeight="1">
      <c r="B22" s="139"/>
      <c r="C22" s="322">
        <v>10</v>
      </c>
      <c r="D22" s="227"/>
      <c r="E22" s="352"/>
      <c r="F22" s="353"/>
      <c r="G22" s="354"/>
      <c r="H22" s="354"/>
      <c r="I22" s="355"/>
      <c r="J22" s="355"/>
      <c r="K22" s="356"/>
      <c r="L22" s="329"/>
      <c r="M22" s="357"/>
      <c r="N22" s="329"/>
      <c r="O22" s="357"/>
      <c r="P22" s="329"/>
      <c r="Q22" s="358" t="str">
        <f t="shared" si="5"/>
        <v/>
      </c>
      <c r="R22" s="270" t="str">
        <f t="shared" si="16"/>
        <v/>
      </c>
      <c r="S22" s="359">
        <f t="shared" si="6"/>
        <v>0</v>
      </c>
      <c r="T22" s="359">
        <f t="shared" si="7"/>
        <v>0</v>
      </c>
      <c r="U22" s="258">
        <f>IF(I22="",0,メイン_入力!$Y$32)</f>
        <v>0</v>
      </c>
      <c r="V22" s="278">
        <f>IF(J22="",0,メイン_入力!$Z$32)</f>
        <v>0</v>
      </c>
      <c r="W22" s="168">
        <f t="shared" si="8"/>
        <v>0</v>
      </c>
      <c r="X22" s="48" t="str">
        <f t="shared" si="12"/>
        <v/>
      </c>
      <c r="Y22" s="356"/>
      <c r="Z22" s="48" t="str">
        <f t="shared" si="9"/>
        <v/>
      </c>
      <c r="AA22" s="278" t="str">
        <f t="shared" si="13"/>
        <v/>
      </c>
      <c r="AB22" s="278" t="str">
        <f t="shared" si="10"/>
        <v/>
      </c>
      <c r="AC22" s="96" t="str">
        <f t="shared" si="11"/>
        <v/>
      </c>
      <c r="AD22" s="96" t="str">
        <f t="shared" si="14"/>
        <v/>
      </c>
      <c r="AE22" s="96" t="str">
        <f>IF(ISERROR($AA22),"",IF(NOT(N($AA22)=0),$AA22*INDEX($BN$4:$BT$7,3,MATCH($L22,$BN$3:$BT$3,0))/1000, ""))</f>
        <v/>
      </c>
      <c r="AF22" s="96" t="str">
        <f t="shared" si="15"/>
        <v/>
      </c>
      <c r="AG22" s="79"/>
      <c r="AH22" s="3"/>
      <c r="AI22" s="3"/>
      <c r="AJ22" s="3"/>
      <c r="AN22" s="38"/>
      <c r="AO22" s="3"/>
      <c r="AP22" s="3"/>
    </row>
    <row r="23" spans="2:62" ht="16.25" customHeight="1">
      <c r="B23" s="139"/>
      <c r="C23" s="322">
        <v>11</v>
      </c>
      <c r="D23" s="227"/>
      <c r="E23" s="352"/>
      <c r="F23" s="353"/>
      <c r="G23" s="354"/>
      <c r="H23" s="354"/>
      <c r="I23" s="355"/>
      <c r="J23" s="355"/>
      <c r="K23" s="356"/>
      <c r="L23" s="329"/>
      <c r="M23" s="357"/>
      <c r="N23" s="329"/>
      <c r="O23" s="357"/>
      <c r="P23" s="329"/>
      <c r="Q23" s="358" t="str">
        <f t="shared" si="5"/>
        <v/>
      </c>
      <c r="R23" s="270" t="str">
        <f t="shared" si="16"/>
        <v/>
      </c>
      <c r="S23" s="359">
        <f t="shared" si="6"/>
        <v>0</v>
      </c>
      <c r="T23" s="359">
        <f t="shared" si="7"/>
        <v>0</v>
      </c>
      <c r="U23" s="258">
        <f>IF(I23="",0,メイン_入力!$Y$32)</f>
        <v>0</v>
      </c>
      <c r="V23" s="278">
        <f>IF(J23="",0,メイン_入力!$Z$32)</f>
        <v>0</v>
      </c>
      <c r="W23" s="168">
        <f t="shared" si="8"/>
        <v>0</v>
      </c>
      <c r="X23" s="48" t="str">
        <f t="shared" si="12"/>
        <v/>
      </c>
      <c r="Y23" s="356"/>
      <c r="Z23" s="48" t="str">
        <f t="shared" si="9"/>
        <v/>
      </c>
      <c r="AA23" s="278" t="str">
        <f t="shared" si="13"/>
        <v/>
      </c>
      <c r="AB23" s="278" t="str">
        <f t="shared" si="10"/>
        <v/>
      </c>
      <c r="AC23" s="96" t="str">
        <f t="shared" si="11"/>
        <v/>
      </c>
      <c r="AD23" s="96" t="str">
        <f t="shared" si="14"/>
        <v/>
      </c>
      <c r="AE23" s="96" t="str">
        <f t="shared" si="17"/>
        <v/>
      </c>
      <c r="AF23" s="96" t="str">
        <f t="shared" si="15"/>
        <v/>
      </c>
      <c r="AG23" s="79"/>
      <c r="AH23" s="3"/>
      <c r="AI23" s="3"/>
      <c r="AJ23" s="3"/>
      <c r="AK23" s="3"/>
      <c r="AP23" s="3"/>
    </row>
    <row r="24" spans="2:62" ht="16.25" customHeight="1">
      <c r="B24" s="139"/>
      <c r="C24" s="322">
        <v>12</v>
      </c>
      <c r="D24" s="227"/>
      <c r="E24" s="352"/>
      <c r="F24" s="353"/>
      <c r="G24" s="354"/>
      <c r="H24" s="354"/>
      <c r="I24" s="355"/>
      <c r="J24" s="355"/>
      <c r="K24" s="356"/>
      <c r="L24" s="329"/>
      <c r="M24" s="357"/>
      <c r="N24" s="329"/>
      <c r="O24" s="357"/>
      <c r="P24" s="329"/>
      <c r="Q24" s="358" t="str">
        <f t="shared" si="5"/>
        <v/>
      </c>
      <c r="R24" s="270" t="str">
        <f t="shared" si="16"/>
        <v/>
      </c>
      <c r="S24" s="359">
        <f t="shared" si="6"/>
        <v>0</v>
      </c>
      <c r="T24" s="359">
        <f t="shared" si="7"/>
        <v>0</v>
      </c>
      <c r="U24" s="258">
        <f>IF(I24="",0,メイン_入力!$Y$32)</f>
        <v>0</v>
      </c>
      <c r="V24" s="278">
        <f>IF(J24="",0,メイン_入力!$Z$32)</f>
        <v>0</v>
      </c>
      <c r="W24" s="168">
        <f t="shared" si="8"/>
        <v>0</v>
      </c>
      <c r="X24" s="48" t="str">
        <f t="shared" si="12"/>
        <v/>
      </c>
      <c r="Y24" s="356"/>
      <c r="Z24" s="48" t="str">
        <f t="shared" si="9"/>
        <v/>
      </c>
      <c r="AA24" s="278" t="str">
        <f t="shared" si="13"/>
        <v/>
      </c>
      <c r="AB24" s="278" t="str">
        <f t="shared" si="10"/>
        <v/>
      </c>
      <c r="AC24" s="96" t="str">
        <f t="shared" si="11"/>
        <v/>
      </c>
      <c r="AD24" s="96" t="str">
        <f t="shared" si="14"/>
        <v/>
      </c>
      <c r="AE24" s="96" t="str">
        <f t="shared" si="17"/>
        <v/>
      </c>
      <c r="AF24" s="96" t="str">
        <f t="shared" si="15"/>
        <v/>
      </c>
      <c r="AG24" s="79"/>
      <c r="AH24" s="3"/>
      <c r="AI24" s="3"/>
      <c r="AJ24" s="3"/>
      <c r="AK24" s="3"/>
      <c r="AP24" s="3"/>
      <c r="AQ24" s="3"/>
      <c r="AR24" s="3"/>
      <c r="AS24" s="3"/>
      <c r="AT24" s="3"/>
      <c r="AU24" s="3"/>
    </row>
    <row r="25" spans="2:62" ht="16.25" customHeight="1">
      <c r="B25" s="139"/>
      <c r="C25" s="322">
        <v>13</v>
      </c>
      <c r="D25" s="227"/>
      <c r="E25" s="352"/>
      <c r="F25" s="353"/>
      <c r="G25" s="354"/>
      <c r="H25" s="354"/>
      <c r="I25" s="355"/>
      <c r="J25" s="355"/>
      <c r="K25" s="356"/>
      <c r="L25" s="329"/>
      <c r="M25" s="357"/>
      <c r="N25" s="329"/>
      <c r="O25" s="357"/>
      <c r="P25" s="329"/>
      <c r="Q25" s="358" t="str">
        <f>IF(OR(L25="",N(M25)=0,N25=""),"",(I25*3.6)/(M25*INDEX($BD$4:$BI$10,MATCH(L25,$BC$4:$BC$10,0),MATCH(N25,$BD$3:$BI$3,0))))</f>
        <v/>
      </c>
      <c r="R25" s="270" t="str">
        <f t="shared" si="16"/>
        <v/>
      </c>
      <c r="S25" s="359">
        <f t="shared" si="6"/>
        <v>0</v>
      </c>
      <c r="T25" s="359">
        <f t="shared" si="7"/>
        <v>0</v>
      </c>
      <c r="U25" s="258">
        <f>IF(I25="",0,メイン_入力!$Y$32)</f>
        <v>0</v>
      </c>
      <c r="V25" s="278">
        <f>IF(J25="",0,メイン_入力!$Z$32)</f>
        <v>0</v>
      </c>
      <c r="W25" s="168">
        <f t="shared" si="8"/>
        <v>0</v>
      </c>
      <c r="X25" s="48" t="str">
        <f t="shared" si="12"/>
        <v/>
      </c>
      <c r="Y25" s="356"/>
      <c r="Z25" s="48" t="str">
        <f t="shared" si="9"/>
        <v/>
      </c>
      <c r="AA25" s="278" t="str">
        <f t="shared" si="13"/>
        <v/>
      </c>
      <c r="AB25" s="278" t="str">
        <f t="shared" si="10"/>
        <v/>
      </c>
      <c r="AC25" s="96" t="str">
        <f t="shared" si="11"/>
        <v/>
      </c>
      <c r="AD25" s="96" t="str">
        <f t="shared" si="14"/>
        <v/>
      </c>
      <c r="AE25" s="96" t="str">
        <f t="shared" si="17"/>
        <v/>
      </c>
      <c r="AF25" s="96" t="str">
        <f t="shared" si="15"/>
        <v/>
      </c>
      <c r="AG25" s="79"/>
      <c r="AH25" s="3"/>
      <c r="AI25" s="3"/>
      <c r="AJ25" s="3"/>
      <c r="AK25" s="3"/>
      <c r="AL25" s="3"/>
      <c r="AM25" s="3"/>
      <c r="AN25" s="3"/>
      <c r="AO25" s="361"/>
      <c r="AP25" s="3"/>
      <c r="AQ25" s="3"/>
      <c r="AR25" s="3"/>
      <c r="AS25" s="3"/>
      <c r="AT25" s="3"/>
      <c r="AU25" s="3"/>
    </row>
    <row r="26" spans="2:62" ht="16.25" customHeight="1">
      <c r="B26" s="139"/>
      <c r="C26" s="322">
        <v>14</v>
      </c>
      <c r="D26" s="227"/>
      <c r="E26" s="352"/>
      <c r="F26" s="353"/>
      <c r="G26" s="354"/>
      <c r="H26" s="354"/>
      <c r="I26" s="355"/>
      <c r="J26" s="355"/>
      <c r="K26" s="356"/>
      <c r="L26" s="329"/>
      <c r="M26" s="357"/>
      <c r="N26" s="329"/>
      <c r="O26" s="357"/>
      <c r="P26" s="329"/>
      <c r="Q26" s="358" t="str">
        <f>IF(OR(L26="",N(M26)=0,N26=""),"",(I26*3.6)/(M26*INDEX($BD$4:$BI$10,MATCH(L26,$BC$4:$BC$10,0),MATCH(N26,$BD$3:$BI$3,0))))</f>
        <v/>
      </c>
      <c r="R26" s="270" t="str">
        <f t="shared" si="16"/>
        <v/>
      </c>
      <c r="S26" s="359">
        <f t="shared" si="6"/>
        <v>0</v>
      </c>
      <c r="T26" s="359">
        <f t="shared" si="7"/>
        <v>0</v>
      </c>
      <c r="U26" s="258">
        <f>IF(I26="",0,メイン_入力!$Y$32)</f>
        <v>0</v>
      </c>
      <c r="V26" s="278">
        <f>IF(J26="",0,メイン_入力!$Z$32)</f>
        <v>0</v>
      </c>
      <c r="W26" s="168">
        <f t="shared" si="8"/>
        <v>0</v>
      </c>
      <c r="X26" s="48" t="str">
        <f t="shared" si="12"/>
        <v/>
      </c>
      <c r="Y26" s="356"/>
      <c r="Z26" s="48" t="str">
        <f t="shared" si="9"/>
        <v/>
      </c>
      <c r="AA26" s="278" t="str">
        <f t="shared" si="13"/>
        <v/>
      </c>
      <c r="AB26" s="278" t="str">
        <f t="shared" si="10"/>
        <v/>
      </c>
      <c r="AC26" s="96" t="str">
        <f t="shared" si="11"/>
        <v/>
      </c>
      <c r="AD26" s="96" t="str">
        <f t="shared" si="14"/>
        <v/>
      </c>
      <c r="AE26" s="96" t="str">
        <f t="shared" si="17"/>
        <v/>
      </c>
      <c r="AF26" s="96" t="str">
        <f t="shared" si="15"/>
        <v/>
      </c>
      <c r="AG26" s="79"/>
      <c r="AH26" s="3"/>
      <c r="AI26" s="3"/>
      <c r="AJ26" s="3"/>
      <c r="AK26" s="3"/>
      <c r="AL26" s="3"/>
      <c r="AM26" s="3"/>
      <c r="AN26" s="3"/>
      <c r="AP26" s="3"/>
      <c r="AQ26" s="3"/>
      <c r="AR26" s="3"/>
      <c r="AS26" s="3"/>
      <c r="AT26" s="3"/>
      <c r="AU26" s="3"/>
    </row>
    <row r="27" spans="2:62" ht="16.25" customHeight="1">
      <c r="B27" s="139"/>
      <c r="C27" s="322">
        <v>15</v>
      </c>
      <c r="D27" s="227"/>
      <c r="E27" s="352"/>
      <c r="F27" s="353"/>
      <c r="G27" s="354"/>
      <c r="H27" s="354"/>
      <c r="I27" s="355"/>
      <c r="J27" s="355"/>
      <c r="K27" s="356"/>
      <c r="L27" s="329"/>
      <c r="M27" s="357"/>
      <c r="N27" s="329"/>
      <c r="O27" s="357"/>
      <c r="P27" s="329"/>
      <c r="Q27" s="358" t="str">
        <f>IF(OR(L27="",N(M27)=0,N27=""),"",(I27*3.6)/(M27*INDEX($BD$4:$BI$10,MATCH(L27,$BC$4:$BC$10,0),MATCH(N27,$BD$3:$BI$3,0))))</f>
        <v/>
      </c>
      <c r="R27" s="270" t="str">
        <f t="shared" si="16"/>
        <v/>
      </c>
      <c r="S27" s="359">
        <f t="shared" si="6"/>
        <v>0</v>
      </c>
      <c r="T27" s="359">
        <f t="shared" si="7"/>
        <v>0</v>
      </c>
      <c r="U27" s="258">
        <f>IF(I27="",0,メイン_入力!$Y$32)</f>
        <v>0</v>
      </c>
      <c r="V27" s="278">
        <f>IF(J27="",0,メイン_入力!$Z$32)</f>
        <v>0</v>
      </c>
      <c r="W27" s="168">
        <f t="shared" si="8"/>
        <v>0</v>
      </c>
      <c r="X27" s="48" t="str">
        <f t="shared" si="12"/>
        <v/>
      </c>
      <c r="Y27" s="356"/>
      <c r="Z27" s="48" t="str">
        <f t="shared" si="9"/>
        <v/>
      </c>
      <c r="AA27" s="278" t="str">
        <f t="shared" si="13"/>
        <v/>
      </c>
      <c r="AB27" s="278" t="str">
        <f t="shared" si="10"/>
        <v/>
      </c>
      <c r="AC27" s="96" t="str">
        <f t="shared" si="11"/>
        <v/>
      </c>
      <c r="AD27" s="96" t="str">
        <f t="shared" si="14"/>
        <v/>
      </c>
      <c r="AE27" s="96" t="str">
        <f t="shared" si="17"/>
        <v/>
      </c>
      <c r="AF27" s="96" t="str">
        <f t="shared" si="15"/>
        <v/>
      </c>
      <c r="AG27" s="79"/>
      <c r="AH27" s="3"/>
      <c r="AI27" s="3"/>
      <c r="AJ27" s="3"/>
      <c r="AU27" s="3"/>
    </row>
    <row r="28" spans="2:62" ht="16.25" customHeight="1">
      <c r="B28" s="139"/>
      <c r="C28" s="322">
        <v>16</v>
      </c>
      <c r="D28" s="227"/>
      <c r="E28" s="352"/>
      <c r="F28" s="353"/>
      <c r="G28" s="354"/>
      <c r="H28" s="354"/>
      <c r="I28" s="355"/>
      <c r="J28" s="355"/>
      <c r="K28" s="356"/>
      <c r="L28" s="329"/>
      <c r="M28" s="357"/>
      <c r="N28" s="329"/>
      <c r="O28" s="357"/>
      <c r="P28" s="329"/>
      <c r="Q28" s="358" t="str">
        <f>IF(OR(L28="",N(M28)=0,N28=""),"",(I28*3.6)/(M28*INDEX($BD$4:$BI$10,MATCH(L28,$BC$4:$BC$10,0),MATCH(N28,$BD$3:$BI$3,0))))</f>
        <v/>
      </c>
      <c r="R28" s="270" t="str">
        <f t="shared" si="16"/>
        <v/>
      </c>
      <c r="S28" s="359">
        <f t="shared" si="6"/>
        <v>0</v>
      </c>
      <c r="T28" s="359">
        <f t="shared" si="7"/>
        <v>0</v>
      </c>
      <c r="U28" s="258">
        <f>IF(I28="",0,メイン_入力!$Y$32)</f>
        <v>0</v>
      </c>
      <c r="V28" s="278">
        <f>IF(J28="",0,メイン_入力!$Z$32)</f>
        <v>0</v>
      </c>
      <c r="W28" s="168">
        <f t="shared" si="8"/>
        <v>0</v>
      </c>
      <c r="X28" s="48" t="str">
        <f t="shared" si="12"/>
        <v/>
      </c>
      <c r="Y28" s="356"/>
      <c r="Z28" s="48" t="str">
        <f t="shared" si="9"/>
        <v/>
      </c>
      <c r="AA28" s="278" t="str">
        <f t="shared" si="13"/>
        <v/>
      </c>
      <c r="AB28" s="278" t="str">
        <f t="shared" si="10"/>
        <v/>
      </c>
      <c r="AC28" s="96" t="str">
        <f t="shared" si="11"/>
        <v/>
      </c>
      <c r="AD28" s="96" t="str">
        <f t="shared" si="14"/>
        <v/>
      </c>
      <c r="AE28" s="96" t="str">
        <f t="shared" si="17"/>
        <v/>
      </c>
      <c r="AF28" s="96" t="str">
        <f t="shared" si="15"/>
        <v/>
      </c>
      <c r="AG28" s="79"/>
      <c r="AH28" s="3"/>
      <c r="AI28" s="3"/>
      <c r="AJ28" s="3"/>
      <c r="AU28" s="3"/>
    </row>
    <row r="29" spans="2:62" ht="16.25" customHeight="1">
      <c r="B29" s="139"/>
      <c r="C29" s="322">
        <v>17</v>
      </c>
      <c r="D29" s="227"/>
      <c r="E29" s="352"/>
      <c r="F29" s="353"/>
      <c r="G29" s="354"/>
      <c r="H29" s="354"/>
      <c r="I29" s="355"/>
      <c r="J29" s="355"/>
      <c r="K29" s="356"/>
      <c r="L29" s="329"/>
      <c r="M29" s="357"/>
      <c r="N29" s="329"/>
      <c r="O29" s="357"/>
      <c r="P29" s="329"/>
      <c r="Q29" s="358" t="str">
        <f>IF(OR(L29="",N(M29)=0,N29=""),"",(I29*3.6)/(M29*INDEX($BD$4:$BI$10,MATCH(L29,$BC$4:$BC$10,0),MATCH(N29,$BD$3:$BI$3,0))))</f>
        <v/>
      </c>
      <c r="R29" s="270" t="str">
        <f t="shared" si="16"/>
        <v/>
      </c>
      <c r="S29" s="359">
        <f t="shared" si="6"/>
        <v>0</v>
      </c>
      <c r="T29" s="359">
        <f t="shared" si="7"/>
        <v>0</v>
      </c>
      <c r="U29" s="258">
        <f>IF(I29="",0,メイン_入力!$Y$32)</f>
        <v>0</v>
      </c>
      <c r="V29" s="278">
        <f>IF(J29="",0,メイン_入力!$Z$32)</f>
        <v>0</v>
      </c>
      <c r="W29" s="168">
        <f t="shared" si="8"/>
        <v>0</v>
      </c>
      <c r="X29" s="48" t="str">
        <f t="shared" si="12"/>
        <v/>
      </c>
      <c r="Y29" s="356"/>
      <c r="Z29" s="48" t="str">
        <f t="shared" si="9"/>
        <v/>
      </c>
      <c r="AA29" s="278" t="str">
        <f t="shared" si="13"/>
        <v/>
      </c>
      <c r="AB29" s="278" t="str">
        <f t="shared" si="10"/>
        <v/>
      </c>
      <c r="AC29" s="96" t="str">
        <f t="shared" si="11"/>
        <v/>
      </c>
      <c r="AD29" s="96" t="str">
        <f t="shared" si="14"/>
        <v/>
      </c>
      <c r="AE29" s="96" t="str">
        <f t="shared" si="17"/>
        <v/>
      </c>
      <c r="AF29" s="96" t="str">
        <f t="shared" si="15"/>
        <v/>
      </c>
      <c r="AG29" s="79"/>
      <c r="AH29" s="3"/>
      <c r="AI29" s="3"/>
      <c r="AJ29" s="3"/>
      <c r="AU29" s="3"/>
      <c r="BC29" s="3"/>
    </row>
    <row r="30" spans="2:62" ht="16.25" customHeight="1">
      <c r="B30" s="139"/>
      <c r="C30" s="322">
        <v>18</v>
      </c>
      <c r="D30" s="227"/>
      <c r="E30" s="352"/>
      <c r="F30" s="353"/>
      <c r="G30" s="354"/>
      <c r="H30" s="354"/>
      <c r="I30" s="355"/>
      <c r="J30" s="355"/>
      <c r="K30" s="356"/>
      <c r="L30" s="329"/>
      <c r="M30" s="357"/>
      <c r="N30" s="329"/>
      <c r="O30" s="357"/>
      <c r="P30" s="329"/>
      <c r="Q30" s="358" t="str">
        <f t="shared" si="5"/>
        <v/>
      </c>
      <c r="R30" s="270" t="str">
        <f t="shared" si="16"/>
        <v/>
      </c>
      <c r="S30" s="359">
        <f>IF(OR(Q30=""),0,MAX(0,1-$AV$5/Q30*IF(L30="電気",9.76/3.6,1)))</f>
        <v>0</v>
      </c>
      <c r="T30" s="359">
        <f t="shared" si="7"/>
        <v>0</v>
      </c>
      <c r="U30" s="258">
        <f>IF(I30="",0,メイン_入力!$Y$32)</f>
        <v>0</v>
      </c>
      <c r="V30" s="278">
        <f>IF(J30="",0,メイン_入力!$Z$32)</f>
        <v>0</v>
      </c>
      <c r="W30" s="168">
        <f t="shared" si="8"/>
        <v>0</v>
      </c>
      <c r="X30" s="48" t="str">
        <f t="shared" si="12"/>
        <v/>
      </c>
      <c r="Y30" s="356"/>
      <c r="Z30" s="48" t="str">
        <f t="shared" si="9"/>
        <v/>
      </c>
      <c r="AA30" s="278" t="str">
        <f t="shared" si="13"/>
        <v/>
      </c>
      <c r="AB30" s="278" t="str">
        <f t="shared" si="10"/>
        <v/>
      </c>
      <c r="AC30" s="96" t="str">
        <f t="shared" si="11"/>
        <v/>
      </c>
      <c r="AD30" s="96" t="str">
        <f t="shared" si="14"/>
        <v/>
      </c>
      <c r="AE30" s="96" t="str">
        <f t="shared" si="17"/>
        <v/>
      </c>
      <c r="AF30" s="96" t="str">
        <f t="shared" si="15"/>
        <v/>
      </c>
      <c r="AG30" s="79"/>
      <c r="AH30" s="3"/>
      <c r="AI30" s="3"/>
      <c r="AJ30" s="3"/>
      <c r="AU30" s="3"/>
      <c r="BC30" s="3"/>
    </row>
    <row r="31" spans="2:62" ht="16.25" customHeight="1">
      <c r="B31" s="139"/>
      <c r="C31" s="322">
        <v>19</v>
      </c>
      <c r="D31" s="227"/>
      <c r="E31" s="352"/>
      <c r="F31" s="353"/>
      <c r="G31" s="354"/>
      <c r="H31" s="354"/>
      <c r="I31" s="355"/>
      <c r="J31" s="355"/>
      <c r="K31" s="356"/>
      <c r="L31" s="329"/>
      <c r="M31" s="357"/>
      <c r="N31" s="329"/>
      <c r="O31" s="357"/>
      <c r="P31" s="329"/>
      <c r="Q31" s="358" t="str">
        <f t="shared" si="5"/>
        <v/>
      </c>
      <c r="R31" s="270" t="str">
        <f t="shared" si="16"/>
        <v/>
      </c>
      <c r="S31" s="359">
        <f>IF(OR(Q31=""),0,MAX(0,1-$AV$5/Q31*IF(L31="電気",9.76/3.6,1)))</f>
        <v>0</v>
      </c>
      <c r="T31" s="359">
        <f t="shared" si="7"/>
        <v>0</v>
      </c>
      <c r="U31" s="258">
        <f>IF(I31="",0,メイン_入力!$Y$32)</f>
        <v>0</v>
      </c>
      <c r="V31" s="278">
        <f>IF(J31="",0,メイン_入力!$Z$32)</f>
        <v>0</v>
      </c>
      <c r="W31" s="168">
        <f t="shared" si="8"/>
        <v>0</v>
      </c>
      <c r="X31" s="48" t="str">
        <f t="shared" si="12"/>
        <v/>
      </c>
      <c r="Y31" s="356"/>
      <c r="Z31" s="48" t="str">
        <f t="shared" si="9"/>
        <v/>
      </c>
      <c r="AA31" s="278" t="str">
        <f t="shared" si="13"/>
        <v/>
      </c>
      <c r="AB31" s="278" t="str">
        <f t="shared" si="10"/>
        <v/>
      </c>
      <c r="AC31" s="96" t="str">
        <f t="shared" si="11"/>
        <v/>
      </c>
      <c r="AD31" s="96" t="str">
        <f t="shared" si="14"/>
        <v/>
      </c>
      <c r="AE31" s="96" t="str">
        <f t="shared" si="17"/>
        <v/>
      </c>
      <c r="AF31" s="96" t="str">
        <f t="shared" si="15"/>
        <v/>
      </c>
      <c r="AG31" s="79"/>
      <c r="AH31" s="3"/>
      <c r="AI31" s="3"/>
      <c r="AJ31" s="3"/>
      <c r="AU31" s="3"/>
      <c r="BC31" s="3"/>
    </row>
    <row r="32" spans="2:62" ht="16.25" customHeight="1">
      <c r="B32" s="139"/>
      <c r="C32" s="322">
        <v>20</v>
      </c>
      <c r="D32" s="227"/>
      <c r="E32" s="352"/>
      <c r="F32" s="353"/>
      <c r="G32" s="354"/>
      <c r="H32" s="354"/>
      <c r="I32" s="355"/>
      <c r="J32" s="355"/>
      <c r="K32" s="356"/>
      <c r="L32" s="329"/>
      <c r="M32" s="357"/>
      <c r="N32" s="329"/>
      <c r="O32" s="357"/>
      <c r="P32" s="329"/>
      <c r="Q32" s="358" t="str">
        <f t="shared" si="5"/>
        <v/>
      </c>
      <c r="R32" s="270" t="str">
        <f t="shared" si="16"/>
        <v/>
      </c>
      <c r="S32" s="359">
        <f>IF(OR(Q32=""),0,MAX(0,1-$AV$5/Q32*IF(L32="電気",9.76/3.6,1)))</f>
        <v>0</v>
      </c>
      <c r="T32" s="359">
        <f t="shared" si="7"/>
        <v>0</v>
      </c>
      <c r="U32" s="258">
        <f>IF(I32="",0,メイン_入力!$Y$32)</f>
        <v>0</v>
      </c>
      <c r="V32" s="278">
        <f>IF(J32="",0,メイン_入力!$Z$32)</f>
        <v>0</v>
      </c>
      <c r="W32" s="168">
        <f t="shared" si="8"/>
        <v>0</v>
      </c>
      <c r="X32" s="48" t="str">
        <f t="shared" si="12"/>
        <v/>
      </c>
      <c r="Y32" s="356"/>
      <c r="Z32" s="48" t="str">
        <f t="shared" si="9"/>
        <v/>
      </c>
      <c r="AA32" s="278" t="str">
        <f t="shared" si="13"/>
        <v/>
      </c>
      <c r="AB32" s="278" t="str">
        <f t="shared" si="10"/>
        <v/>
      </c>
      <c r="AC32" s="96" t="str">
        <f t="shared" si="11"/>
        <v/>
      </c>
      <c r="AD32" s="96" t="str">
        <f t="shared" si="14"/>
        <v/>
      </c>
      <c r="AE32" s="96" t="str">
        <f t="shared" si="17"/>
        <v/>
      </c>
      <c r="AF32" s="96" t="str">
        <f t="shared" si="15"/>
        <v/>
      </c>
      <c r="AG32" s="79"/>
      <c r="AH32" s="3"/>
      <c r="AI32" s="3"/>
      <c r="AJ32" s="3"/>
      <c r="AU32" s="3"/>
    </row>
    <row r="33" spans="2:40" ht="16.25" customHeight="1">
      <c r="B33" s="139"/>
      <c r="C33" s="322">
        <v>21</v>
      </c>
      <c r="D33" s="227"/>
      <c r="E33" s="352"/>
      <c r="F33" s="353"/>
      <c r="G33" s="354"/>
      <c r="H33" s="354"/>
      <c r="I33" s="355"/>
      <c r="J33" s="355"/>
      <c r="K33" s="356"/>
      <c r="L33" s="329"/>
      <c r="M33" s="357"/>
      <c r="N33" s="329"/>
      <c r="O33" s="357"/>
      <c r="P33" s="329"/>
      <c r="Q33" s="358" t="str">
        <f t="shared" si="5"/>
        <v/>
      </c>
      <c r="R33" s="270" t="str">
        <f t="shared" si="16"/>
        <v/>
      </c>
      <c r="S33" s="359">
        <f t="shared" si="6"/>
        <v>0</v>
      </c>
      <c r="T33" s="359">
        <f t="shared" si="7"/>
        <v>0</v>
      </c>
      <c r="U33" s="258">
        <f>IF(I33="",0,メイン_入力!$Y$32)</f>
        <v>0</v>
      </c>
      <c r="V33" s="278">
        <f>IF(J33="",0,メイン_入力!$Z$32)</f>
        <v>0</v>
      </c>
      <c r="W33" s="168">
        <f t="shared" si="8"/>
        <v>0</v>
      </c>
      <c r="X33" s="48" t="str">
        <f t="shared" si="12"/>
        <v/>
      </c>
      <c r="Y33" s="356"/>
      <c r="Z33" s="48" t="str">
        <f t="shared" si="9"/>
        <v/>
      </c>
      <c r="AA33" s="278" t="str">
        <f t="shared" si="13"/>
        <v/>
      </c>
      <c r="AB33" s="278" t="str">
        <f t="shared" si="10"/>
        <v/>
      </c>
      <c r="AC33" s="96" t="str">
        <f t="shared" si="11"/>
        <v/>
      </c>
      <c r="AD33" s="96" t="str">
        <f t="shared" si="14"/>
        <v/>
      </c>
      <c r="AE33" s="96" t="str">
        <f t="shared" si="17"/>
        <v/>
      </c>
      <c r="AF33" s="96" t="str">
        <f t="shared" si="15"/>
        <v/>
      </c>
      <c r="AG33" s="79"/>
      <c r="AH33" s="3"/>
      <c r="AI33" s="3"/>
      <c r="AJ33" s="3"/>
    </row>
    <row r="34" spans="2:40" ht="16.25" customHeight="1">
      <c r="B34" s="139"/>
      <c r="C34" s="322">
        <v>22</v>
      </c>
      <c r="D34" s="227"/>
      <c r="E34" s="352"/>
      <c r="F34" s="353"/>
      <c r="G34" s="354"/>
      <c r="H34" s="354"/>
      <c r="I34" s="355"/>
      <c r="J34" s="355"/>
      <c r="K34" s="356"/>
      <c r="L34" s="329"/>
      <c r="M34" s="357"/>
      <c r="N34" s="329"/>
      <c r="O34" s="357"/>
      <c r="P34" s="329"/>
      <c r="Q34" s="358" t="str">
        <f t="shared" si="5"/>
        <v/>
      </c>
      <c r="R34" s="270" t="str">
        <f t="shared" si="16"/>
        <v/>
      </c>
      <c r="S34" s="359">
        <f t="shared" si="6"/>
        <v>0</v>
      </c>
      <c r="T34" s="359">
        <f t="shared" si="7"/>
        <v>0</v>
      </c>
      <c r="U34" s="258">
        <f>IF(I34="",0,メイン_入力!$Y$32)</f>
        <v>0</v>
      </c>
      <c r="V34" s="278">
        <f>IF(J34="",0,メイン_入力!$Z$32)</f>
        <v>0</v>
      </c>
      <c r="W34" s="168">
        <f t="shared" si="8"/>
        <v>0</v>
      </c>
      <c r="X34" s="48" t="str">
        <f t="shared" si="12"/>
        <v/>
      </c>
      <c r="Y34" s="356"/>
      <c r="Z34" s="48" t="str">
        <f t="shared" si="9"/>
        <v/>
      </c>
      <c r="AA34" s="278" t="str">
        <f t="shared" si="13"/>
        <v/>
      </c>
      <c r="AB34" s="278" t="str">
        <f t="shared" si="10"/>
        <v/>
      </c>
      <c r="AC34" s="96" t="str">
        <f t="shared" si="11"/>
        <v/>
      </c>
      <c r="AD34" s="96" t="str">
        <f t="shared" si="14"/>
        <v/>
      </c>
      <c r="AE34" s="96" t="str">
        <f t="shared" si="17"/>
        <v/>
      </c>
      <c r="AF34" s="96" t="str">
        <f t="shared" si="15"/>
        <v/>
      </c>
      <c r="AG34" s="79"/>
      <c r="AH34" s="3"/>
      <c r="AI34" s="3"/>
      <c r="AJ34" s="3"/>
    </row>
    <row r="35" spans="2:40" ht="16.25" customHeight="1">
      <c r="B35" s="139"/>
      <c r="C35" s="322">
        <v>23</v>
      </c>
      <c r="D35" s="227"/>
      <c r="E35" s="352"/>
      <c r="F35" s="353"/>
      <c r="G35" s="354"/>
      <c r="H35" s="354"/>
      <c r="I35" s="355"/>
      <c r="J35" s="355"/>
      <c r="K35" s="356"/>
      <c r="L35" s="329"/>
      <c r="M35" s="357"/>
      <c r="N35" s="329"/>
      <c r="O35" s="357"/>
      <c r="P35" s="329"/>
      <c r="Q35" s="358" t="str">
        <f t="shared" si="5"/>
        <v/>
      </c>
      <c r="R35" s="270" t="str">
        <f t="shared" si="16"/>
        <v/>
      </c>
      <c r="S35" s="359">
        <f t="shared" si="6"/>
        <v>0</v>
      </c>
      <c r="T35" s="359">
        <f t="shared" si="7"/>
        <v>0</v>
      </c>
      <c r="U35" s="258">
        <f>IF(I35="",0,メイン_入力!$Y$32)</f>
        <v>0</v>
      </c>
      <c r="V35" s="278">
        <f>IF(J35="",0,メイン_入力!$Z$32)</f>
        <v>0</v>
      </c>
      <c r="W35" s="168">
        <f t="shared" si="8"/>
        <v>0</v>
      </c>
      <c r="X35" s="48" t="str">
        <f t="shared" si="12"/>
        <v/>
      </c>
      <c r="Y35" s="356"/>
      <c r="Z35" s="48" t="str">
        <f t="shared" si="9"/>
        <v/>
      </c>
      <c r="AA35" s="278" t="str">
        <f t="shared" si="13"/>
        <v/>
      </c>
      <c r="AB35" s="278" t="str">
        <f t="shared" si="10"/>
        <v/>
      </c>
      <c r="AC35" s="96" t="str">
        <f t="shared" si="11"/>
        <v/>
      </c>
      <c r="AD35" s="96" t="str">
        <f t="shared" si="14"/>
        <v/>
      </c>
      <c r="AE35" s="96" t="str">
        <f t="shared" si="17"/>
        <v/>
      </c>
      <c r="AF35" s="96" t="str">
        <f t="shared" si="15"/>
        <v/>
      </c>
      <c r="AG35" s="79"/>
      <c r="AH35" s="3"/>
      <c r="AI35" s="3"/>
      <c r="AJ35" s="3"/>
      <c r="AK35" s="3"/>
      <c r="AL35" s="3"/>
      <c r="AM35" s="3"/>
      <c r="AN35" s="3"/>
    </row>
    <row r="36" spans="2:40" ht="16.25" customHeight="1">
      <c r="B36" s="139"/>
      <c r="C36" s="322">
        <v>24</v>
      </c>
      <c r="D36" s="227"/>
      <c r="E36" s="352"/>
      <c r="F36" s="353"/>
      <c r="G36" s="354"/>
      <c r="H36" s="354"/>
      <c r="I36" s="355"/>
      <c r="J36" s="355"/>
      <c r="K36" s="356"/>
      <c r="L36" s="329"/>
      <c r="M36" s="357"/>
      <c r="N36" s="329"/>
      <c r="O36" s="357"/>
      <c r="P36" s="329"/>
      <c r="Q36" s="358" t="str">
        <f t="shared" si="5"/>
        <v/>
      </c>
      <c r="R36" s="270" t="str">
        <f t="shared" si="16"/>
        <v/>
      </c>
      <c r="S36" s="359">
        <f t="shared" si="6"/>
        <v>0</v>
      </c>
      <c r="T36" s="359">
        <f t="shared" si="7"/>
        <v>0</v>
      </c>
      <c r="U36" s="258">
        <f>IF(I36="",0,メイン_入力!$Y$32)</f>
        <v>0</v>
      </c>
      <c r="V36" s="278">
        <f>IF(J36="",0,メイン_入力!$Z$32)</f>
        <v>0</v>
      </c>
      <c r="W36" s="168">
        <f t="shared" si="8"/>
        <v>0</v>
      </c>
      <c r="X36" s="48" t="str">
        <f t="shared" si="12"/>
        <v/>
      </c>
      <c r="Y36" s="356"/>
      <c r="Z36" s="48" t="str">
        <f t="shared" si="9"/>
        <v/>
      </c>
      <c r="AA36" s="278" t="str">
        <f t="shared" si="13"/>
        <v/>
      </c>
      <c r="AB36" s="278" t="str">
        <f t="shared" si="10"/>
        <v/>
      </c>
      <c r="AC36" s="96" t="str">
        <f t="shared" si="11"/>
        <v/>
      </c>
      <c r="AD36" s="96" t="str">
        <f t="shared" si="14"/>
        <v/>
      </c>
      <c r="AE36" s="96" t="str">
        <f t="shared" si="17"/>
        <v/>
      </c>
      <c r="AF36" s="96" t="str">
        <f t="shared" si="15"/>
        <v/>
      </c>
      <c r="AG36" s="79"/>
      <c r="AH36" s="3"/>
      <c r="AI36" s="3"/>
      <c r="AJ36" s="3"/>
      <c r="AK36" s="3"/>
      <c r="AL36" s="3"/>
      <c r="AM36" s="3"/>
      <c r="AN36" s="3"/>
    </row>
    <row r="37" spans="2:40" ht="16.25" customHeight="1">
      <c r="B37" s="139"/>
      <c r="C37" s="322">
        <v>25</v>
      </c>
      <c r="D37" s="227"/>
      <c r="E37" s="352"/>
      <c r="F37" s="353"/>
      <c r="G37" s="354"/>
      <c r="H37" s="354"/>
      <c r="I37" s="355"/>
      <c r="J37" s="355"/>
      <c r="K37" s="356"/>
      <c r="L37" s="329"/>
      <c r="M37" s="357"/>
      <c r="N37" s="329"/>
      <c r="O37" s="357"/>
      <c r="P37" s="329"/>
      <c r="Q37" s="358" t="str">
        <f t="shared" si="5"/>
        <v/>
      </c>
      <c r="R37" s="270" t="str">
        <f t="shared" si="16"/>
        <v/>
      </c>
      <c r="S37" s="359">
        <f t="shared" si="6"/>
        <v>0</v>
      </c>
      <c r="T37" s="359">
        <f t="shared" si="7"/>
        <v>0</v>
      </c>
      <c r="U37" s="258">
        <f>IF(I37="",0,メイン_入力!$Y$32)</f>
        <v>0</v>
      </c>
      <c r="V37" s="278">
        <f>IF(J37="",0,メイン_入力!$Z$32)</f>
        <v>0</v>
      </c>
      <c r="W37" s="168">
        <f t="shared" si="8"/>
        <v>0</v>
      </c>
      <c r="X37" s="48" t="str">
        <f t="shared" si="12"/>
        <v/>
      </c>
      <c r="Y37" s="356"/>
      <c r="Z37" s="48" t="str">
        <f t="shared" si="9"/>
        <v/>
      </c>
      <c r="AA37" s="278" t="str">
        <f t="shared" si="13"/>
        <v/>
      </c>
      <c r="AB37" s="278" t="str">
        <f t="shared" si="10"/>
        <v/>
      </c>
      <c r="AC37" s="96" t="str">
        <f t="shared" si="11"/>
        <v/>
      </c>
      <c r="AD37" s="96" t="str">
        <f t="shared" si="14"/>
        <v/>
      </c>
      <c r="AE37" s="96" t="str">
        <f t="shared" si="17"/>
        <v/>
      </c>
      <c r="AF37" s="96" t="str">
        <f t="shared" si="15"/>
        <v/>
      </c>
      <c r="AG37" s="79"/>
      <c r="AH37" s="3"/>
      <c r="AI37" s="3"/>
      <c r="AJ37" s="3"/>
      <c r="AK37" s="3"/>
      <c r="AL37" s="3"/>
      <c r="AM37" s="3"/>
      <c r="AN37" s="3"/>
    </row>
    <row r="38" spans="2:40" ht="16.25" customHeight="1">
      <c r="B38" s="139"/>
      <c r="C38" s="322">
        <v>26</v>
      </c>
      <c r="D38" s="227"/>
      <c r="E38" s="352"/>
      <c r="F38" s="353"/>
      <c r="G38" s="354"/>
      <c r="H38" s="354"/>
      <c r="I38" s="355"/>
      <c r="J38" s="355"/>
      <c r="K38" s="356"/>
      <c r="L38" s="329"/>
      <c r="M38" s="357"/>
      <c r="N38" s="329"/>
      <c r="O38" s="357"/>
      <c r="P38" s="329"/>
      <c r="Q38" s="358" t="str">
        <f t="shared" si="5"/>
        <v/>
      </c>
      <c r="R38" s="270" t="str">
        <f t="shared" si="16"/>
        <v/>
      </c>
      <c r="S38" s="359">
        <f t="shared" si="6"/>
        <v>0</v>
      </c>
      <c r="T38" s="359">
        <f t="shared" si="7"/>
        <v>0</v>
      </c>
      <c r="U38" s="258">
        <f>IF(I38="",0,メイン_入力!$Y$32)</f>
        <v>0</v>
      </c>
      <c r="V38" s="278">
        <f>IF(J38="",0,メイン_入力!$Z$32)</f>
        <v>0</v>
      </c>
      <c r="W38" s="168">
        <f t="shared" si="8"/>
        <v>0</v>
      </c>
      <c r="X38" s="48" t="str">
        <f t="shared" si="12"/>
        <v/>
      </c>
      <c r="Y38" s="356"/>
      <c r="Z38" s="48" t="str">
        <f t="shared" si="9"/>
        <v/>
      </c>
      <c r="AA38" s="278" t="str">
        <f t="shared" si="13"/>
        <v/>
      </c>
      <c r="AB38" s="278" t="str">
        <f t="shared" si="10"/>
        <v/>
      </c>
      <c r="AC38" s="96" t="str">
        <f t="shared" si="11"/>
        <v/>
      </c>
      <c r="AD38" s="96" t="str">
        <f t="shared" si="14"/>
        <v/>
      </c>
      <c r="AE38" s="96" t="str">
        <f t="shared" si="17"/>
        <v/>
      </c>
      <c r="AF38" s="96" t="str">
        <f t="shared" si="15"/>
        <v/>
      </c>
      <c r="AG38" s="79"/>
      <c r="AH38" s="3"/>
      <c r="AI38" s="3"/>
      <c r="AJ38" s="3"/>
      <c r="AK38" s="3"/>
      <c r="AL38" s="3"/>
      <c r="AM38" s="3"/>
      <c r="AN38" s="3"/>
    </row>
    <row r="39" spans="2:40" ht="16.25" customHeight="1">
      <c r="B39" s="139"/>
      <c r="C39" s="322">
        <v>27</v>
      </c>
      <c r="D39" s="227"/>
      <c r="E39" s="352"/>
      <c r="F39" s="353"/>
      <c r="G39" s="354"/>
      <c r="H39" s="354"/>
      <c r="I39" s="355"/>
      <c r="J39" s="355"/>
      <c r="K39" s="356"/>
      <c r="L39" s="329"/>
      <c r="M39" s="357"/>
      <c r="N39" s="329"/>
      <c r="O39" s="357"/>
      <c r="P39" s="329"/>
      <c r="Q39" s="358" t="str">
        <f t="shared" si="5"/>
        <v/>
      </c>
      <c r="R39" s="270" t="str">
        <f t="shared" si="16"/>
        <v/>
      </c>
      <c r="S39" s="359">
        <f t="shared" si="6"/>
        <v>0</v>
      </c>
      <c r="T39" s="359">
        <f t="shared" si="7"/>
        <v>0</v>
      </c>
      <c r="U39" s="258">
        <f>IF(I39="",0,メイン_入力!$Y$32)</f>
        <v>0</v>
      </c>
      <c r="V39" s="278">
        <f>IF(J39="",0,メイン_入力!$Z$32)</f>
        <v>0</v>
      </c>
      <c r="W39" s="168">
        <f t="shared" si="8"/>
        <v>0</v>
      </c>
      <c r="X39" s="48" t="str">
        <f t="shared" si="12"/>
        <v/>
      </c>
      <c r="Y39" s="356"/>
      <c r="Z39" s="48" t="str">
        <f t="shared" si="9"/>
        <v/>
      </c>
      <c r="AA39" s="278" t="str">
        <f t="shared" si="13"/>
        <v/>
      </c>
      <c r="AB39" s="278" t="str">
        <f t="shared" si="10"/>
        <v/>
      </c>
      <c r="AC39" s="96" t="str">
        <f t="shared" si="11"/>
        <v/>
      </c>
      <c r="AD39" s="96" t="str">
        <f t="shared" si="14"/>
        <v/>
      </c>
      <c r="AE39" s="96" t="str">
        <f t="shared" si="17"/>
        <v/>
      </c>
      <c r="AF39" s="96" t="str">
        <f t="shared" si="15"/>
        <v/>
      </c>
      <c r="AG39" s="79"/>
      <c r="AH39" s="3"/>
      <c r="AI39" s="3"/>
      <c r="AJ39" s="3"/>
    </row>
    <row r="40" spans="2:40" ht="16.25" customHeight="1">
      <c r="B40" s="139"/>
      <c r="C40" s="322">
        <v>28</v>
      </c>
      <c r="D40" s="227"/>
      <c r="E40" s="352"/>
      <c r="F40" s="353"/>
      <c r="G40" s="354"/>
      <c r="H40" s="354"/>
      <c r="I40" s="355"/>
      <c r="J40" s="355"/>
      <c r="K40" s="356"/>
      <c r="L40" s="329"/>
      <c r="M40" s="357"/>
      <c r="N40" s="329"/>
      <c r="O40" s="357"/>
      <c r="P40" s="329"/>
      <c r="Q40" s="358" t="str">
        <f t="shared" si="5"/>
        <v/>
      </c>
      <c r="R40" s="270" t="str">
        <f t="shared" si="16"/>
        <v/>
      </c>
      <c r="S40" s="359">
        <f t="shared" si="6"/>
        <v>0</v>
      </c>
      <c r="T40" s="359">
        <f t="shared" si="7"/>
        <v>0</v>
      </c>
      <c r="U40" s="258">
        <f>IF(I40="",0,メイン_入力!$Y$32)</f>
        <v>0</v>
      </c>
      <c r="V40" s="278">
        <f>IF(J40="",0,メイン_入力!$Z$32)</f>
        <v>0</v>
      </c>
      <c r="W40" s="168">
        <f t="shared" si="8"/>
        <v>0</v>
      </c>
      <c r="X40" s="48" t="str">
        <f t="shared" si="12"/>
        <v/>
      </c>
      <c r="Y40" s="356"/>
      <c r="Z40" s="48" t="str">
        <f t="shared" si="9"/>
        <v/>
      </c>
      <c r="AA40" s="278" t="str">
        <f t="shared" si="13"/>
        <v/>
      </c>
      <c r="AB40" s="278" t="str">
        <f t="shared" si="10"/>
        <v/>
      </c>
      <c r="AC40" s="96" t="str">
        <f t="shared" si="11"/>
        <v/>
      </c>
      <c r="AD40" s="96" t="str">
        <f t="shared" si="14"/>
        <v/>
      </c>
      <c r="AE40" s="96" t="str">
        <f t="shared" si="17"/>
        <v/>
      </c>
      <c r="AF40" s="96" t="str">
        <f t="shared" si="15"/>
        <v/>
      </c>
      <c r="AG40" s="79"/>
      <c r="AH40" s="3"/>
      <c r="AI40" s="3"/>
      <c r="AJ40" s="3"/>
    </row>
    <row r="41" spans="2:40" ht="16.25" customHeight="1">
      <c r="B41" s="139"/>
      <c r="C41" s="322">
        <v>29</v>
      </c>
      <c r="D41" s="227"/>
      <c r="E41" s="352"/>
      <c r="F41" s="353"/>
      <c r="G41" s="354"/>
      <c r="H41" s="354"/>
      <c r="I41" s="355"/>
      <c r="J41" s="355"/>
      <c r="K41" s="356"/>
      <c r="L41" s="329"/>
      <c r="M41" s="357"/>
      <c r="N41" s="329"/>
      <c r="O41" s="357"/>
      <c r="P41" s="329"/>
      <c r="Q41" s="358" t="str">
        <f t="shared" si="5"/>
        <v/>
      </c>
      <c r="R41" s="270" t="str">
        <f t="shared" si="16"/>
        <v/>
      </c>
      <c r="S41" s="359">
        <f t="shared" si="6"/>
        <v>0</v>
      </c>
      <c r="T41" s="359">
        <f t="shared" si="7"/>
        <v>0</v>
      </c>
      <c r="U41" s="258">
        <f>IF(I41="",0,メイン_入力!$Y$32)</f>
        <v>0</v>
      </c>
      <c r="V41" s="278">
        <f>IF(J41="",0,メイン_入力!$Z$32)</f>
        <v>0</v>
      </c>
      <c r="W41" s="168">
        <f t="shared" si="8"/>
        <v>0</v>
      </c>
      <c r="X41" s="48" t="str">
        <f t="shared" si="12"/>
        <v/>
      </c>
      <c r="Y41" s="356"/>
      <c r="Z41" s="48" t="str">
        <f t="shared" si="9"/>
        <v/>
      </c>
      <c r="AA41" s="278" t="str">
        <f t="shared" si="13"/>
        <v/>
      </c>
      <c r="AB41" s="278" t="str">
        <f t="shared" si="10"/>
        <v/>
      </c>
      <c r="AC41" s="96" t="str">
        <f t="shared" si="11"/>
        <v/>
      </c>
      <c r="AD41" s="96" t="str">
        <f>IF(ISERROR($AA41),"",IF(NOT(N($AA41)=0),$AA41*INDEX($BN$4:$BT$7,2,MATCH($L41,$BN$3:$BT$3,0))/1000, ""))</f>
        <v/>
      </c>
      <c r="AE41" s="96" t="str">
        <f t="shared" si="17"/>
        <v/>
      </c>
      <c r="AF41" s="96" t="str">
        <f t="shared" si="15"/>
        <v/>
      </c>
      <c r="AG41" s="79"/>
      <c r="AH41" s="3"/>
      <c r="AI41" s="3"/>
      <c r="AJ41" s="3"/>
    </row>
    <row r="42" spans="2:40" ht="16.25" customHeight="1">
      <c r="B42" s="139"/>
      <c r="C42" s="322">
        <v>30</v>
      </c>
      <c r="D42" s="227"/>
      <c r="E42" s="352"/>
      <c r="F42" s="353"/>
      <c r="G42" s="354"/>
      <c r="H42" s="354"/>
      <c r="I42" s="355"/>
      <c r="J42" s="355"/>
      <c r="K42" s="356"/>
      <c r="L42" s="329"/>
      <c r="M42" s="357"/>
      <c r="N42" s="329"/>
      <c r="O42" s="357"/>
      <c r="P42" s="329"/>
      <c r="Q42" s="358" t="str">
        <f t="shared" si="5"/>
        <v/>
      </c>
      <c r="R42" s="270" t="str">
        <f t="shared" si="16"/>
        <v/>
      </c>
      <c r="S42" s="359">
        <f t="shared" si="6"/>
        <v>0</v>
      </c>
      <c r="T42" s="359">
        <f t="shared" si="7"/>
        <v>0</v>
      </c>
      <c r="U42" s="258">
        <f>IF(I42="",0,メイン_入力!$Y$32)</f>
        <v>0</v>
      </c>
      <c r="V42" s="278">
        <f>IF(J42="",0,メイン_入力!$Z$32)</f>
        <v>0</v>
      </c>
      <c r="W42" s="168">
        <f t="shared" si="8"/>
        <v>0</v>
      </c>
      <c r="X42" s="48" t="str">
        <f t="shared" si="12"/>
        <v/>
      </c>
      <c r="Y42" s="356"/>
      <c r="Z42" s="48" t="str">
        <f t="shared" si="9"/>
        <v/>
      </c>
      <c r="AA42" s="278" t="str">
        <f t="shared" si="13"/>
        <v/>
      </c>
      <c r="AB42" s="278" t="str">
        <f t="shared" si="10"/>
        <v/>
      </c>
      <c r="AC42" s="96" t="str">
        <f t="shared" si="11"/>
        <v/>
      </c>
      <c r="AD42" s="96" t="str">
        <f t="shared" si="14"/>
        <v/>
      </c>
      <c r="AE42" s="96" t="str">
        <f t="shared" si="17"/>
        <v/>
      </c>
      <c r="AF42" s="96" t="str">
        <f t="shared" si="15"/>
        <v/>
      </c>
      <c r="AG42" s="79"/>
      <c r="AH42" s="3"/>
      <c r="AI42" s="3"/>
      <c r="AJ42" s="3"/>
    </row>
    <row r="43" spans="2:40" ht="16.25" customHeight="1">
      <c r="B43" s="299"/>
      <c r="C43" s="332"/>
      <c r="D43" s="332"/>
      <c r="E43" s="332"/>
      <c r="F43" s="332"/>
      <c r="G43" s="332"/>
      <c r="H43" s="332"/>
      <c r="I43" s="332"/>
      <c r="J43" s="332"/>
      <c r="K43" s="332"/>
      <c r="L43" s="332"/>
      <c r="M43" s="332"/>
      <c r="N43" s="332"/>
      <c r="O43" s="332"/>
      <c r="P43" s="332"/>
      <c r="Q43" s="332"/>
      <c r="R43" s="332"/>
      <c r="S43" s="332"/>
      <c r="T43" s="332"/>
      <c r="U43" s="362"/>
      <c r="V43" s="362"/>
      <c r="W43" s="332"/>
      <c r="X43" s="332"/>
      <c r="Y43" s="332"/>
      <c r="Z43" s="332"/>
      <c r="AA43" s="362"/>
      <c r="AB43" s="362"/>
      <c r="AC43" s="332"/>
      <c r="AD43" s="332"/>
      <c r="AE43" s="332"/>
      <c r="AF43" s="332"/>
      <c r="AG43" s="334"/>
    </row>
    <row r="44" spans="2:40" ht="16.25" customHeight="1">
      <c r="AG44" s="303" t="s">
        <v>229</v>
      </c>
    </row>
  </sheetData>
  <sheetProtection algorithmName="SHA-512" hashValue="z4YOYKYDMyjIv4V3T/ykEO/y5d/JbNcE4pe0b8ICTKMt8klpu4bypHhYST5oL7CVS7btDhcGnGslkSma50Wdgw==" saltValue="bU4ProHSMqduWekQ5fT8vg==" spinCount="100000" sheet="1" selectLockedCells="1"/>
  <mergeCells count="27">
    <mergeCell ref="C8:C12"/>
    <mergeCell ref="D8:R8"/>
    <mergeCell ref="D9:D12"/>
    <mergeCell ref="E9:E12"/>
    <mergeCell ref="F9:F12"/>
    <mergeCell ref="G9:G12"/>
    <mergeCell ref="H9:H12"/>
    <mergeCell ref="I9:I12"/>
    <mergeCell ref="J9:J12"/>
    <mergeCell ref="K9:K12"/>
    <mergeCell ref="L9:L12"/>
    <mergeCell ref="M9:R9"/>
    <mergeCell ref="AF11:AF12"/>
    <mergeCell ref="AC9:AF10"/>
    <mergeCell ref="S8:AF8"/>
    <mergeCell ref="AA9:AB12"/>
    <mergeCell ref="M10:P11"/>
    <mergeCell ref="Q10:R11"/>
    <mergeCell ref="AC11:AC12"/>
    <mergeCell ref="AD11:AD12"/>
    <mergeCell ref="AE11:AE12"/>
    <mergeCell ref="M12:N12"/>
    <mergeCell ref="O12:P12"/>
    <mergeCell ref="W9:X12"/>
    <mergeCell ref="S9:T11"/>
    <mergeCell ref="U9:V11"/>
    <mergeCell ref="Y9:Z12"/>
  </mergeCells>
  <phoneticPr fontId="3"/>
  <dataValidations count="5">
    <dataValidation type="list" allowBlank="1" showInputMessage="1" showErrorMessage="1" sqref="H13:H42" xr:uid="{6587075B-7CEC-4A22-AA5D-CA613E4CB4F7}">
      <formula1>$AL$11:$BA$11</formula1>
    </dataValidation>
    <dataValidation type="list" allowBlank="1" showInputMessage="1" showErrorMessage="1" sqref="G13:G42" xr:uid="{7776757A-9FC2-4193-AEDE-8B8AE5FDB1DC}">
      <formula1>$AL$8:$AQ$8</formula1>
    </dataValidation>
    <dataValidation type="list" allowBlank="1" showInputMessage="1" showErrorMessage="1" sqref="D13:D42" xr:uid="{523F31D7-40F9-4EF6-917A-24074162DBDB}">
      <formula1>$AL$2:$AT$2</formula1>
    </dataValidation>
    <dataValidation type="list" allowBlank="1" showInputMessage="1" showErrorMessage="1" sqref="L13:L42" xr:uid="{4BA6BAEF-B0FB-4468-8564-7B5B9ADC95DB}">
      <formula1>$AL$6:$AS$6</formula1>
    </dataValidation>
    <dataValidation type="list" allowBlank="1" showInputMessage="1" showErrorMessage="1" sqref="N13:N42 P13:P42" xr:uid="{57191956-7AF4-44F4-AF7A-A5D99D41F528}">
      <formula1>$BD$3:$BJ$3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67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616499-B8D0-46B7-BA9E-EB24EF399ADF}">
  <dimension ref="A1:BH44"/>
  <sheetViews>
    <sheetView showGridLines="0" view="pageBreakPreview" zoomScaleNormal="100" zoomScaleSheetLayoutView="100" workbookViewId="0">
      <selection activeCell="G20" sqref="G20"/>
    </sheetView>
  </sheetViews>
  <sheetFormatPr defaultColWidth="0" defaultRowHeight="15.5" zeroHeight="1"/>
  <cols>
    <col min="1" max="1" width="1.9140625" style="339" customWidth="1"/>
    <col min="2" max="2" width="1.9140625" style="2" customWidth="1"/>
    <col min="3" max="3" width="3.33203125" style="2" customWidth="1"/>
    <col min="4" max="5" width="5.08203125" style="2" customWidth="1"/>
    <col min="6" max="6" width="9.58203125" style="2" customWidth="1"/>
    <col min="7" max="7" width="8.6640625" style="2" customWidth="1"/>
    <col min="8" max="12" width="5.08203125" style="2" customWidth="1"/>
    <col min="13" max="18" width="6.5" style="2" customWidth="1"/>
    <col min="19" max="19" width="6.4140625" style="2" customWidth="1"/>
    <col min="20" max="23" width="6.9140625" style="2" customWidth="1"/>
    <col min="24" max="27" width="6" style="2" customWidth="1"/>
    <col min="28" max="28" width="1.9140625" style="2" customWidth="1"/>
    <col min="29" max="29" width="1.9140625" style="2" hidden="1" customWidth="1"/>
    <col min="30" max="39" width="7.83203125" style="2" hidden="1" customWidth="1"/>
    <col min="40" max="16384" width="8.08203125" style="2" hidden="1"/>
  </cols>
  <sheetData>
    <row r="1" spans="1:60" ht="15" customHeight="1" thickBot="1">
      <c r="AE1" s="3" t="s">
        <v>5</v>
      </c>
      <c r="AT1" s="3" t="s">
        <v>221</v>
      </c>
      <c r="AW1" s="3" t="s">
        <v>285</v>
      </c>
    </row>
    <row r="2" spans="1:60" ht="15" customHeight="1" thickBot="1">
      <c r="D2" s="310"/>
      <c r="E2" s="5" t="s">
        <v>0</v>
      </c>
      <c r="AE2" s="37" t="s">
        <v>8</v>
      </c>
      <c r="AF2" s="37" t="s">
        <v>9</v>
      </c>
      <c r="AG2" s="37" t="s">
        <v>10</v>
      </c>
      <c r="AH2" s="37" t="s">
        <v>11</v>
      </c>
      <c r="AI2" s="37" t="s">
        <v>12</v>
      </c>
      <c r="AJ2" s="37" t="s">
        <v>13</v>
      </c>
      <c r="AK2" s="37" t="s">
        <v>14</v>
      </c>
      <c r="AL2" s="37" t="s">
        <v>15</v>
      </c>
      <c r="AM2" s="37"/>
      <c r="AN2" s="37"/>
      <c r="AO2" s="37"/>
      <c r="AP2" s="37"/>
      <c r="AQ2" s="37"/>
      <c r="AR2" s="37"/>
      <c r="AS2" s="363"/>
      <c r="AT2" s="59"/>
      <c r="AU2" s="31" t="s">
        <v>198</v>
      </c>
      <c r="AW2" s="312"/>
      <c r="AX2" s="31" t="s">
        <v>8</v>
      </c>
      <c r="AY2" s="31" t="s">
        <v>9</v>
      </c>
      <c r="AZ2" s="31" t="s">
        <v>10</v>
      </c>
      <c r="BA2" s="31" t="s">
        <v>11</v>
      </c>
      <c r="BB2" s="31" t="s">
        <v>12</v>
      </c>
      <c r="BC2" s="31" t="s">
        <v>13</v>
      </c>
      <c r="BD2" s="31" t="s">
        <v>14</v>
      </c>
      <c r="BE2" s="31" t="s">
        <v>15</v>
      </c>
    </row>
    <row r="3" spans="1:60" ht="15" customHeight="1" thickBot="1">
      <c r="D3" s="313"/>
      <c r="E3" s="5" t="s">
        <v>1</v>
      </c>
      <c r="AT3" s="31" t="s">
        <v>100</v>
      </c>
      <c r="AU3" s="31">
        <f>メイン_入力!$AB$99</f>
        <v>0.38600000000000001</v>
      </c>
      <c r="AW3" s="31" t="s">
        <v>100</v>
      </c>
      <c r="AX3" s="31">
        <f t="shared" ref="AX3:BE3" si="0">SUMIF($D$13:$D$42,AX$2,$X$13:$X$42)</f>
        <v>0</v>
      </c>
      <c r="AY3" s="31">
        <f t="shared" si="0"/>
        <v>0</v>
      </c>
      <c r="AZ3" s="31">
        <f t="shared" si="0"/>
        <v>0</v>
      </c>
      <c r="BA3" s="31">
        <f t="shared" si="0"/>
        <v>0</v>
      </c>
      <c r="BB3" s="31">
        <f t="shared" si="0"/>
        <v>0</v>
      </c>
      <c r="BC3" s="31">
        <f t="shared" si="0"/>
        <v>0</v>
      </c>
      <c r="BD3" s="31">
        <f t="shared" si="0"/>
        <v>0</v>
      </c>
      <c r="BE3" s="31">
        <f t="shared" si="0"/>
        <v>0</v>
      </c>
      <c r="BF3" s="3"/>
      <c r="BG3" s="3"/>
      <c r="BH3" s="3"/>
    </row>
    <row r="4" spans="1:60">
      <c r="AT4" s="31" t="s">
        <v>98</v>
      </c>
      <c r="AU4" s="31">
        <f>メイン_入力!$AB$100</f>
        <v>0.495</v>
      </c>
      <c r="AW4" s="31" t="s">
        <v>98</v>
      </c>
      <c r="AX4" s="31">
        <f t="shared" ref="AX4:BE4" si="1">SUMIF($D$13:$D$42,AX$2,$Y$13:$Y$42)</f>
        <v>0</v>
      </c>
      <c r="AY4" s="31">
        <f t="shared" si="1"/>
        <v>0</v>
      </c>
      <c r="AZ4" s="31">
        <f t="shared" si="1"/>
        <v>0</v>
      </c>
      <c r="BA4" s="31">
        <f t="shared" si="1"/>
        <v>0</v>
      </c>
      <c r="BB4" s="31">
        <f t="shared" si="1"/>
        <v>0</v>
      </c>
      <c r="BC4" s="31">
        <f t="shared" si="1"/>
        <v>0</v>
      </c>
      <c r="BD4" s="31">
        <f t="shared" si="1"/>
        <v>0</v>
      </c>
      <c r="BE4" s="31">
        <f t="shared" si="1"/>
        <v>0</v>
      </c>
      <c r="BF4" s="3"/>
      <c r="BG4" s="3"/>
      <c r="BH4" s="3"/>
    </row>
    <row r="5" spans="1:60" ht="13">
      <c r="A5" s="9" t="s">
        <v>823</v>
      </c>
      <c r="C5" s="71"/>
      <c r="D5" s="38"/>
      <c r="E5" s="5"/>
      <c r="W5" s="3"/>
      <c r="X5" s="3"/>
      <c r="Y5" s="3"/>
      <c r="Z5" s="3"/>
      <c r="AA5" s="3"/>
      <c r="AB5" s="10"/>
      <c r="AC5" s="3"/>
      <c r="AD5" s="3"/>
      <c r="AE5" s="37"/>
      <c r="AF5" s="37"/>
      <c r="AH5" s="37" t="s">
        <v>238</v>
      </c>
      <c r="AI5" s="312"/>
      <c r="AT5" s="31" t="s">
        <v>99</v>
      </c>
      <c r="AU5" s="31">
        <f>メイン_入力!$AB$101</f>
        <v>0.495</v>
      </c>
      <c r="AW5" s="31" t="s">
        <v>99</v>
      </c>
      <c r="AX5" s="31">
        <f>SUMIF($D$13:$D$42,AX$2,$Z$13:$Z$42)</f>
        <v>0</v>
      </c>
      <c r="AY5" s="31">
        <f t="shared" ref="AY5:BE5" si="2">SUMIF($D$13:$D$42,AY$2,$Z$13:$Z$42)</f>
        <v>0</v>
      </c>
      <c r="AZ5" s="31">
        <f t="shared" si="2"/>
        <v>0</v>
      </c>
      <c r="BA5" s="31">
        <f t="shared" si="2"/>
        <v>0</v>
      </c>
      <c r="BB5" s="31">
        <f t="shared" si="2"/>
        <v>0</v>
      </c>
      <c r="BC5" s="31">
        <f t="shared" si="2"/>
        <v>0</v>
      </c>
      <c r="BD5" s="31">
        <f t="shared" si="2"/>
        <v>0</v>
      </c>
      <c r="BE5" s="31">
        <f t="shared" si="2"/>
        <v>0</v>
      </c>
    </row>
    <row r="6" spans="1:60">
      <c r="B6" s="364"/>
      <c r="C6" s="340" t="s">
        <v>355</v>
      </c>
      <c r="D6" s="317" t="s">
        <v>356</v>
      </c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317"/>
      <c r="Q6" s="317"/>
      <c r="R6" s="317"/>
      <c r="S6" s="317"/>
      <c r="T6" s="317"/>
      <c r="U6" s="317"/>
      <c r="V6" s="317"/>
      <c r="W6" s="78"/>
      <c r="X6" s="78"/>
      <c r="Y6" s="78"/>
      <c r="Z6" s="78"/>
      <c r="AA6" s="78"/>
      <c r="AB6" s="341"/>
      <c r="AC6" s="3"/>
      <c r="AT6" s="31" t="s">
        <v>848</v>
      </c>
      <c r="AU6" s="31">
        <f>メイン_入力!$AB$102</f>
        <v>0.495</v>
      </c>
      <c r="AW6" s="31" t="s">
        <v>848</v>
      </c>
      <c r="AX6" s="31">
        <f>SUMIF($D$13:$D$42,AX$2,$AA$13:$AA$42)</f>
        <v>0</v>
      </c>
      <c r="AY6" s="31">
        <f t="shared" ref="AY6:BE6" si="3">SUMIF($D$13:$D$42,AY$2,$AA$13:$AA$42)</f>
        <v>0</v>
      </c>
      <c r="AZ6" s="31">
        <f t="shared" si="3"/>
        <v>0</v>
      </c>
      <c r="BA6" s="31">
        <f t="shared" si="3"/>
        <v>0</v>
      </c>
      <c r="BB6" s="31">
        <f t="shared" si="3"/>
        <v>0</v>
      </c>
      <c r="BC6" s="31">
        <f t="shared" si="3"/>
        <v>0</v>
      </c>
      <c r="BD6" s="31">
        <f t="shared" si="3"/>
        <v>0</v>
      </c>
      <c r="BE6" s="31">
        <f t="shared" si="3"/>
        <v>0</v>
      </c>
    </row>
    <row r="7" spans="1:60">
      <c r="B7" s="14"/>
      <c r="AB7" s="320"/>
      <c r="AC7" s="3"/>
    </row>
    <row r="8" spans="1:60">
      <c r="B8" s="139"/>
      <c r="C8" s="604" t="s">
        <v>94</v>
      </c>
      <c r="D8" s="616" t="s">
        <v>306</v>
      </c>
      <c r="E8" s="624"/>
      <c r="F8" s="624"/>
      <c r="G8" s="624"/>
      <c r="H8" s="624"/>
      <c r="I8" s="624"/>
      <c r="J8" s="624"/>
      <c r="K8" s="624"/>
      <c r="L8" s="624"/>
      <c r="M8" s="624"/>
      <c r="N8" s="624"/>
      <c r="O8" s="624"/>
      <c r="P8" s="624"/>
      <c r="Q8" s="624"/>
      <c r="R8" s="624"/>
      <c r="S8" s="616" t="s">
        <v>357</v>
      </c>
      <c r="T8" s="624"/>
      <c r="U8" s="624"/>
      <c r="V8" s="624"/>
      <c r="W8" s="624"/>
      <c r="X8" s="624"/>
      <c r="Y8" s="624"/>
      <c r="Z8" s="624"/>
      <c r="AA8" s="626"/>
      <c r="AB8" s="79"/>
      <c r="AC8" s="3"/>
      <c r="AD8" s="3"/>
      <c r="AE8" s="3"/>
      <c r="AF8" s="3"/>
      <c r="AG8" s="3"/>
      <c r="AH8" s="3"/>
      <c r="AI8" s="3"/>
      <c r="AJ8" s="3"/>
      <c r="AK8" s="3"/>
    </row>
    <row r="9" spans="1:60" ht="15" customHeight="1">
      <c r="B9" s="139"/>
      <c r="C9" s="605"/>
      <c r="D9" s="563" t="s">
        <v>313</v>
      </c>
      <c r="E9" s="563" t="s">
        <v>314</v>
      </c>
      <c r="F9" s="666" t="s">
        <v>358</v>
      </c>
      <c r="G9" s="666" t="s">
        <v>359</v>
      </c>
      <c r="H9" s="562" t="s">
        <v>360</v>
      </c>
      <c r="I9" s="563" t="s">
        <v>361</v>
      </c>
      <c r="J9" s="563" t="s">
        <v>362</v>
      </c>
      <c r="K9" s="563" t="s">
        <v>363</v>
      </c>
      <c r="L9" s="563" t="s">
        <v>364</v>
      </c>
      <c r="M9" s="571" t="s">
        <v>321</v>
      </c>
      <c r="N9" s="658"/>
      <c r="O9" s="658"/>
      <c r="P9" s="658"/>
      <c r="Q9" s="658"/>
      <c r="R9" s="659"/>
      <c r="S9" s="563" t="s">
        <v>322</v>
      </c>
      <c r="T9" s="563" t="s">
        <v>365</v>
      </c>
      <c r="U9" s="563" t="s">
        <v>366</v>
      </c>
      <c r="V9" s="563" t="s">
        <v>367</v>
      </c>
      <c r="W9" s="563" t="s">
        <v>368</v>
      </c>
      <c r="X9" s="645" t="s">
        <v>327</v>
      </c>
      <c r="Y9" s="646"/>
      <c r="Z9" s="646"/>
      <c r="AA9" s="647"/>
      <c r="AB9" s="79"/>
      <c r="AC9" s="3"/>
      <c r="AD9" s="3"/>
    </row>
    <row r="10" spans="1:60" ht="15" customHeight="1">
      <c r="B10" s="139"/>
      <c r="C10" s="605"/>
      <c r="D10" s="563"/>
      <c r="E10" s="563"/>
      <c r="F10" s="666"/>
      <c r="G10" s="666"/>
      <c r="H10" s="563"/>
      <c r="I10" s="563"/>
      <c r="J10" s="563"/>
      <c r="K10" s="563"/>
      <c r="L10" s="563"/>
      <c r="M10" s="668" t="s">
        <v>369</v>
      </c>
      <c r="N10" s="668"/>
      <c r="O10" s="668"/>
      <c r="P10" s="668"/>
      <c r="Q10" s="651" t="s">
        <v>370</v>
      </c>
      <c r="R10" s="653"/>
      <c r="S10" s="563"/>
      <c r="T10" s="563"/>
      <c r="U10" s="563"/>
      <c r="V10" s="563"/>
      <c r="W10" s="563"/>
      <c r="X10" s="666"/>
      <c r="Y10" s="670"/>
      <c r="Z10" s="670"/>
      <c r="AA10" s="667"/>
      <c r="AB10" s="79"/>
      <c r="AC10" s="3"/>
      <c r="AD10" s="3"/>
      <c r="AH10" s="104" t="s">
        <v>369</v>
      </c>
      <c r="AI10" s="104"/>
      <c r="AJ10" s="104"/>
      <c r="AK10" s="104"/>
      <c r="AL10" s="669" t="s">
        <v>370</v>
      </c>
      <c r="AM10" s="669"/>
    </row>
    <row r="11" spans="1:60" ht="11.25" customHeight="1">
      <c r="B11" s="139"/>
      <c r="C11" s="605"/>
      <c r="D11" s="563"/>
      <c r="E11" s="563"/>
      <c r="F11" s="666"/>
      <c r="G11" s="666"/>
      <c r="H11" s="563"/>
      <c r="I11" s="563"/>
      <c r="J11" s="563"/>
      <c r="K11" s="563"/>
      <c r="L11" s="563"/>
      <c r="M11" s="668" t="s">
        <v>371</v>
      </c>
      <c r="N11" s="668" t="s">
        <v>372</v>
      </c>
      <c r="O11" s="668" t="s">
        <v>373</v>
      </c>
      <c r="P11" s="668" t="s">
        <v>374</v>
      </c>
      <c r="Q11" s="668" t="s">
        <v>373</v>
      </c>
      <c r="R11" s="668" t="s">
        <v>374</v>
      </c>
      <c r="S11" s="563"/>
      <c r="T11" s="563"/>
      <c r="U11" s="563"/>
      <c r="V11" s="563"/>
      <c r="W11" s="563"/>
      <c r="X11" s="648"/>
      <c r="Y11" s="649"/>
      <c r="Z11" s="649"/>
      <c r="AA11" s="650"/>
      <c r="AB11" s="79"/>
      <c r="AC11" s="3"/>
      <c r="AD11" s="3"/>
      <c r="AH11" s="56" t="s">
        <v>375</v>
      </c>
      <c r="AI11" s="56" t="s">
        <v>372</v>
      </c>
      <c r="AJ11" s="71" t="s">
        <v>376</v>
      </c>
      <c r="AK11" s="56" t="s">
        <v>377</v>
      </c>
      <c r="AL11" s="71" t="s">
        <v>376</v>
      </c>
      <c r="AM11" s="56" t="s">
        <v>377</v>
      </c>
    </row>
    <row r="12" spans="1:60" ht="41.25" customHeight="1">
      <c r="B12" s="139"/>
      <c r="C12" s="605"/>
      <c r="D12" s="563"/>
      <c r="E12" s="563"/>
      <c r="F12" s="666"/>
      <c r="G12" s="666"/>
      <c r="H12" s="642"/>
      <c r="I12" s="563"/>
      <c r="J12" s="563"/>
      <c r="K12" s="563"/>
      <c r="L12" s="563"/>
      <c r="M12" s="668"/>
      <c r="N12" s="668"/>
      <c r="O12" s="668"/>
      <c r="P12" s="668"/>
      <c r="Q12" s="668"/>
      <c r="R12" s="668"/>
      <c r="S12" s="642"/>
      <c r="T12" s="642"/>
      <c r="U12" s="642"/>
      <c r="V12" s="563"/>
      <c r="W12" s="642"/>
      <c r="X12" s="476" t="s">
        <v>332</v>
      </c>
      <c r="Y12" s="476" t="s">
        <v>333</v>
      </c>
      <c r="Z12" s="476" t="s">
        <v>334</v>
      </c>
      <c r="AA12" s="476" t="s">
        <v>849</v>
      </c>
      <c r="AB12" s="79"/>
      <c r="AC12" s="3"/>
      <c r="AD12" s="3"/>
      <c r="AE12" s="37" t="s">
        <v>378</v>
      </c>
      <c r="AF12" s="37" t="s">
        <v>379</v>
      </c>
      <c r="AH12" s="31">
        <v>0.34</v>
      </c>
      <c r="AI12" s="31">
        <v>0.05</v>
      </c>
      <c r="AJ12" s="31">
        <v>0.06</v>
      </c>
      <c r="AK12" s="31">
        <v>0.04</v>
      </c>
      <c r="AL12" s="31">
        <v>0.06</v>
      </c>
      <c r="AM12" s="31">
        <v>0.04</v>
      </c>
    </row>
    <row r="13" spans="1:60">
      <c r="B13" s="139"/>
      <c r="C13" s="366">
        <v>1</v>
      </c>
      <c r="D13" s="227"/>
      <c r="E13" s="352"/>
      <c r="F13" s="353"/>
      <c r="G13" s="367"/>
      <c r="H13" s="368"/>
      <c r="I13" s="369"/>
      <c r="J13" s="370"/>
      <c r="K13" s="370"/>
      <c r="L13" s="356"/>
      <c r="M13" s="37" t="str">
        <f t="shared" ref="M13:M42" si="4">IF(OR(L13="",L13=0),"",IF(AND(H13="○",J13*1000/I13&lt;10.5),"○",IF(J13*1000/I13&lt;7.5,"○","")))</f>
        <v/>
      </c>
      <c r="N13" s="227"/>
      <c r="O13" s="227"/>
      <c r="P13" s="227"/>
      <c r="Q13" s="227"/>
      <c r="R13" s="227"/>
      <c r="S13" s="60" t="str">
        <f t="shared" ref="S13:S42" si="5">IF(L13="","",IF(M13="",0,1)*$AH$12+IF(N13="",0,1)*$AI$12+IF(O13="",0,1)*IF(E13&gt;2014,$AJ$12,$AK$12)+IF(P13="",0,1)*$AK$12+IF(Q13="",0,1)*IF(E13&gt;2014,$AL$12,$AM$12)+IF(R13="",0,1)*$AM$12)</f>
        <v/>
      </c>
      <c r="T13" s="179" t="str">
        <f>IF(L13="","",メイン_入力!$AA$32)</f>
        <v/>
      </c>
      <c r="U13" s="179" t="str">
        <f>IF(L13="","",(J13+K13)*L13*(1-S13)*T13)</f>
        <v/>
      </c>
      <c r="V13" s="356"/>
      <c r="W13" s="371" t="str">
        <f>IF(S13="","",IF(V13="",U13*S13/(1-S13),V13*S13/(1-S13)))</f>
        <v/>
      </c>
      <c r="X13" s="98" t="str">
        <f>IF(ISERROR(W13),"",IF(W13="","",W13*$AU$3/1000))</f>
        <v/>
      </c>
      <c r="Y13" s="96" t="str">
        <f>IF(ISERROR(W13),"",IF(W13="","",W13*$AU$4/1000))</f>
        <v/>
      </c>
      <c r="Z13" s="96" t="str">
        <f>IF(ISERROR(W13),"",IF(W13="","",W13*$AU$5/1000))</f>
        <v/>
      </c>
      <c r="AA13" s="96" t="str">
        <f>IF(ISERROR(W13),"",IF(W13="","",W13*$AU$6/1000))</f>
        <v/>
      </c>
      <c r="AB13" s="79"/>
      <c r="AC13" s="3"/>
      <c r="AD13" s="3">
        <f>IF(E13&lt;2015,AJ12,AK12)</f>
        <v>0.06</v>
      </c>
      <c r="AE13" s="3"/>
      <c r="AF13" s="3"/>
      <c r="AG13" s="3"/>
      <c r="AH13" s="3"/>
      <c r="AM13" s="3"/>
      <c r="AN13" s="3"/>
      <c r="AO13" s="3"/>
      <c r="AP13" s="3"/>
      <c r="AQ13" s="3"/>
      <c r="AR13" s="3"/>
    </row>
    <row r="14" spans="1:60">
      <c r="B14" s="139"/>
      <c r="C14" s="366">
        <v>2</v>
      </c>
      <c r="D14" s="227"/>
      <c r="E14" s="352"/>
      <c r="F14" s="353"/>
      <c r="G14" s="367"/>
      <c r="H14" s="368"/>
      <c r="I14" s="369"/>
      <c r="J14" s="370"/>
      <c r="K14" s="370"/>
      <c r="L14" s="356"/>
      <c r="M14" s="37" t="str">
        <f t="shared" si="4"/>
        <v/>
      </c>
      <c r="N14" s="227"/>
      <c r="O14" s="227"/>
      <c r="P14" s="227"/>
      <c r="Q14" s="227"/>
      <c r="R14" s="227"/>
      <c r="S14" s="60" t="str">
        <f t="shared" si="5"/>
        <v/>
      </c>
      <c r="T14" s="179" t="str">
        <f>IF(L14="","",メイン_入力!$AA$32)</f>
        <v/>
      </c>
      <c r="U14" s="179" t="str">
        <f>IF(L14="","",(J14+K14)*L14*(1-S14)*T14)</f>
        <v/>
      </c>
      <c r="V14" s="356"/>
      <c r="W14" s="371" t="str">
        <f t="shared" ref="W14:W42" si="6">IF(S14="","",IF(V14="",U14*S14/(1-S14),V14*S14/(1-S14)))</f>
        <v/>
      </c>
      <c r="X14" s="98" t="str">
        <f t="shared" ref="X14:X42" si="7">IF(ISERROR(W14),"",IF(W14="","",W14*$AU$3/1000))</f>
        <v/>
      </c>
      <c r="Y14" s="96" t="str">
        <f t="shared" ref="Y14:Y42" si="8">IF(ISERROR(W14),"",IF(W14="","",W14*$AU$4/1000))</f>
        <v/>
      </c>
      <c r="Z14" s="96" t="str">
        <f t="shared" ref="Z14:Z42" si="9">IF(ISERROR(W14),"",IF(W14="","",W14*$AU$5/1000))</f>
        <v/>
      </c>
      <c r="AA14" s="96" t="str">
        <f t="shared" ref="AA14:AA42" si="10">IF(ISERROR(W14),"",IF(W14="","",W14*$AU$6/1000))</f>
        <v/>
      </c>
      <c r="AB14" s="79"/>
      <c r="AC14" s="3"/>
      <c r="AD14" s="3"/>
      <c r="AE14" s="146"/>
      <c r="AF14" s="146"/>
      <c r="AG14" s="146"/>
    </row>
    <row r="15" spans="1:60">
      <c r="B15" s="139"/>
      <c r="C15" s="366">
        <v>3</v>
      </c>
      <c r="D15" s="227"/>
      <c r="E15" s="352"/>
      <c r="F15" s="353"/>
      <c r="G15" s="367"/>
      <c r="H15" s="368"/>
      <c r="I15" s="369"/>
      <c r="J15" s="370"/>
      <c r="K15" s="370"/>
      <c r="L15" s="356"/>
      <c r="M15" s="37" t="str">
        <f t="shared" si="4"/>
        <v/>
      </c>
      <c r="N15" s="227"/>
      <c r="O15" s="227"/>
      <c r="P15" s="227"/>
      <c r="Q15" s="227"/>
      <c r="R15" s="227"/>
      <c r="S15" s="60" t="str">
        <f t="shared" si="5"/>
        <v/>
      </c>
      <c r="T15" s="179" t="str">
        <f>IF(L15="","",メイン_入力!$AA$32)</f>
        <v/>
      </c>
      <c r="U15" s="179" t="str">
        <f>IF(L15="","",(J15+K15)*L15*(1-S15)*T15)</f>
        <v/>
      </c>
      <c r="V15" s="356"/>
      <c r="W15" s="371" t="str">
        <f t="shared" si="6"/>
        <v/>
      </c>
      <c r="X15" s="98" t="str">
        <f t="shared" si="7"/>
        <v/>
      </c>
      <c r="Y15" s="96" t="str">
        <f t="shared" si="8"/>
        <v/>
      </c>
      <c r="Z15" s="96" t="str">
        <f t="shared" si="9"/>
        <v/>
      </c>
      <c r="AA15" s="96" t="str">
        <f t="shared" si="10"/>
        <v/>
      </c>
      <c r="AB15" s="79"/>
      <c r="AC15" s="3"/>
      <c r="AD15" s="3"/>
      <c r="AE15" s="146"/>
      <c r="AF15" s="146"/>
      <c r="AG15" s="146"/>
    </row>
    <row r="16" spans="1:60">
      <c r="B16" s="139"/>
      <c r="C16" s="366">
        <v>4</v>
      </c>
      <c r="D16" s="227"/>
      <c r="E16" s="352"/>
      <c r="F16" s="353"/>
      <c r="G16" s="367"/>
      <c r="H16" s="368"/>
      <c r="I16" s="369"/>
      <c r="J16" s="370"/>
      <c r="K16" s="370"/>
      <c r="L16" s="356"/>
      <c r="M16" s="37" t="str">
        <f t="shared" si="4"/>
        <v/>
      </c>
      <c r="N16" s="227"/>
      <c r="O16" s="227"/>
      <c r="P16" s="227"/>
      <c r="Q16" s="227"/>
      <c r="R16" s="227"/>
      <c r="S16" s="60" t="str">
        <f t="shared" si="5"/>
        <v/>
      </c>
      <c r="T16" s="179" t="str">
        <f>IF(L16="","",メイン_入力!$AA$32)</f>
        <v/>
      </c>
      <c r="U16" s="179" t="str">
        <f>IF(L16="","",(J16+K16)*L16*(1-S16)*T16)</f>
        <v/>
      </c>
      <c r="V16" s="356"/>
      <c r="W16" s="371" t="str">
        <f t="shared" si="6"/>
        <v/>
      </c>
      <c r="X16" s="98" t="str">
        <f t="shared" si="7"/>
        <v/>
      </c>
      <c r="Y16" s="96" t="str">
        <f t="shared" si="8"/>
        <v/>
      </c>
      <c r="Z16" s="96" t="str">
        <f t="shared" si="9"/>
        <v/>
      </c>
      <c r="AA16" s="96" t="str">
        <f t="shared" si="10"/>
        <v/>
      </c>
      <c r="AB16" s="79"/>
      <c r="AC16" s="3"/>
      <c r="AD16" s="3"/>
      <c r="AE16" s="146"/>
      <c r="AF16" s="146"/>
      <c r="AG16" s="146"/>
    </row>
    <row r="17" spans="2:33">
      <c r="B17" s="139"/>
      <c r="C17" s="366">
        <v>5</v>
      </c>
      <c r="D17" s="227"/>
      <c r="E17" s="352"/>
      <c r="F17" s="353"/>
      <c r="G17" s="367"/>
      <c r="H17" s="368"/>
      <c r="I17" s="369"/>
      <c r="J17" s="370"/>
      <c r="K17" s="370"/>
      <c r="L17" s="356"/>
      <c r="M17" s="37" t="str">
        <f t="shared" si="4"/>
        <v/>
      </c>
      <c r="N17" s="227"/>
      <c r="O17" s="227"/>
      <c r="P17" s="227"/>
      <c r="Q17" s="227"/>
      <c r="R17" s="227"/>
      <c r="S17" s="60" t="str">
        <f t="shared" si="5"/>
        <v/>
      </c>
      <c r="T17" s="179" t="str">
        <f>IF(L17="","",メイン_入力!$AA$32)</f>
        <v/>
      </c>
      <c r="U17" s="179" t="str">
        <f t="shared" ref="U17:U41" si="11">IF(L17="","",(J17+K17)*L17*(1-S17)*T17)</f>
        <v/>
      </c>
      <c r="V17" s="356"/>
      <c r="W17" s="371" t="str">
        <f t="shared" si="6"/>
        <v/>
      </c>
      <c r="X17" s="98" t="str">
        <f t="shared" si="7"/>
        <v/>
      </c>
      <c r="Y17" s="96" t="str">
        <f t="shared" si="8"/>
        <v/>
      </c>
      <c r="Z17" s="96" t="str">
        <f t="shared" si="9"/>
        <v/>
      </c>
      <c r="AA17" s="96" t="str">
        <f t="shared" si="10"/>
        <v/>
      </c>
      <c r="AB17" s="79"/>
      <c r="AC17" s="3"/>
      <c r="AD17" s="3"/>
      <c r="AE17" s="146"/>
      <c r="AF17" s="146"/>
      <c r="AG17" s="146"/>
    </row>
    <row r="18" spans="2:33">
      <c r="B18" s="139"/>
      <c r="C18" s="366">
        <v>6</v>
      </c>
      <c r="D18" s="227"/>
      <c r="E18" s="352"/>
      <c r="F18" s="353"/>
      <c r="G18" s="367"/>
      <c r="H18" s="368"/>
      <c r="I18" s="369"/>
      <c r="J18" s="370"/>
      <c r="K18" s="370"/>
      <c r="L18" s="356"/>
      <c r="M18" s="37" t="str">
        <f t="shared" si="4"/>
        <v/>
      </c>
      <c r="N18" s="227"/>
      <c r="O18" s="227"/>
      <c r="P18" s="227"/>
      <c r="Q18" s="227"/>
      <c r="R18" s="227"/>
      <c r="S18" s="60" t="str">
        <f t="shared" si="5"/>
        <v/>
      </c>
      <c r="T18" s="179" t="str">
        <f>IF(L18="","",メイン_入力!$AA$32)</f>
        <v/>
      </c>
      <c r="U18" s="179" t="str">
        <f t="shared" si="11"/>
        <v/>
      </c>
      <c r="V18" s="356"/>
      <c r="W18" s="371" t="str">
        <f t="shared" si="6"/>
        <v/>
      </c>
      <c r="X18" s="98" t="str">
        <f t="shared" si="7"/>
        <v/>
      </c>
      <c r="Y18" s="96" t="str">
        <f t="shared" si="8"/>
        <v/>
      </c>
      <c r="Z18" s="96" t="str">
        <f t="shared" si="9"/>
        <v/>
      </c>
      <c r="AA18" s="96" t="str">
        <f t="shared" si="10"/>
        <v/>
      </c>
      <c r="AB18" s="79"/>
      <c r="AC18" s="3"/>
      <c r="AD18" s="3"/>
      <c r="AE18" s="146"/>
      <c r="AF18" s="146"/>
      <c r="AG18" s="146"/>
    </row>
    <row r="19" spans="2:33">
      <c r="B19" s="139"/>
      <c r="C19" s="366">
        <v>7</v>
      </c>
      <c r="D19" s="227"/>
      <c r="E19" s="352"/>
      <c r="F19" s="353"/>
      <c r="G19" s="367"/>
      <c r="H19" s="368"/>
      <c r="I19" s="369"/>
      <c r="J19" s="370"/>
      <c r="K19" s="370"/>
      <c r="L19" s="356"/>
      <c r="M19" s="37" t="str">
        <f t="shared" si="4"/>
        <v/>
      </c>
      <c r="N19" s="227"/>
      <c r="O19" s="227"/>
      <c r="P19" s="227"/>
      <c r="Q19" s="227"/>
      <c r="R19" s="227"/>
      <c r="S19" s="60" t="str">
        <f t="shared" si="5"/>
        <v/>
      </c>
      <c r="T19" s="179" t="str">
        <f>IF(L19="","",メイン_入力!$AA$32)</f>
        <v/>
      </c>
      <c r="U19" s="179" t="str">
        <f t="shared" si="11"/>
        <v/>
      </c>
      <c r="V19" s="356"/>
      <c r="W19" s="371" t="str">
        <f t="shared" si="6"/>
        <v/>
      </c>
      <c r="X19" s="98" t="str">
        <f t="shared" si="7"/>
        <v/>
      </c>
      <c r="Y19" s="96" t="str">
        <f t="shared" si="8"/>
        <v/>
      </c>
      <c r="Z19" s="96" t="str">
        <f t="shared" si="9"/>
        <v/>
      </c>
      <c r="AA19" s="96" t="str">
        <f t="shared" si="10"/>
        <v/>
      </c>
      <c r="AB19" s="79"/>
      <c r="AC19" s="3"/>
      <c r="AD19" s="3"/>
      <c r="AE19" s="146"/>
      <c r="AF19" s="146"/>
      <c r="AG19" s="146"/>
    </row>
    <row r="20" spans="2:33">
      <c r="B20" s="139"/>
      <c r="C20" s="366">
        <v>8</v>
      </c>
      <c r="D20" s="227"/>
      <c r="E20" s="352"/>
      <c r="F20" s="353"/>
      <c r="G20" s="367"/>
      <c r="H20" s="368"/>
      <c r="I20" s="369"/>
      <c r="J20" s="370"/>
      <c r="K20" s="370"/>
      <c r="L20" s="356"/>
      <c r="M20" s="37" t="str">
        <f t="shared" si="4"/>
        <v/>
      </c>
      <c r="N20" s="227"/>
      <c r="O20" s="227"/>
      <c r="P20" s="227"/>
      <c r="Q20" s="227"/>
      <c r="R20" s="227"/>
      <c r="S20" s="60" t="str">
        <f t="shared" si="5"/>
        <v/>
      </c>
      <c r="T20" s="179" t="str">
        <f>IF(L20="","",メイン_入力!$AA$32)</f>
        <v/>
      </c>
      <c r="U20" s="179" t="str">
        <f t="shared" si="11"/>
        <v/>
      </c>
      <c r="V20" s="356"/>
      <c r="W20" s="371" t="str">
        <f t="shared" si="6"/>
        <v/>
      </c>
      <c r="X20" s="98" t="str">
        <f t="shared" si="7"/>
        <v/>
      </c>
      <c r="Y20" s="96" t="str">
        <f t="shared" si="8"/>
        <v/>
      </c>
      <c r="Z20" s="96" t="str">
        <f t="shared" si="9"/>
        <v/>
      </c>
      <c r="AA20" s="96" t="str">
        <f t="shared" si="10"/>
        <v/>
      </c>
      <c r="AB20" s="79"/>
      <c r="AC20" s="3"/>
      <c r="AD20" s="3"/>
      <c r="AE20" s="146"/>
      <c r="AF20" s="146"/>
      <c r="AG20" s="146"/>
    </row>
    <row r="21" spans="2:33">
      <c r="B21" s="139"/>
      <c r="C21" s="366">
        <v>9</v>
      </c>
      <c r="D21" s="227"/>
      <c r="E21" s="352"/>
      <c r="F21" s="353"/>
      <c r="G21" s="367"/>
      <c r="H21" s="368"/>
      <c r="I21" s="369"/>
      <c r="J21" s="370"/>
      <c r="K21" s="370"/>
      <c r="L21" s="356"/>
      <c r="M21" s="37" t="str">
        <f t="shared" si="4"/>
        <v/>
      </c>
      <c r="N21" s="227"/>
      <c r="O21" s="227"/>
      <c r="P21" s="227"/>
      <c r="Q21" s="227"/>
      <c r="R21" s="227"/>
      <c r="S21" s="60" t="str">
        <f t="shared" si="5"/>
        <v/>
      </c>
      <c r="T21" s="179" t="str">
        <f>IF(L21="","",メイン_入力!$AA$32)</f>
        <v/>
      </c>
      <c r="U21" s="179" t="str">
        <f t="shared" si="11"/>
        <v/>
      </c>
      <c r="V21" s="356"/>
      <c r="W21" s="371" t="str">
        <f t="shared" si="6"/>
        <v/>
      </c>
      <c r="X21" s="98" t="str">
        <f t="shared" si="7"/>
        <v/>
      </c>
      <c r="Y21" s="96" t="str">
        <f t="shared" si="8"/>
        <v/>
      </c>
      <c r="Z21" s="96" t="str">
        <f t="shared" si="9"/>
        <v/>
      </c>
      <c r="AA21" s="96" t="str">
        <f t="shared" si="10"/>
        <v/>
      </c>
      <c r="AB21" s="79"/>
      <c r="AC21" s="3"/>
      <c r="AD21" s="3"/>
      <c r="AE21" s="146"/>
      <c r="AF21" s="146"/>
      <c r="AG21" s="146"/>
    </row>
    <row r="22" spans="2:33">
      <c r="B22" s="139"/>
      <c r="C22" s="366">
        <v>10</v>
      </c>
      <c r="D22" s="227"/>
      <c r="E22" s="352"/>
      <c r="F22" s="353"/>
      <c r="G22" s="367"/>
      <c r="H22" s="368"/>
      <c r="I22" s="369"/>
      <c r="J22" s="370"/>
      <c r="K22" s="370"/>
      <c r="L22" s="356"/>
      <c r="M22" s="37" t="str">
        <f t="shared" si="4"/>
        <v/>
      </c>
      <c r="N22" s="227"/>
      <c r="O22" s="227"/>
      <c r="P22" s="227"/>
      <c r="Q22" s="227"/>
      <c r="R22" s="227"/>
      <c r="S22" s="60" t="str">
        <f t="shared" si="5"/>
        <v/>
      </c>
      <c r="T22" s="179" t="str">
        <f>IF(L22="","",メイン_入力!$AA$32)</f>
        <v/>
      </c>
      <c r="U22" s="179" t="str">
        <f t="shared" si="11"/>
        <v/>
      </c>
      <c r="V22" s="356"/>
      <c r="W22" s="371" t="str">
        <f t="shared" si="6"/>
        <v/>
      </c>
      <c r="X22" s="98" t="str">
        <f t="shared" si="7"/>
        <v/>
      </c>
      <c r="Y22" s="96" t="str">
        <f t="shared" si="8"/>
        <v/>
      </c>
      <c r="Z22" s="96" t="str">
        <f t="shared" si="9"/>
        <v/>
      </c>
      <c r="AA22" s="96" t="str">
        <f t="shared" si="10"/>
        <v/>
      </c>
      <c r="AB22" s="79"/>
      <c r="AC22" s="3"/>
      <c r="AD22" s="3"/>
      <c r="AE22" s="146"/>
      <c r="AF22" s="146"/>
      <c r="AG22" s="146"/>
    </row>
    <row r="23" spans="2:33">
      <c r="B23" s="139"/>
      <c r="C23" s="366">
        <v>11</v>
      </c>
      <c r="D23" s="227"/>
      <c r="E23" s="352"/>
      <c r="F23" s="353"/>
      <c r="G23" s="367"/>
      <c r="H23" s="368"/>
      <c r="I23" s="369"/>
      <c r="J23" s="370"/>
      <c r="K23" s="370"/>
      <c r="L23" s="356"/>
      <c r="M23" s="37" t="str">
        <f t="shared" si="4"/>
        <v/>
      </c>
      <c r="N23" s="227"/>
      <c r="O23" s="227"/>
      <c r="P23" s="227"/>
      <c r="Q23" s="227"/>
      <c r="R23" s="227"/>
      <c r="S23" s="60" t="str">
        <f t="shared" si="5"/>
        <v/>
      </c>
      <c r="T23" s="179" t="str">
        <f>IF(L23="","",メイン_入力!$AA$32)</f>
        <v/>
      </c>
      <c r="U23" s="179" t="str">
        <f t="shared" si="11"/>
        <v/>
      </c>
      <c r="V23" s="356"/>
      <c r="W23" s="371" t="str">
        <f t="shared" si="6"/>
        <v/>
      </c>
      <c r="X23" s="98" t="str">
        <f t="shared" si="7"/>
        <v/>
      </c>
      <c r="Y23" s="96" t="str">
        <f t="shared" si="8"/>
        <v/>
      </c>
      <c r="Z23" s="96" t="str">
        <f t="shared" si="9"/>
        <v/>
      </c>
      <c r="AA23" s="96" t="str">
        <f t="shared" si="10"/>
        <v/>
      </c>
      <c r="AB23" s="79"/>
      <c r="AC23" s="3"/>
      <c r="AD23" s="3"/>
      <c r="AE23" s="146"/>
      <c r="AF23" s="146"/>
      <c r="AG23" s="146"/>
    </row>
    <row r="24" spans="2:33">
      <c r="B24" s="139"/>
      <c r="C24" s="366">
        <v>12</v>
      </c>
      <c r="D24" s="227"/>
      <c r="E24" s="352"/>
      <c r="F24" s="353"/>
      <c r="G24" s="367"/>
      <c r="H24" s="368"/>
      <c r="I24" s="369"/>
      <c r="J24" s="370"/>
      <c r="K24" s="370"/>
      <c r="L24" s="356"/>
      <c r="M24" s="37" t="str">
        <f t="shared" si="4"/>
        <v/>
      </c>
      <c r="N24" s="227"/>
      <c r="O24" s="227"/>
      <c r="P24" s="227"/>
      <c r="Q24" s="227"/>
      <c r="R24" s="227"/>
      <c r="S24" s="60" t="str">
        <f t="shared" si="5"/>
        <v/>
      </c>
      <c r="T24" s="179" t="str">
        <f>IF(L24="","",メイン_入力!$AA$32)</f>
        <v/>
      </c>
      <c r="U24" s="179" t="str">
        <f t="shared" si="11"/>
        <v/>
      </c>
      <c r="V24" s="356"/>
      <c r="W24" s="371" t="str">
        <f t="shared" si="6"/>
        <v/>
      </c>
      <c r="X24" s="98" t="str">
        <f t="shared" si="7"/>
        <v/>
      </c>
      <c r="Y24" s="96" t="str">
        <f t="shared" si="8"/>
        <v/>
      </c>
      <c r="Z24" s="96" t="str">
        <f t="shared" si="9"/>
        <v/>
      </c>
      <c r="AA24" s="96" t="str">
        <f t="shared" si="10"/>
        <v/>
      </c>
      <c r="AB24" s="79"/>
      <c r="AC24" s="3"/>
      <c r="AD24" s="3"/>
      <c r="AE24" s="146"/>
      <c r="AF24" s="146"/>
      <c r="AG24" s="146"/>
    </row>
    <row r="25" spans="2:33">
      <c r="B25" s="139"/>
      <c r="C25" s="366">
        <v>13</v>
      </c>
      <c r="D25" s="227"/>
      <c r="E25" s="352"/>
      <c r="F25" s="353"/>
      <c r="G25" s="367"/>
      <c r="H25" s="368"/>
      <c r="I25" s="369"/>
      <c r="J25" s="370"/>
      <c r="K25" s="370"/>
      <c r="L25" s="356"/>
      <c r="M25" s="37" t="str">
        <f t="shared" si="4"/>
        <v/>
      </c>
      <c r="N25" s="227"/>
      <c r="O25" s="227"/>
      <c r="P25" s="227"/>
      <c r="Q25" s="227"/>
      <c r="R25" s="227"/>
      <c r="S25" s="60" t="str">
        <f t="shared" si="5"/>
        <v/>
      </c>
      <c r="T25" s="179" t="str">
        <f>IF(L25="","",メイン_入力!$AA$32)</f>
        <v/>
      </c>
      <c r="U25" s="179" t="str">
        <f t="shared" si="11"/>
        <v/>
      </c>
      <c r="V25" s="356"/>
      <c r="W25" s="371" t="str">
        <f t="shared" si="6"/>
        <v/>
      </c>
      <c r="X25" s="98" t="str">
        <f t="shared" si="7"/>
        <v/>
      </c>
      <c r="Y25" s="96" t="str">
        <f t="shared" si="8"/>
        <v/>
      </c>
      <c r="Z25" s="96" t="str">
        <f t="shared" si="9"/>
        <v/>
      </c>
      <c r="AA25" s="96" t="str">
        <f t="shared" si="10"/>
        <v/>
      </c>
      <c r="AB25" s="79"/>
      <c r="AC25" s="3"/>
      <c r="AD25" s="3"/>
      <c r="AE25" s="146"/>
      <c r="AF25" s="146"/>
      <c r="AG25" s="146"/>
    </row>
    <row r="26" spans="2:33">
      <c r="B26" s="139"/>
      <c r="C26" s="366">
        <v>14</v>
      </c>
      <c r="D26" s="227"/>
      <c r="E26" s="352"/>
      <c r="F26" s="353"/>
      <c r="G26" s="367"/>
      <c r="H26" s="368"/>
      <c r="I26" s="369"/>
      <c r="J26" s="370"/>
      <c r="K26" s="370"/>
      <c r="L26" s="356"/>
      <c r="M26" s="37" t="str">
        <f t="shared" si="4"/>
        <v/>
      </c>
      <c r="N26" s="227"/>
      <c r="O26" s="227"/>
      <c r="P26" s="227"/>
      <c r="Q26" s="227"/>
      <c r="R26" s="227"/>
      <c r="S26" s="60" t="str">
        <f t="shared" si="5"/>
        <v/>
      </c>
      <c r="T26" s="179" t="str">
        <f>IF(L26="","",メイン_入力!$AA$32)</f>
        <v/>
      </c>
      <c r="U26" s="179" t="str">
        <f t="shared" si="11"/>
        <v/>
      </c>
      <c r="V26" s="356"/>
      <c r="W26" s="371" t="str">
        <f t="shared" si="6"/>
        <v/>
      </c>
      <c r="X26" s="98" t="str">
        <f t="shared" si="7"/>
        <v/>
      </c>
      <c r="Y26" s="96" t="str">
        <f t="shared" si="8"/>
        <v/>
      </c>
      <c r="Z26" s="96" t="str">
        <f t="shared" si="9"/>
        <v/>
      </c>
      <c r="AA26" s="96" t="str">
        <f t="shared" si="10"/>
        <v/>
      </c>
      <c r="AB26" s="79"/>
      <c r="AC26" s="3"/>
      <c r="AD26" s="3"/>
      <c r="AE26" s="146"/>
      <c r="AF26" s="146"/>
      <c r="AG26" s="146"/>
    </row>
    <row r="27" spans="2:33">
      <c r="B27" s="139"/>
      <c r="C27" s="366">
        <v>15</v>
      </c>
      <c r="D27" s="227"/>
      <c r="E27" s="352"/>
      <c r="F27" s="353"/>
      <c r="G27" s="367"/>
      <c r="H27" s="368"/>
      <c r="I27" s="369"/>
      <c r="J27" s="370"/>
      <c r="K27" s="370"/>
      <c r="L27" s="356"/>
      <c r="M27" s="37" t="str">
        <f t="shared" si="4"/>
        <v/>
      </c>
      <c r="N27" s="227"/>
      <c r="O27" s="227"/>
      <c r="P27" s="227"/>
      <c r="Q27" s="227"/>
      <c r="R27" s="227"/>
      <c r="S27" s="60" t="str">
        <f t="shared" si="5"/>
        <v/>
      </c>
      <c r="T27" s="179" t="str">
        <f>IF(L27="","",メイン_入力!$AA$32)</f>
        <v/>
      </c>
      <c r="U27" s="179" t="str">
        <f t="shared" si="11"/>
        <v/>
      </c>
      <c r="V27" s="356"/>
      <c r="W27" s="371" t="str">
        <f t="shared" si="6"/>
        <v/>
      </c>
      <c r="X27" s="98" t="str">
        <f t="shared" si="7"/>
        <v/>
      </c>
      <c r="Y27" s="96" t="str">
        <f t="shared" si="8"/>
        <v/>
      </c>
      <c r="Z27" s="96" t="str">
        <f t="shared" si="9"/>
        <v/>
      </c>
      <c r="AA27" s="96" t="str">
        <f t="shared" si="10"/>
        <v/>
      </c>
      <c r="AB27" s="79"/>
      <c r="AC27" s="3"/>
      <c r="AD27" s="3"/>
      <c r="AE27" s="146"/>
      <c r="AF27" s="146"/>
      <c r="AG27" s="146"/>
    </row>
    <row r="28" spans="2:33">
      <c r="B28" s="139"/>
      <c r="C28" s="366">
        <v>16</v>
      </c>
      <c r="D28" s="227"/>
      <c r="E28" s="352"/>
      <c r="F28" s="353"/>
      <c r="G28" s="367"/>
      <c r="H28" s="368"/>
      <c r="I28" s="369"/>
      <c r="J28" s="370"/>
      <c r="K28" s="370"/>
      <c r="L28" s="356"/>
      <c r="M28" s="37" t="str">
        <f t="shared" si="4"/>
        <v/>
      </c>
      <c r="N28" s="227"/>
      <c r="O28" s="227"/>
      <c r="P28" s="227"/>
      <c r="Q28" s="227"/>
      <c r="R28" s="227"/>
      <c r="S28" s="60" t="str">
        <f t="shared" si="5"/>
        <v/>
      </c>
      <c r="T28" s="179" t="str">
        <f>IF(L28="","",メイン_入力!$AA$32)</f>
        <v/>
      </c>
      <c r="U28" s="179" t="str">
        <f t="shared" si="11"/>
        <v/>
      </c>
      <c r="V28" s="356"/>
      <c r="W28" s="371" t="str">
        <f t="shared" si="6"/>
        <v/>
      </c>
      <c r="X28" s="98" t="str">
        <f t="shared" si="7"/>
        <v/>
      </c>
      <c r="Y28" s="96" t="str">
        <f t="shared" si="8"/>
        <v/>
      </c>
      <c r="Z28" s="96" t="str">
        <f t="shared" si="9"/>
        <v/>
      </c>
      <c r="AA28" s="96" t="str">
        <f t="shared" si="10"/>
        <v/>
      </c>
      <c r="AB28" s="79"/>
      <c r="AC28" s="3"/>
      <c r="AD28" s="3"/>
      <c r="AE28" s="146"/>
      <c r="AF28" s="146"/>
      <c r="AG28" s="146"/>
    </row>
    <row r="29" spans="2:33">
      <c r="B29" s="139"/>
      <c r="C29" s="366">
        <v>17</v>
      </c>
      <c r="D29" s="227"/>
      <c r="E29" s="352"/>
      <c r="F29" s="353"/>
      <c r="G29" s="367"/>
      <c r="H29" s="368"/>
      <c r="I29" s="369"/>
      <c r="J29" s="370"/>
      <c r="K29" s="370"/>
      <c r="L29" s="356"/>
      <c r="M29" s="37" t="str">
        <f t="shared" si="4"/>
        <v/>
      </c>
      <c r="N29" s="227"/>
      <c r="O29" s="227"/>
      <c r="P29" s="227"/>
      <c r="Q29" s="227"/>
      <c r="R29" s="227"/>
      <c r="S29" s="60" t="str">
        <f t="shared" si="5"/>
        <v/>
      </c>
      <c r="T29" s="179" t="str">
        <f>IF(L29="","",メイン_入力!$AA$32)</f>
        <v/>
      </c>
      <c r="U29" s="179" t="str">
        <f t="shared" si="11"/>
        <v/>
      </c>
      <c r="V29" s="356"/>
      <c r="W29" s="371" t="str">
        <f t="shared" si="6"/>
        <v/>
      </c>
      <c r="X29" s="98" t="str">
        <f t="shared" si="7"/>
        <v/>
      </c>
      <c r="Y29" s="96" t="str">
        <f t="shared" si="8"/>
        <v/>
      </c>
      <c r="Z29" s="96" t="str">
        <f t="shared" si="9"/>
        <v/>
      </c>
      <c r="AA29" s="96" t="str">
        <f t="shared" si="10"/>
        <v/>
      </c>
      <c r="AB29" s="79"/>
      <c r="AC29" s="3"/>
      <c r="AD29" s="3"/>
      <c r="AE29" s="146"/>
      <c r="AF29" s="146"/>
      <c r="AG29" s="146"/>
    </row>
    <row r="30" spans="2:33">
      <c r="B30" s="139"/>
      <c r="C30" s="366">
        <v>18</v>
      </c>
      <c r="D30" s="227"/>
      <c r="E30" s="352"/>
      <c r="F30" s="353"/>
      <c r="G30" s="367"/>
      <c r="H30" s="368"/>
      <c r="I30" s="369"/>
      <c r="J30" s="370"/>
      <c r="K30" s="370"/>
      <c r="L30" s="356"/>
      <c r="M30" s="37" t="str">
        <f t="shared" si="4"/>
        <v/>
      </c>
      <c r="N30" s="227"/>
      <c r="O30" s="227"/>
      <c r="P30" s="227"/>
      <c r="Q30" s="227"/>
      <c r="R30" s="227"/>
      <c r="S30" s="60" t="str">
        <f t="shared" si="5"/>
        <v/>
      </c>
      <c r="T30" s="179" t="str">
        <f>IF(L30="","",メイン_入力!$AA$32)</f>
        <v/>
      </c>
      <c r="U30" s="179" t="str">
        <f t="shared" si="11"/>
        <v/>
      </c>
      <c r="V30" s="356"/>
      <c r="W30" s="371" t="str">
        <f t="shared" si="6"/>
        <v/>
      </c>
      <c r="X30" s="98" t="str">
        <f t="shared" si="7"/>
        <v/>
      </c>
      <c r="Y30" s="96" t="str">
        <f t="shared" si="8"/>
        <v/>
      </c>
      <c r="Z30" s="96" t="str">
        <f t="shared" si="9"/>
        <v/>
      </c>
      <c r="AA30" s="96" t="str">
        <f t="shared" si="10"/>
        <v/>
      </c>
      <c r="AB30" s="79"/>
      <c r="AC30" s="3"/>
      <c r="AD30" s="3"/>
      <c r="AE30" s="146"/>
      <c r="AF30" s="146"/>
      <c r="AG30" s="146"/>
    </row>
    <row r="31" spans="2:33">
      <c r="B31" s="139"/>
      <c r="C31" s="366">
        <v>19</v>
      </c>
      <c r="D31" s="227"/>
      <c r="E31" s="352"/>
      <c r="F31" s="353"/>
      <c r="G31" s="367"/>
      <c r="H31" s="368"/>
      <c r="I31" s="369"/>
      <c r="J31" s="370"/>
      <c r="K31" s="370"/>
      <c r="L31" s="356"/>
      <c r="M31" s="37" t="str">
        <f t="shared" si="4"/>
        <v/>
      </c>
      <c r="N31" s="227"/>
      <c r="O31" s="227"/>
      <c r="P31" s="227"/>
      <c r="Q31" s="227"/>
      <c r="R31" s="227"/>
      <c r="S31" s="60" t="str">
        <f t="shared" si="5"/>
        <v/>
      </c>
      <c r="T31" s="179" t="str">
        <f>IF(L31="","",メイン_入力!$AA$32)</f>
        <v/>
      </c>
      <c r="U31" s="179" t="str">
        <f t="shared" si="11"/>
        <v/>
      </c>
      <c r="V31" s="356"/>
      <c r="W31" s="371" t="str">
        <f t="shared" si="6"/>
        <v/>
      </c>
      <c r="X31" s="98" t="str">
        <f t="shared" si="7"/>
        <v/>
      </c>
      <c r="Y31" s="96" t="str">
        <f t="shared" si="8"/>
        <v/>
      </c>
      <c r="Z31" s="96" t="str">
        <f t="shared" si="9"/>
        <v/>
      </c>
      <c r="AA31" s="96" t="str">
        <f t="shared" si="10"/>
        <v/>
      </c>
      <c r="AB31" s="79"/>
      <c r="AC31" s="3"/>
      <c r="AD31" s="3"/>
      <c r="AE31" s="146"/>
      <c r="AF31" s="146"/>
      <c r="AG31" s="146"/>
    </row>
    <row r="32" spans="2:33">
      <c r="B32" s="139"/>
      <c r="C32" s="366">
        <v>20</v>
      </c>
      <c r="D32" s="227"/>
      <c r="E32" s="352"/>
      <c r="F32" s="353"/>
      <c r="G32" s="367"/>
      <c r="H32" s="368"/>
      <c r="I32" s="369"/>
      <c r="J32" s="370"/>
      <c r="K32" s="370"/>
      <c r="L32" s="356"/>
      <c r="M32" s="37" t="str">
        <f t="shared" si="4"/>
        <v/>
      </c>
      <c r="N32" s="227"/>
      <c r="O32" s="227"/>
      <c r="P32" s="227"/>
      <c r="Q32" s="227"/>
      <c r="R32" s="227"/>
      <c r="S32" s="60" t="str">
        <f t="shared" si="5"/>
        <v/>
      </c>
      <c r="T32" s="179" t="str">
        <f>IF(L32="","",メイン_入力!$AA$32)</f>
        <v/>
      </c>
      <c r="U32" s="179" t="str">
        <f t="shared" si="11"/>
        <v/>
      </c>
      <c r="V32" s="356"/>
      <c r="W32" s="371" t="str">
        <f t="shared" si="6"/>
        <v/>
      </c>
      <c r="X32" s="98" t="str">
        <f t="shared" si="7"/>
        <v/>
      </c>
      <c r="Y32" s="96" t="str">
        <f t="shared" si="8"/>
        <v/>
      </c>
      <c r="Z32" s="96" t="str">
        <f t="shared" si="9"/>
        <v/>
      </c>
      <c r="AA32" s="96" t="str">
        <f t="shared" si="10"/>
        <v/>
      </c>
      <c r="AB32" s="79"/>
      <c r="AC32" s="3"/>
      <c r="AD32" s="3"/>
      <c r="AE32" s="146"/>
      <c r="AF32" s="146"/>
      <c r="AG32" s="146"/>
    </row>
    <row r="33" spans="2:33">
      <c r="B33" s="139"/>
      <c r="C33" s="366">
        <v>21</v>
      </c>
      <c r="D33" s="227"/>
      <c r="E33" s="352"/>
      <c r="F33" s="353"/>
      <c r="G33" s="367"/>
      <c r="H33" s="368"/>
      <c r="I33" s="369"/>
      <c r="J33" s="370"/>
      <c r="K33" s="370"/>
      <c r="L33" s="356"/>
      <c r="M33" s="37" t="str">
        <f t="shared" si="4"/>
        <v/>
      </c>
      <c r="N33" s="227"/>
      <c r="O33" s="227"/>
      <c r="P33" s="227"/>
      <c r="Q33" s="227"/>
      <c r="R33" s="227"/>
      <c r="S33" s="60" t="str">
        <f t="shared" si="5"/>
        <v/>
      </c>
      <c r="T33" s="179" t="str">
        <f>IF(L33="","",メイン_入力!$AA$32)</f>
        <v/>
      </c>
      <c r="U33" s="179" t="str">
        <f t="shared" si="11"/>
        <v/>
      </c>
      <c r="V33" s="356"/>
      <c r="W33" s="371" t="str">
        <f t="shared" si="6"/>
        <v/>
      </c>
      <c r="X33" s="98" t="str">
        <f t="shared" si="7"/>
        <v/>
      </c>
      <c r="Y33" s="96" t="str">
        <f t="shared" si="8"/>
        <v/>
      </c>
      <c r="Z33" s="96" t="str">
        <f t="shared" si="9"/>
        <v/>
      </c>
      <c r="AA33" s="96" t="str">
        <f>IF(ISERROR(W33),"",IF(W33="","",W33*$AU$6/1000))</f>
        <v/>
      </c>
      <c r="AB33" s="79"/>
      <c r="AC33" s="3"/>
      <c r="AD33" s="3"/>
      <c r="AE33" s="146"/>
      <c r="AF33" s="146"/>
      <c r="AG33" s="146"/>
    </row>
    <row r="34" spans="2:33">
      <c r="B34" s="139"/>
      <c r="C34" s="366">
        <v>22</v>
      </c>
      <c r="D34" s="227"/>
      <c r="E34" s="352"/>
      <c r="F34" s="353"/>
      <c r="G34" s="367"/>
      <c r="H34" s="368"/>
      <c r="I34" s="369"/>
      <c r="J34" s="370"/>
      <c r="K34" s="370"/>
      <c r="L34" s="356"/>
      <c r="M34" s="37" t="str">
        <f t="shared" si="4"/>
        <v/>
      </c>
      <c r="N34" s="227"/>
      <c r="O34" s="227"/>
      <c r="P34" s="227"/>
      <c r="Q34" s="227"/>
      <c r="R34" s="227"/>
      <c r="S34" s="60" t="str">
        <f t="shared" si="5"/>
        <v/>
      </c>
      <c r="T34" s="179" t="str">
        <f>IF(L34="","",メイン_入力!$AA$32)</f>
        <v/>
      </c>
      <c r="U34" s="179" t="str">
        <f t="shared" si="11"/>
        <v/>
      </c>
      <c r="V34" s="356"/>
      <c r="W34" s="371" t="str">
        <f t="shared" si="6"/>
        <v/>
      </c>
      <c r="X34" s="98" t="str">
        <f t="shared" si="7"/>
        <v/>
      </c>
      <c r="Y34" s="96" t="str">
        <f t="shared" si="8"/>
        <v/>
      </c>
      <c r="Z34" s="96" t="str">
        <f t="shared" si="9"/>
        <v/>
      </c>
      <c r="AA34" s="96" t="str">
        <f t="shared" si="10"/>
        <v/>
      </c>
      <c r="AB34" s="79"/>
      <c r="AC34" s="3"/>
      <c r="AD34" s="3"/>
      <c r="AE34" s="146"/>
      <c r="AF34" s="146"/>
      <c r="AG34" s="146"/>
    </row>
    <row r="35" spans="2:33">
      <c r="B35" s="139"/>
      <c r="C35" s="366">
        <v>23</v>
      </c>
      <c r="D35" s="227"/>
      <c r="E35" s="352"/>
      <c r="F35" s="353"/>
      <c r="G35" s="367"/>
      <c r="H35" s="368"/>
      <c r="I35" s="369"/>
      <c r="J35" s="370"/>
      <c r="K35" s="370"/>
      <c r="L35" s="356"/>
      <c r="M35" s="37" t="str">
        <f t="shared" si="4"/>
        <v/>
      </c>
      <c r="N35" s="227"/>
      <c r="O35" s="227"/>
      <c r="P35" s="227"/>
      <c r="Q35" s="227"/>
      <c r="R35" s="227"/>
      <c r="S35" s="60" t="str">
        <f t="shared" si="5"/>
        <v/>
      </c>
      <c r="T35" s="179" t="str">
        <f>IF(L35="","",メイン_入力!$AA$32)</f>
        <v/>
      </c>
      <c r="U35" s="179" t="str">
        <f t="shared" si="11"/>
        <v/>
      </c>
      <c r="V35" s="356"/>
      <c r="W35" s="371" t="str">
        <f t="shared" si="6"/>
        <v/>
      </c>
      <c r="X35" s="98" t="str">
        <f t="shared" si="7"/>
        <v/>
      </c>
      <c r="Y35" s="96" t="str">
        <f t="shared" si="8"/>
        <v/>
      </c>
      <c r="Z35" s="96" t="str">
        <f t="shared" si="9"/>
        <v/>
      </c>
      <c r="AA35" s="96" t="str">
        <f t="shared" si="10"/>
        <v/>
      </c>
      <c r="AB35" s="79"/>
      <c r="AC35" s="3"/>
      <c r="AD35" s="3"/>
      <c r="AE35" s="146"/>
      <c r="AF35" s="146"/>
      <c r="AG35" s="146"/>
    </row>
    <row r="36" spans="2:33">
      <c r="B36" s="139"/>
      <c r="C36" s="366">
        <v>24</v>
      </c>
      <c r="D36" s="227"/>
      <c r="E36" s="352"/>
      <c r="F36" s="353"/>
      <c r="G36" s="367"/>
      <c r="H36" s="368"/>
      <c r="I36" s="369"/>
      <c r="J36" s="370"/>
      <c r="K36" s="370"/>
      <c r="L36" s="356"/>
      <c r="M36" s="37" t="str">
        <f t="shared" si="4"/>
        <v/>
      </c>
      <c r="N36" s="227"/>
      <c r="O36" s="227"/>
      <c r="P36" s="227"/>
      <c r="Q36" s="227"/>
      <c r="R36" s="227"/>
      <c r="S36" s="60" t="str">
        <f t="shared" si="5"/>
        <v/>
      </c>
      <c r="T36" s="179" t="str">
        <f>IF(L36="","",メイン_入力!$AA$32)</f>
        <v/>
      </c>
      <c r="U36" s="179" t="str">
        <f t="shared" si="11"/>
        <v/>
      </c>
      <c r="V36" s="356"/>
      <c r="W36" s="371" t="str">
        <f t="shared" si="6"/>
        <v/>
      </c>
      <c r="X36" s="98" t="str">
        <f t="shared" si="7"/>
        <v/>
      </c>
      <c r="Y36" s="96" t="str">
        <f t="shared" si="8"/>
        <v/>
      </c>
      <c r="Z36" s="96" t="str">
        <f t="shared" si="9"/>
        <v/>
      </c>
      <c r="AA36" s="96" t="str">
        <f t="shared" si="10"/>
        <v/>
      </c>
      <c r="AB36" s="79"/>
      <c r="AC36" s="3"/>
      <c r="AD36" s="3"/>
      <c r="AE36" s="146"/>
      <c r="AF36" s="146"/>
      <c r="AG36" s="146"/>
    </row>
    <row r="37" spans="2:33">
      <c r="B37" s="139"/>
      <c r="C37" s="366">
        <v>25</v>
      </c>
      <c r="D37" s="227"/>
      <c r="E37" s="352"/>
      <c r="F37" s="353"/>
      <c r="G37" s="367"/>
      <c r="H37" s="368"/>
      <c r="I37" s="369"/>
      <c r="J37" s="370"/>
      <c r="K37" s="370"/>
      <c r="L37" s="356"/>
      <c r="M37" s="37" t="str">
        <f t="shared" si="4"/>
        <v/>
      </c>
      <c r="N37" s="227"/>
      <c r="O37" s="227"/>
      <c r="P37" s="227"/>
      <c r="Q37" s="227"/>
      <c r="R37" s="227"/>
      <c r="S37" s="60" t="str">
        <f t="shared" si="5"/>
        <v/>
      </c>
      <c r="T37" s="179" t="str">
        <f>IF(L37="","",メイン_入力!$AA$32)</f>
        <v/>
      </c>
      <c r="U37" s="179" t="str">
        <f t="shared" si="11"/>
        <v/>
      </c>
      <c r="V37" s="356"/>
      <c r="W37" s="371" t="str">
        <f t="shared" si="6"/>
        <v/>
      </c>
      <c r="X37" s="98" t="str">
        <f t="shared" si="7"/>
        <v/>
      </c>
      <c r="Y37" s="96" t="str">
        <f t="shared" si="8"/>
        <v/>
      </c>
      <c r="Z37" s="96" t="str">
        <f t="shared" si="9"/>
        <v/>
      </c>
      <c r="AA37" s="96" t="str">
        <f t="shared" si="10"/>
        <v/>
      </c>
      <c r="AB37" s="79"/>
      <c r="AC37" s="3"/>
      <c r="AD37" s="3"/>
      <c r="AE37" s="146"/>
      <c r="AF37" s="146"/>
      <c r="AG37" s="146"/>
    </row>
    <row r="38" spans="2:33">
      <c r="B38" s="139"/>
      <c r="C38" s="366">
        <v>26</v>
      </c>
      <c r="D38" s="227"/>
      <c r="E38" s="352"/>
      <c r="F38" s="353"/>
      <c r="G38" s="367"/>
      <c r="H38" s="368"/>
      <c r="I38" s="369"/>
      <c r="J38" s="370"/>
      <c r="K38" s="370"/>
      <c r="L38" s="356"/>
      <c r="M38" s="37" t="str">
        <f t="shared" si="4"/>
        <v/>
      </c>
      <c r="N38" s="227"/>
      <c r="O38" s="227"/>
      <c r="P38" s="227"/>
      <c r="Q38" s="227"/>
      <c r="R38" s="227"/>
      <c r="S38" s="60" t="str">
        <f t="shared" si="5"/>
        <v/>
      </c>
      <c r="T38" s="179" t="str">
        <f>IF(L38="","",メイン_入力!$AA$32)</f>
        <v/>
      </c>
      <c r="U38" s="179" t="str">
        <f t="shared" si="11"/>
        <v/>
      </c>
      <c r="V38" s="356"/>
      <c r="W38" s="371" t="str">
        <f t="shared" si="6"/>
        <v/>
      </c>
      <c r="X38" s="98" t="str">
        <f t="shared" si="7"/>
        <v/>
      </c>
      <c r="Y38" s="96" t="str">
        <f t="shared" si="8"/>
        <v/>
      </c>
      <c r="Z38" s="96" t="str">
        <f t="shared" si="9"/>
        <v/>
      </c>
      <c r="AA38" s="96" t="str">
        <f t="shared" si="10"/>
        <v/>
      </c>
      <c r="AB38" s="79"/>
      <c r="AC38" s="3"/>
      <c r="AD38" s="3"/>
      <c r="AE38" s="146"/>
      <c r="AF38" s="146"/>
      <c r="AG38" s="146"/>
    </row>
    <row r="39" spans="2:33">
      <c r="B39" s="139"/>
      <c r="C39" s="366">
        <v>27</v>
      </c>
      <c r="D39" s="227"/>
      <c r="E39" s="352"/>
      <c r="F39" s="353"/>
      <c r="G39" s="367"/>
      <c r="H39" s="368"/>
      <c r="I39" s="369"/>
      <c r="J39" s="370"/>
      <c r="K39" s="370"/>
      <c r="L39" s="356"/>
      <c r="M39" s="37" t="str">
        <f t="shared" si="4"/>
        <v/>
      </c>
      <c r="N39" s="227"/>
      <c r="O39" s="227"/>
      <c r="P39" s="227"/>
      <c r="Q39" s="227"/>
      <c r="R39" s="227"/>
      <c r="S39" s="60" t="str">
        <f t="shared" si="5"/>
        <v/>
      </c>
      <c r="T39" s="179" t="str">
        <f>IF(L39="","",メイン_入力!$AA$32)</f>
        <v/>
      </c>
      <c r="U39" s="179" t="str">
        <f t="shared" si="11"/>
        <v/>
      </c>
      <c r="V39" s="356"/>
      <c r="W39" s="371" t="str">
        <f t="shared" si="6"/>
        <v/>
      </c>
      <c r="X39" s="98" t="str">
        <f t="shared" si="7"/>
        <v/>
      </c>
      <c r="Y39" s="96" t="str">
        <f t="shared" si="8"/>
        <v/>
      </c>
      <c r="Z39" s="96" t="str">
        <f t="shared" si="9"/>
        <v/>
      </c>
      <c r="AA39" s="96" t="str">
        <f t="shared" si="10"/>
        <v/>
      </c>
      <c r="AB39" s="79"/>
      <c r="AC39" s="3"/>
      <c r="AD39" s="3"/>
      <c r="AE39" s="146"/>
      <c r="AF39" s="146"/>
      <c r="AG39" s="146"/>
    </row>
    <row r="40" spans="2:33">
      <c r="B40" s="139"/>
      <c r="C40" s="366">
        <v>28</v>
      </c>
      <c r="D40" s="227"/>
      <c r="E40" s="352"/>
      <c r="F40" s="353"/>
      <c r="G40" s="367"/>
      <c r="H40" s="368"/>
      <c r="I40" s="369"/>
      <c r="J40" s="370"/>
      <c r="K40" s="370"/>
      <c r="L40" s="356"/>
      <c r="M40" s="37" t="str">
        <f t="shared" si="4"/>
        <v/>
      </c>
      <c r="N40" s="227"/>
      <c r="O40" s="227"/>
      <c r="P40" s="227"/>
      <c r="Q40" s="227"/>
      <c r="R40" s="227"/>
      <c r="S40" s="60" t="str">
        <f t="shared" si="5"/>
        <v/>
      </c>
      <c r="T40" s="179" t="str">
        <f>IF(L40="","",メイン_入力!$AA$32)</f>
        <v/>
      </c>
      <c r="U40" s="179" t="str">
        <f t="shared" si="11"/>
        <v/>
      </c>
      <c r="V40" s="356"/>
      <c r="W40" s="371" t="str">
        <f t="shared" si="6"/>
        <v/>
      </c>
      <c r="X40" s="98" t="str">
        <f t="shared" si="7"/>
        <v/>
      </c>
      <c r="Y40" s="96" t="str">
        <f t="shared" si="8"/>
        <v/>
      </c>
      <c r="Z40" s="96" t="str">
        <f t="shared" si="9"/>
        <v/>
      </c>
      <c r="AA40" s="96" t="str">
        <f t="shared" si="10"/>
        <v/>
      </c>
      <c r="AB40" s="79"/>
      <c r="AC40" s="3"/>
      <c r="AD40" s="3"/>
      <c r="AE40" s="146"/>
      <c r="AF40" s="146"/>
      <c r="AG40" s="146"/>
    </row>
    <row r="41" spans="2:33">
      <c r="B41" s="139"/>
      <c r="C41" s="366">
        <v>29</v>
      </c>
      <c r="D41" s="227"/>
      <c r="E41" s="352"/>
      <c r="F41" s="353"/>
      <c r="G41" s="367"/>
      <c r="H41" s="368"/>
      <c r="I41" s="369"/>
      <c r="J41" s="370"/>
      <c r="K41" s="370"/>
      <c r="L41" s="356"/>
      <c r="M41" s="37" t="str">
        <f t="shared" si="4"/>
        <v/>
      </c>
      <c r="N41" s="227"/>
      <c r="O41" s="227"/>
      <c r="P41" s="227"/>
      <c r="Q41" s="227"/>
      <c r="R41" s="227"/>
      <c r="S41" s="60" t="str">
        <f t="shared" si="5"/>
        <v/>
      </c>
      <c r="T41" s="179" t="str">
        <f>IF(L41="","",メイン_入力!$AA$32)</f>
        <v/>
      </c>
      <c r="U41" s="179" t="str">
        <f t="shared" si="11"/>
        <v/>
      </c>
      <c r="V41" s="356"/>
      <c r="W41" s="371" t="str">
        <f t="shared" si="6"/>
        <v/>
      </c>
      <c r="X41" s="98" t="str">
        <f t="shared" si="7"/>
        <v/>
      </c>
      <c r="Y41" s="96" t="str">
        <f t="shared" si="8"/>
        <v/>
      </c>
      <c r="Z41" s="96" t="str">
        <f>IF(ISERROR(W41),"",IF(W41="","",W41*$AU$5/1000))</f>
        <v/>
      </c>
      <c r="AA41" s="96" t="str">
        <f>IF(ISERROR(W41),"",IF(W41="","",W41*$AU$6/1000))</f>
        <v/>
      </c>
      <c r="AB41" s="79"/>
      <c r="AC41" s="3"/>
      <c r="AD41" s="3"/>
      <c r="AE41" s="146"/>
      <c r="AF41" s="146"/>
      <c r="AG41" s="146"/>
    </row>
    <row r="42" spans="2:33">
      <c r="B42" s="139"/>
      <c r="C42" s="366">
        <v>30</v>
      </c>
      <c r="D42" s="227"/>
      <c r="E42" s="352"/>
      <c r="F42" s="353"/>
      <c r="G42" s="367"/>
      <c r="H42" s="368"/>
      <c r="I42" s="369"/>
      <c r="J42" s="370"/>
      <c r="K42" s="370"/>
      <c r="L42" s="356"/>
      <c r="M42" s="37" t="str">
        <f t="shared" si="4"/>
        <v/>
      </c>
      <c r="N42" s="227"/>
      <c r="O42" s="227"/>
      <c r="P42" s="227"/>
      <c r="Q42" s="227"/>
      <c r="R42" s="227"/>
      <c r="S42" s="60" t="str">
        <f t="shared" si="5"/>
        <v/>
      </c>
      <c r="T42" s="179" t="str">
        <f>IF(L42="","",メイン_入力!$AA$32)</f>
        <v/>
      </c>
      <c r="U42" s="179" t="str">
        <f>IF(L42="","",(J42+K42)*L42*(1-S42)*T42)</f>
        <v/>
      </c>
      <c r="V42" s="356"/>
      <c r="W42" s="371" t="str">
        <f t="shared" si="6"/>
        <v/>
      </c>
      <c r="X42" s="98" t="str">
        <f t="shared" si="7"/>
        <v/>
      </c>
      <c r="Y42" s="96" t="str">
        <f t="shared" si="8"/>
        <v/>
      </c>
      <c r="Z42" s="96" t="str">
        <f t="shared" si="9"/>
        <v/>
      </c>
      <c r="AA42" s="96" t="str">
        <f t="shared" si="10"/>
        <v/>
      </c>
      <c r="AB42" s="79"/>
      <c r="AC42" s="3"/>
      <c r="AD42" s="3"/>
    </row>
    <row r="43" spans="2:33">
      <c r="B43" s="299"/>
      <c r="C43" s="332"/>
      <c r="D43" s="332"/>
      <c r="E43" s="332"/>
      <c r="F43" s="332"/>
      <c r="G43" s="332"/>
      <c r="H43" s="332"/>
      <c r="I43" s="332"/>
      <c r="J43" s="332"/>
      <c r="K43" s="332"/>
      <c r="L43" s="332"/>
      <c r="M43" s="332"/>
      <c r="N43" s="332"/>
      <c r="O43" s="332"/>
      <c r="P43" s="332"/>
      <c r="Q43" s="332"/>
      <c r="R43" s="332"/>
      <c r="S43" s="332"/>
      <c r="T43" s="332"/>
      <c r="U43" s="332"/>
      <c r="V43" s="332"/>
      <c r="W43" s="332"/>
      <c r="X43" s="332"/>
      <c r="Y43" s="332"/>
      <c r="Z43" s="332"/>
      <c r="AA43" s="332"/>
      <c r="AB43" s="334"/>
    </row>
    <row r="44" spans="2:33">
      <c r="AB44" s="303" t="s">
        <v>229</v>
      </c>
    </row>
  </sheetData>
  <sheetProtection algorithmName="SHA-512" hashValue="KJeq709/ms8cWSVCg22Ga5z6Uv/RxgyUi91fdk4eiytJH3Fpb91GdEUlSNABZWbUtAX8+rrE8o23Qh5/e2PrXQ==" saltValue="6zOrf/60CD1v9UmHdK+U/A==" spinCount="100000" sheet="1" selectLockedCells="1"/>
  <dataConsolidate/>
  <mergeCells count="28">
    <mergeCell ref="C8:C12"/>
    <mergeCell ref="D8:R8"/>
    <mergeCell ref="D9:D12"/>
    <mergeCell ref="E9:E12"/>
    <mergeCell ref="F9:F12"/>
    <mergeCell ref="G9:G12"/>
    <mergeCell ref="H9:H12"/>
    <mergeCell ref="I9:I12"/>
    <mergeCell ref="J9:J12"/>
    <mergeCell ref="K9:K12"/>
    <mergeCell ref="L9:L12"/>
    <mergeCell ref="M9:R9"/>
    <mergeCell ref="Q11:Q12"/>
    <mergeCell ref="S8:AA8"/>
    <mergeCell ref="R11:R12"/>
    <mergeCell ref="AL10:AM10"/>
    <mergeCell ref="M11:M12"/>
    <mergeCell ref="N11:N12"/>
    <mergeCell ref="O11:O12"/>
    <mergeCell ref="P11:P12"/>
    <mergeCell ref="U9:U12"/>
    <mergeCell ref="V9:V12"/>
    <mergeCell ref="W9:W12"/>
    <mergeCell ref="M10:P10"/>
    <mergeCell ref="Q10:R10"/>
    <mergeCell ref="X9:AA11"/>
    <mergeCell ref="S9:S12"/>
    <mergeCell ref="T9:T12"/>
  </mergeCells>
  <phoneticPr fontId="3"/>
  <conditionalFormatting sqref="O13:O42">
    <cfRule type="expression" dxfId="61" priority="4">
      <formula>AND(O13="○",P13="○")</formula>
    </cfRule>
  </conditionalFormatting>
  <conditionalFormatting sqref="P13:P42">
    <cfRule type="expression" dxfId="60" priority="3">
      <formula>AND(O13="○",P13="○")</formula>
    </cfRule>
  </conditionalFormatting>
  <conditionalFormatting sqref="Q13:Q42">
    <cfRule type="expression" dxfId="59" priority="2">
      <formula>AND(Q13="○",R13="○")</formula>
    </cfRule>
  </conditionalFormatting>
  <conditionalFormatting sqref="R13:R42">
    <cfRule type="expression" dxfId="58" priority="1">
      <formula>AND(Q13="○",R13="○")</formula>
    </cfRule>
  </conditionalFormatting>
  <dataValidations count="3">
    <dataValidation type="list" allowBlank="1" showInputMessage="1" showErrorMessage="1" sqref="G13:G42" xr:uid="{5FE93EF7-5C32-46DF-B5DB-D0F80C624494}">
      <formula1>$AE$12:$AG$12</formula1>
    </dataValidation>
    <dataValidation type="list" allowBlank="1" showInputMessage="1" showErrorMessage="1" sqref="D13:D42" xr:uid="{3659FAEE-B0CF-4FF6-AA0E-E16EDC4FCBFE}">
      <formula1>$AE$2:$AL$2</formula1>
    </dataValidation>
    <dataValidation type="list" allowBlank="1" showInputMessage="1" showErrorMessage="1" sqref="H13:H42 N13:R42" xr:uid="{631543B4-BCDD-4BF2-A516-0E75614E9B18}">
      <formula1>$AH$5:$AI$5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7" orientation="landscape" blackAndWhite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FDBBA-D11E-4A26-8B2C-A3345A7EAEC3}">
  <dimension ref="A1:BF43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15.5" zeroHeight="1"/>
  <cols>
    <col min="1" max="1" width="1.9140625" style="339" customWidth="1"/>
    <col min="2" max="2" width="1.9140625" style="2" customWidth="1"/>
    <col min="3" max="3" width="3.33203125" style="2" customWidth="1"/>
    <col min="4" max="5" width="5.08203125" style="2" customWidth="1"/>
    <col min="6" max="6" width="9.58203125" style="2" customWidth="1"/>
    <col min="7" max="7" width="11.4140625" style="2" customWidth="1"/>
    <col min="8" max="8" width="6.9140625" style="2" customWidth="1"/>
    <col min="9" max="9" width="5.08203125" style="2" customWidth="1"/>
    <col min="10" max="12" width="6.9140625" style="2" customWidth="1"/>
    <col min="13" max="13" width="6.4140625" style="2" customWidth="1"/>
    <col min="14" max="22" width="6.9140625" style="2" customWidth="1"/>
    <col min="23" max="23" width="1.9140625" style="2" customWidth="1"/>
    <col min="24" max="24" width="1.9140625" style="2" hidden="1" customWidth="1"/>
    <col min="25" max="34" width="7.83203125" style="2" hidden="1" customWidth="1"/>
    <col min="35" max="16384" width="8.08203125" style="2" hidden="1"/>
  </cols>
  <sheetData>
    <row r="1" spans="1:58" ht="15" customHeight="1" thickBot="1">
      <c r="Z1" s="3" t="s">
        <v>5</v>
      </c>
      <c r="AO1" s="3" t="s">
        <v>221</v>
      </c>
      <c r="AP1" s="3"/>
      <c r="AQ1" s="3"/>
      <c r="AR1" s="3" t="s">
        <v>285</v>
      </c>
      <c r="AS1" s="3"/>
      <c r="AT1" s="3"/>
      <c r="AU1" s="3"/>
      <c r="AV1" s="3"/>
      <c r="AW1" s="3"/>
      <c r="AX1" s="3"/>
      <c r="AY1" s="3"/>
      <c r="AZ1" s="3"/>
    </row>
    <row r="2" spans="1:58" ht="15" customHeight="1" thickBot="1">
      <c r="D2" s="310"/>
      <c r="E2" s="5" t="s">
        <v>0</v>
      </c>
      <c r="Z2" s="37" t="s">
        <v>8</v>
      </c>
      <c r="AA2" s="37" t="s">
        <v>9</v>
      </c>
      <c r="AB2" s="37" t="s">
        <v>10</v>
      </c>
      <c r="AC2" s="37" t="s">
        <v>11</v>
      </c>
      <c r="AD2" s="37" t="s">
        <v>12</v>
      </c>
      <c r="AE2" s="37" t="s">
        <v>13</v>
      </c>
      <c r="AF2" s="37" t="s">
        <v>14</v>
      </c>
      <c r="AG2" s="37" t="s">
        <v>15</v>
      </c>
      <c r="AH2" s="37"/>
      <c r="AI2" s="37"/>
      <c r="AJ2" s="37"/>
      <c r="AK2" s="37"/>
      <c r="AL2" s="37"/>
      <c r="AM2" s="37"/>
      <c r="AO2" s="59"/>
      <c r="AP2" s="31" t="s">
        <v>198</v>
      </c>
      <c r="AQ2" s="3"/>
      <c r="AR2" s="59"/>
      <c r="AS2" s="37" t="s">
        <v>8</v>
      </c>
      <c r="AT2" s="37" t="s">
        <v>9</v>
      </c>
      <c r="AU2" s="37" t="s">
        <v>10</v>
      </c>
      <c r="AV2" s="37" t="s">
        <v>11</v>
      </c>
      <c r="AW2" s="37" t="s">
        <v>12</v>
      </c>
      <c r="AX2" s="37" t="s">
        <v>13</v>
      </c>
      <c r="AY2" s="37" t="s">
        <v>14</v>
      </c>
      <c r="AZ2" s="37" t="s">
        <v>15</v>
      </c>
    </row>
    <row r="3" spans="1:58" ht="15" customHeight="1" thickBot="1">
      <c r="D3" s="313"/>
      <c r="E3" s="5" t="s">
        <v>1</v>
      </c>
      <c r="AO3" s="31" t="s">
        <v>100</v>
      </c>
      <c r="AP3" s="31">
        <f>メイン_入力!$AB$99</f>
        <v>0.38600000000000001</v>
      </c>
      <c r="AQ3" s="3"/>
      <c r="AR3" s="31" t="s">
        <v>100</v>
      </c>
      <c r="AS3" s="31">
        <f>SUMIF($D$12:$D$41,AS$2,$S$12:$S$41)</f>
        <v>0</v>
      </c>
      <c r="AT3" s="31">
        <f t="shared" ref="AT3:AZ3" si="0">SUMIF($D$12:$D$41,AT$2,$S$12:$S$41)</f>
        <v>0</v>
      </c>
      <c r="AU3" s="31">
        <f t="shared" si="0"/>
        <v>0</v>
      </c>
      <c r="AV3" s="31">
        <f t="shared" si="0"/>
        <v>0</v>
      </c>
      <c r="AW3" s="31">
        <f t="shared" si="0"/>
        <v>0</v>
      </c>
      <c r="AX3" s="31">
        <f t="shared" si="0"/>
        <v>0</v>
      </c>
      <c r="AY3" s="31">
        <f t="shared" si="0"/>
        <v>0</v>
      </c>
      <c r="AZ3" s="31">
        <f t="shared" si="0"/>
        <v>0</v>
      </c>
    </row>
    <row r="4" spans="1:58" ht="15" customHeight="1">
      <c r="AO4" s="31" t="s">
        <v>98</v>
      </c>
      <c r="AP4" s="31">
        <f>メイン_入力!$AB$100</f>
        <v>0.495</v>
      </c>
      <c r="AQ4" s="3"/>
      <c r="AR4" s="31" t="s">
        <v>98</v>
      </c>
      <c r="AS4" s="31">
        <f>SUMIF($D$12:$D$41,AS$2,$T$12:$T$41)</f>
        <v>0</v>
      </c>
      <c r="AT4" s="31">
        <f t="shared" ref="AT4:AZ4" si="1">SUMIF($D$12:$D$41,AT$2,$T$12:$T$41)</f>
        <v>0</v>
      </c>
      <c r="AU4" s="31">
        <f t="shared" si="1"/>
        <v>0</v>
      </c>
      <c r="AV4" s="31">
        <f t="shared" si="1"/>
        <v>0</v>
      </c>
      <c r="AW4" s="31">
        <f t="shared" si="1"/>
        <v>0</v>
      </c>
      <c r="AX4" s="31">
        <f t="shared" si="1"/>
        <v>0</v>
      </c>
      <c r="AY4" s="31">
        <f t="shared" si="1"/>
        <v>0</v>
      </c>
      <c r="AZ4" s="31">
        <f t="shared" si="1"/>
        <v>0</v>
      </c>
    </row>
    <row r="5" spans="1:58" ht="13">
      <c r="A5" s="9" t="s">
        <v>824</v>
      </c>
      <c r="C5" s="71"/>
      <c r="D5" s="38"/>
      <c r="E5" s="5"/>
      <c r="R5" s="3"/>
      <c r="S5" s="3"/>
      <c r="T5" s="3"/>
      <c r="U5" s="3"/>
      <c r="V5" s="3"/>
      <c r="W5" s="10"/>
      <c r="X5" s="3"/>
      <c r="Y5" s="3"/>
      <c r="Z5" s="37" t="s">
        <v>295</v>
      </c>
      <c r="AA5" s="37" t="s">
        <v>296</v>
      </c>
      <c r="AC5" s="37" t="s">
        <v>238</v>
      </c>
      <c r="AD5" s="37"/>
      <c r="AO5" s="31" t="s">
        <v>99</v>
      </c>
      <c r="AP5" s="31">
        <f>メイン_入力!$AB$101</f>
        <v>0.495</v>
      </c>
      <c r="AQ5" s="3"/>
      <c r="AR5" s="31" t="s">
        <v>99</v>
      </c>
      <c r="AS5" s="31">
        <f>SUMIF($D$12:$D$41,AS$2,$U$12:$U$41)</f>
        <v>0</v>
      </c>
      <c r="AT5" s="31">
        <f t="shared" ref="AT5:AZ5" si="2">SUMIF($D$12:$D$41,AT$2,$U$12:$U$41)</f>
        <v>0</v>
      </c>
      <c r="AU5" s="31">
        <f t="shared" si="2"/>
        <v>0</v>
      </c>
      <c r="AV5" s="31">
        <f t="shared" si="2"/>
        <v>0</v>
      </c>
      <c r="AW5" s="31">
        <f t="shared" si="2"/>
        <v>0</v>
      </c>
      <c r="AX5" s="31">
        <f t="shared" si="2"/>
        <v>0</v>
      </c>
      <c r="AY5" s="31">
        <f t="shared" si="2"/>
        <v>0</v>
      </c>
      <c r="AZ5" s="31">
        <f t="shared" si="2"/>
        <v>0</v>
      </c>
      <c r="BA5" s="3"/>
      <c r="BB5" s="3"/>
      <c r="BC5" s="3"/>
      <c r="BD5" s="3"/>
      <c r="BE5" s="3"/>
    </row>
    <row r="6" spans="1:58">
      <c r="B6" s="316"/>
      <c r="C6" s="340" t="s">
        <v>380</v>
      </c>
      <c r="D6" s="317" t="s">
        <v>381</v>
      </c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317"/>
      <c r="Q6" s="317"/>
      <c r="R6" s="78"/>
      <c r="S6" s="78"/>
      <c r="T6" s="78"/>
      <c r="U6" s="78"/>
      <c r="V6" s="78"/>
      <c r="W6" s="341"/>
      <c r="X6" s="3"/>
      <c r="Y6" s="3"/>
      <c r="AO6" s="31" t="s">
        <v>848</v>
      </c>
      <c r="AP6" s="31">
        <f>メイン_入力!$AB$102</f>
        <v>0.495</v>
      </c>
      <c r="AR6" s="31" t="s">
        <v>848</v>
      </c>
      <c r="AS6" s="31">
        <f>SUMIF($D$12:$D$41,AS$2,$V$12:$V$41)</f>
        <v>0</v>
      </c>
      <c r="AT6" s="31">
        <f>SUMIF($D$12:$D$41,AT$2,$V$12:$V$41)</f>
        <v>0</v>
      </c>
      <c r="AU6" s="31">
        <f t="shared" ref="AU6:AZ6" si="3">SUMIF($D$12:$D$41,AU$2,$V$12:$V$41)</f>
        <v>0</v>
      </c>
      <c r="AV6" s="31">
        <f t="shared" si="3"/>
        <v>0</v>
      </c>
      <c r="AW6" s="31">
        <f t="shared" si="3"/>
        <v>0</v>
      </c>
      <c r="AX6" s="31">
        <f t="shared" si="3"/>
        <v>0</v>
      </c>
      <c r="AY6" s="31">
        <f t="shared" si="3"/>
        <v>0</v>
      </c>
      <c r="AZ6" s="31">
        <f t="shared" si="3"/>
        <v>0</v>
      </c>
      <c r="BA6" s="3"/>
      <c r="BB6" s="3"/>
      <c r="BC6" s="3"/>
      <c r="BD6" s="3"/>
      <c r="BE6" s="3"/>
      <c r="BF6" s="3"/>
    </row>
    <row r="7" spans="1:58">
      <c r="B7" s="139"/>
      <c r="R7" s="3"/>
      <c r="S7" s="3"/>
      <c r="T7" s="3"/>
      <c r="U7" s="3"/>
      <c r="V7" s="3"/>
      <c r="W7" s="79"/>
      <c r="X7" s="3"/>
      <c r="Y7" s="3"/>
      <c r="Z7" s="3"/>
      <c r="AA7" s="3"/>
      <c r="AB7" s="3"/>
      <c r="AC7" s="3"/>
      <c r="AD7" s="3"/>
      <c r="AE7" s="3"/>
    </row>
    <row r="8" spans="1:58">
      <c r="B8" s="139"/>
      <c r="C8" s="604" t="s">
        <v>94</v>
      </c>
      <c r="D8" s="616" t="s">
        <v>306</v>
      </c>
      <c r="E8" s="624"/>
      <c r="F8" s="624"/>
      <c r="G8" s="624"/>
      <c r="H8" s="624"/>
      <c r="I8" s="624"/>
      <c r="J8" s="624"/>
      <c r="K8" s="624"/>
      <c r="L8" s="624"/>
      <c r="M8" s="616" t="s">
        <v>357</v>
      </c>
      <c r="N8" s="624"/>
      <c r="O8" s="624"/>
      <c r="P8" s="624"/>
      <c r="Q8" s="624"/>
      <c r="R8" s="624"/>
      <c r="S8" s="624"/>
      <c r="T8" s="624"/>
      <c r="U8" s="624"/>
      <c r="V8" s="626"/>
      <c r="W8" s="79"/>
      <c r="X8" s="3"/>
      <c r="Y8" s="3"/>
      <c r="Z8" s="3"/>
      <c r="AA8" s="3"/>
      <c r="AB8" s="3"/>
      <c r="AC8" s="3"/>
      <c r="AD8" s="3"/>
      <c r="AE8" s="3"/>
    </row>
    <row r="9" spans="1:58" ht="15" customHeight="1">
      <c r="B9" s="139"/>
      <c r="C9" s="605"/>
      <c r="D9" s="562" t="s">
        <v>313</v>
      </c>
      <c r="E9" s="562" t="s">
        <v>314</v>
      </c>
      <c r="F9" s="562" t="s">
        <v>358</v>
      </c>
      <c r="G9" s="562" t="s">
        <v>359</v>
      </c>
      <c r="H9" s="562" t="s">
        <v>382</v>
      </c>
      <c r="I9" s="562" t="s">
        <v>364</v>
      </c>
      <c r="J9" s="571" t="s">
        <v>383</v>
      </c>
      <c r="K9" s="658"/>
      <c r="L9" s="658"/>
      <c r="M9" s="562" t="s">
        <v>322</v>
      </c>
      <c r="N9" s="645" t="s">
        <v>384</v>
      </c>
      <c r="O9" s="672"/>
      <c r="P9" s="562" t="s">
        <v>366</v>
      </c>
      <c r="Q9" s="562" t="s">
        <v>367</v>
      </c>
      <c r="R9" s="562" t="s">
        <v>368</v>
      </c>
      <c r="S9" s="645" t="s">
        <v>327</v>
      </c>
      <c r="T9" s="646"/>
      <c r="U9" s="646"/>
      <c r="V9" s="647"/>
      <c r="W9" s="79"/>
      <c r="X9" s="3"/>
      <c r="Y9" s="3"/>
    </row>
    <row r="10" spans="1:58" ht="33" customHeight="1">
      <c r="B10" s="139"/>
      <c r="C10" s="605"/>
      <c r="D10" s="563"/>
      <c r="E10" s="563"/>
      <c r="F10" s="563"/>
      <c r="G10" s="563"/>
      <c r="H10" s="563"/>
      <c r="I10" s="563"/>
      <c r="J10" s="562" t="s">
        <v>385</v>
      </c>
      <c r="K10" s="668" t="s">
        <v>373</v>
      </c>
      <c r="L10" s="668" t="s">
        <v>374</v>
      </c>
      <c r="M10" s="563"/>
      <c r="N10" s="666"/>
      <c r="O10" s="673"/>
      <c r="P10" s="563"/>
      <c r="Q10" s="563"/>
      <c r="R10" s="563"/>
      <c r="S10" s="648"/>
      <c r="T10" s="649"/>
      <c r="U10" s="649"/>
      <c r="V10" s="650"/>
      <c r="W10" s="79"/>
      <c r="X10" s="3"/>
      <c r="Y10" s="3"/>
      <c r="Z10" s="372" t="s">
        <v>386</v>
      </c>
      <c r="AA10" s="373" t="s">
        <v>387</v>
      </c>
      <c r="AB10" s="373" t="s">
        <v>374</v>
      </c>
      <c r="AC10" s="56" t="s">
        <v>388</v>
      </c>
      <c r="AD10" s="56" t="s">
        <v>389</v>
      </c>
      <c r="AE10" s="56" t="s">
        <v>390</v>
      </c>
      <c r="AF10" s="56" t="s">
        <v>391</v>
      </c>
      <c r="AG10" s="56" t="s">
        <v>392</v>
      </c>
      <c r="AH10" s="56" t="s">
        <v>393</v>
      </c>
      <c r="AI10" s="56" t="s">
        <v>394</v>
      </c>
    </row>
    <row r="11" spans="1:58" ht="28.25" customHeight="1">
      <c r="B11" s="139"/>
      <c r="C11" s="671"/>
      <c r="D11" s="654"/>
      <c r="E11" s="654"/>
      <c r="F11" s="654"/>
      <c r="G11" s="654"/>
      <c r="H11" s="654"/>
      <c r="I11" s="654"/>
      <c r="J11" s="642"/>
      <c r="K11" s="668"/>
      <c r="L11" s="668"/>
      <c r="M11" s="654"/>
      <c r="N11" s="374" t="s">
        <v>351</v>
      </c>
      <c r="O11" s="374" t="s">
        <v>352</v>
      </c>
      <c r="P11" s="654"/>
      <c r="Q11" s="654"/>
      <c r="R11" s="654"/>
      <c r="S11" s="365" t="s">
        <v>395</v>
      </c>
      <c r="T11" s="365" t="s">
        <v>396</v>
      </c>
      <c r="U11" s="365" t="s">
        <v>397</v>
      </c>
      <c r="V11" s="365" t="s">
        <v>850</v>
      </c>
      <c r="W11" s="79"/>
      <c r="X11" s="3"/>
      <c r="Y11" s="3"/>
      <c r="Z11" s="31">
        <v>0.1</v>
      </c>
      <c r="AA11" s="31">
        <v>0.06</v>
      </c>
      <c r="AB11" s="31">
        <v>0.04</v>
      </c>
      <c r="AC11" s="57"/>
      <c r="AD11" s="57"/>
      <c r="AE11" s="57"/>
      <c r="AF11" s="57"/>
      <c r="AG11" s="57"/>
      <c r="AH11" s="57"/>
      <c r="AI11" s="57"/>
    </row>
    <row r="12" spans="1:58">
      <c r="B12" s="139"/>
      <c r="C12" s="322">
        <v>1</v>
      </c>
      <c r="D12" s="227"/>
      <c r="E12" s="352"/>
      <c r="F12" s="353"/>
      <c r="G12" s="329"/>
      <c r="H12" s="357"/>
      <c r="I12" s="356"/>
      <c r="J12" s="227"/>
      <c r="K12" s="227"/>
      <c r="L12" s="227"/>
      <c r="M12" s="31" t="str">
        <f>IF(I12="","",IF(J12="",0,1)*$Z$11+IF(K12="",0,1)*IF(E12&gt;2014,$AA$11,$AB$11)+IF(L12="",0,1)*$AB$11)</f>
        <v/>
      </c>
      <c r="N12" s="168" t="str">
        <f>IF(I12="","",メイン_入力!$AA$32)</f>
        <v/>
      </c>
      <c r="O12" s="168" t="str">
        <f>IF(I12="","",メイン_入力!$AB$32)</f>
        <v/>
      </c>
      <c r="P12" s="168" t="str">
        <f>IF(I12="","",IF(OR(G12="冷温水1次ポンプ",G12="冷温水2次ポンプ"),H12*I12*(1-M12)*(N12+O12),IF(OR(G12="冷却水ポンプ",G12="冷水1次ポンプ",G12="冷水2次ポンプ"),H12*I12*(1-M12)*N12,IF(OR(G12="温水1次ポンプ",G12="温水2次ポンプ"),H12*I12*(1-M12)*O12,""))))</f>
        <v/>
      </c>
      <c r="Q12" s="356"/>
      <c r="R12" s="168" t="str">
        <f>IF(M12="","",IF(Q12="",P12*M12/(1-M12),Q12*M12/(1-M12)))</f>
        <v/>
      </c>
      <c r="S12" s="96" t="str">
        <f t="shared" ref="S12:S41" si="4">IF(ISERROR(R12),"",IF(R12="","",R12*$AP$3/1000))</f>
        <v/>
      </c>
      <c r="T12" s="96" t="str">
        <f t="shared" ref="T12:T41" si="5">IF(ISERROR(R12),"",IF(R12="","",R12*$AP$4/1000))</f>
        <v/>
      </c>
      <c r="U12" s="96" t="str">
        <f>IF(ISERROR(R12),"",IF(R12="","",R12*$AP$5/1000))</f>
        <v/>
      </c>
      <c r="V12" s="96" t="str">
        <f>IF(ISERROR(R12),"",IF(R12="","",R12*$AP$6/1000))</f>
        <v/>
      </c>
      <c r="W12" s="79"/>
      <c r="X12" s="3"/>
      <c r="Y12" s="3"/>
      <c r="AA12" s="146"/>
    </row>
    <row r="13" spans="1:58">
      <c r="B13" s="139"/>
      <c r="C13" s="322">
        <v>2</v>
      </c>
      <c r="D13" s="227"/>
      <c r="E13" s="352"/>
      <c r="F13" s="353"/>
      <c r="G13" s="329"/>
      <c r="H13" s="357"/>
      <c r="I13" s="356"/>
      <c r="J13" s="227"/>
      <c r="K13" s="227"/>
      <c r="L13" s="227"/>
      <c r="M13" s="31" t="str">
        <f t="shared" ref="M13:M41" si="6">IF(I13="","",IF(J13="",0,1)*$Z$11+IF(K13="",0,1)*IF(E13&gt;2014,$AA$11,$AB$11)+IF(L13="",0,1)*$AB$11)</f>
        <v/>
      </c>
      <c r="N13" s="168" t="str">
        <f>IF(I13="","",メイン_入力!$AA$32)</f>
        <v/>
      </c>
      <c r="O13" s="168" t="str">
        <f>IF(I13="","",メイン_入力!$AB$32)</f>
        <v/>
      </c>
      <c r="P13" s="168" t="str">
        <f>IF(I13="","",IF(OR(G13="冷温水1次ポンプ",G13="冷温水2次ポンプ"),H13*I13*(1-M13)*(N13+O13),IF(OR(G13="冷却水ポンプ",G13="冷水1次ポンプ",G13="冷水2次ポンプ"),H13*I13*(1-M13)*N13,IF(OR(G13="温水1次ポンプ",G13="温水2次ポンプ"),H13*I13*(1-M13)*O13,""))))</f>
        <v/>
      </c>
      <c r="Q13" s="356"/>
      <c r="R13" s="168" t="str">
        <f>IF(M13="","",IF(Q13="",P13*M13/(1-M13),Q13*M13/(1-M13)))</f>
        <v/>
      </c>
      <c r="S13" s="96" t="str">
        <f t="shared" si="4"/>
        <v/>
      </c>
      <c r="T13" s="96" t="str">
        <f t="shared" si="5"/>
        <v/>
      </c>
      <c r="U13" s="96" t="str">
        <f t="shared" ref="U13:U41" si="7">IF(ISERROR(R13),"",IF(R13="","",R13*$AP$5/1000))</f>
        <v/>
      </c>
      <c r="V13" s="96" t="str">
        <f t="shared" ref="V13:V41" si="8">IF(ISERROR(R13),"",IF(R13="","",R13*$AP$6/1000))</f>
        <v/>
      </c>
      <c r="W13" s="79"/>
      <c r="X13" s="3"/>
      <c r="Y13" s="3"/>
      <c r="AA13" s="146"/>
      <c r="AB13" s="146"/>
      <c r="AC13" s="146"/>
      <c r="AD13" s="146"/>
      <c r="AE13" s="146"/>
      <c r="AF13" s="146"/>
      <c r="AG13" s="146"/>
    </row>
    <row r="14" spans="1:58">
      <c r="B14" s="139"/>
      <c r="C14" s="322">
        <v>3</v>
      </c>
      <c r="D14" s="227"/>
      <c r="E14" s="352"/>
      <c r="F14" s="353"/>
      <c r="G14" s="329"/>
      <c r="H14" s="357"/>
      <c r="I14" s="356"/>
      <c r="J14" s="227"/>
      <c r="K14" s="227"/>
      <c r="L14" s="227"/>
      <c r="M14" s="31" t="str">
        <f t="shared" si="6"/>
        <v/>
      </c>
      <c r="N14" s="168" t="str">
        <f>IF(I14="","",メイン_入力!$AA$32)</f>
        <v/>
      </c>
      <c r="O14" s="168" t="str">
        <f>IF(I14="","",メイン_入力!$AB$32)</f>
        <v/>
      </c>
      <c r="P14" s="168" t="str">
        <f>IF(I14="","",IF(OR(G14="冷温水1次ポンプ",G14="冷温水2次ポンプ"),H14*I14*(1-M14)*(N14+O14),IF(OR(G14="冷却水ポンプ",G14="冷水1次ポンプ",G14="冷水2次ポンプ"),H14*I14*(1-M14)*N14,IF(OR(G14="温水1次ポンプ",G14="温水2次ポンプ"),H14*I14*(1-M14)*O14,""))))</f>
        <v/>
      </c>
      <c r="Q14" s="356"/>
      <c r="R14" s="168" t="str">
        <f t="shared" ref="R14:R41" si="9">IF(M14="","",IF(Q14="",P14*M14/(1-M14),Q14*M14/(1-M14)))</f>
        <v/>
      </c>
      <c r="S14" s="96" t="str">
        <f t="shared" si="4"/>
        <v/>
      </c>
      <c r="T14" s="96" t="str">
        <f t="shared" si="5"/>
        <v/>
      </c>
      <c r="U14" s="96" t="str">
        <f t="shared" si="7"/>
        <v/>
      </c>
      <c r="V14" s="96" t="str">
        <f t="shared" si="8"/>
        <v/>
      </c>
      <c r="W14" s="79"/>
      <c r="X14" s="3"/>
      <c r="Y14" s="3"/>
      <c r="AA14" s="146"/>
      <c r="AB14" s="146"/>
      <c r="AC14" s="146"/>
      <c r="AD14" s="146"/>
      <c r="AE14" s="146"/>
      <c r="AF14" s="146"/>
      <c r="AG14" s="146"/>
    </row>
    <row r="15" spans="1:58">
      <c r="B15" s="139"/>
      <c r="C15" s="322">
        <v>4</v>
      </c>
      <c r="D15" s="227"/>
      <c r="E15" s="352"/>
      <c r="F15" s="353"/>
      <c r="G15" s="329"/>
      <c r="H15" s="357"/>
      <c r="I15" s="356"/>
      <c r="J15" s="227"/>
      <c r="K15" s="227"/>
      <c r="L15" s="227"/>
      <c r="M15" s="31" t="str">
        <f t="shared" si="6"/>
        <v/>
      </c>
      <c r="N15" s="168" t="str">
        <f>IF(I15="","",メイン_入力!$AA$32)</f>
        <v/>
      </c>
      <c r="O15" s="168" t="str">
        <f>IF(I15="","",メイン_入力!$AB$32)</f>
        <v/>
      </c>
      <c r="P15" s="168" t="str">
        <f t="shared" ref="P15:P41" si="10">IF(I15="","",IF(OR(G15="冷温水1次ポンプ",G15="冷温水2次ポンプ"),H15*I15*(1-M15)*(N15+O15),IF(OR(G15="冷却水ポンプ",G15="冷水1次ポンプ",G15="冷水2次ポンプ"),H15*I15*(1-M15)*N15,IF(OR(G15="温水1次ポンプ",G15="温水2次ポンプ"),H15*I15*(1-M15)*O15,""))))</f>
        <v/>
      </c>
      <c r="Q15" s="356"/>
      <c r="R15" s="168" t="str">
        <f t="shared" si="9"/>
        <v/>
      </c>
      <c r="S15" s="96" t="str">
        <f t="shared" si="4"/>
        <v/>
      </c>
      <c r="T15" s="96" t="str">
        <f t="shared" si="5"/>
        <v/>
      </c>
      <c r="U15" s="96" t="str">
        <f t="shared" si="7"/>
        <v/>
      </c>
      <c r="V15" s="96" t="str">
        <f t="shared" si="8"/>
        <v/>
      </c>
      <c r="W15" s="79"/>
      <c r="X15" s="3"/>
      <c r="Y15" s="3"/>
      <c r="AA15" s="146"/>
      <c r="AB15" s="146"/>
      <c r="AC15" s="146"/>
      <c r="AD15" s="146"/>
      <c r="AE15" s="146"/>
      <c r="AF15" s="146"/>
      <c r="AG15" s="146"/>
    </row>
    <row r="16" spans="1:58">
      <c r="B16" s="139"/>
      <c r="C16" s="322">
        <v>5</v>
      </c>
      <c r="D16" s="227"/>
      <c r="E16" s="352"/>
      <c r="F16" s="353"/>
      <c r="G16" s="329"/>
      <c r="H16" s="357"/>
      <c r="I16" s="356"/>
      <c r="J16" s="227"/>
      <c r="K16" s="227"/>
      <c r="L16" s="227"/>
      <c r="M16" s="31" t="str">
        <f t="shared" si="6"/>
        <v/>
      </c>
      <c r="N16" s="168" t="str">
        <f>IF(I16="","",メイン_入力!$AA$32)</f>
        <v/>
      </c>
      <c r="O16" s="168" t="str">
        <f>IF(I16="","",メイン_入力!$AB$32)</f>
        <v/>
      </c>
      <c r="P16" s="168" t="str">
        <f t="shared" si="10"/>
        <v/>
      </c>
      <c r="Q16" s="356"/>
      <c r="R16" s="168" t="str">
        <f t="shared" si="9"/>
        <v/>
      </c>
      <c r="S16" s="96" t="str">
        <f t="shared" si="4"/>
        <v/>
      </c>
      <c r="T16" s="96" t="str">
        <f t="shared" si="5"/>
        <v/>
      </c>
      <c r="U16" s="96" t="str">
        <f t="shared" si="7"/>
        <v/>
      </c>
      <c r="V16" s="96" t="str">
        <f t="shared" si="8"/>
        <v/>
      </c>
      <c r="W16" s="79"/>
      <c r="X16" s="3"/>
      <c r="Y16" s="3"/>
      <c r="AA16" s="146"/>
      <c r="AB16" s="146"/>
      <c r="AC16" s="146"/>
      <c r="AD16" s="146"/>
      <c r="AE16" s="146"/>
      <c r="AF16" s="146"/>
      <c r="AG16" s="146"/>
    </row>
    <row r="17" spans="2:33">
      <c r="B17" s="139"/>
      <c r="C17" s="322">
        <v>6</v>
      </c>
      <c r="D17" s="227"/>
      <c r="E17" s="352"/>
      <c r="F17" s="353"/>
      <c r="G17" s="329"/>
      <c r="H17" s="357"/>
      <c r="I17" s="356"/>
      <c r="J17" s="227"/>
      <c r="K17" s="227"/>
      <c r="L17" s="227"/>
      <c r="M17" s="31" t="str">
        <f t="shared" si="6"/>
        <v/>
      </c>
      <c r="N17" s="168" t="str">
        <f>IF(I17="","",メイン_入力!$AA$32)</f>
        <v/>
      </c>
      <c r="O17" s="168" t="str">
        <f>IF(I17="","",メイン_入力!$AB$32)</f>
        <v/>
      </c>
      <c r="P17" s="168" t="str">
        <f t="shared" si="10"/>
        <v/>
      </c>
      <c r="Q17" s="356"/>
      <c r="R17" s="168" t="str">
        <f t="shared" si="9"/>
        <v/>
      </c>
      <c r="S17" s="96" t="str">
        <f t="shared" si="4"/>
        <v/>
      </c>
      <c r="T17" s="96" t="str">
        <f t="shared" si="5"/>
        <v/>
      </c>
      <c r="U17" s="96" t="str">
        <f t="shared" si="7"/>
        <v/>
      </c>
      <c r="V17" s="96" t="str">
        <f t="shared" si="8"/>
        <v/>
      </c>
      <c r="W17" s="79"/>
      <c r="X17" s="3"/>
      <c r="Y17" s="3"/>
      <c r="AA17" s="146"/>
      <c r="AB17" s="146"/>
      <c r="AC17" s="146"/>
      <c r="AD17" s="146"/>
      <c r="AE17" s="146"/>
      <c r="AF17" s="146"/>
      <c r="AG17" s="146"/>
    </row>
    <row r="18" spans="2:33">
      <c r="B18" s="139"/>
      <c r="C18" s="322">
        <v>7</v>
      </c>
      <c r="D18" s="227"/>
      <c r="E18" s="352"/>
      <c r="F18" s="353"/>
      <c r="G18" s="329"/>
      <c r="H18" s="357"/>
      <c r="I18" s="356"/>
      <c r="J18" s="227"/>
      <c r="K18" s="227"/>
      <c r="L18" s="227"/>
      <c r="M18" s="31" t="str">
        <f t="shared" si="6"/>
        <v/>
      </c>
      <c r="N18" s="168" t="str">
        <f>IF(I18="","",メイン_入力!$AA$32)</f>
        <v/>
      </c>
      <c r="O18" s="168" t="str">
        <f>IF(I18="","",メイン_入力!$AB$32)</f>
        <v/>
      </c>
      <c r="P18" s="168" t="str">
        <f t="shared" si="10"/>
        <v/>
      </c>
      <c r="Q18" s="356"/>
      <c r="R18" s="168" t="str">
        <f t="shared" si="9"/>
        <v/>
      </c>
      <c r="S18" s="96" t="str">
        <f t="shared" si="4"/>
        <v/>
      </c>
      <c r="T18" s="96" t="str">
        <f t="shared" si="5"/>
        <v/>
      </c>
      <c r="U18" s="96" t="str">
        <f t="shared" si="7"/>
        <v/>
      </c>
      <c r="V18" s="96" t="str">
        <f t="shared" si="8"/>
        <v/>
      </c>
      <c r="W18" s="79"/>
      <c r="X18" s="3"/>
      <c r="Y18" s="3"/>
      <c r="AA18" s="146"/>
      <c r="AB18" s="146"/>
      <c r="AC18" s="146"/>
      <c r="AD18" s="146"/>
      <c r="AE18" s="146"/>
      <c r="AF18" s="146"/>
      <c r="AG18" s="146"/>
    </row>
    <row r="19" spans="2:33">
      <c r="B19" s="139"/>
      <c r="C19" s="322">
        <v>8</v>
      </c>
      <c r="D19" s="227"/>
      <c r="E19" s="352"/>
      <c r="F19" s="353"/>
      <c r="G19" s="329"/>
      <c r="H19" s="357"/>
      <c r="I19" s="356"/>
      <c r="J19" s="227"/>
      <c r="K19" s="227"/>
      <c r="L19" s="227"/>
      <c r="M19" s="31" t="str">
        <f t="shared" si="6"/>
        <v/>
      </c>
      <c r="N19" s="168" t="str">
        <f>IF(I19="","",メイン_入力!$AA$32)</f>
        <v/>
      </c>
      <c r="O19" s="168" t="str">
        <f>IF(I19="","",メイン_入力!$AB$32)</f>
        <v/>
      </c>
      <c r="P19" s="168" t="str">
        <f t="shared" si="10"/>
        <v/>
      </c>
      <c r="Q19" s="356"/>
      <c r="R19" s="168" t="str">
        <f t="shared" si="9"/>
        <v/>
      </c>
      <c r="S19" s="96" t="str">
        <f t="shared" si="4"/>
        <v/>
      </c>
      <c r="T19" s="96" t="str">
        <f t="shared" si="5"/>
        <v/>
      </c>
      <c r="U19" s="96" t="str">
        <f t="shared" si="7"/>
        <v/>
      </c>
      <c r="V19" s="96" t="str">
        <f t="shared" si="8"/>
        <v/>
      </c>
      <c r="W19" s="79"/>
      <c r="X19" s="3"/>
      <c r="Y19" s="3"/>
      <c r="AA19" s="146"/>
      <c r="AB19" s="146"/>
      <c r="AC19" s="146"/>
      <c r="AD19" s="146"/>
      <c r="AE19" s="146"/>
      <c r="AF19" s="146"/>
      <c r="AG19" s="146"/>
    </row>
    <row r="20" spans="2:33">
      <c r="B20" s="139"/>
      <c r="C20" s="322">
        <v>9</v>
      </c>
      <c r="D20" s="227"/>
      <c r="E20" s="352"/>
      <c r="F20" s="353"/>
      <c r="G20" s="329"/>
      <c r="H20" s="357"/>
      <c r="I20" s="356"/>
      <c r="J20" s="227"/>
      <c r="K20" s="227"/>
      <c r="L20" s="227"/>
      <c r="M20" s="31" t="str">
        <f t="shared" si="6"/>
        <v/>
      </c>
      <c r="N20" s="168" t="str">
        <f>IF(I20="","",メイン_入力!$AA$32)</f>
        <v/>
      </c>
      <c r="O20" s="168" t="str">
        <f>IF(I20="","",メイン_入力!$AB$32)</f>
        <v/>
      </c>
      <c r="P20" s="168" t="str">
        <f t="shared" si="10"/>
        <v/>
      </c>
      <c r="Q20" s="356"/>
      <c r="R20" s="168" t="str">
        <f t="shared" si="9"/>
        <v/>
      </c>
      <c r="S20" s="96" t="str">
        <f t="shared" si="4"/>
        <v/>
      </c>
      <c r="T20" s="96" t="str">
        <f t="shared" si="5"/>
        <v/>
      </c>
      <c r="U20" s="96" t="str">
        <f t="shared" si="7"/>
        <v/>
      </c>
      <c r="V20" s="96" t="str">
        <f t="shared" si="8"/>
        <v/>
      </c>
      <c r="W20" s="79"/>
      <c r="X20" s="3"/>
      <c r="Y20" s="3"/>
      <c r="AA20" s="146"/>
      <c r="AB20" s="146"/>
      <c r="AC20" s="146"/>
      <c r="AD20" s="146"/>
      <c r="AE20" s="146"/>
      <c r="AF20" s="146"/>
      <c r="AG20" s="146"/>
    </row>
    <row r="21" spans="2:33">
      <c r="B21" s="139"/>
      <c r="C21" s="322">
        <v>10</v>
      </c>
      <c r="D21" s="227"/>
      <c r="E21" s="352"/>
      <c r="F21" s="353"/>
      <c r="G21" s="329"/>
      <c r="H21" s="357"/>
      <c r="I21" s="356"/>
      <c r="J21" s="227"/>
      <c r="K21" s="227"/>
      <c r="L21" s="227"/>
      <c r="M21" s="31" t="str">
        <f t="shared" si="6"/>
        <v/>
      </c>
      <c r="N21" s="168" t="str">
        <f>IF(I21="","",メイン_入力!$AA$32)</f>
        <v/>
      </c>
      <c r="O21" s="168" t="str">
        <f>IF(I21="","",メイン_入力!$AB$32)</f>
        <v/>
      </c>
      <c r="P21" s="168" t="str">
        <f t="shared" si="10"/>
        <v/>
      </c>
      <c r="Q21" s="356"/>
      <c r="R21" s="168" t="str">
        <f t="shared" si="9"/>
        <v/>
      </c>
      <c r="S21" s="96" t="str">
        <f t="shared" si="4"/>
        <v/>
      </c>
      <c r="T21" s="96" t="str">
        <f t="shared" si="5"/>
        <v/>
      </c>
      <c r="U21" s="96" t="str">
        <f t="shared" si="7"/>
        <v/>
      </c>
      <c r="V21" s="96" t="str">
        <f t="shared" si="8"/>
        <v/>
      </c>
      <c r="W21" s="79"/>
      <c r="X21" s="3"/>
      <c r="Y21" s="3"/>
      <c r="AA21" s="146"/>
      <c r="AB21" s="146"/>
      <c r="AC21" s="146"/>
      <c r="AD21" s="146"/>
      <c r="AE21" s="146"/>
      <c r="AF21" s="146"/>
      <c r="AG21" s="146"/>
    </row>
    <row r="22" spans="2:33">
      <c r="B22" s="139"/>
      <c r="C22" s="322">
        <v>11</v>
      </c>
      <c r="D22" s="227"/>
      <c r="E22" s="352"/>
      <c r="F22" s="353"/>
      <c r="G22" s="329"/>
      <c r="H22" s="357"/>
      <c r="I22" s="356"/>
      <c r="J22" s="227"/>
      <c r="K22" s="227"/>
      <c r="L22" s="227"/>
      <c r="M22" s="31" t="str">
        <f t="shared" si="6"/>
        <v/>
      </c>
      <c r="N22" s="168" t="str">
        <f>IF(I22="","",メイン_入力!$AA$32)</f>
        <v/>
      </c>
      <c r="O22" s="168" t="str">
        <f>IF(I22="","",メイン_入力!$AB$32)</f>
        <v/>
      </c>
      <c r="P22" s="168" t="str">
        <f t="shared" si="10"/>
        <v/>
      </c>
      <c r="Q22" s="356"/>
      <c r="R22" s="168" t="str">
        <f t="shared" si="9"/>
        <v/>
      </c>
      <c r="S22" s="96" t="str">
        <f t="shared" si="4"/>
        <v/>
      </c>
      <c r="T22" s="96" t="str">
        <f t="shared" si="5"/>
        <v/>
      </c>
      <c r="U22" s="96" t="str">
        <f t="shared" si="7"/>
        <v/>
      </c>
      <c r="V22" s="96" t="str">
        <f t="shared" si="8"/>
        <v/>
      </c>
      <c r="W22" s="79"/>
      <c r="X22" s="3"/>
      <c r="Y22" s="3"/>
      <c r="AA22" s="146"/>
      <c r="AB22" s="146"/>
      <c r="AC22" s="146"/>
      <c r="AD22" s="146"/>
      <c r="AE22" s="146"/>
      <c r="AF22" s="146"/>
      <c r="AG22" s="146"/>
    </row>
    <row r="23" spans="2:33">
      <c r="B23" s="139"/>
      <c r="C23" s="322">
        <v>12</v>
      </c>
      <c r="D23" s="227"/>
      <c r="E23" s="352"/>
      <c r="F23" s="353"/>
      <c r="G23" s="329"/>
      <c r="H23" s="357"/>
      <c r="I23" s="356"/>
      <c r="J23" s="227"/>
      <c r="K23" s="227"/>
      <c r="L23" s="227"/>
      <c r="M23" s="31" t="str">
        <f t="shared" si="6"/>
        <v/>
      </c>
      <c r="N23" s="168" t="str">
        <f>IF(I23="","",メイン_入力!$AA$32)</f>
        <v/>
      </c>
      <c r="O23" s="168" t="str">
        <f>IF(I23="","",メイン_入力!$AB$32)</f>
        <v/>
      </c>
      <c r="P23" s="168" t="str">
        <f t="shared" si="10"/>
        <v/>
      </c>
      <c r="Q23" s="356"/>
      <c r="R23" s="168" t="str">
        <f t="shared" si="9"/>
        <v/>
      </c>
      <c r="S23" s="96" t="str">
        <f t="shared" si="4"/>
        <v/>
      </c>
      <c r="T23" s="96" t="str">
        <f t="shared" si="5"/>
        <v/>
      </c>
      <c r="U23" s="96" t="str">
        <f t="shared" si="7"/>
        <v/>
      </c>
      <c r="V23" s="96" t="str">
        <f t="shared" si="8"/>
        <v/>
      </c>
      <c r="W23" s="79"/>
      <c r="X23" s="3"/>
      <c r="Y23" s="3"/>
      <c r="AA23" s="146"/>
      <c r="AB23" s="146"/>
      <c r="AC23" s="146"/>
      <c r="AD23" s="146"/>
      <c r="AE23" s="146"/>
      <c r="AF23" s="146"/>
      <c r="AG23" s="146"/>
    </row>
    <row r="24" spans="2:33">
      <c r="B24" s="139"/>
      <c r="C24" s="322">
        <v>13</v>
      </c>
      <c r="D24" s="227"/>
      <c r="E24" s="352"/>
      <c r="F24" s="353"/>
      <c r="G24" s="329"/>
      <c r="H24" s="357"/>
      <c r="I24" s="356"/>
      <c r="J24" s="227"/>
      <c r="K24" s="227"/>
      <c r="L24" s="227"/>
      <c r="M24" s="31" t="str">
        <f t="shared" si="6"/>
        <v/>
      </c>
      <c r="N24" s="168" t="str">
        <f>IF(I24="","",メイン_入力!$AA$32)</f>
        <v/>
      </c>
      <c r="O24" s="168" t="str">
        <f>IF(I24="","",メイン_入力!$AB$32)</f>
        <v/>
      </c>
      <c r="P24" s="168" t="str">
        <f t="shared" si="10"/>
        <v/>
      </c>
      <c r="Q24" s="356"/>
      <c r="R24" s="168" t="str">
        <f t="shared" si="9"/>
        <v/>
      </c>
      <c r="S24" s="96" t="str">
        <f t="shared" si="4"/>
        <v/>
      </c>
      <c r="T24" s="96" t="str">
        <f t="shared" si="5"/>
        <v/>
      </c>
      <c r="U24" s="96" t="str">
        <f t="shared" si="7"/>
        <v/>
      </c>
      <c r="V24" s="96" t="str">
        <f t="shared" si="8"/>
        <v/>
      </c>
      <c r="W24" s="79"/>
      <c r="X24" s="3"/>
      <c r="Y24" s="3"/>
      <c r="AA24" s="146"/>
      <c r="AB24" s="146"/>
      <c r="AC24" s="146"/>
      <c r="AD24" s="146"/>
      <c r="AE24" s="146"/>
      <c r="AF24" s="146"/>
      <c r="AG24" s="146"/>
    </row>
    <row r="25" spans="2:33">
      <c r="B25" s="139"/>
      <c r="C25" s="322">
        <v>14</v>
      </c>
      <c r="D25" s="227"/>
      <c r="E25" s="352"/>
      <c r="F25" s="353"/>
      <c r="G25" s="329"/>
      <c r="H25" s="357"/>
      <c r="I25" s="356"/>
      <c r="J25" s="227"/>
      <c r="K25" s="227"/>
      <c r="L25" s="227"/>
      <c r="M25" s="31" t="str">
        <f t="shared" si="6"/>
        <v/>
      </c>
      <c r="N25" s="168" t="str">
        <f>IF(I25="","",メイン_入力!$AA$32)</f>
        <v/>
      </c>
      <c r="O25" s="168" t="str">
        <f>IF(I25="","",メイン_入力!$AB$32)</f>
        <v/>
      </c>
      <c r="P25" s="168" t="str">
        <f t="shared" si="10"/>
        <v/>
      </c>
      <c r="Q25" s="356"/>
      <c r="R25" s="168" t="str">
        <f t="shared" si="9"/>
        <v/>
      </c>
      <c r="S25" s="96" t="str">
        <f t="shared" si="4"/>
        <v/>
      </c>
      <c r="T25" s="96" t="str">
        <f t="shared" si="5"/>
        <v/>
      </c>
      <c r="U25" s="96" t="str">
        <f t="shared" si="7"/>
        <v/>
      </c>
      <c r="V25" s="96" t="str">
        <f t="shared" si="8"/>
        <v/>
      </c>
      <c r="W25" s="79"/>
      <c r="X25" s="3"/>
      <c r="Y25" s="3"/>
      <c r="AA25" s="146"/>
      <c r="AB25" s="146"/>
      <c r="AC25" s="146"/>
      <c r="AD25" s="146"/>
      <c r="AE25" s="146"/>
      <c r="AF25" s="146"/>
      <c r="AG25" s="146"/>
    </row>
    <row r="26" spans="2:33">
      <c r="B26" s="139"/>
      <c r="C26" s="322">
        <v>15</v>
      </c>
      <c r="D26" s="227"/>
      <c r="E26" s="352"/>
      <c r="F26" s="353"/>
      <c r="G26" s="329"/>
      <c r="H26" s="357"/>
      <c r="I26" s="356"/>
      <c r="J26" s="227"/>
      <c r="K26" s="227"/>
      <c r="L26" s="227"/>
      <c r="M26" s="31" t="str">
        <f t="shared" si="6"/>
        <v/>
      </c>
      <c r="N26" s="168" t="str">
        <f>IF(I26="","",メイン_入力!$AA$32)</f>
        <v/>
      </c>
      <c r="O26" s="168" t="str">
        <f>IF(I26="","",メイン_入力!$AB$32)</f>
        <v/>
      </c>
      <c r="P26" s="168" t="str">
        <f t="shared" si="10"/>
        <v/>
      </c>
      <c r="Q26" s="356"/>
      <c r="R26" s="168" t="str">
        <f t="shared" si="9"/>
        <v/>
      </c>
      <c r="S26" s="96" t="str">
        <f t="shared" si="4"/>
        <v/>
      </c>
      <c r="T26" s="96" t="str">
        <f t="shared" si="5"/>
        <v/>
      </c>
      <c r="U26" s="96" t="str">
        <f t="shared" si="7"/>
        <v/>
      </c>
      <c r="V26" s="96" t="str">
        <f t="shared" si="8"/>
        <v/>
      </c>
      <c r="W26" s="79"/>
      <c r="X26" s="3"/>
      <c r="Y26" s="3"/>
      <c r="AA26" s="146"/>
      <c r="AB26" s="146"/>
      <c r="AC26" s="146"/>
      <c r="AD26" s="146"/>
      <c r="AE26" s="146"/>
      <c r="AF26" s="146"/>
      <c r="AG26" s="146"/>
    </row>
    <row r="27" spans="2:33">
      <c r="B27" s="139"/>
      <c r="C27" s="322">
        <v>16</v>
      </c>
      <c r="D27" s="227"/>
      <c r="E27" s="352"/>
      <c r="F27" s="353"/>
      <c r="G27" s="329"/>
      <c r="H27" s="357"/>
      <c r="I27" s="356"/>
      <c r="J27" s="227"/>
      <c r="K27" s="227"/>
      <c r="L27" s="227"/>
      <c r="M27" s="31" t="str">
        <f t="shared" si="6"/>
        <v/>
      </c>
      <c r="N27" s="168" t="str">
        <f>IF(I27="","",メイン_入力!$AA$32)</f>
        <v/>
      </c>
      <c r="O27" s="168" t="str">
        <f>IF(I27="","",メイン_入力!$AB$32)</f>
        <v/>
      </c>
      <c r="P27" s="168" t="str">
        <f t="shared" si="10"/>
        <v/>
      </c>
      <c r="Q27" s="356"/>
      <c r="R27" s="168" t="str">
        <f t="shared" si="9"/>
        <v/>
      </c>
      <c r="S27" s="96" t="str">
        <f t="shared" si="4"/>
        <v/>
      </c>
      <c r="T27" s="96" t="str">
        <f t="shared" si="5"/>
        <v/>
      </c>
      <c r="U27" s="96" t="str">
        <f t="shared" si="7"/>
        <v/>
      </c>
      <c r="V27" s="96" t="str">
        <f t="shared" si="8"/>
        <v/>
      </c>
      <c r="W27" s="79"/>
      <c r="X27" s="3"/>
      <c r="Y27" s="3"/>
      <c r="AA27" s="146"/>
      <c r="AB27" s="146"/>
      <c r="AC27" s="146"/>
      <c r="AD27" s="146"/>
      <c r="AE27" s="146"/>
      <c r="AF27" s="146"/>
      <c r="AG27" s="146"/>
    </row>
    <row r="28" spans="2:33">
      <c r="B28" s="139"/>
      <c r="C28" s="322">
        <v>17</v>
      </c>
      <c r="D28" s="227"/>
      <c r="E28" s="352"/>
      <c r="F28" s="353"/>
      <c r="G28" s="329"/>
      <c r="H28" s="357"/>
      <c r="I28" s="356"/>
      <c r="J28" s="227"/>
      <c r="K28" s="227"/>
      <c r="L28" s="227"/>
      <c r="M28" s="31" t="str">
        <f t="shared" si="6"/>
        <v/>
      </c>
      <c r="N28" s="168" t="str">
        <f>IF(I28="","",メイン_入力!$AA$32)</f>
        <v/>
      </c>
      <c r="O28" s="168" t="str">
        <f>IF(I28="","",メイン_入力!$AB$32)</f>
        <v/>
      </c>
      <c r="P28" s="168" t="str">
        <f t="shared" si="10"/>
        <v/>
      </c>
      <c r="Q28" s="356"/>
      <c r="R28" s="168" t="str">
        <f t="shared" si="9"/>
        <v/>
      </c>
      <c r="S28" s="96" t="str">
        <f t="shared" si="4"/>
        <v/>
      </c>
      <c r="T28" s="96" t="str">
        <f t="shared" si="5"/>
        <v/>
      </c>
      <c r="U28" s="96" t="str">
        <f t="shared" si="7"/>
        <v/>
      </c>
      <c r="V28" s="96" t="str">
        <f t="shared" si="8"/>
        <v/>
      </c>
      <c r="W28" s="79"/>
      <c r="X28" s="3"/>
      <c r="Y28" s="3"/>
      <c r="AA28" s="146"/>
      <c r="AB28" s="146"/>
      <c r="AC28" s="146"/>
      <c r="AD28" s="146"/>
      <c r="AE28" s="146"/>
      <c r="AF28" s="146"/>
      <c r="AG28" s="146"/>
    </row>
    <row r="29" spans="2:33">
      <c r="B29" s="139"/>
      <c r="C29" s="322">
        <v>18</v>
      </c>
      <c r="D29" s="227"/>
      <c r="E29" s="352"/>
      <c r="F29" s="353"/>
      <c r="G29" s="329"/>
      <c r="H29" s="357"/>
      <c r="I29" s="356"/>
      <c r="J29" s="227"/>
      <c r="K29" s="227"/>
      <c r="L29" s="227"/>
      <c r="M29" s="31" t="str">
        <f t="shared" si="6"/>
        <v/>
      </c>
      <c r="N29" s="168" t="str">
        <f>IF(I29="","",メイン_入力!$AA$32)</f>
        <v/>
      </c>
      <c r="O29" s="168" t="str">
        <f>IF(I29="","",メイン_入力!$AB$32)</f>
        <v/>
      </c>
      <c r="P29" s="168" t="str">
        <f t="shared" si="10"/>
        <v/>
      </c>
      <c r="Q29" s="356"/>
      <c r="R29" s="168" t="str">
        <f t="shared" si="9"/>
        <v/>
      </c>
      <c r="S29" s="96" t="str">
        <f t="shared" si="4"/>
        <v/>
      </c>
      <c r="T29" s="96" t="str">
        <f t="shared" si="5"/>
        <v/>
      </c>
      <c r="U29" s="96" t="str">
        <f t="shared" si="7"/>
        <v/>
      </c>
      <c r="V29" s="96" t="str">
        <f t="shared" si="8"/>
        <v/>
      </c>
      <c r="W29" s="79"/>
      <c r="X29" s="3"/>
      <c r="Y29" s="3"/>
      <c r="AA29" s="146"/>
      <c r="AB29" s="146"/>
      <c r="AC29" s="146"/>
      <c r="AD29" s="146"/>
      <c r="AE29" s="146"/>
      <c r="AF29" s="146"/>
      <c r="AG29" s="146"/>
    </row>
    <row r="30" spans="2:33">
      <c r="B30" s="139"/>
      <c r="C30" s="322">
        <v>19</v>
      </c>
      <c r="D30" s="227"/>
      <c r="E30" s="352"/>
      <c r="F30" s="353"/>
      <c r="G30" s="329"/>
      <c r="H30" s="357"/>
      <c r="I30" s="356"/>
      <c r="J30" s="227"/>
      <c r="K30" s="227"/>
      <c r="L30" s="227"/>
      <c r="M30" s="31" t="str">
        <f t="shared" si="6"/>
        <v/>
      </c>
      <c r="N30" s="168" t="str">
        <f>IF(I30="","",メイン_入力!$AA$32)</f>
        <v/>
      </c>
      <c r="O30" s="168" t="str">
        <f>IF(I30="","",メイン_入力!$AB$32)</f>
        <v/>
      </c>
      <c r="P30" s="168" t="str">
        <f t="shared" si="10"/>
        <v/>
      </c>
      <c r="Q30" s="356"/>
      <c r="R30" s="168" t="str">
        <f t="shared" si="9"/>
        <v/>
      </c>
      <c r="S30" s="96" t="str">
        <f t="shared" si="4"/>
        <v/>
      </c>
      <c r="T30" s="96" t="str">
        <f t="shared" si="5"/>
        <v/>
      </c>
      <c r="U30" s="96" t="str">
        <f t="shared" si="7"/>
        <v/>
      </c>
      <c r="V30" s="96" t="str">
        <f t="shared" si="8"/>
        <v/>
      </c>
      <c r="W30" s="79"/>
      <c r="X30" s="3"/>
      <c r="Y30" s="3"/>
      <c r="AA30" s="146"/>
      <c r="AB30" s="146"/>
      <c r="AC30" s="146"/>
      <c r="AD30" s="146"/>
      <c r="AE30" s="146"/>
      <c r="AF30" s="146"/>
      <c r="AG30" s="146"/>
    </row>
    <row r="31" spans="2:33">
      <c r="B31" s="139"/>
      <c r="C31" s="322">
        <v>20</v>
      </c>
      <c r="D31" s="227"/>
      <c r="E31" s="352"/>
      <c r="F31" s="353"/>
      <c r="G31" s="329"/>
      <c r="H31" s="357"/>
      <c r="I31" s="356"/>
      <c r="J31" s="227"/>
      <c r="K31" s="227"/>
      <c r="L31" s="227"/>
      <c r="M31" s="31" t="str">
        <f t="shared" si="6"/>
        <v/>
      </c>
      <c r="N31" s="168" t="str">
        <f>IF(I31="","",メイン_入力!$AA$32)</f>
        <v/>
      </c>
      <c r="O31" s="168" t="str">
        <f>IF(I31="","",メイン_入力!$AB$32)</f>
        <v/>
      </c>
      <c r="P31" s="168" t="str">
        <f t="shared" si="10"/>
        <v/>
      </c>
      <c r="Q31" s="356"/>
      <c r="R31" s="168" t="str">
        <f t="shared" si="9"/>
        <v/>
      </c>
      <c r="S31" s="96" t="str">
        <f t="shared" si="4"/>
        <v/>
      </c>
      <c r="T31" s="96" t="str">
        <f t="shared" si="5"/>
        <v/>
      </c>
      <c r="U31" s="96" t="str">
        <f t="shared" si="7"/>
        <v/>
      </c>
      <c r="V31" s="96" t="str">
        <f t="shared" si="8"/>
        <v/>
      </c>
      <c r="W31" s="79"/>
      <c r="X31" s="3"/>
      <c r="Y31" s="3"/>
      <c r="AA31" s="146"/>
      <c r="AB31" s="146"/>
      <c r="AC31" s="146"/>
      <c r="AD31" s="146"/>
      <c r="AE31" s="146"/>
      <c r="AF31" s="146"/>
      <c r="AG31" s="146"/>
    </row>
    <row r="32" spans="2:33">
      <c r="B32" s="139"/>
      <c r="C32" s="322">
        <v>21</v>
      </c>
      <c r="D32" s="227"/>
      <c r="E32" s="352"/>
      <c r="F32" s="353"/>
      <c r="G32" s="329"/>
      <c r="H32" s="357"/>
      <c r="I32" s="356"/>
      <c r="J32" s="227"/>
      <c r="K32" s="227"/>
      <c r="L32" s="227"/>
      <c r="M32" s="31" t="str">
        <f t="shared" si="6"/>
        <v/>
      </c>
      <c r="N32" s="168" t="str">
        <f>IF(I32="","",メイン_入力!$AA$32)</f>
        <v/>
      </c>
      <c r="O32" s="168" t="str">
        <f>IF(I32="","",メイン_入力!$AB$32)</f>
        <v/>
      </c>
      <c r="P32" s="168" t="str">
        <f t="shared" si="10"/>
        <v/>
      </c>
      <c r="Q32" s="356"/>
      <c r="R32" s="168" t="str">
        <f t="shared" si="9"/>
        <v/>
      </c>
      <c r="S32" s="96" t="str">
        <f t="shared" si="4"/>
        <v/>
      </c>
      <c r="T32" s="96" t="str">
        <f t="shared" si="5"/>
        <v/>
      </c>
      <c r="U32" s="96" t="str">
        <f t="shared" si="7"/>
        <v/>
      </c>
      <c r="V32" s="96" t="str">
        <f t="shared" si="8"/>
        <v/>
      </c>
      <c r="W32" s="79"/>
      <c r="X32" s="3"/>
      <c r="Y32" s="3"/>
      <c r="AA32" s="146"/>
      <c r="AB32" s="146"/>
      <c r="AC32" s="146"/>
      <c r="AD32" s="146"/>
      <c r="AE32" s="146"/>
      <c r="AF32" s="146"/>
      <c r="AG32" s="146"/>
    </row>
    <row r="33" spans="2:33">
      <c r="B33" s="139"/>
      <c r="C33" s="322">
        <v>22</v>
      </c>
      <c r="D33" s="227"/>
      <c r="E33" s="352"/>
      <c r="F33" s="353"/>
      <c r="G33" s="329"/>
      <c r="H33" s="357"/>
      <c r="I33" s="356"/>
      <c r="J33" s="227"/>
      <c r="K33" s="227"/>
      <c r="L33" s="227"/>
      <c r="M33" s="31" t="str">
        <f t="shared" si="6"/>
        <v/>
      </c>
      <c r="N33" s="168" t="str">
        <f>IF(I33="","",メイン_入力!$AA$32)</f>
        <v/>
      </c>
      <c r="O33" s="168" t="str">
        <f>IF(I33="","",メイン_入力!$AB$32)</f>
        <v/>
      </c>
      <c r="P33" s="168" t="str">
        <f t="shared" si="10"/>
        <v/>
      </c>
      <c r="Q33" s="356"/>
      <c r="R33" s="168" t="str">
        <f t="shared" si="9"/>
        <v/>
      </c>
      <c r="S33" s="96" t="str">
        <f t="shared" si="4"/>
        <v/>
      </c>
      <c r="T33" s="96" t="str">
        <f t="shared" si="5"/>
        <v/>
      </c>
      <c r="U33" s="96" t="str">
        <f t="shared" si="7"/>
        <v/>
      </c>
      <c r="V33" s="96" t="str">
        <f t="shared" si="8"/>
        <v/>
      </c>
      <c r="W33" s="79"/>
      <c r="X33" s="3"/>
      <c r="Y33" s="3"/>
      <c r="AA33" s="146"/>
      <c r="AB33" s="146"/>
      <c r="AC33" s="146"/>
      <c r="AD33" s="146"/>
      <c r="AE33" s="146"/>
      <c r="AF33" s="146"/>
      <c r="AG33" s="146"/>
    </row>
    <row r="34" spans="2:33">
      <c r="B34" s="139"/>
      <c r="C34" s="322">
        <v>23</v>
      </c>
      <c r="D34" s="227"/>
      <c r="E34" s="352"/>
      <c r="F34" s="353"/>
      <c r="G34" s="329"/>
      <c r="H34" s="357"/>
      <c r="I34" s="356"/>
      <c r="J34" s="227"/>
      <c r="K34" s="227"/>
      <c r="L34" s="227"/>
      <c r="M34" s="31" t="str">
        <f t="shared" si="6"/>
        <v/>
      </c>
      <c r="N34" s="168" t="str">
        <f>IF(I34="","",メイン_入力!$AA$32)</f>
        <v/>
      </c>
      <c r="O34" s="168" t="str">
        <f>IF(I34="","",メイン_入力!$AB$32)</f>
        <v/>
      </c>
      <c r="P34" s="168" t="str">
        <f t="shared" si="10"/>
        <v/>
      </c>
      <c r="Q34" s="356"/>
      <c r="R34" s="168" t="str">
        <f t="shared" si="9"/>
        <v/>
      </c>
      <c r="S34" s="96" t="str">
        <f t="shared" si="4"/>
        <v/>
      </c>
      <c r="T34" s="96" t="str">
        <f t="shared" si="5"/>
        <v/>
      </c>
      <c r="U34" s="96" t="str">
        <f t="shared" si="7"/>
        <v/>
      </c>
      <c r="V34" s="96" t="str">
        <f t="shared" si="8"/>
        <v/>
      </c>
      <c r="W34" s="79"/>
      <c r="X34" s="3"/>
      <c r="Y34" s="3"/>
      <c r="AA34" s="146"/>
      <c r="AB34" s="146"/>
      <c r="AC34" s="146"/>
      <c r="AD34" s="146"/>
      <c r="AE34" s="146"/>
      <c r="AF34" s="146"/>
      <c r="AG34" s="146"/>
    </row>
    <row r="35" spans="2:33">
      <c r="B35" s="139"/>
      <c r="C35" s="322">
        <v>24</v>
      </c>
      <c r="D35" s="227"/>
      <c r="E35" s="352"/>
      <c r="F35" s="353"/>
      <c r="G35" s="329"/>
      <c r="H35" s="357"/>
      <c r="I35" s="356"/>
      <c r="J35" s="227"/>
      <c r="K35" s="227"/>
      <c r="L35" s="227"/>
      <c r="M35" s="31" t="str">
        <f t="shared" si="6"/>
        <v/>
      </c>
      <c r="N35" s="168" t="str">
        <f>IF(I35="","",メイン_入力!$AA$32)</f>
        <v/>
      </c>
      <c r="O35" s="168" t="str">
        <f>IF(I35="","",メイン_入力!$AB$32)</f>
        <v/>
      </c>
      <c r="P35" s="168" t="str">
        <f t="shared" si="10"/>
        <v/>
      </c>
      <c r="Q35" s="356"/>
      <c r="R35" s="168" t="str">
        <f t="shared" si="9"/>
        <v/>
      </c>
      <c r="S35" s="96" t="str">
        <f t="shared" si="4"/>
        <v/>
      </c>
      <c r="T35" s="96" t="str">
        <f t="shared" si="5"/>
        <v/>
      </c>
      <c r="U35" s="96" t="str">
        <f t="shared" si="7"/>
        <v/>
      </c>
      <c r="V35" s="96" t="str">
        <f t="shared" si="8"/>
        <v/>
      </c>
      <c r="W35" s="79"/>
      <c r="X35" s="3"/>
      <c r="Y35" s="3"/>
      <c r="AA35" s="146"/>
      <c r="AB35" s="146"/>
      <c r="AC35" s="146"/>
      <c r="AD35" s="146"/>
      <c r="AE35" s="146"/>
      <c r="AF35" s="146"/>
      <c r="AG35" s="146"/>
    </row>
    <row r="36" spans="2:33">
      <c r="B36" s="139"/>
      <c r="C36" s="322">
        <v>25</v>
      </c>
      <c r="D36" s="227"/>
      <c r="E36" s="352"/>
      <c r="F36" s="353"/>
      <c r="G36" s="329"/>
      <c r="H36" s="357"/>
      <c r="I36" s="356"/>
      <c r="J36" s="227"/>
      <c r="K36" s="227"/>
      <c r="L36" s="227"/>
      <c r="M36" s="31" t="str">
        <f t="shared" si="6"/>
        <v/>
      </c>
      <c r="N36" s="168" t="str">
        <f>IF(I36="","",メイン_入力!$AA$32)</f>
        <v/>
      </c>
      <c r="O36" s="168" t="str">
        <f>IF(I36="","",メイン_入力!$AB$32)</f>
        <v/>
      </c>
      <c r="P36" s="168" t="str">
        <f t="shared" si="10"/>
        <v/>
      </c>
      <c r="Q36" s="356"/>
      <c r="R36" s="168" t="str">
        <f t="shared" si="9"/>
        <v/>
      </c>
      <c r="S36" s="96" t="str">
        <f t="shared" si="4"/>
        <v/>
      </c>
      <c r="T36" s="96" t="str">
        <f t="shared" si="5"/>
        <v/>
      </c>
      <c r="U36" s="96" t="str">
        <f t="shared" si="7"/>
        <v/>
      </c>
      <c r="V36" s="96" t="str">
        <f t="shared" si="8"/>
        <v/>
      </c>
      <c r="W36" s="79"/>
      <c r="X36" s="3"/>
      <c r="Y36" s="3"/>
      <c r="AA36" s="146"/>
      <c r="AB36" s="146"/>
      <c r="AC36" s="146"/>
      <c r="AD36" s="146"/>
      <c r="AE36" s="146"/>
      <c r="AF36" s="146"/>
      <c r="AG36" s="146"/>
    </row>
    <row r="37" spans="2:33">
      <c r="B37" s="139"/>
      <c r="C37" s="322">
        <v>26</v>
      </c>
      <c r="D37" s="227"/>
      <c r="E37" s="352"/>
      <c r="F37" s="353"/>
      <c r="G37" s="329"/>
      <c r="H37" s="357"/>
      <c r="I37" s="356"/>
      <c r="J37" s="227"/>
      <c r="K37" s="227"/>
      <c r="L37" s="227"/>
      <c r="M37" s="31" t="str">
        <f t="shared" si="6"/>
        <v/>
      </c>
      <c r="N37" s="168" t="str">
        <f>IF(I37="","",メイン_入力!$AA$32)</f>
        <v/>
      </c>
      <c r="O37" s="168" t="str">
        <f>IF(I37="","",メイン_入力!$AB$32)</f>
        <v/>
      </c>
      <c r="P37" s="168" t="str">
        <f t="shared" si="10"/>
        <v/>
      </c>
      <c r="Q37" s="356"/>
      <c r="R37" s="168" t="str">
        <f t="shared" si="9"/>
        <v/>
      </c>
      <c r="S37" s="96" t="str">
        <f t="shared" si="4"/>
        <v/>
      </c>
      <c r="T37" s="96" t="str">
        <f t="shared" si="5"/>
        <v/>
      </c>
      <c r="U37" s="96" t="str">
        <f t="shared" si="7"/>
        <v/>
      </c>
      <c r="V37" s="96" t="str">
        <f t="shared" si="8"/>
        <v/>
      </c>
      <c r="W37" s="79"/>
      <c r="X37" s="3"/>
      <c r="Y37" s="3"/>
      <c r="AA37" s="146"/>
      <c r="AB37" s="146"/>
      <c r="AC37" s="146"/>
      <c r="AD37" s="146"/>
      <c r="AE37" s="146"/>
      <c r="AF37" s="146"/>
      <c r="AG37" s="146"/>
    </row>
    <row r="38" spans="2:33">
      <c r="B38" s="139"/>
      <c r="C38" s="322">
        <v>27</v>
      </c>
      <c r="D38" s="227"/>
      <c r="E38" s="352"/>
      <c r="F38" s="353"/>
      <c r="G38" s="329"/>
      <c r="H38" s="357"/>
      <c r="I38" s="356"/>
      <c r="J38" s="227"/>
      <c r="K38" s="227"/>
      <c r="L38" s="227"/>
      <c r="M38" s="31" t="str">
        <f t="shared" si="6"/>
        <v/>
      </c>
      <c r="N38" s="168" t="str">
        <f>IF(I38="","",メイン_入力!$AA$32)</f>
        <v/>
      </c>
      <c r="O38" s="168" t="str">
        <f>IF(I38="","",メイン_入力!$AB$32)</f>
        <v/>
      </c>
      <c r="P38" s="168" t="str">
        <f t="shared" si="10"/>
        <v/>
      </c>
      <c r="Q38" s="356"/>
      <c r="R38" s="168" t="str">
        <f t="shared" si="9"/>
        <v/>
      </c>
      <c r="S38" s="96" t="str">
        <f t="shared" si="4"/>
        <v/>
      </c>
      <c r="T38" s="96" t="str">
        <f t="shared" si="5"/>
        <v/>
      </c>
      <c r="U38" s="96" t="str">
        <f t="shared" si="7"/>
        <v/>
      </c>
      <c r="V38" s="96" t="str">
        <f t="shared" si="8"/>
        <v/>
      </c>
      <c r="W38" s="79"/>
      <c r="X38" s="3"/>
      <c r="Y38" s="3"/>
      <c r="AA38" s="146"/>
      <c r="AB38" s="146"/>
      <c r="AC38" s="146"/>
      <c r="AD38" s="146"/>
      <c r="AE38" s="146"/>
      <c r="AF38" s="146"/>
      <c r="AG38" s="146"/>
    </row>
    <row r="39" spans="2:33">
      <c r="B39" s="139"/>
      <c r="C39" s="322">
        <v>28</v>
      </c>
      <c r="D39" s="227"/>
      <c r="E39" s="352"/>
      <c r="F39" s="353"/>
      <c r="G39" s="329"/>
      <c r="H39" s="357"/>
      <c r="I39" s="356"/>
      <c r="J39" s="227"/>
      <c r="K39" s="227"/>
      <c r="L39" s="227"/>
      <c r="M39" s="31" t="str">
        <f t="shared" si="6"/>
        <v/>
      </c>
      <c r="N39" s="168" t="str">
        <f>IF(I39="","",メイン_入力!$AA$32)</f>
        <v/>
      </c>
      <c r="O39" s="168" t="str">
        <f>IF(I39="","",メイン_入力!$AB$32)</f>
        <v/>
      </c>
      <c r="P39" s="168" t="str">
        <f t="shared" si="10"/>
        <v/>
      </c>
      <c r="Q39" s="356"/>
      <c r="R39" s="168" t="str">
        <f t="shared" si="9"/>
        <v/>
      </c>
      <c r="S39" s="96" t="str">
        <f t="shared" si="4"/>
        <v/>
      </c>
      <c r="T39" s="96" t="str">
        <f t="shared" si="5"/>
        <v/>
      </c>
      <c r="U39" s="96" t="str">
        <f t="shared" si="7"/>
        <v/>
      </c>
      <c r="V39" s="96" t="str">
        <f t="shared" si="8"/>
        <v/>
      </c>
      <c r="W39" s="79"/>
      <c r="X39" s="3"/>
      <c r="Y39" s="3"/>
      <c r="AA39" s="146"/>
      <c r="AB39" s="146"/>
      <c r="AC39" s="146"/>
      <c r="AD39" s="146"/>
      <c r="AE39" s="146"/>
      <c r="AF39" s="146"/>
      <c r="AG39" s="146"/>
    </row>
    <row r="40" spans="2:33">
      <c r="B40" s="139"/>
      <c r="C40" s="322">
        <v>29</v>
      </c>
      <c r="D40" s="227"/>
      <c r="E40" s="352"/>
      <c r="F40" s="353"/>
      <c r="G40" s="329"/>
      <c r="H40" s="357"/>
      <c r="I40" s="356"/>
      <c r="J40" s="227"/>
      <c r="K40" s="227"/>
      <c r="L40" s="227"/>
      <c r="M40" s="31" t="str">
        <f t="shared" si="6"/>
        <v/>
      </c>
      <c r="N40" s="168" t="str">
        <f>IF(I40="","",メイン_入力!$AA$32)</f>
        <v/>
      </c>
      <c r="O40" s="168" t="str">
        <f>IF(I40="","",メイン_入力!$AB$32)</f>
        <v/>
      </c>
      <c r="P40" s="168" t="str">
        <f t="shared" si="10"/>
        <v/>
      </c>
      <c r="Q40" s="356"/>
      <c r="R40" s="168" t="str">
        <f t="shared" si="9"/>
        <v/>
      </c>
      <c r="S40" s="96" t="str">
        <f t="shared" si="4"/>
        <v/>
      </c>
      <c r="T40" s="96" t="str">
        <f t="shared" si="5"/>
        <v/>
      </c>
      <c r="U40" s="96" t="str">
        <f t="shared" si="7"/>
        <v/>
      </c>
      <c r="V40" s="96" t="str">
        <f t="shared" si="8"/>
        <v/>
      </c>
      <c r="W40" s="79"/>
      <c r="X40" s="3"/>
      <c r="Y40" s="3"/>
      <c r="AA40" s="146"/>
      <c r="AB40" s="146"/>
      <c r="AC40" s="146"/>
      <c r="AD40" s="146"/>
      <c r="AE40" s="146"/>
      <c r="AF40" s="146"/>
      <c r="AG40" s="146"/>
    </row>
    <row r="41" spans="2:33">
      <c r="B41" s="139"/>
      <c r="C41" s="322">
        <v>30</v>
      </c>
      <c r="D41" s="227"/>
      <c r="E41" s="352"/>
      <c r="F41" s="353"/>
      <c r="G41" s="329"/>
      <c r="H41" s="357"/>
      <c r="I41" s="356"/>
      <c r="J41" s="227"/>
      <c r="K41" s="227"/>
      <c r="L41" s="227"/>
      <c r="M41" s="31" t="str">
        <f t="shared" si="6"/>
        <v/>
      </c>
      <c r="N41" s="168" t="str">
        <f>IF(I41="","",メイン_入力!$AA$32)</f>
        <v/>
      </c>
      <c r="O41" s="168" t="str">
        <f>IF(I41="","",メイン_入力!$AB$32)</f>
        <v/>
      </c>
      <c r="P41" s="168" t="str">
        <f t="shared" si="10"/>
        <v/>
      </c>
      <c r="Q41" s="356"/>
      <c r="R41" s="168" t="str">
        <f t="shared" si="9"/>
        <v/>
      </c>
      <c r="S41" s="96" t="str">
        <f t="shared" si="4"/>
        <v/>
      </c>
      <c r="T41" s="96" t="str">
        <f t="shared" si="5"/>
        <v/>
      </c>
      <c r="U41" s="96" t="str">
        <f t="shared" si="7"/>
        <v/>
      </c>
      <c r="V41" s="96" t="str">
        <f t="shared" si="8"/>
        <v/>
      </c>
      <c r="W41" s="79"/>
      <c r="X41" s="3"/>
      <c r="Y41" s="3"/>
      <c r="AB41" s="146"/>
      <c r="AC41" s="146"/>
      <c r="AD41" s="146"/>
      <c r="AE41" s="146"/>
      <c r="AF41" s="146"/>
      <c r="AG41" s="146"/>
    </row>
    <row r="42" spans="2:33">
      <c r="B42" s="299"/>
      <c r="C42" s="332"/>
      <c r="D42" s="332"/>
      <c r="E42" s="332"/>
      <c r="F42" s="332"/>
      <c r="G42" s="332"/>
      <c r="H42" s="332"/>
      <c r="I42" s="332"/>
      <c r="J42" s="332"/>
      <c r="K42" s="332"/>
      <c r="L42" s="332"/>
      <c r="M42" s="332"/>
      <c r="N42" s="332"/>
      <c r="O42" s="332"/>
      <c r="P42" s="332"/>
      <c r="Q42" s="332"/>
      <c r="R42" s="332"/>
      <c r="S42" s="332"/>
      <c r="T42" s="332"/>
      <c r="U42" s="332"/>
      <c r="V42" s="332"/>
      <c r="W42" s="334"/>
    </row>
    <row r="43" spans="2:33">
      <c r="W43" s="303" t="s">
        <v>229</v>
      </c>
    </row>
  </sheetData>
  <sheetProtection algorithmName="SHA-512" hashValue="u62UPQ+C5maciyqs8AIVZw6FKl7un1JuKFhrU2aEmETGSbn2GLB3IWjmA5kDn8jnOJ782DFVL/OZyJper+UzyA==" saltValue="Iu4sNPnVWZ2uFFdOUdx2ow==" spinCount="100000" sheet="1" selectLockedCells="1"/>
  <mergeCells count="19">
    <mergeCell ref="S9:V10"/>
    <mergeCell ref="M8:V8"/>
    <mergeCell ref="M9:M11"/>
    <mergeCell ref="N9:O10"/>
    <mergeCell ref="P9:P11"/>
    <mergeCell ref="Q9:Q11"/>
    <mergeCell ref="R9:R11"/>
    <mergeCell ref="C8:C11"/>
    <mergeCell ref="D8:L8"/>
    <mergeCell ref="D9:D11"/>
    <mergeCell ref="E9:E11"/>
    <mergeCell ref="F9:F11"/>
    <mergeCell ref="G9:G11"/>
    <mergeCell ref="H9:H11"/>
    <mergeCell ref="I9:I11"/>
    <mergeCell ref="J9:L9"/>
    <mergeCell ref="J10:J11"/>
    <mergeCell ref="K10:K11"/>
    <mergeCell ref="L10:L11"/>
  </mergeCells>
  <phoneticPr fontId="3"/>
  <conditionalFormatting sqref="J12:J41">
    <cfRule type="expression" dxfId="57" priority="3">
      <formula>AND(J12="○",COUNTIF(J12:L12,"○")&gt;1)</formula>
    </cfRule>
  </conditionalFormatting>
  <conditionalFormatting sqref="K12:K41">
    <cfRule type="expression" dxfId="56" priority="2">
      <formula>AND(K12="○",COUNTIF(J12:L12,"○")&gt;1)</formula>
    </cfRule>
  </conditionalFormatting>
  <conditionalFormatting sqref="L12:L41">
    <cfRule type="expression" dxfId="55" priority="1">
      <formula>AND(L12="○",COUNTIF(J12:L12,"○")&gt;1)</formula>
    </cfRule>
  </conditionalFormatting>
  <dataValidations count="3">
    <dataValidation type="list" allowBlank="1" showInputMessage="1" showErrorMessage="1" sqref="D12:D41" xr:uid="{9EB44269-643E-4862-BBCB-068A1FC5BB4A}">
      <formula1>$Z$2:$AG$2</formula1>
    </dataValidation>
    <dataValidation type="list" allowBlank="1" showInputMessage="1" showErrorMessage="1" sqref="J12:L41" xr:uid="{B68893A4-5CDB-4AB9-9E7E-73C17D61CFA3}">
      <formula1>$AC$5:$AD$5</formula1>
    </dataValidation>
    <dataValidation type="list" allowBlank="1" showInputMessage="1" showErrorMessage="1" sqref="G12:G41" xr:uid="{3E3D1B1A-D5F3-4105-B9E5-497BDE7856F5}">
      <formula1>$AC$10:$AJ$10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8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F658F-1B55-4204-AE51-BFF82EAFC7BD}">
  <dimension ref="A1:BA43"/>
  <sheetViews>
    <sheetView showGridLines="0" view="pageBreakPreview" zoomScaleNormal="85" zoomScaleSheetLayoutView="100" workbookViewId="0">
      <selection activeCell="D12" sqref="D12"/>
    </sheetView>
  </sheetViews>
  <sheetFormatPr defaultColWidth="0" defaultRowHeight="15.5" zeroHeight="1"/>
  <cols>
    <col min="1" max="1" width="1.9140625" style="339" customWidth="1"/>
    <col min="2" max="2" width="1.9140625" style="2" customWidth="1"/>
    <col min="3" max="3" width="3.33203125" style="2" customWidth="1"/>
    <col min="4" max="5" width="5.08203125" style="2" customWidth="1"/>
    <col min="6" max="6" width="9.58203125" style="2" customWidth="1"/>
    <col min="7" max="7" width="11.4140625" style="2" customWidth="1"/>
    <col min="8" max="8" width="6.9140625" style="2" customWidth="1"/>
    <col min="9" max="9" width="5.08203125" style="2" customWidth="1"/>
    <col min="10" max="13" width="8.6640625" style="2" customWidth="1"/>
    <col min="14" max="14" width="6.4140625" style="2" customWidth="1"/>
    <col min="15" max="23" width="6.9140625" style="2" customWidth="1"/>
    <col min="24" max="24" width="1.9140625" style="2" customWidth="1"/>
    <col min="25" max="25" width="1.9140625" style="2" hidden="1" customWidth="1"/>
    <col min="26" max="35" width="7.83203125" style="2" hidden="1" customWidth="1"/>
    <col min="36" max="16384" width="8.08203125" style="2" hidden="1"/>
  </cols>
  <sheetData>
    <row r="1" spans="1:53" ht="15" customHeight="1" thickBot="1">
      <c r="AA1" s="3" t="s">
        <v>5</v>
      </c>
      <c r="AP1" s="3" t="s">
        <v>221</v>
      </c>
      <c r="AQ1" s="3"/>
      <c r="AS1" s="3" t="s">
        <v>285</v>
      </c>
    </row>
    <row r="2" spans="1:53" ht="15" customHeight="1" thickBot="1">
      <c r="D2" s="310"/>
      <c r="E2" s="5" t="s">
        <v>0</v>
      </c>
      <c r="AA2" s="37" t="s">
        <v>8</v>
      </c>
      <c r="AB2" s="37" t="s">
        <v>9</v>
      </c>
      <c r="AC2" s="37" t="s">
        <v>10</v>
      </c>
      <c r="AD2" s="37" t="s">
        <v>11</v>
      </c>
      <c r="AE2" s="37" t="s">
        <v>12</v>
      </c>
      <c r="AF2" s="37" t="s">
        <v>13</v>
      </c>
      <c r="AG2" s="37" t="s">
        <v>14</v>
      </c>
      <c r="AH2" s="37" t="s">
        <v>15</v>
      </c>
      <c r="AI2" s="37"/>
      <c r="AJ2" s="37"/>
      <c r="AK2" s="37"/>
      <c r="AL2" s="37"/>
      <c r="AM2" s="37"/>
      <c r="AN2" s="37"/>
      <c r="AO2" s="375"/>
      <c r="AP2" s="59"/>
      <c r="AQ2" s="31" t="s">
        <v>198</v>
      </c>
      <c r="AS2" s="31"/>
      <c r="AT2" s="37" t="s">
        <v>8</v>
      </c>
      <c r="AU2" s="37" t="s">
        <v>9</v>
      </c>
      <c r="AV2" s="37" t="s">
        <v>10</v>
      </c>
      <c r="AW2" s="37" t="s">
        <v>11</v>
      </c>
      <c r="AX2" s="37" t="s">
        <v>12</v>
      </c>
      <c r="AY2" s="37" t="s">
        <v>13</v>
      </c>
      <c r="AZ2" s="37" t="s">
        <v>14</v>
      </c>
      <c r="BA2" s="37" t="s">
        <v>15</v>
      </c>
    </row>
    <row r="3" spans="1:53" ht="15" customHeight="1" thickBot="1">
      <c r="D3" s="313"/>
      <c r="E3" s="5" t="s">
        <v>1</v>
      </c>
      <c r="AI3" s="3"/>
      <c r="AJ3" s="3"/>
      <c r="AK3" s="3"/>
      <c r="AL3" s="3"/>
      <c r="AM3" s="3"/>
      <c r="AN3" s="3"/>
      <c r="AP3" s="31" t="s">
        <v>100</v>
      </c>
      <c r="AQ3" s="31">
        <f>メイン_入力!$AB$99</f>
        <v>0.38600000000000001</v>
      </c>
      <c r="AS3" s="31" t="s">
        <v>100</v>
      </c>
      <c r="AT3" s="31">
        <f>SUMIF($D$12:$D$41,AT$2,$T$12:$T$41)</f>
        <v>0</v>
      </c>
      <c r="AU3" s="31">
        <f t="shared" ref="AU3:BA3" si="0">SUMIF($D$12:$D$41,AU$2,$T$12:$T$41)</f>
        <v>0</v>
      </c>
      <c r="AV3" s="31">
        <f t="shared" si="0"/>
        <v>0</v>
      </c>
      <c r="AW3" s="31">
        <f t="shared" si="0"/>
        <v>0</v>
      </c>
      <c r="AX3" s="31">
        <f t="shared" si="0"/>
        <v>0</v>
      </c>
      <c r="AY3" s="31">
        <f t="shared" si="0"/>
        <v>0</v>
      </c>
      <c r="AZ3" s="31">
        <f t="shared" si="0"/>
        <v>0</v>
      </c>
      <c r="BA3" s="31">
        <f t="shared" si="0"/>
        <v>0</v>
      </c>
    </row>
    <row r="4" spans="1:53" ht="15" customHeight="1">
      <c r="AI4" s="3"/>
      <c r="AJ4" s="3"/>
      <c r="AK4" s="3"/>
      <c r="AL4" s="3"/>
      <c r="AM4" s="3"/>
      <c r="AN4" s="3"/>
      <c r="AP4" s="31" t="s">
        <v>98</v>
      </c>
      <c r="AQ4" s="31">
        <f>メイン_入力!$AB$100</f>
        <v>0.495</v>
      </c>
      <c r="AS4" s="31" t="s">
        <v>98</v>
      </c>
      <c r="AT4" s="31">
        <f>SUMIF($D$12:$D$41,AT$2,$U$12:$U$41)</f>
        <v>0</v>
      </c>
      <c r="AU4" s="31">
        <f t="shared" ref="AU4:BA4" si="1">SUMIF($D$12:$D$41,AU$2,$U$12:$U$41)</f>
        <v>0</v>
      </c>
      <c r="AV4" s="31">
        <f t="shared" si="1"/>
        <v>0</v>
      </c>
      <c r="AW4" s="31">
        <f t="shared" si="1"/>
        <v>0</v>
      </c>
      <c r="AX4" s="31">
        <f t="shared" si="1"/>
        <v>0</v>
      </c>
      <c r="AY4" s="31">
        <f t="shared" si="1"/>
        <v>0</v>
      </c>
      <c r="AZ4" s="31">
        <f t="shared" si="1"/>
        <v>0</v>
      </c>
      <c r="BA4" s="31">
        <f t="shared" si="1"/>
        <v>0</v>
      </c>
    </row>
    <row r="5" spans="1:53" ht="15" customHeight="1">
      <c r="A5" s="9" t="s">
        <v>825</v>
      </c>
      <c r="C5" s="71"/>
      <c r="D5" s="38"/>
      <c r="E5" s="5"/>
      <c r="S5" s="3"/>
      <c r="T5" s="3"/>
      <c r="U5" s="3"/>
      <c r="V5" s="3"/>
      <c r="W5" s="3"/>
      <c r="X5" s="10"/>
      <c r="Y5" s="3"/>
      <c r="Z5" s="3"/>
      <c r="AA5" s="37" t="s">
        <v>295</v>
      </c>
      <c r="AB5" s="37" t="s">
        <v>296</v>
      </c>
      <c r="AC5" s="37" t="s">
        <v>398</v>
      </c>
      <c r="AE5" s="37" t="s">
        <v>238</v>
      </c>
      <c r="AF5" s="37"/>
      <c r="AP5" s="31" t="s">
        <v>99</v>
      </c>
      <c r="AQ5" s="31">
        <f>メイン_入力!$AB$101</f>
        <v>0.495</v>
      </c>
      <c r="AS5" s="31" t="s">
        <v>99</v>
      </c>
      <c r="AT5" s="31">
        <f>SUMIF($D$12:$D$41,AT$2,$V$12:$V$41)</f>
        <v>0</v>
      </c>
      <c r="AU5" s="31">
        <f t="shared" ref="AU5:BA5" si="2">SUMIF($D$12:$D$41,AU$2,$V$12:$V$41)</f>
        <v>0</v>
      </c>
      <c r="AV5" s="31">
        <f t="shared" si="2"/>
        <v>0</v>
      </c>
      <c r="AW5" s="31">
        <f t="shared" si="2"/>
        <v>0</v>
      </c>
      <c r="AX5" s="31">
        <f t="shared" si="2"/>
        <v>0</v>
      </c>
      <c r="AY5" s="31">
        <f t="shared" si="2"/>
        <v>0</v>
      </c>
      <c r="AZ5" s="31">
        <f t="shared" si="2"/>
        <v>0</v>
      </c>
      <c r="BA5" s="31">
        <f t="shared" si="2"/>
        <v>0</v>
      </c>
    </row>
    <row r="6" spans="1:53" ht="15" customHeight="1">
      <c r="B6" s="316"/>
      <c r="C6" s="340" t="s">
        <v>399</v>
      </c>
      <c r="D6" s="317" t="s">
        <v>400</v>
      </c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317"/>
      <c r="Q6" s="317"/>
      <c r="R6" s="317"/>
      <c r="S6" s="78"/>
      <c r="T6" s="78"/>
      <c r="U6" s="78"/>
      <c r="V6" s="78"/>
      <c r="W6" s="78"/>
      <c r="X6" s="341"/>
      <c r="Y6" s="3"/>
      <c r="Z6" s="3"/>
      <c r="AP6" s="31" t="s">
        <v>848</v>
      </c>
      <c r="AQ6" s="31">
        <f>メイン_入力!$AB$102</f>
        <v>0.495</v>
      </c>
      <c r="AS6" s="31" t="s">
        <v>848</v>
      </c>
      <c r="AT6" s="31">
        <f>SUMIF($D$12:$D$41,AT$2,$W$12:$W$41)</f>
        <v>0</v>
      </c>
      <c r="AU6" s="31">
        <f>SUMIF($D$12:$D$41,AU$2,$W$12:$W$41)</f>
        <v>0</v>
      </c>
      <c r="AV6" s="31">
        <f t="shared" ref="AV6:BA6" si="3">SUMIF($D$12:$D$41,AV$2,$W$12:$W$41)</f>
        <v>0</v>
      </c>
      <c r="AW6" s="31">
        <f t="shared" si="3"/>
        <v>0</v>
      </c>
      <c r="AX6" s="31">
        <f t="shared" si="3"/>
        <v>0</v>
      </c>
      <c r="AY6" s="31">
        <f t="shared" si="3"/>
        <v>0</v>
      </c>
      <c r="AZ6" s="31">
        <f t="shared" si="3"/>
        <v>0</v>
      </c>
      <c r="BA6" s="31">
        <f t="shared" si="3"/>
        <v>0</v>
      </c>
    </row>
    <row r="7" spans="1:53" ht="15" customHeight="1">
      <c r="B7" s="139"/>
      <c r="S7" s="3"/>
      <c r="T7" s="3"/>
      <c r="U7" s="3"/>
      <c r="V7" s="3"/>
      <c r="W7" s="3"/>
      <c r="X7" s="79"/>
      <c r="Y7" s="3"/>
      <c r="Z7" s="3"/>
      <c r="AA7" s="3"/>
      <c r="AB7" s="3"/>
      <c r="AC7" s="3"/>
      <c r="AD7" s="3"/>
      <c r="AE7" s="3"/>
      <c r="AF7" s="3"/>
      <c r="AG7" s="3"/>
    </row>
    <row r="8" spans="1:53" ht="15" customHeight="1">
      <c r="B8" s="139"/>
      <c r="C8" s="604" t="s">
        <v>94</v>
      </c>
      <c r="D8" s="616" t="s">
        <v>306</v>
      </c>
      <c r="E8" s="624"/>
      <c r="F8" s="624"/>
      <c r="G8" s="624"/>
      <c r="H8" s="624"/>
      <c r="I8" s="624"/>
      <c r="J8" s="624"/>
      <c r="K8" s="624"/>
      <c r="L8" s="624"/>
      <c r="M8" s="626"/>
      <c r="N8" s="616" t="s">
        <v>357</v>
      </c>
      <c r="O8" s="624"/>
      <c r="P8" s="624"/>
      <c r="Q8" s="624"/>
      <c r="R8" s="624"/>
      <c r="S8" s="624"/>
      <c r="T8" s="624"/>
      <c r="U8" s="624"/>
      <c r="V8" s="624"/>
      <c r="W8" s="626"/>
      <c r="X8" s="79"/>
      <c r="Y8" s="3"/>
      <c r="Z8" s="3"/>
      <c r="AA8" s="3"/>
      <c r="AB8" s="3"/>
      <c r="AC8" s="3"/>
      <c r="AD8" s="3"/>
      <c r="AE8" s="3"/>
      <c r="AF8" s="3"/>
      <c r="AG8" s="3"/>
    </row>
    <row r="9" spans="1:53" ht="15" customHeight="1">
      <c r="B9" s="139"/>
      <c r="C9" s="605"/>
      <c r="D9" s="562" t="s">
        <v>313</v>
      </c>
      <c r="E9" s="562" t="s">
        <v>401</v>
      </c>
      <c r="F9" s="562" t="s">
        <v>358</v>
      </c>
      <c r="G9" s="562" t="s">
        <v>359</v>
      </c>
      <c r="H9" s="562" t="s">
        <v>382</v>
      </c>
      <c r="I9" s="562" t="s">
        <v>364</v>
      </c>
      <c r="J9" s="571" t="s">
        <v>321</v>
      </c>
      <c r="K9" s="658"/>
      <c r="L9" s="658"/>
      <c r="M9" s="659"/>
      <c r="N9" s="562" t="s">
        <v>322</v>
      </c>
      <c r="O9" s="645" t="s">
        <v>384</v>
      </c>
      <c r="P9" s="672"/>
      <c r="Q9" s="562" t="s">
        <v>366</v>
      </c>
      <c r="R9" s="562" t="s">
        <v>367</v>
      </c>
      <c r="S9" s="562" t="s">
        <v>368</v>
      </c>
      <c r="T9" s="645" t="s">
        <v>327</v>
      </c>
      <c r="U9" s="646"/>
      <c r="V9" s="646"/>
      <c r="W9" s="647"/>
      <c r="X9" s="79"/>
      <c r="Y9" s="3"/>
      <c r="Z9" s="3"/>
    </row>
    <row r="10" spans="1:53" ht="33" customHeight="1">
      <c r="B10" s="139"/>
      <c r="C10" s="605"/>
      <c r="D10" s="563"/>
      <c r="E10" s="563"/>
      <c r="F10" s="563"/>
      <c r="G10" s="563"/>
      <c r="H10" s="563"/>
      <c r="I10" s="563"/>
      <c r="J10" s="562" t="s">
        <v>402</v>
      </c>
      <c r="K10" s="562" t="s">
        <v>403</v>
      </c>
      <c r="L10" s="562" t="s">
        <v>404</v>
      </c>
      <c r="M10" s="562" t="s">
        <v>405</v>
      </c>
      <c r="N10" s="563"/>
      <c r="O10" s="666"/>
      <c r="P10" s="673"/>
      <c r="Q10" s="563"/>
      <c r="R10" s="563"/>
      <c r="S10" s="563"/>
      <c r="T10" s="648"/>
      <c r="U10" s="649"/>
      <c r="V10" s="649"/>
      <c r="W10" s="650"/>
      <c r="X10" s="79"/>
      <c r="Y10" s="3"/>
      <c r="Z10" s="3"/>
      <c r="AA10" s="56" t="s">
        <v>406</v>
      </c>
      <c r="AB10" s="56" t="s">
        <v>407</v>
      </c>
      <c r="AC10" s="56" t="s">
        <v>408</v>
      </c>
      <c r="AD10" s="56" t="s">
        <v>409</v>
      </c>
      <c r="AF10" s="56" t="s">
        <v>388</v>
      </c>
      <c r="AG10" s="56" t="s">
        <v>389</v>
      </c>
      <c r="AH10" s="56" t="s">
        <v>390</v>
      </c>
      <c r="AI10" s="56" t="s">
        <v>391</v>
      </c>
      <c r="AJ10" s="56" t="s">
        <v>392</v>
      </c>
      <c r="AK10" s="56" t="s">
        <v>393</v>
      </c>
      <c r="AL10" s="56" t="s">
        <v>394</v>
      </c>
      <c r="AM10" s="56"/>
    </row>
    <row r="11" spans="1:53" ht="28.25" customHeight="1">
      <c r="B11" s="139"/>
      <c r="C11" s="671"/>
      <c r="D11" s="654"/>
      <c r="E11" s="654"/>
      <c r="F11" s="654"/>
      <c r="G11" s="654"/>
      <c r="H11" s="654"/>
      <c r="I11" s="654"/>
      <c r="J11" s="642"/>
      <c r="K11" s="642"/>
      <c r="L11" s="642"/>
      <c r="M11" s="642"/>
      <c r="N11" s="654"/>
      <c r="O11" s="374" t="s">
        <v>351</v>
      </c>
      <c r="P11" s="374" t="s">
        <v>352</v>
      </c>
      <c r="Q11" s="654"/>
      <c r="R11" s="654"/>
      <c r="S11" s="654"/>
      <c r="T11" s="365" t="s">
        <v>395</v>
      </c>
      <c r="U11" s="365" t="s">
        <v>396</v>
      </c>
      <c r="V11" s="365" t="s">
        <v>397</v>
      </c>
      <c r="W11" s="365" t="s">
        <v>850</v>
      </c>
      <c r="X11" s="79"/>
      <c r="Y11" s="3"/>
      <c r="Z11" s="3"/>
      <c r="AA11" s="31">
        <v>0.45</v>
      </c>
      <c r="AB11" s="31">
        <v>0.5</v>
      </c>
      <c r="AC11" s="31">
        <v>0.36</v>
      </c>
      <c r="AD11" s="31">
        <v>0.1</v>
      </c>
      <c r="AF11" s="57"/>
      <c r="AG11" s="57"/>
      <c r="AH11" s="57"/>
      <c r="AI11" s="57"/>
      <c r="AJ11" s="57"/>
      <c r="AK11" s="57"/>
      <c r="AL11" s="57"/>
    </row>
    <row r="12" spans="1:53" ht="15" customHeight="1">
      <c r="B12" s="139"/>
      <c r="C12" s="322">
        <v>1</v>
      </c>
      <c r="D12" s="227"/>
      <c r="E12" s="352"/>
      <c r="F12" s="353"/>
      <c r="G12" s="329"/>
      <c r="H12" s="357"/>
      <c r="I12" s="356"/>
      <c r="J12" s="227"/>
      <c r="K12" s="227"/>
      <c r="L12" s="227"/>
      <c r="M12" s="227"/>
      <c r="N12" s="31" t="str">
        <f t="shared" ref="N12:N41" si="4">IF(I12="","",SUMIF(J12:M12,"○",$AA$11:$AD$11))</f>
        <v/>
      </c>
      <c r="O12" s="168" t="str">
        <f>IF(I12="","",メイン_入力!$AA$32)</f>
        <v/>
      </c>
      <c r="P12" s="168" t="str">
        <f>IF(I12="","",メイン_入力!$AB$32)</f>
        <v/>
      </c>
      <c r="Q12" s="168" t="str">
        <f>IF(I12="","",IF(OR(G12="冷温水1次ポンプ",G12="冷温水2次ポンプ"),H12*I12*(1-N12)*(O12+P12),IF(OR(G12="冷却水ポンプ",G12="冷水1次ポンプ",G12="冷水2次ポンプ"),H12*I12*(1-N12)*O12,IF(OR(G12="温水1次ポンプ",G12="温水2次ポンプ"),H12*I12*(1-N12)*P12,""))))</f>
        <v/>
      </c>
      <c r="R12" s="356"/>
      <c r="S12" s="168" t="str">
        <f>IF(N12="","",IF(R12="",Q12*N12/(1-N12),R12*N12/(1-N12)))</f>
        <v/>
      </c>
      <c r="T12" s="96" t="str">
        <f>IF(ISERROR(S12),"",IF(S12="","",S12*$AQ$3/1000))</f>
        <v/>
      </c>
      <c r="U12" s="96" t="str">
        <f>IF(ISERROR(S12),"",IF(S12="","",S12*$AQ$4/1000))</f>
        <v/>
      </c>
      <c r="V12" s="96" t="str">
        <f>IF(ISERROR(S12),"",IF(S12="","",S12*$AQ$5/1000))</f>
        <v/>
      </c>
      <c r="W12" s="96" t="str">
        <f>IF(ISERROR(S12),"",IF(S12="","",S12*$AQ$6/1000))</f>
        <v/>
      </c>
      <c r="X12" s="79"/>
      <c r="Y12" s="3"/>
      <c r="Z12" s="3"/>
    </row>
    <row r="13" spans="1:53" ht="15" customHeight="1">
      <c r="B13" s="139"/>
      <c r="C13" s="322">
        <v>2</v>
      </c>
      <c r="D13" s="227"/>
      <c r="E13" s="352"/>
      <c r="F13" s="353"/>
      <c r="G13" s="329"/>
      <c r="H13" s="357"/>
      <c r="I13" s="356"/>
      <c r="J13" s="227"/>
      <c r="K13" s="227"/>
      <c r="L13" s="227"/>
      <c r="M13" s="227"/>
      <c r="N13" s="31" t="str">
        <f t="shared" si="4"/>
        <v/>
      </c>
      <c r="O13" s="168" t="str">
        <f>IF(I13="","",メイン_入力!$AA$32)</f>
        <v/>
      </c>
      <c r="P13" s="168" t="str">
        <f>IF(I13="","",メイン_入力!$AB$32)</f>
        <v/>
      </c>
      <c r="Q13" s="168" t="str">
        <f t="shared" ref="Q13:Q41" si="5">IF(I13="","",IF(OR(G13="冷温水1次ポンプ",G13="冷温水2次ポンプ"),H13*I13*(1-N13)*(O13+P13),IF(OR(G13="冷却水ポンプ",G13="冷水1次ポンプ",G13="冷水2次ポンプ"),H13*I13*(1-N13)*O13,IF(OR(G13="温水1次ポンプ",G13="温水2次ポンプ"),H13*I13*(1-N13)*P13,""))))</f>
        <v/>
      </c>
      <c r="R13" s="356"/>
      <c r="S13" s="168" t="str">
        <f t="shared" ref="S13:S41" si="6">IF(N13="","",IF(R13="",Q13*N13/(1-N13),R13*N13/(1-N13)))</f>
        <v/>
      </c>
      <c r="T13" s="96" t="str">
        <f t="shared" ref="T13:T41" si="7">IF(ISERROR(S13),"",IF(S13="","",S13*$AQ$3/1000))</f>
        <v/>
      </c>
      <c r="U13" s="96" t="str">
        <f t="shared" ref="U13:U41" si="8">IF(ISERROR(S13),"",IF(S13="","",S13*$AQ$4/1000))</f>
        <v/>
      </c>
      <c r="V13" s="96" t="str">
        <f t="shared" ref="V13:V41" si="9">IF(ISERROR(S13),"",IF(S13="","",S13*$AQ$5/1000))</f>
        <v/>
      </c>
      <c r="W13" s="96" t="str">
        <f>IF(ISERROR(S13),"",IF(S13="","",S13*$AQ$6/1000))</f>
        <v/>
      </c>
      <c r="X13" s="79"/>
      <c r="Y13" s="3"/>
      <c r="Z13" s="3"/>
    </row>
    <row r="14" spans="1:53" ht="15" customHeight="1">
      <c r="B14" s="139"/>
      <c r="C14" s="322">
        <v>3</v>
      </c>
      <c r="D14" s="227"/>
      <c r="E14" s="352"/>
      <c r="F14" s="353"/>
      <c r="G14" s="329"/>
      <c r="H14" s="357"/>
      <c r="I14" s="356"/>
      <c r="J14" s="227"/>
      <c r="K14" s="227"/>
      <c r="L14" s="227"/>
      <c r="M14" s="227"/>
      <c r="N14" s="31" t="str">
        <f t="shared" si="4"/>
        <v/>
      </c>
      <c r="O14" s="168" t="str">
        <f>IF(I14="","",メイン_入力!$AA$32)</f>
        <v/>
      </c>
      <c r="P14" s="168" t="str">
        <f>IF(I14="","",メイン_入力!$AB$32)</f>
        <v/>
      </c>
      <c r="Q14" s="168" t="str">
        <f t="shared" si="5"/>
        <v/>
      </c>
      <c r="R14" s="356"/>
      <c r="S14" s="168" t="str">
        <f t="shared" si="6"/>
        <v/>
      </c>
      <c r="T14" s="96" t="str">
        <f t="shared" si="7"/>
        <v/>
      </c>
      <c r="U14" s="96" t="str">
        <f t="shared" si="8"/>
        <v/>
      </c>
      <c r="V14" s="96" t="str">
        <f t="shared" si="9"/>
        <v/>
      </c>
      <c r="W14" s="96" t="str">
        <f t="shared" ref="W14:W41" si="10">IF(ISERROR(S14),"",IF(S14="","",S14*$AQ$6/1000))</f>
        <v/>
      </c>
      <c r="X14" s="79"/>
      <c r="Y14" s="3"/>
      <c r="Z14" s="3"/>
    </row>
    <row r="15" spans="1:53" ht="15" customHeight="1">
      <c r="B15" s="139"/>
      <c r="C15" s="322">
        <v>4</v>
      </c>
      <c r="D15" s="227"/>
      <c r="E15" s="352"/>
      <c r="F15" s="353"/>
      <c r="G15" s="329"/>
      <c r="H15" s="357"/>
      <c r="I15" s="356"/>
      <c r="J15" s="227"/>
      <c r="K15" s="227"/>
      <c r="L15" s="227"/>
      <c r="M15" s="227"/>
      <c r="N15" s="31" t="str">
        <f t="shared" si="4"/>
        <v/>
      </c>
      <c r="O15" s="168" t="str">
        <f>IF(I15="","",メイン_入力!$AA$32)</f>
        <v/>
      </c>
      <c r="P15" s="168" t="str">
        <f>IF(I15="","",メイン_入力!$AB$32)</f>
        <v/>
      </c>
      <c r="Q15" s="168" t="str">
        <f t="shared" si="5"/>
        <v/>
      </c>
      <c r="R15" s="356"/>
      <c r="S15" s="168" t="str">
        <f t="shared" si="6"/>
        <v/>
      </c>
      <c r="T15" s="96" t="str">
        <f t="shared" si="7"/>
        <v/>
      </c>
      <c r="U15" s="96" t="str">
        <f t="shared" si="8"/>
        <v/>
      </c>
      <c r="V15" s="96" t="str">
        <f t="shared" si="9"/>
        <v/>
      </c>
      <c r="W15" s="96" t="str">
        <f t="shared" si="10"/>
        <v/>
      </c>
      <c r="X15" s="79"/>
      <c r="Y15" s="3"/>
      <c r="Z15" s="3"/>
    </row>
    <row r="16" spans="1:53" ht="15" customHeight="1">
      <c r="B16" s="139"/>
      <c r="C16" s="322">
        <v>5</v>
      </c>
      <c r="D16" s="227"/>
      <c r="E16" s="352"/>
      <c r="F16" s="353"/>
      <c r="G16" s="329"/>
      <c r="H16" s="357"/>
      <c r="I16" s="356"/>
      <c r="J16" s="227"/>
      <c r="K16" s="227"/>
      <c r="L16" s="227"/>
      <c r="M16" s="227"/>
      <c r="N16" s="31" t="str">
        <f t="shared" si="4"/>
        <v/>
      </c>
      <c r="O16" s="168" t="str">
        <f>IF(I16="","",メイン_入力!$AA$32)</f>
        <v/>
      </c>
      <c r="P16" s="168" t="str">
        <f>IF(I16="","",メイン_入力!$AB$32)</f>
        <v/>
      </c>
      <c r="Q16" s="168" t="str">
        <f t="shared" si="5"/>
        <v/>
      </c>
      <c r="R16" s="356"/>
      <c r="S16" s="168" t="str">
        <f t="shared" si="6"/>
        <v/>
      </c>
      <c r="T16" s="96" t="str">
        <f t="shared" si="7"/>
        <v/>
      </c>
      <c r="U16" s="96" t="str">
        <f t="shared" si="8"/>
        <v/>
      </c>
      <c r="V16" s="96" t="str">
        <f t="shared" si="9"/>
        <v/>
      </c>
      <c r="W16" s="96" t="str">
        <f t="shared" si="10"/>
        <v/>
      </c>
      <c r="X16" s="79"/>
      <c r="Y16" s="3"/>
      <c r="Z16" s="3"/>
    </row>
    <row r="17" spans="2:26" ht="15" customHeight="1">
      <c r="B17" s="139"/>
      <c r="C17" s="322">
        <v>6</v>
      </c>
      <c r="D17" s="227"/>
      <c r="E17" s="352"/>
      <c r="F17" s="353"/>
      <c r="G17" s="329"/>
      <c r="H17" s="357"/>
      <c r="I17" s="356"/>
      <c r="J17" s="227"/>
      <c r="K17" s="227"/>
      <c r="L17" s="227"/>
      <c r="M17" s="227"/>
      <c r="N17" s="31" t="str">
        <f t="shared" si="4"/>
        <v/>
      </c>
      <c r="O17" s="168" t="str">
        <f>IF(I17="","",メイン_入力!$AA$32)</f>
        <v/>
      </c>
      <c r="P17" s="168" t="str">
        <f>IF(I17="","",メイン_入力!$AB$32)</f>
        <v/>
      </c>
      <c r="Q17" s="168" t="str">
        <f t="shared" si="5"/>
        <v/>
      </c>
      <c r="R17" s="356"/>
      <c r="S17" s="168" t="str">
        <f t="shared" si="6"/>
        <v/>
      </c>
      <c r="T17" s="96" t="str">
        <f t="shared" si="7"/>
        <v/>
      </c>
      <c r="U17" s="96" t="str">
        <f t="shared" si="8"/>
        <v/>
      </c>
      <c r="V17" s="96" t="str">
        <f t="shared" si="9"/>
        <v/>
      </c>
      <c r="W17" s="96" t="str">
        <f t="shared" si="10"/>
        <v/>
      </c>
      <c r="X17" s="79"/>
      <c r="Y17" s="3"/>
      <c r="Z17" s="3"/>
    </row>
    <row r="18" spans="2:26" ht="15" customHeight="1">
      <c r="B18" s="139"/>
      <c r="C18" s="322">
        <v>7</v>
      </c>
      <c r="D18" s="227"/>
      <c r="E18" s="352"/>
      <c r="F18" s="353"/>
      <c r="G18" s="329"/>
      <c r="H18" s="357"/>
      <c r="I18" s="356"/>
      <c r="J18" s="227"/>
      <c r="K18" s="227"/>
      <c r="L18" s="227"/>
      <c r="M18" s="227"/>
      <c r="N18" s="31" t="str">
        <f t="shared" si="4"/>
        <v/>
      </c>
      <c r="O18" s="168" t="str">
        <f>IF(I18="","",メイン_入力!$AA$32)</f>
        <v/>
      </c>
      <c r="P18" s="168" t="str">
        <f>IF(I18="","",メイン_入力!$AB$32)</f>
        <v/>
      </c>
      <c r="Q18" s="168" t="str">
        <f t="shared" si="5"/>
        <v/>
      </c>
      <c r="R18" s="356"/>
      <c r="S18" s="168" t="str">
        <f t="shared" si="6"/>
        <v/>
      </c>
      <c r="T18" s="96" t="str">
        <f t="shared" si="7"/>
        <v/>
      </c>
      <c r="U18" s="96" t="str">
        <f t="shared" si="8"/>
        <v/>
      </c>
      <c r="V18" s="96" t="str">
        <f t="shared" si="9"/>
        <v/>
      </c>
      <c r="W18" s="96" t="str">
        <f t="shared" si="10"/>
        <v/>
      </c>
      <c r="X18" s="79"/>
      <c r="Y18" s="3"/>
      <c r="Z18" s="3"/>
    </row>
    <row r="19" spans="2:26" ht="15" customHeight="1">
      <c r="B19" s="139"/>
      <c r="C19" s="322">
        <v>8</v>
      </c>
      <c r="D19" s="227"/>
      <c r="E19" s="352"/>
      <c r="F19" s="353"/>
      <c r="G19" s="329"/>
      <c r="H19" s="357"/>
      <c r="I19" s="356"/>
      <c r="J19" s="227"/>
      <c r="K19" s="227"/>
      <c r="L19" s="227"/>
      <c r="M19" s="227"/>
      <c r="N19" s="31" t="str">
        <f t="shared" si="4"/>
        <v/>
      </c>
      <c r="O19" s="168" t="str">
        <f>IF(I19="","",メイン_入力!$AA$32)</f>
        <v/>
      </c>
      <c r="P19" s="168" t="str">
        <f>IF(I19="","",メイン_入力!$AB$32)</f>
        <v/>
      </c>
      <c r="Q19" s="168" t="str">
        <f t="shared" si="5"/>
        <v/>
      </c>
      <c r="R19" s="356"/>
      <c r="S19" s="168" t="str">
        <f t="shared" si="6"/>
        <v/>
      </c>
      <c r="T19" s="96" t="str">
        <f t="shared" si="7"/>
        <v/>
      </c>
      <c r="U19" s="96" t="str">
        <f t="shared" si="8"/>
        <v/>
      </c>
      <c r="V19" s="96" t="str">
        <f t="shared" si="9"/>
        <v/>
      </c>
      <c r="W19" s="96" t="str">
        <f t="shared" si="10"/>
        <v/>
      </c>
      <c r="X19" s="79"/>
      <c r="Y19" s="3"/>
      <c r="Z19" s="3"/>
    </row>
    <row r="20" spans="2:26" ht="15" customHeight="1">
      <c r="B20" s="139"/>
      <c r="C20" s="322">
        <v>9</v>
      </c>
      <c r="D20" s="227"/>
      <c r="E20" s="352"/>
      <c r="F20" s="353"/>
      <c r="G20" s="329"/>
      <c r="H20" s="357"/>
      <c r="I20" s="356"/>
      <c r="J20" s="227"/>
      <c r="K20" s="227"/>
      <c r="L20" s="227"/>
      <c r="M20" s="227"/>
      <c r="N20" s="31" t="str">
        <f t="shared" si="4"/>
        <v/>
      </c>
      <c r="O20" s="168" t="str">
        <f>IF(I20="","",メイン_入力!$AA$32)</f>
        <v/>
      </c>
      <c r="P20" s="168" t="str">
        <f>IF(I20="","",メイン_入力!$AB$32)</f>
        <v/>
      </c>
      <c r="Q20" s="168" t="str">
        <f t="shared" si="5"/>
        <v/>
      </c>
      <c r="R20" s="356"/>
      <c r="S20" s="168" t="str">
        <f t="shared" si="6"/>
        <v/>
      </c>
      <c r="T20" s="96" t="str">
        <f t="shared" si="7"/>
        <v/>
      </c>
      <c r="U20" s="96" t="str">
        <f t="shared" si="8"/>
        <v/>
      </c>
      <c r="V20" s="96" t="str">
        <f t="shared" si="9"/>
        <v/>
      </c>
      <c r="W20" s="96" t="str">
        <f t="shared" si="10"/>
        <v/>
      </c>
      <c r="X20" s="79"/>
      <c r="Y20" s="3"/>
      <c r="Z20" s="3"/>
    </row>
    <row r="21" spans="2:26" ht="15" customHeight="1">
      <c r="B21" s="139"/>
      <c r="C21" s="322">
        <v>10</v>
      </c>
      <c r="D21" s="227"/>
      <c r="E21" s="352"/>
      <c r="F21" s="353"/>
      <c r="G21" s="329"/>
      <c r="H21" s="357"/>
      <c r="I21" s="356"/>
      <c r="J21" s="227"/>
      <c r="K21" s="227"/>
      <c r="L21" s="227"/>
      <c r="M21" s="227"/>
      <c r="N21" s="31" t="str">
        <f t="shared" si="4"/>
        <v/>
      </c>
      <c r="O21" s="168" t="str">
        <f>IF(I21="","",メイン_入力!$AA$32)</f>
        <v/>
      </c>
      <c r="P21" s="168" t="str">
        <f>IF(I21="","",メイン_入力!$AB$32)</f>
        <v/>
      </c>
      <c r="Q21" s="168" t="str">
        <f t="shared" si="5"/>
        <v/>
      </c>
      <c r="R21" s="356"/>
      <c r="S21" s="168" t="str">
        <f t="shared" si="6"/>
        <v/>
      </c>
      <c r="T21" s="96" t="str">
        <f t="shared" si="7"/>
        <v/>
      </c>
      <c r="U21" s="96" t="str">
        <f t="shared" si="8"/>
        <v/>
      </c>
      <c r="V21" s="96" t="str">
        <f t="shared" si="9"/>
        <v/>
      </c>
      <c r="W21" s="96" t="str">
        <f t="shared" si="10"/>
        <v/>
      </c>
      <c r="X21" s="79"/>
      <c r="Y21" s="3"/>
      <c r="Z21" s="3"/>
    </row>
    <row r="22" spans="2:26" ht="15" customHeight="1">
      <c r="B22" s="139"/>
      <c r="C22" s="322">
        <v>11</v>
      </c>
      <c r="D22" s="227"/>
      <c r="E22" s="352"/>
      <c r="F22" s="353"/>
      <c r="G22" s="329"/>
      <c r="H22" s="357"/>
      <c r="I22" s="356"/>
      <c r="J22" s="227"/>
      <c r="K22" s="227"/>
      <c r="L22" s="227"/>
      <c r="M22" s="227"/>
      <c r="N22" s="31" t="str">
        <f t="shared" si="4"/>
        <v/>
      </c>
      <c r="O22" s="168" t="str">
        <f>IF(I22="","",メイン_入力!$AA$32)</f>
        <v/>
      </c>
      <c r="P22" s="168" t="str">
        <f>IF(I22="","",メイン_入力!$AB$32)</f>
        <v/>
      </c>
      <c r="Q22" s="168" t="str">
        <f t="shared" si="5"/>
        <v/>
      </c>
      <c r="R22" s="356"/>
      <c r="S22" s="168" t="str">
        <f t="shared" si="6"/>
        <v/>
      </c>
      <c r="T22" s="96" t="str">
        <f t="shared" si="7"/>
        <v/>
      </c>
      <c r="U22" s="96" t="str">
        <f t="shared" si="8"/>
        <v/>
      </c>
      <c r="V22" s="96" t="str">
        <f t="shared" si="9"/>
        <v/>
      </c>
      <c r="W22" s="96" t="str">
        <f t="shared" si="10"/>
        <v/>
      </c>
      <c r="X22" s="79"/>
      <c r="Y22" s="3"/>
      <c r="Z22" s="3"/>
    </row>
    <row r="23" spans="2:26" ht="15" customHeight="1">
      <c r="B23" s="139"/>
      <c r="C23" s="322">
        <v>12</v>
      </c>
      <c r="D23" s="227"/>
      <c r="E23" s="352"/>
      <c r="F23" s="353"/>
      <c r="G23" s="329"/>
      <c r="H23" s="357"/>
      <c r="I23" s="356"/>
      <c r="J23" s="227"/>
      <c r="K23" s="227"/>
      <c r="L23" s="227"/>
      <c r="M23" s="227"/>
      <c r="N23" s="31" t="str">
        <f t="shared" si="4"/>
        <v/>
      </c>
      <c r="O23" s="168" t="str">
        <f>IF(I23="","",メイン_入力!$AA$32)</f>
        <v/>
      </c>
      <c r="P23" s="168" t="str">
        <f>IF(I23="","",メイン_入力!$AB$32)</f>
        <v/>
      </c>
      <c r="Q23" s="168" t="str">
        <f t="shared" si="5"/>
        <v/>
      </c>
      <c r="R23" s="356"/>
      <c r="S23" s="168" t="str">
        <f t="shared" si="6"/>
        <v/>
      </c>
      <c r="T23" s="96" t="str">
        <f t="shared" si="7"/>
        <v/>
      </c>
      <c r="U23" s="96" t="str">
        <f t="shared" si="8"/>
        <v/>
      </c>
      <c r="V23" s="96" t="str">
        <f t="shared" si="9"/>
        <v/>
      </c>
      <c r="W23" s="96" t="str">
        <f t="shared" si="10"/>
        <v/>
      </c>
      <c r="X23" s="79"/>
      <c r="Y23" s="3"/>
      <c r="Z23" s="3"/>
    </row>
    <row r="24" spans="2:26" ht="15" customHeight="1">
      <c r="B24" s="139"/>
      <c r="C24" s="322">
        <v>13</v>
      </c>
      <c r="D24" s="227"/>
      <c r="E24" s="352"/>
      <c r="F24" s="353"/>
      <c r="G24" s="329"/>
      <c r="H24" s="357"/>
      <c r="I24" s="356"/>
      <c r="J24" s="227"/>
      <c r="K24" s="227"/>
      <c r="L24" s="227"/>
      <c r="M24" s="227"/>
      <c r="N24" s="31" t="str">
        <f t="shared" si="4"/>
        <v/>
      </c>
      <c r="O24" s="168" t="str">
        <f>IF(I24="","",メイン_入力!$AA$32)</f>
        <v/>
      </c>
      <c r="P24" s="168" t="str">
        <f>IF(I24="","",メイン_入力!$AB$32)</f>
        <v/>
      </c>
      <c r="Q24" s="168" t="str">
        <f t="shared" si="5"/>
        <v/>
      </c>
      <c r="R24" s="356"/>
      <c r="S24" s="168" t="str">
        <f t="shared" si="6"/>
        <v/>
      </c>
      <c r="T24" s="96" t="str">
        <f t="shared" si="7"/>
        <v/>
      </c>
      <c r="U24" s="96" t="str">
        <f t="shared" si="8"/>
        <v/>
      </c>
      <c r="V24" s="96" t="str">
        <f t="shared" si="9"/>
        <v/>
      </c>
      <c r="W24" s="96" t="str">
        <f t="shared" si="10"/>
        <v/>
      </c>
      <c r="X24" s="79"/>
      <c r="Y24" s="3"/>
      <c r="Z24" s="3"/>
    </row>
    <row r="25" spans="2:26" ht="15" customHeight="1">
      <c r="B25" s="139"/>
      <c r="C25" s="322">
        <v>14</v>
      </c>
      <c r="D25" s="227"/>
      <c r="E25" s="352"/>
      <c r="F25" s="353"/>
      <c r="G25" s="329"/>
      <c r="H25" s="357"/>
      <c r="I25" s="356"/>
      <c r="J25" s="227"/>
      <c r="K25" s="227"/>
      <c r="L25" s="227"/>
      <c r="M25" s="227"/>
      <c r="N25" s="31" t="str">
        <f t="shared" si="4"/>
        <v/>
      </c>
      <c r="O25" s="168" t="str">
        <f>IF(I25="","",メイン_入力!$AA$32)</f>
        <v/>
      </c>
      <c r="P25" s="168" t="str">
        <f>IF(I25="","",メイン_入力!$AB$32)</f>
        <v/>
      </c>
      <c r="Q25" s="168" t="str">
        <f t="shared" si="5"/>
        <v/>
      </c>
      <c r="R25" s="356"/>
      <c r="S25" s="168" t="str">
        <f t="shared" si="6"/>
        <v/>
      </c>
      <c r="T25" s="96" t="str">
        <f t="shared" si="7"/>
        <v/>
      </c>
      <c r="U25" s="96" t="str">
        <f t="shared" si="8"/>
        <v/>
      </c>
      <c r="V25" s="96" t="str">
        <f t="shared" si="9"/>
        <v/>
      </c>
      <c r="W25" s="96" t="str">
        <f t="shared" si="10"/>
        <v/>
      </c>
      <c r="X25" s="79"/>
      <c r="Y25" s="3"/>
      <c r="Z25" s="3"/>
    </row>
    <row r="26" spans="2:26" ht="15" customHeight="1">
      <c r="B26" s="139"/>
      <c r="C26" s="322">
        <v>15</v>
      </c>
      <c r="D26" s="227"/>
      <c r="E26" s="352"/>
      <c r="F26" s="353"/>
      <c r="G26" s="329"/>
      <c r="H26" s="357"/>
      <c r="I26" s="356"/>
      <c r="J26" s="227"/>
      <c r="K26" s="227"/>
      <c r="L26" s="227"/>
      <c r="M26" s="227"/>
      <c r="N26" s="31" t="str">
        <f t="shared" si="4"/>
        <v/>
      </c>
      <c r="O26" s="168" t="str">
        <f>IF(I26="","",メイン_入力!$AA$32)</f>
        <v/>
      </c>
      <c r="P26" s="168" t="str">
        <f>IF(I26="","",メイン_入力!$AB$32)</f>
        <v/>
      </c>
      <c r="Q26" s="168" t="str">
        <f t="shared" si="5"/>
        <v/>
      </c>
      <c r="R26" s="356"/>
      <c r="S26" s="168" t="str">
        <f t="shared" si="6"/>
        <v/>
      </c>
      <c r="T26" s="96" t="str">
        <f t="shared" si="7"/>
        <v/>
      </c>
      <c r="U26" s="96" t="str">
        <f t="shared" si="8"/>
        <v/>
      </c>
      <c r="V26" s="96" t="str">
        <f t="shared" si="9"/>
        <v/>
      </c>
      <c r="W26" s="96" t="str">
        <f t="shared" si="10"/>
        <v/>
      </c>
      <c r="X26" s="79"/>
      <c r="Y26" s="3"/>
      <c r="Z26" s="3"/>
    </row>
    <row r="27" spans="2:26" ht="15" customHeight="1">
      <c r="B27" s="139"/>
      <c r="C27" s="322">
        <v>16</v>
      </c>
      <c r="D27" s="227"/>
      <c r="E27" s="352"/>
      <c r="F27" s="353"/>
      <c r="G27" s="329"/>
      <c r="H27" s="357"/>
      <c r="I27" s="356"/>
      <c r="J27" s="227"/>
      <c r="K27" s="227"/>
      <c r="L27" s="227"/>
      <c r="M27" s="227"/>
      <c r="N27" s="31" t="str">
        <f t="shared" si="4"/>
        <v/>
      </c>
      <c r="O27" s="168" t="str">
        <f>IF(I27="","",メイン_入力!$AA$32)</f>
        <v/>
      </c>
      <c r="P27" s="168" t="str">
        <f>IF(I27="","",メイン_入力!$AB$32)</f>
        <v/>
      </c>
      <c r="Q27" s="168" t="str">
        <f t="shared" si="5"/>
        <v/>
      </c>
      <c r="R27" s="356"/>
      <c r="S27" s="168" t="str">
        <f t="shared" si="6"/>
        <v/>
      </c>
      <c r="T27" s="96" t="str">
        <f t="shared" si="7"/>
        <v/>
      </c>
      <c r="U27" s="96" t="str">
        <f t="shared" si="8"/>
        <v/>
      </c>
      <c r="V27" s="96" t="str">
        <f t="shared" si="9"/>
        <v/>
      </c>
      <c r="W27" s="96" t="str">
        <f t="shared" si="10"/>
        <v/>
      </c>
      <c r="X27" s="79"/>
      <c r="Y27" s="3"/>
      <c r="Z27" s="3"/>
    </row>
    <row r="28" spans="2:26" ht="15" customHeight="1">
      <c r="B28" s="139"/>
      <c r="C28" s="322">
        <v>17</v>
      </c>
      <c r="D28" s="227"/>
      <c r="E28" s="352"/>
      <c r="F28" s="353"/>
      <c r="G28" s="329"/>
      <c r="H28" s="357"/>
      <c r="I28" s="356"/>
      <c r="J28" s="227"/>
      <c r="K28" s="227"/>
      <c r="L28" s="227"/>
      <c r="M28" s="227"/>
      <c r="N28" s="31" t="str">
        <f t="shared" si="4"/>
        <v/>
      </c>
      <c r="O28" s="168" t="str">
        <f>IF(I28="","",メイン_入力!$AA$32)</f>
        <v/>
      </c>
      <c r="P28" s="168" t="str">
        <f>IF(I28="","",メイン_入力!$AB$32)</f>
        <v/>
      </c>
      <c r="Q28" s="168" t="str">
        <f t="shared" si="5"/>
        <v/>
      </c>
      <c r="R28" s="356"/>
      <c r="S28" s="168" t="str">
        <f t="shared" si="6"/>
        <v/>
      </c>
      <c r="T28" s="96" t="str">
        <f t="shared" si="7"/>
        <v/>
      </c>
      <c r="U28" s="96" t="str">
        <f t="shared" si="8"/>
        <v/>
      </c>
      <c r="V28" s="96" t="str">
        <f t="shared" si="9"/>
        <v/>
      </c>
      <c r="W28" s="96" t="str">
        <f t="shared" si="10"/>
        <v/>
      </c>
      <c r="X28" s="79"/>
      <c r="Y28" s="3"/>
      <c r="Z28" s="3"/>
    </row>
    <row r="29" spans="2:26" ht="15" customHeight="1">
      <c r="B29" s="139"/>
      <c r="C29" s="322">
        <v>18</v>
      </c>
      <c r="D29" s="227"/>
      <c r="E29" s="352"/>
      <c r="F29" s="353"/>
      <c r="G29" s="329"/>
      <c r="H29" s="357"/>
      <c r="I29" s="356"/>
      <c r="J29" s="227"/>
      <c r="K29" s="227"/>
      <c r="L29" s="227"/>
      <c r="M29" s="227"/>
      <c r="N29" s="31" t="str">
        <f t="shared" si="4"/>
        <v/>
      </c>
      <c r="O29" s="168" t="str">
        <f>IF(I29="","",メイン_入力!$AA$32)</f>
        <v/>
      </c>
      <c r="P29" s="168" t="str">
        <f>IF(I29="","",メイン_入力!$AB$32)</f>
        <v/>
      </c>
      <c r="Q29" s="168" t="str">
        <f t="shared" si="5"/>
        <v/>
      </c>
      <c r="R29" s="356"/>
      <c r="S29" s="168" t="str">
        <f t="shared" si="6"/>
        <v/>
      </c>
      <c r="T29" s="96" t="str">
        <f t="shared" si="7"/>
        <v/>
      </c>
      <c r="U29" s="96" t="str">
        <f t="shared" si="8"/>
        <v/>
      </c>
      <c r="V29" s="96" t="str">
        <f t="shared" si="9"/>
        <v/>
      </c>
      <c r="W29" s="96" t="str">
        <f t="shared" si="10"/>
        <v/>
      </c>
      <c r="X29" s="79"/>
      <c r="Y29" s="3"/>
      <c r="Z29" s="3"/>
    </row>
    <row r="30" spans="2:26" ht="15" customHeight="1">
      <c r="B30" s="139"/>
      <c r="C30" s="322">
        <v>19</v>
      </c>
      <c r="D30" s="227"/>
      <c r="E30" s="352"/>
      <c r="F30" s="353"/>
      <c r="G30" s="329"/>
      <c r="H30" s="357"/>
      <c r="I30" s="356"/>
      <c r="J30" s="227"/>
      <c r="K30" s="227"/>
      <c r="L30" s="227"/>
      <c r="M30" s="227"/>
      <c r="N30" s="31" t="str">
        <f t="shared" si="4"/>
        <v/>
      </c>
      <c r="O30" s="168" t="str">
        <f>IF(I30="","",メイン_入力!$AA$32)</f>
        <v/>
      </c>
      <c r="P30" s="168" t="str">
        <f>IF(I30="","",メイン_入力!$AB$32)</f>
        <v/>
      </c>
      <c r="Q30" s="168" t="str">
        <f t="shared" si="5"/>
        <v/>
      </c>
      <c r="R30" s="356"/>
      <c r="S30" s="168" t="str">
        <f t="shared" si="6"/>
        <v/>
      </c>
      <c r="T30" s="96" t="str">
        <f t="shared" si="7"/>
        <v/>
      </c>
      <c r="U30" s="96" t="str">
        <f t="shared" si="8"/>
        <v/>
      </c>
      <c r="V30" s="96" t="str">
        <f t="shared" si="9"/>
        <v/>
      </c>
      <c r="W30" s="96" t="str">
        <f t="shared" si="10"/>
        <v/>
      </c>
      <c r="X30" s="79"/>
      <c r="Y30" s="3"/>
      <c r="Z30" s="3"/>
    </row>
    <row r="31" spans="2:26" ht="15" customHeight="1">
      <c r="B31" s="139"/>
      <c r="C31" s="322">
        <v>20</v>
      </c>
      <c r="D31" s="227"/>
      <c r="E31" s="352"/>
      <c r="F31" s="353"/>
      <c r="G31" s="329"/>
      <c r="H31" s="357"/>
      <c r="I31" s="356"/>
      <c r="J31" s="227"/>
      <c r="K31" s="227"/>
      <c r="L31" s="227"/>
      <c r="M31" s="227"/>
      <c r="N31" s="31" t="str">
        <f t="shared" si="4"/>
        <v/>
      </c>
      <c r="O31" s="168" t="str">
        <f>IF(I31="","",メイン_入力!$AA$32)</f>
        <v/>
      </c>
      <c r="P31" s="168" t="str">
        <f>IF(I31="","",メイン_入力!$AB$32)</f>
        <v/>
      </c>
      <c r="Q31" s="168" t="str">
        <f t="shared" si="5"/>
        <v/>
      </c>
      <c r="R31" s="356"/>
      <c r="S31" s="168" t="str">
        <f t="shared" si="6"/>
        <v/>
      </c>
      <c r="T31" s="96" t="str">
        <f t="shared" si="7"/>
        <v/>
      </c>
      <c r="U31" s="96" t="str">
        <f t="shared" si="8"/>
        <v/>
      </c>
      <c r="V31" s="96" t="str">
        <f t="shared" si="9"/>
        <v/>
      </c>
      <c r="W31" s="96" t="str">
        <f t="shared" si="10"/>
        <v/>
      </c>
      <c r="X31" s="79"/>
      <c r="Y31" s="3"/>
      <c r="Z31" s="3"/>
    </row>
    <row r="32" spans="2:26" ht="15" customHeight="1">
      <c r="B32" s="139"/>
      <c r="C32" s="322">
        <v>21</v>
      </c>
      <c r="D32" s="227"/>
      <c r="E32" s="352"/>
      <c r="F32" s="353"/>
      <c r="G32" s="329"/>
      <c r="H32" s="357"/>
      <c r="I32" s="356"/>
      <c r="J32" s="227"/>
      <c r="K32" s="227"/>
      <c r="L32" s="227"/>
      <c r="M32" s="227"/>
      <c r="N32" s="31" t="str">
        <f t="shared" si="4"/>
        <v/>
      </c>
      <c r="O32" s="168" t="str">
        <f>IF(I32="","",メイン_入力!$AA$32)</f>
        <v/>
      </c>
      <c r="P32" s="168" t="str">
        <f>IF(I32="","",メイン_入力!$AB$32)</f>
        <v/>
      </c>
      <c r="Q32" s="168" t="str">
        <f t="shared" si="5"/>
        <v/>
      </c>
      <c r="R32" s="356"/>
      <c r="S32" s="168" t="str">
        <f t="shared" si="6"/>
        <v/>
      </c>
      <c r="T32" s="96" t="str">
        <f t="shared" si="7"/>
        <v/>
      </c>
      <c r="U32" s="96" t="str">
        <f t="shared" si="8"/>
        <v/>
      </c>
      <c r="V32" s="96" t="str">
        <f t="shared" si="9"/>
        <v/>
      </c>
      <c r="W32" s="96" t="str">
        <f t="shared" si="10"/>
        <v/>
      </c>
      <c r="X32" s="79"/>
      <c r="Y32" s="3"/>
      <c r="Z32" s="3"/>
    </row>
    <row r="33" spans="2:26" ht="15" customHeight="1">
      <c r="B33" s="139"/>
      <c r="C33" s="322">
        <v>22</v>
      </c>
      <c r="D33" s="227"/>
      <c r="E33" s="352"/>
      <c r="F33" s="353"/>
      <c r="G33" s="329"/>
      <c r="H33" s="357"/>
      <c r="I33" s="356"/>
      <c r="J33" s="227"/>
      <c r="K33" s="227"/>
      <c r="L33" s="227"/>
      <c r="M33" s="227"/>
      <c r="N33" s="31" t="str">
        <f t="shared" si="4"/>
        <v/>
      </c>
      <c r="O33" s="168" t="str">
        <f>IF(I33="","",メイン_入力!$AA$32)</f>
        <v/>
      </c>
      <c r="P33" s="168" t="str">
        <f>IF(I33="","",メイン_入力!$AB$32)</f>
        <v/>
      </c>
      <c r="Q33" s="168" t="str">
        <f t="shared" si="5"/>
        <v/>
      </c>
      <c r="R33" s="356"/>
      <c r="S33" s="168" t="str">
        <f t="shared" si="6"/>
        <v/>
      </c>
      <c r="T33" s="96" t="str">
        <f t="shared" si="7"/>
        <v/>
      </c>
      <c r="U33" s="96" t="str">
        <f t="shared" si="8"/>
        <v/>
      </c>
      <c r="V33" s="96" t="str">
        <f t="shared" si="9"/>
        <v/>
      </c>
      <c r="W33" s="96" t="str">
        <f t="shared" si="10"/>
        <v/>
      </c>
      <c r="X33" s="79"/>
      <c r="Y33" s="3"/>
      <c r="Z33" s="3"/>
    </row>
    <row r="34" spans="2:26" ht="15" customHeight="1">
      <c r="B34" s="139"/>
      <c r="C34" s="322">
        <v>23</v>
      </c>
      <c r="D34" s="227"/>
      <c r="E34" s="352"/>
      <c r="F34" s="353"/>
      <c r="G34" s="329"/>
      <c r="H34" s="357"/>
      <c r="I34" s="356"/>
      <c r="J34" s="227"/>
      <c r="K34" s="227"/>
      <c r="L34" s="227"/>
      <c r="M34" s="227"/>
      <c r="N34" s="31" t="str">
        <f t="shared" si="4"/>
        <v/>
      </c>
      <c r="O34" s="168" t="str">
        <f>IF(I34="","",メイン_入力!$AA$32)</f>
        <v/>
      </c>
      <c r="P34" s="168" t="str">
        <f>IF(I34="","",メイン_入力!$AB$32)</f>
        <v/>
      </c>
      <c r="Q34" s="168" t="str">
        <f t="shared" si="5"/>
        <v/>
      </c>
      <c r="R34" s="356"/>
      <c r="S34" s="168" t="str">
        <f t="shared" si="6"/>
        <v/>
      </c>
      <c r="T34" s="96" t="str">
        <f t="shared" si="7"/>
        <v/>
      </c>
      <c r="U34" s="96" t="str">
        <f t="shared" si="8"/>
        <v/>
      </c>
      <c r="V34" s="96" t="str">
        <f t="shared" si="9"/>
        <v/>
      </c>
      <c r="W34" s="96" t="str">
        <f t="shared" si="10"/>
        <v/>
      </c>
      <c r="X34" s="79"/>
      <c r="Y34" s="3"/>
      <c r="Z34" s="3"/>
    </row>
    <row r="35" spans="2:26" ht="15" customHeight="1">
      <c r="B35" s="139"/>
      <c r="C35" s="322">
        <v>24</v>
      </c>
      <c r="D35" s="227"/>
      <c r="E35" s="352"/>
      <c r="F35" s="353"/>
      <c r="G35" s="329"/>
      <c r="H35" s="357"/>
      <c r="I35" s="356"/>
      <c r="J35" s="227"/>
      <c r="K35" s="227"/>
      <c r="L35" s="227"/>
      <c r="M35" s="227"/>
      <c r="N35" s="31" t="str">
        <f t="shared" si="4"/>
        <v/>
      </c>
      <c r="O35" s="168" t="str">
        <f>IF(I35="","",メイン_入力!$AA$32)</f>
        <v/>
      </c>
      <c r="P35" s="168" t="str">
        <f>IF(I35="","",メイン_入力!$AB$32)</f>
        <v/>
      </c>
      <c r="Q35" s="168" t="str">
        <f t="shared" si="5"/>
        <v/>
      </c>
      <c r="R35" s="356"/>
      <c r="S35" s="168" t="str">
        <f t="shared" si="6"/>
        <v/>
      </c>
      <c r="T35" s="96" t="str">
        <f t="shared" si="7"/>
        <v/>
      </c>
      <c r="U35" s="96" t="str">
        <f t="shared" si="8"/>
        <v/>
      </c>
      <c r="V35" s="96" t="str">
        <f t="shared" si="9"/>
        <v/>
      </c>
      <c r="W35" s="96" t="str">
        <f t="shared" si="10"/>
        <v/>
      </c>
      <c r="X35" s="79"/>
      <c r="Y35" s="3"/>
      <c r="Z35" s="3"/>
    </row>
    <row r="36" spans="2:26" ht="15" customHeight="1">
      <c r="B36" s="139"/>
      <c r="C36" s="322">
        <v>25</v>
      </c>
      <c r="D36" s="227"/>
      <c r="E36" s="352"/>
      <c r="F36" s="353"/>
      <c r="G36" s="329"/>
      <c r="H36" s="357"/>
      <c r="I36" s="356"/>
      <c r="J36" s="227"/>
      <c r="K36" s="227"/>
      <c r="L36" s="227"/>
      <c r="M36" s="227"/>
      <c r="N36" s="31" t="str">
        <f t="shared" si="4"/>
        <v/>
      </c>
      <c r="O36" s="168" t="str">
        <f>IF(I36="","",メイン_入力!$AA$32)</f>
        <v/>
      </c>
      <c r="P36" s="168" t="str">
        <f>IF(I36="","",メイン_入力!$AB$32)</f>
        <v/>
      </c>
      <c r="Q36" s="168" t="str">
        <f t="shared" si="5"/>
        <v/>
      </c>
      <c r="R36" s="356"/>
      <c r="S36" s="168" t="str">
        <f t="shared" si="6"/>
        <v/>
      </c>
      <c r="T36" s="96" t="str">
        <f t="shared" si="7"/>
        <v/>
      </c>
      <c r="U36" s="96" t="str">
        <f t="shared" si="8"/>
        <v/>
      </c>
      <c r="V36" s="96" t="str">
        <f t="shared" si="9"/>
        <v/>
      </c>
      <c r="W36" s="96" t="str">
        <f t="shared" si="10"/>
        <v/>
      </c>
      <c r="X36" s="79"/>
      <c r="Y36" s="3"/>
      <c r="Z36" s="3"/>
    </row>
    <row r="37" spans="2:26" ht="15" customHeight="1">
      <c r="B37" s="139"/>
      <c r="C37" s="322">
        <v>26</v>
      </c>
      <c r="D37" s="227"/>
      <c r="E37" s="352"/>
      <c r="F37" s="353"/>
      <c r="G37" s="329"/>
      <c r="H37" s="357"/>
      <c r="I37" s="356"/>
      <c r="J37" s="227"/>
      <c r="K37" s="227"/>
      <c r="L37" s="227"/>
      <c r="M37" s="227"/>
      <c r="N37" s="31" t="str">
        <f t="shared" si="4"/>
        <v/>
      </c>
      <c r="O37" s="168" t="str">
        <f>IF(I37="","",メイン_入力!$AA$32)</f>
        <v/>
      </c>
      <c r="P37" s="168" t="str">
        <f>IF(I37="","",メイン_入力!$AB$32)</f>
        <v/>
      </c>
      <c r="Q37" s="168" t="str">
        <f t="shared" si="5"/>
        <v/>
      </c>
      <c r="R37" s="356"/>
      <c r="S37" s="168" t="str">
        <f t="shared" si="6"/>
        <v/>
      </c>
      <c r="T37" s="96" t="str">
        <f t="shared" si="7"/>
        <v/>
      </c>
      <c r="U37" s="96" t="str">
        <f t="shared" si="8"/>
        <v/>
      </c>
      <c r="V37" s="96" t="str">
        <f t="shared" si="9"/>
        <v/>
      </c>
      <c r="W37" s="96" t="str">
        <f t="shared" si="10"/>
        <v/>
      </c>
      <c r="X37" s="79"/>
      <c r="Y37" s="3"/>
      <c r="Z37" s="3"/>
    </row>
    <row r="38" spans="2:26" ht="15" customHeight="1">
      <c r="B38" s="139"/>
      <c r="C38" s="322">
        <v>27</v>
      </c>
      <c r="D38" s="227"/>
      <c r="E38" s="352"/>
      <c r="F38" s="353"/>
      <c r="G38" s="329"/>
      <c r="H38" s="357"/>
      <c r="I38" s="356"/>
      <c r="J38" s="227"/>
      <c r="K38" s="227"/>
      <c r="L38" s="227"/>
      <c r="M38" s="227"/>
      <c r="N38" s="31" t="str">
        <f t="shared" si="4"/>
        <v/>
      </c>
      <c r="O38" s="168" t="str">
        <f>IF(I38="","",メイン_入力!$AA$32)</f>
        <v/>
      </c>
      <c r="P38" s="168" t="str">
        <f>IF(I38="","",メイン_入力!$AB$32)</f>
        <v/>
      </c>
      <c r="Q38" s="168" t="str">
        <f t="shared" si="5"/>
        <v/>
      </c>
      <c r="R38" s="356"/>
      <c r="S38" s="168" t="str">
        <f t="shared" si="6"/>
        <v/>
      </c>
      <c r="T38" s="96" t="str">
        <f t="shared" si="7"/>
        <v/>
      </c>
      <c r="U38" s="96" t="str">
        <f t="shared" si="8"/>
        <v/>
      </c>
      <c r="V38" s="96" t="str">
        <f t="shared" si="9"/>
        <v/>
      </c>
      <c r="W38" s="96" t="str">
        <f t="shared" si="10"/>
        <v/>
      </c>
      <c r="X38" s="79"/>
      <c r="Y38" s="3"/>
      <c r="Z38" s="3"/>
    </row>
    <row r="39" spans="2:26" ht="15" customHeight="1">
      <c r="B39" s="139"/>
      <c r="C39" s="322">
        <v>28</v>
      </c>
      <c r="D39" s="227"/>
      <c r="E39" s="352"/>
      <c r="F39" s="353"/>
      <c r="G39" s="329"/>
      <c r="H39" s="357"/>
      <c r="I39" s="356"/>
      <c r="J39" s="227"/>
      <c r="K39" s="227"/>
      <c r="L39" s="227"/>
      <c r="M39" s="227"/>
      <c r="N39" s="31" t="str">
        <f t="shared" si="4"/>
        <v/>
      </c>
      <c r="O39" s="168" t="str">
        <f>IF(I39="","",メイン_入力!$AA$32)</f>
        <v/>
      </c>
      <c r="P39" s="168" t="str">
        <f>IF(I39="","",メイン_入力!$AB$32)</f>
        <v/>
      </c>
      <c r="Q39" s="168" t="str">
        <f t="shared" si="5"/>
        <v/>
      </c>
      <c r="R39" s="356"/>
      <c r="S39" s="168" t="str">
        <f t="shared" si="6"/>
        <v/>
      </c>
      <c r="T39" s="96" t="str">
        <f t="shared" si="7"/>
        <v/>
      </c>
      <c r="U39" s="96" t="str">
        <f t="shared" si="8"/>
        <v/>
      </c>
      <c r="V39" s="96" t="str">
        <f t="shared" si="9"/>
        <v/>
      </c>
      <c r="W39" s="96" t="str">
        <f t="shared" si="10"/>
        <v/>
      </c>
      <c r="X39" s="79"/>
      <c r="Y39" s="3"/>
      <c r="Z39" s="3"/>
    </row>
    <row r="40" spans="2:26" ht="15" customHeight="1">
      <c r="B40" s="139"/>
      <c r="C40" s="322">
        <v>29</v>
      </c>
      <c r="D40" s="227"/>
      <c r="E40" s="352"/>
      <c r="F40" s="353"/>
      <c r="G40" s="329"/>
      <c r="H40" s="357"/>
      <c r="I40" s="356"/>
      <c r="J40" s="227"/>
      <c r="K40" s="227"/>
      <c r="L40" s="227"/>
      <c r="M40" s="227"/>
      <c r="N40" s="31" t="str">
        <f t="shared" si="4"/>
        <v/>
      </c>
      <c r="O40" s="168" t="str">
        <f>IF(I40="","",メイン_入力!$AA$32)</f>
        <v/>
      </c>
      <c r="P40" s="168" t="str">
        <f>IF(I40="","",メイン_入力!$AB$32)</f>
        <v/>
      </c>
      <c r="Q40" s="168" t="str">
        <f t="shared" si="5"/>
        <v/>
      </c>
      <c r="R40" s="356"/>
      <c r="S40" s="168" t="str">
        <f t="shared" si="6"/>
        <v/>
      </c>
      <c r="T40" s="96" t="str">
        <f t="shared" si="7"/>
        <v/>
      </c>
      <c r="U40" s="96" t="str">
        <f t="shared" si="8"/>
        <v/>
      </c>
      <c r="V40" s="96" t="str">
        <f t="shared" si="9"/>
        <v/>
      </c>
      <c r="W40" s="96" t="str">
        <f t="shared" si="10"/>
        <v/>
      </c>
      <c r="X40" s="79"/>
      <c r="Y40" s="3"/>
      <c r="Z40" s="3"/>
    </row>
    <row r="41" spans="2:26" ht="15" customHeight="1">
      <c r="B41" s="139"/>
      <c r="C41" s="322">
        <v>30</v>
      </c>
      <c r="D41" s="227"/>
      <c r="E41" s="352"/>
      <c r="F41" s="353"/>
      <c r="G41" s="329"/>
      <c r="H41" s="357"/>
      <c r="I41" s="356"/>
      <c r="J41" s="227"/>
      <c r="K41" s="227"/>
      <c r="L41" s="227"/>
      <c r="M41" s="227"/>
      <c r="N41" s="31" t="str">
        <f t="shared" si="4"/>
        <v/>
      </c>
      <c r="O41" s="168" t="str">
        <f>IF(I41="","",メイン_入力!$AA$32)</f>
        <v/>
      </c>
      <c r="P41" s="168" t="str">
        <f>IF(I41="","",メイン_入力!$AB$32)</f>
        <v/>
      </c>
      <c r="Q41" s="168" t="str">
        <f t="shared" si="5"/>
        <v/>
      </c>
      <c r="R41" s="356"/>
      <c r="S41" s="168" t="str">
        <f t="shared" si="6"/>
        <v/>
      </c>
      <c r="T41" s="96" t="str">
        <f t="shared" si="7"/>
        <v/>
      </c>
      <c r="U41" s="96" t="str">
        <f t="shared" si="8"/>
        <v/>
      </c>
      <c r="V41" s="96" t="str">
        <f t="shared" si="9"/>
        <v/>
      </c>
      <c r="W41" s="96" t="str">
        <f t="shared" si="10"/>
        <v/>
      </c>
      <c r="X41" s="79"/>
      <c r="Y41" s="3"/>
      <c r="Z41" s="3"/>
    </row>
    <row r="42" spans="2:26">
      <c r="B42" s="376"/>
      <c r="C42" s="332"/>
      <c r="D42" s="332"/>
      <c r="E42" s="332"/>
      <c r="F42" s="332"/>
      <c r="G42" s="332"/>
      <c r="H42" s="332"/>
      <c r="I42" s="332"/>
      <c r="J42" s="332"/>
      <c r="K42" s="332"/>
      <c r="L42" s="332"/>
      <c r="M42" s="332"/>
      <c r="N42" s="332"/>
      <c r="O42" s="332"/>
      <c r="P42" s="332"/>
      <c r="Q42" s="332"/>
      <c r="R42" s="332"/>
      <c r="S42" s="33"/>
      <c r="T42" s="33"/>
      <c r="U42" s="33"/>
      <c r="V42" s="33"/>
      <c r="W42" s="33"/>
      <c r="X42" s="377"/>
      <c r="Y42" s="3"/>
      <c r="Z42" s="3"/>
    </row>
    <row r="43" spans="2:26">
      <c r="X43" s="303" t="s">
        <v>229</v>
      </c>
    </row>
  </sheetData>
  <sheetProtection algorithmName="SHA-512" hashValue="Hi2xXdGw9hd/NuDCCMhPjBiDn4twywvKMJNmMoM2cVe4g6K4wpmTe6TY++j9F84S+SoWRiTMfG73ICMXftSYwg==" saltValue="AqiGTyA9F6NptFdibgK1Dw==" spinCount="100000" sheet="1" selectLockedCells="1"/>
  <mergeCells count="20">
    <mergeCell ref="C8:C11"/>
    <mergeCell ref="D8:M8"/>
    <mergeCell ref="D9:D11"/>
    <mergeCell ref="E9:E11"/>
    <mergeCell ref="F9:F11"/>
    <mergeCell ref="G9:G11"/>
    <mergeCell ref="H9:H11"/>
    <mergeCell ref="I9:I11"/>
    <mergeCell ref="J9:M9"/>
    <mergeCell ref="J10:J11"/>
    <mergeCell ref="N8:W8"/>
    <mergeCell ref="K10:K11"/>
    <mergeCell ref="L10:L11"/>
    <mergeCell ref="M10:M11"/>
    <mergeCell ref="N9:N11"/>
    <mergeCell ref="T9:W10"/>
    <mergeCell ref="O9:P10"/>
    <mergeCell ref="Q9:Q11"/>
    <mergeCell ref="R9:R11"/>
    <mergeCell ref="S9:S11"/>
  </mergeCells>
  <phoneticPr fontId="3"/>
  <dataValidations count="3">
    <dataValidation type="list" allowBlank="1" showInputMessage="1" showErrorMessage="1" sqref="D12:D41" xr:uid="{E38DCE0C-ADCD-4F34-B140-51834AC2583F}">
      <formula1>$AA$2:$AH$2</formula1>
    </dataValidation>
    <dataValidation type="list" allowBlank="1" showInputMessage="1" showErrorMessage="1" sqref="G12:G41" xr:uid="{A2694127-56F7-4034-87C6-C6171FE6D73C}">
      <formula1>$AF$10:$AM$10</formula1>
    </dataValidation>
    <dataValidation type="list" allowBlank="1" showInputMessage="1" showErrorMessage="1" sqref="J12:M41" xr:uid="{36FEF589-8EBB-4980-A468-71604B58362A}">
      <formula1>$AE$5:$AF$5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0" orientation="landscape" blackAndWhite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C1D83-0D14-45B2-A2E6-AA99D6C5CCC6}">
  <dimension ref="A1:BZ171"/>
  <sheetViews>
    <sheetView showGridLines="0" view="pageBreakPreview" zoomScaleNormal="85" zoomScaleSheetLayoutView="100" workbookViewId="0">
      <selection activeCell="D19" sqref="D19"/>
    </sheetView>
  </sheetViews>
  <sheetFormatPr defaultColWidth="0" defaultRowHeight="0" customHeight="1" zeroHeight="1"/>
  <cols>
    <col min="1" max="1" width="1.9140625" style="339" customWidth="1"/>
    <col min="2" max="2" width="1.9140625" style="2" customWidth="1"/>
    <col min="3" max="3" width="3.33203125" style="2" customWidth="1"/>
    <col min="4" max="5" width="5.08203125" style="2" customWidth="1"/>
    <col min="6" max="6" width="7.33203125" style="2" customWidth="1"/>
    <col min="7" max="7" width="9.33203125" style="2" customWidth="1"/>
    <col min="8" max="9" width="5.08203125" style="2" customWidth="1"/>
    <col min="10" max="10" width="4.1640625" style="2" customWidth="1"/>
    <col min="11" max="11" width="6" style="2" customWidth="1"/>
    <col min="12" max="13" width="5.5" style="2" customWidth="1"/>
    <col min="14" max="15" width="4.58203125" style="2" customWidth="1"/>
    <col min="16" max="17" width="4.83203125" style="2" customWidth="1"/>
    <col min="18" max="21" width="5.08203125" style="2" customWidth="1"/>
    <col min="22" max="22" width="5.5" style="2" customWidth="1"/>
    <col min="23" max="23" width="5.08203125" style="2" customWidth="1"/>
    <col min="24" max="24" width="5.5" style="2" customWidth="1"/>
    <col min="25" max="25" width="5.08203125" style="2" customWidth="1"/>
    <col min="26" max="26" width="5.5" style="2" customWidth="1"/>
    <col min="27" max="27" width="5.08203125" style="2" customWidth="1"/>
    <col min="28" max="31" width="6" style="2" customWidth="1"/>
    <col min="32" max="32" width="1.9140625" style="2" customWidth="1"/>
    <col min="33" max="33" width="1.9140625" style="2" hidden="1" customWidth="1"/>
    <col min="34" max="34" width="7.1640625" style="2" hidden="1" customWidth="1"/>
    <col min="35" max="35" width="12.5" style="2" hidden="1" customWidth="1"/>
    <col min="36" max="45" width="7.83203125" style="2" hidden="1" customWidth="1"/>
    <col min="46" max="67" width="8.08203125" style="2" hidden="1" customWidth="1"/>
    <col min="68" max="68" width="15" style="2" hidden="1" customWidth="1"/>
    <col min="69" max="69" width="14.83203125" style="2" hidden="1" customWidth="1"/>
    <col min="70" max="71" width="15" style="2" hidden="1" customWidth="1"/>
    <col min="72" max="72" width="14.83203125" style="2" hidden="1" customWidth="1"/>
    <col min="73" max="16384" width="8.08203125" style="2" hidden="1"/>
  </cols>
  <sheetData>
    <row r="1" spans="1:78" ht="15" customHeight="1" thickBot="1">
      <c r="AJ1" s="3" t="s">
        <v>410</v>
      </c>
      <c r="AT1" s="3" t="s">
        <v>411</v>
      </c>
      <c r="AU1" s="3"/>
      <c r="AV1" s="3"/>
      <c r="AW1" s="3"/>
      <c r="AX1" s="3"/>
      <c r="AY1" s="3"/>
      <c r="BA1" s="3" t="s">
        <v>284</v>
      </c>
      <c r="BB1" s="3"/>
      <c r="BF1" s="3" t="s">
        <v>221</v>
      </c>
      <c r="BL1" s="3" t="s">
        <v>285</v>
      </c>
    </row>
    <row r="2" spans="1:78" ht="15" customHeight="1" thickBot="1">
      <c r="D2" s="310"/>
      <c r="E2" s="5" t="s">
        <v>0</v>
      </c>
      <c r="AJ2" s="37" t="s">
        <v>8</v>
      </c>
      <c r="AK2" s="37" t="s">
        <v>9</v>
      </c>
      <c r="AL2" s="37" t="s">
        <v>10</v>
      </c>
      <c r="AM2" s="37" t="s">
        <v>11</v>
      </c>
      <c r="AN2" s="37" t="s">
        <v>12</v>
      </c>
      <c r="AO2" s="37" t="s">
        <v>13</v>
      </c>
      <c r="AP2" s="37" t="s">
        <v>14</v>
      </c>
      <c r="AQ2" s="37" t="s">
        <v>15</v>
      </c>
      <c r="AR2" s="37"/>
      <c r="AS2" s="363"/>
      <c r="AT2" s="31"/>
      <c r="AU2" s="56" t="s">
        <v>412</v>
      </c>
      <c r="AV2" s="56" t="s">
        <v>413</v>
      </c>
      <c r="AW2" s="56" t="s">
        <v>414</v>
      </c>
      <c r="AX2" s="56" t="s">
        <v>415</v>
      </c>
      <c r="AY2" s="56" t="s">
        <v>416</v>
      </c>
      <c r="BA2" s="31" t="s">
        <v>198</v>
      </c>
      <c r="BB2" s="31" t="s">
        <v>292</v>
      </c>
      <c r="BC2" s="31" t="s">
        <v>293</v>
      </c>
      <c r="BD2" s="31" t="s">
        <v>201</v>
      </c>
      <c r="BF2" s="59"/>
      <c r="BG2" s="31" t="s">
        <v>198</v>
      </c>
      <c r="BH2" s="31" t="s">
        <v>292</v>
      </c>
      <c r="BI2" s="31" t="s">
        <v>293</v>
      </c>
      <c r="BJ2" s="31" t="s">
        <v>201</v>
      </c>
      <c r="BL2" s="312"/>
      <c r="BM2" s="37" t="s">
        <v>8</v>
      </c>
      <c r="BN2" s="37" t="s">
        <v>9</v>
      </c>
      <c r="BO2" s="37" t="s">
        <v>10</v>
      </c>
      <c r="BP2" s="37" t="s">
        <v>11</v>
      </c>
      <c r="BQ2" s="37" t="s">
        <v>12</v>
      </c>
      <c r="BR2" s="37" t="s">
        <v>13</v>
      </c>
      <c r="BS2" s="37" t="s">
        <v>14</v>
      </c>
      <c r="BT2" s="37" t="s">
        <v>15</v>
      </c>
    </row>
    <row r="3" spans="1:78" ht="15" customHeight="1" thickBot="1">
      <c r="D3" s="313"/>
      <c r="E3" s="5" t="s">
        <v>1</v>
      </c>
      <c r="K3" s="57"/>
      <c r="L3" s="57"/>
      <c r="M3" s="57"/>
      <c r="AT3" s="378">
        <v>0</v>
      </c>
      <c r="AU3" s="37">
        <v>4.9000000000000004</v>
      </c>
      <c r="AV3" s="37">
        <v>3.96</v>
      </c>
      <c r="AW3" s="37">
        <v>3.5</v>
      </c>
      <c r="AX3" s="37">
        <v>1.3</v>
      </c>
      <c r="AY3" s="37">
        <v>2.2999999999999998</v>
      </c>
      <c r="BA3" s="31">
        <f>メイン_入力!AB94</f>
        <v>9.76</v>
      </c>
      <c r="BB3" s="31">
        <f>メイン_入力!AC94</f>
        <v>45</v>
      </c>
      <c r="BC3" s="31">
        <f>メイン_入力!AD94</f>
        <v>45</v>
      </c>
      <c r="BD3" s="31">
        <f>メイン_入力!AE94</f>
        <v>50.8</v>
      </c>
      <c r="BF3" s="31" t="s">
        <v>100</v>
      </c>
      <c r="BG3" s="31">
        <f>メイン_入力!$AB$99</f>
        <v>0.38600000000000001</v>
      </c>
      <c r="BH3" s="31">
        <f>メイン_入力!AC106</f>
        <v>2.2440000000000002</v>
      </c>
      <c r="BI3" s="31">
        <f>メイン_入力!AD106</f>
        <v>2.2440000000000002</v>
      </c>
      <c r="BJ3" s="31">
        <f>メイン_入力!$AE$99</f>
        <v>2.9988933333333332</v>
      </c>
      <c r="BL3" s="31" t="s">
        <v>100</v>
      </c>
      <c r="BM3" s="31">
        <f>SUMIF($D$12:$D$169,BM2,$AB$12:$AB$169)</f>
        <v>0</v>
      </c>
      <c r="BN3" s="31">
        <f t="shared" ref="BN3:BT3" si="0">SUMIF($D$12:$D$169,BN2,$AB$12:$AB$169)</f>
        <v>0</v>
      </c>
      <c r="BO3" s="31">
        <f t="shared" si="0"/>
        <v>0</v>
      </c>
      <c r="BP3" s="31">
        <f t="shared" si="0"/>
        <v>0</v>
      </c>
      <c r="BQ3" s="31">
        <f t="shared" si="0"/>
        <v>0</v>
      </c>
      <c r="BR3" s="31">
        <f t="shared" si="0"/>
        <v>0</v>
      </c>
      <c r="BS3" s="31">
        <f t="shared" si="0"/>
        <v>0</v>
      </c>
      <c r="BT3" s="31">
        <f t="shared" si="0"/>
        <v>0</v>
      </c>
      <c r="BU3" s="3"/>
      <c r="BV3" s="3"/>
      <c r="BW3" s="3"/>
      <c r="BX3" s="3"/>
      <c r="BY3" s="3"/>
      <c r="BZ3" s="3"/>
    </row>
    <row r="4" spans="1:78" ht="15" customHeight="1">
      <c r="AT4" s="378">
        <v>3.2000001</v>
      </c>
      <c r="AU4" s="37">
        <v>3.65</v>
      </c>
      <c r="AV4" s="37">
        <v>3.5</v>
      </c>
      <c r="AW4" s="37">
        <v>3.5</v>
      </c>
      <c r="AX4" s="37">
        <v>1.3</v>
      </c>
      <c r="AY4" s="37">
        <v>2.2999999999999998</v>
      </c>
      <c r="BF4" s="31" t="s">
        <v>98</v>
      </c>
      <c r="BG4" s="31">
        <f>メイン_入力!$AB$100</f>
        <v>0.495</v>
      </c>
      <c r="BH4" s="31">
        <f>メイン_入力!AC107</f>
        <v>2.2440000000000002</v>
      </c>
      <c r="BI4" s="31">
        <f>メイン_入力!AD107</f>
        <v>2.2440000000000002</v>
      </c>
      <c r="BJ4" s="31">
        <f>メイン_入力!$AE$100</f>
        <v>2.9988933333333332</v>
      </c>
      <c r="BL4" s="31" t="s">
        <v>98</v>
      </c>
      <c r="BM4" s="31">
        <f>SUMIF($D$12:$D$169,BM2,$AC$12:$AC$169)</f>
        <v>0</v>
      </c>
      <c r="BN4" s="31">
        <f t="shared" ref="BN4:BS4" si="1">SUMIF($D$12:$D$169,BN2,$AC$12:$AC$169)</f>
        <v>0</v>
      </c>
      <c r="BO4" s="31">
        <f t="shared" si="1"/>
        <v>0</v>
      </c>
      <c r="BP4" s="31">
        <f>SUMIF($D$12:$D$169,BP2,$AC$12:$AC$169)</f>
        <v>0</v>
      </c>
      <c r="BQ4" s="31">
        <f>SUMIF($D$12:$D$169,BQ2,$AC$12:$AC$169)</f>
        <v>0</v>
      </c>
      <c r="BR4" s="31">
        <f t="shared" si="1"/>
        <v>0</v>
      </c>
      <c r="BS4" s="31">
        <f t="shared" si="1"/>
        <v>0</v>
      </c>
      <c r="BT4" s="31">
        <f>SUMIF($D$12:$D$169,BT2,$AC$12:$AC$169)</f>
        <v>0</v>
      </c>
      <c r="BU4" s="3"/>
      <c r="BV4" s="3"/>
      <c r="BW4" s="3"/>
      <c r="BX4" s="3"/>
      <c r="BY4" s="3"/>
      <c r="BZ4" s="3"/>
    </row>
    <row r="5" spans="1:78" ht="15" customHeight="1">
      <c r="A5" s="9" t="s">
        <v>826</v>
      </c>
      <c r="C5" s="71"/>
      <c r="D5" s="38"/>
      <c r="E5" s="5"/>
      <c r="Z5" s="3"/>
      <c r="AC5" s="3"/>
      <c r="AD5" s="3"/>
      <c r="AE5" s="3"/>
      <c r="AF5" s="10"/>
      <c r="AG5" s="3"/>
      <c r="AH5" s="3"/>
      <c r="AI5" s="3"/>
      <c r="AJ5" s="37" t="s">
        <v>295</v>
      </c>
      <c r="AK5" s="37" t="s">
        <v>296</v>
      </c>
      <c r="AM5" s="37" t="s">
        <v>238</v>
      </c>
      <c r="AN5" s="37"/>
      <c r="AT5" s="379">
        <v>4.0000001000000003</v>
      </c>
      <c r="AU5" s="104">
        <v>3.5</v>
      </c>
      <c r="AV5" s="104">
        <v>3.5</v>
      </c>
      <c r="AW5" s="104">
        <v>3.5</v>
      </c>
      <c r="AX5" s="37">
        <v>1.3</v>
      </c>
      <c r="AY5" s="37">
        <v>2.2999999999999998</v>
      </c>
      <c r="AZ5" s="380"/>
      <c r="BA5" s="3" t="s">
        <v>417</v>
      </c>
      <c r="BF5" s="31" t="s">
        <v>99</v>
      </c>
      <c r="BG5" s="31">
        <f>メイン_入力!$AB$101</f>
        <v>0.495</v>
      </c>
      <c r="BH5" s="31">
        <f>メイン_入力!AC108</f>
        <v>2.2440000000000002</v>
      </c>
      <c r="BI5" s="31">
        <f>メイン_入力!AD108</f>
        <v>2.2440000000000002</v>
      </c>
      <c r="BJ5" s="31">
        <f>メイン_入力!$AE$101</f>
        <v>2.9988933333333332</v>
      </c>
      <c r="BL5" s="31" t="s">
        <v>99</v>
      </c>
      <c r="BM5" s="31">
        <f>SUMIF($D$12:$D$169,BM2,$AD$12:$AD$169)</f>
        <v>0</v>
      </c>
      <c r="BN5" s="31">
        <f t="shared" ref="BN5:BT5" si="2">SUMIF($D$12:$D$169,BN2,$AD$12:$AD$169)</f>
        <v>0</v>
      </c>
      <c r="BO5" s="31">
        <f t="shared" si="2"/>
        <v>0</v>
      </c>
      <c r="BP5" s="31">
        <f t="shared" si="2"/>
        <v>0</v>
      </c>
      <c r="BQ5" s="31">
        <f t="shared" si="2"/>
        <v>0</v>
      </c>
      <c r="BR5" s="31">
        <f>SUMIF($D$12:$D$169,BR2,$AD$12:$AD$169)</f>
        <v>0</v>
      </c>
      <c r="BS5" s="31">
        <f>SUMIF($D$12:$D$169,BS2,$AD$12:$AD$169)</f>
        <v>0</v>
      </c>
      <c r="BT5" s="31">
        <f t="shared" si="2"/>
        <v>0</v>
      </c>
    </row>
    <row r="6" spans="1:78" ht="15" customHeight="1">
      <c r="B6" s="316"/>
      <c r="C6" s="340" t="s">
        <v>418</v>
      </c>
      <c r="D6" s="317" t="s">
        <v>112</v>
      </c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317"/>
      <c r="Q6" s="317"/>
      <c r="R6" s="317"/>
      <c r="S6" s="317"/>
      <c r="T6" s="317"/>
      <c r="U6" s="317"/>
      <c r="V6" s="317"/>
      <c r="W6" s="317"/>
      <c r="X6" s="317"/>
      <c r="Y6" s="317"/>
      <c r="Z6" s="78"/>
      <c r="AA6" s="317"/>
      <c r="AB6" s="317"/>
      <c r="AC6" s="78"/>
      <c r="AD6" s="78"/>
      <c r="AE6" s="78"/>
      <c r="AF6" s="341"/>
      <c r="AG6" s="3"/>
      <c r="AH6" s="3"/>
      <c r="AI6" s="3"/>
      <c r="BA6" s="31" t="s">
        <v>198</v>
      </c>
      <c r="BB6" s="31" t="s">
        <v>292</v>
      </c>
      <c r="BC6" s="31" t="s">
        <v>293</v>
      </c>
      <c r="BD6" s="31" t="s">
        <v>201</v>
      </c>
      <c r="BF6" s="31" t="s">
        <v>848</v>
      </c>
      <c r="BG6" s="31">
        <f>メイン_入力!$AB$102</f>
        <v>0.495</v>
      </c>
      <c r="BH6" s="31">
        <f>メイン_入力!AC109</f>
        <v>2.2440000000000002</v>
      </c>
      <c r="BI6" s="31">
        <f>メイン_入力!AD109</f>
        <v>2.2440000000000002</v>
      </c>
      <c r="BJ6" s="31">
        <f>メイン_入力!$AE$102</f>
        <v>2.9988933333333332</v>
      </c>
      <c r="BL6" s="31" t="s">
        <v>848</v>
      </c>
      <c r="BM6" s="31">
        <f>SUMIF($D$12:$D$169,BM2,$AE$12:$AE$169)</f>
        <v>0</v>
      </c>
      <c r="BN6" s="31">
        <f t="shared" ref="BN6:BS6" si="3">SUMIF($D$12:$D$169,BN2,$AE$12:$AE$169)</f>
        <v>0</v>
      </c>
      <c r="BO6" s="31">
        <f t="shared" si="3"/>
        <v>0</v>
      </c>
      <c r="BP6" s="31">
        <f t="shared" si="3"/>
        <v>0</v>
      </c>
      <c r="BQ6" s="31">
        <f t="shared" si="3"/>
        <v>0</v>
      </c>
      <c r="BR6" s="31">
        <f t="shared" si="3"/>
        <v>0</v>
      </c>
      <c r="BS6" s="31">
        <f t="shared" si="3"/>
        <v>0</v>
      </c>
      <c r="BT6" s="31">
        <f>SUMIF($D$12:$D$169,BT2,$AE$12:$AE$169)</f>
        <v>0</v>
      </c>
    </row>
    <row r="7" spans="1:78" ht="15" customHeight="1">
      <c r="B7" s="139"/>
      <c r="Z7" s="3"/>
      <c r="AC7" s="3"/>
      <c r="AD7" s="3"/>
      <c r="AE7" s="3"/>
      <c r="AF7" s="79"/>
      <c r="AG7" s="3"/>
      <c r="AH7" s="3"/>
      <c r="AI7" s="3"/>
      <c r="AJ7" s="37" t="s">
        <v>262</v>
      </c>
      <c r="AK7" s="37" t="s">
        <v>302</v>
      </c>
      <c r="AL7" s="37" t="s">
        <v>263</v>
      </c>
      <c r="AM7" s="37" t="s">
        <v>305</v>
      </c>
      <c r="AT7" s="3" t="s">
        <v>419</v>
      </c>
      <c r="BA7" s="312">
        <v>1</v>
      </c>
      <c r="BB7" s="312">
        <f>(101.325+0.981)/101.325*273.15/(273.15+15)</f>
        <v>0.9571215029181922</v>
      </c>
      <c r="BC7" s="312">
        <f>(101.325+2)/101.325*273.15/(273.15+15)</f>
        <v>0.9666547347078589</v>
      </c>
      <c r="BD7" s="312">
        <v>1</v>
      </c>
    </row>
    <row r="8" spans="1:78" ht="15" customHeight="1">
      <c r="B8" s="139"/>
      <c r="C8" s="682" t="s">
        <v>94</v>
      </c>
      <c r="D8" s="616" t="s">
        <v>306</v>
      </c>
      <c r="E8" s="624"/>
      <c r="F8" s="624"/>
      <c r="G8" s="624"/>
      <c r="H8" s="624"/>
      <c r="I8" s="624"/>
      <c r="J8" s="624"/>
      <c r="K8" s="624"/>
      <c r="L8" s="624"/>
      <c r="M8" s="624"/>
      <c r="N8" s="624"/>
      <c r="O8" s="624"/>
      <c r="P8" s="624"/>
      <c r="Q8" s="626"/>
      <c r="R8" s="616" t="s">
        <v>357</v>
      </c>
      <c r="S8" s="624"/>
      <c r="T8" s="624"/>
      <c r="U8" s="624"/>
      <c r="V8" s="624"/>
      <c r="W8" s="624"/>
      <c r="X8" s="624"/>
      <c r="Y8" s="624"/>
      <c r="Z8" s="624"/>
      <c r="AA8" s="624"/>
      <c r="AB8" s="624"/>
      <c r="AC8" s="624"/>
      <c r="AD8" s="624"/>
      <c r="AE8" s="626"/>
      <c r="AF8" s="79"/>
      <c r="AG8" s="3"/>
      <c r="AH8" s="3"/>
      <c r="AI8" s="3"/>
      <c r="AJ8" s="343"/>
      <c r="AK8" s="344"/>
      <c r="AL8" s="344"/>
      <c r="AM8" s="345"/>
      <c r="AT8" s="381"/>
      <c r="AU8" s="104" t="s">
        <v>420</v>
      </c>
      <c r="AV8" s="104" t="s">
        <v>421</v>
      </c>
      <c r="AW8" s="104" t="s">
        <v>416</v>
      </c>
      <c r="BK8" s="3"/>
      <c r="BL8" s="3"/>
    </row>
    <row r="9" spans="1:78" ht="15" customHeight="1">
      <c r="B9" s="139"/>
      <c r="C9" s="683"/>
      <c r="D9" s="562" t="s">
        <v>313</v>
      </c>
      <c r="E9" s="562" t="s">
        <v>314</v>
      </c>
      <c r="F9" s="562" t="s">
        <v>358</v>
      </c>
      <c r="G9" s="562" t="s">
        <v>359</v>
      </c>
      <c r="H9" s="562" t="s">
        <v>422</v>
      </c>
      <c r="I9" s="562" t="s">
        <v>423</v>
      </c>
      <c r="J9" s="562" t="s">
        <v>364</v>
      </c>
      <c r="K9" s="562" t="s">
        <v>424</v>
      </c>
      <c r="L9" s="660" t="s">
        <v>321</v>
      </c>
      <c r="M9" s="686"/>
      <c r="N9" s="686"/>
      <c r="O9" s="686"/>
      <c r="P9" s="686"/>
      <c r="Q9" s="661"/>
      <c r="R9" s="666" t="s">
        <v>322</v>
      </c>
      <c r="S9" s="680"/>
      <c r="T9" s="666" t="s">
        <v>425</v>
      </c>
      <c r="U9" s="680"/>
      <c r="V9" s="666" t="s">
        <v>426</v>
      </c>
      <c r="W9" s="667"/>
      <c r="X9" s="666" t="s">
        <v>427</v>
      </c>
      <c r="Y9" s="667"/>
      <c r="Z9" s="666" t="s">
        <v>326</v>
      </c>
      <c r="AA9" s="667"/>
      <c r="AB9" s="645" t="s">
        <v>327</v>
      </c>
      <c r="AC9" s="646"/>
      <c r="AD9" s="646"/>
      <c r="AE9" s="647"/>
      <c r="AF9" s="79"/>
      <c r="AG9" s="3"/>
      <c r="AH9" s="3"/>
      <c r="AI9" s="3"/>
      <c r="AJ9" s="56" t="s">
        <v>412</v>
      </c>
      <c r="AK9" s="56" t="s">
        <v>413</v>
      </c>
      <c r="AL9" s="56" t="s">
        <v>414</v>
      </c>
      <c r="AM9" s="56" t="s">
        <v>415</v>
      </c>
      <c r="AN9" s="56" t="s">
        <v>416</v>
      </c>
      <c r="AO9" s="312"/>
      <c r="AT9" s="382" t="s">
        <v>428</v>
      </c>
      <c r="AU9" s="96">
        <v>0.9</v>
      </c>
      <c r="AV9" s="96">
        <v>1.1000000000000001</v>
      </c>
      <c r="AW9" s="96">
        <v>0.6</v>
      </c>
      <c r="BA9" s="3" t="s">
        <v>429</v>
      </c>
      <c r="BK9" s="3"/>
      <c r="BL9" s="3"/>
    </row>
    <row r="10" spans="1:78" ht="45" customHeight="1">
      <c r="B10" s="139"/>
      <c r="C10" s="683"/>
      <c r="D10" s="563"/>
      <c r="E10" s="563"/>
      <c r="F10" s="563"/>
      <c r="G10" s="563"/>
      <c r="H10" s="563"/>
      <c r="I10" s="563"/>
      <c r="J10" s="563"/>
      <c r="K10" s="685"/>
      <c r="L10" s="674" t="s">
        <v>430</v>
      </c>
      <c r="M10" s="675"/>
      <c r="N10" s="584" t="s">
        <v>431</v>
      </c>
      <c r="O10" s="584" t="s">
        <v>432</v>
      </c>
      <c r="P10" s="584" t="s">
        <v>433</v>
      </c>
      <c r="Q10" s="676" t="s">
        <v>434</v>
      </c>
      <c r="R10" s="681"/>
      <c r="S10" s="680"/>
      <c r="T10" s="681"/>
      <c r="U10" s="680"/>
      <c r="V10" s="666"/>
      <c r="W10" s="667"/>
      <c r="X10" s="666"/>
      <c r="Y10" s="667"/>
      <c r="Z10" s="666"/>
      <c r="AA10" s="667"/>
      <c r="AB10" s="648"/>
      <c r="AC10" s="649"/>
      <c r="AD10" s="649"/>
      <c r="AE10" s="650"/>
      <c r="AF10" s="79"/>
      <c r="AG10" s="3"/>
      <c r="AH10" s="3"/>
      <c r="AI10" s="383"/>
      <c r="AT10" s="31" t="s">
        <v>435</v>
      </c>
      <c r="AU10" s="31">
        <v>1.1000000000000001</v>
      </c>
      <c r="AV10" s="31"/>
      <c r="AW10" s="31"/>
      <c r="BA10" s="312">
        <v>0.15</v>
      </c>
    </row>
    <row r="11" spans="1:78" ht="33">
      <c r="B11" s="139"/>
      <c r="C11" s="684"/>
      <c r="D11" s="643"/>
      <c r="E11" s="643"/>
      <c r="F11" s="643"/>
      <c r="G11" s="643"/>
      <c r="H11" s="643"/>
      <c r="I11" s="643"/>
      <c r="J11" s="643"/>
      <c r="K11" s="643"/>
      <c r="L11" s="384" t="s">
        <v>351</v>
      </c>
      <c r="M11" s="384" t="s">
        <v>352</v>
      </c>
      <c r="N11" s="569"/>
      <c r="O11" s="569"/>
      <c r="P11" s="569"/>
      <c r="Q11" s="677"/>
      <c r="R11" s="384" t="s">
        <v>351</v>
      </c>
      <c r="S11" s="384" t="s">
        <v>352</v>
      </c>
      <c r="T11" s="384" t="s">
        <v>351</v>
      </c>
      <c r="U11" s="384" t="s">
        <v>352</v>
      </c>
      <c r="V11" s="678"/>
      <c r="W11" s="679"/>
      <c r="X11" s="678"/>
      <c r="Y11" s="679"/>
      <c r="Z11" s="678"/>
      <c r="AA11" s="679"/>
      <c r="AB11" s="365" t="s">
        <v>332</v>
      </c>
      <c r="AC11" s="365" t="s">
        <v>333</v>
      </c>
      <c r="AD11" s="365" t="s">
        <v>334</v>
      </c>
      <c r="AE11" s="365" t="s">
        <v>849</v>
      </c>
      <c r="AF11" s="79"/>
      <c r="AG11" s="3"/>
      <c r="AH11" s="3"/>
      <c r="AI11" s="56" t="s">
        <v>436</v>
      </c>
      <c r="AK11" s="104" t="s">
        <v>437</v>
      </c>
      <c r="AL11" s="104" t="s">
        <v>438</v>
      </c>
      <c r="AM11" s="104" t="s">
        <v>439</v>
      </c>
      <c r="AN11" s="104" t="s">
        <v>440</v>
      </c>
      <c r="AO11" s="104" t="s">
        <v>441</v>
      </c>
      <c r="AU11" s="146"/>
      <c r="AV11" s="146"/>
      <c r="AW11" s="146"/>
      <c r="AX11" s="146"/>
    </row>
    <row r="12" spans="1:78" ht="15" customHeight="1">
      <c r="B12" s="139"/>
      <c r="C12" s="322">
        <v>1</v>
      </c>
      <c r="D12" s="227"/>
      <c r="E12" s="352"/>
      <c r="F12" s="353"/>
      <c r="G12" s="329"/>
      <c r="H12" s="385"/>
      <c r="I12" s="385"/>
      <c r="J12" s="356"/>
      <c r="K12" s="329"/>
      <c r="L12" s="386"/>
      <c r="M12" s="386"/>
      <c r="N12" s="174" t="str">
        <f t="shared" ref="N12:N41" si="4">IF(OR(J12="",AND(L12="",M12="")),"",(IF(L12=0,0,H12/L12)+IF(M12=0,0,I12/M12))/(SIGN(L12)+SIGN(M12)))</f>
        <v/>
      </c>
      <c r="O12" s="387"/>
      <c r="P12" s="388"/>
      <c r="Q12" s="388"/>
      <c r="R12" s="359">
        <f>AN12</f>
        <v>0</v>
      </c>
      <c r="S12" s="359">
        <f>AO12</f>
        <v>0</v>
      </c>
      <c r="T12" s="168" t="str">
        <f>IF(J12="","",IF(G12="電算室用",2700,メイン_入力!$Y$32))</f>
        <v/>
      </c>
      <c r="U12" s="168" t="str">
        <f>IF(J12="","",IF(G12="電算室用",0,メイン_入力!$Z$32))</f>
        <v/>
      </c>
      <c r="V12" s="168" t="str">
        <f t="shared" ref="V12:V41" si="5">IF(OR(J12="",AND(L12="",M12="")),"",(L12*J12*T12+M12*J12*U12)*IF(K12="電気",1,3.6/HLOOKUP(K12,$BA$2:$BD$3,2,0)))</f>
        <v/>
      </c>
      <c r="W12" s="48" t="str">
        <f>IF($K12="","",IF($K12="電気","kWh/年",IF(OR($K12="低圧ｶﾞｽ",$K12="中圧ｶﾞｽ"),"Nm3/年",IF($K12="LPG","kg/年",IF(OR($K12="A重油",$K12="灯油"),"ℓ/年","MJ/年")))))</f>
        <v/>
      </c>
      <c r="X12" s="356"/>
      <c r="Y12" s="48" t="str">
        <f>IF($K12="","",IF($K12="電気","kWh/年",IF(OR($K12="低圧ｶﾞｽ",$K12="中圧ｶﾞｽ"),"m3/年",IF($K12="LPG","kg/年",IF(OR($K12="A重油",$K12="灯油"),"ℓ/年","MJ/年")))))</f>
        <v/>
      </c>
      <c r="Z12" s="168" t="str">
        <f>IF(OR(AND(R12=0,S12=0),E12="",AND(N12&lt;AI12,P12="")),"",IF(NOT(N(X12)=0),X12*HLOOKUP(K12,$BA$6:$BD$7,2,0),V12)*(L12*T12/(L12*T12+M12*U12)*R12/(1-R12)+(1-L12*T12/(L12*T12+M12*U12))*S12/(1-S12)))</f>
        <v/>
      </c>
      <c r="AA12" s="48" t="str">
        <f>IF($J12="","",W12)</f>
        <v/>
      </c>
      <c r="AB12" s="389" t="str">
        <f>IF(ISERROR($Z12),"",IF($Z12="","",$Z12*INDEX($BG$3:$BJ$5,1,MATCH($K12,$BG$2:$BJ$2,0))/1000))</f>
        <v/>
      </c>
      <c r="AC12" s="389" t="str">
        <f>IF(ISERROR($Z12),"",IF($Z12="","",$Z12*INDEX($BG$3:$BJ$5,2,MATCH($K12,$BG$2:$BJ$2,0))/1000))</f>
        <v/>
      </c>
      <c r="AD12" s="389" t="str">
        <f>IF(ISERROR($Z12),"",IF($Z12="","",$Z12*INDEX($BG$3:$BJ$5,3,MATCH($K12,$BG$2:$BJ$2,0))/1000))</f>
        <v/>
      </c>
      <c r="AE12" s="389" t="str">
        <f>IF(ISERROR($Z12),"",IF($Z12="","",$Z12*INDEX($BG$3:$BJ$6,4,MATCH($K12,$BG$2:$BJ$2,0))/1000))</f>
        <v/>
      </c>
      <c r="AF12" s="79"/>
      <c r="AG12" s="3"/>
      <c r="AH12" s="3"/>
      <c r="AI12" s="390" t="str">
        <f>IF(H12="","",INDEX($AU$3:$AY$5,MATCH(H12,$AT$3:$AT$5),MATCH(G12,$AU$2:$AY$2,0)))</f>
        <v/>
      </c>
      <c r="AK12" s="391">
        <f>IF(AND(O12&gt;0,P12="○"),IF(OR(J12="",N(L12)=0),0,IF(G12&lt;&gt;"GHP",1-($AU$10)*(9.76/3.6)/O12,1-($AU$10)/O12)),IF(OR(J12="",N(L12)=0),0,1-(IF(G12="電算室用",$AW$9,$AU$9)*IF(K12="電気",9.76/3.6,1))/(H12/L12)))</f>
        <v>0</v>
      </c>
      <c r="AL12" s="391">
        <f>IF(AND(O12&gt;0,P12="○"),IF(OR(J12="",N(M12)=0),0,IF(G12&lt;&gt;"GHP",1-($AU$10)*(9.76/3.6)/O12,1-($AU$10)/O12)),IF(OR(J12="",N(M12)=0,G12="電算室用"),0,1-($AU$9*IF(K12="電気",9.76/3.6,1))/(I12/M12)))</f>
        <v>0</v>
      </c>
      <c r="AM12" s="391">
        <f>IF(Q12="○",$BA$10,0)</f>
        <v>0</v>
      </c>
      <c r="AN12" s="391">
        <f>AK12+(1-AK12)*$AM12</f>
        <v>0</v>
      </c>
      <c r="AO12" s="391">
        <f>AL12+(1-AL12)*$AM12</f>
        <v>0</v>
      </c>
    </row>
    <row r="13" spans="1:78" ht="15" customHeight="1">
      <c r="B13" s="139"/>
      <c r="C13" s="322">
        <v>2</v>
      </c>
      <c r="D13" s="227"/>
      <c r="E13" s="352"/>
      <c r="F13" s="353"/>
      <c r="G13" s="329"/>
      <c r="H13" s="385"/>
      <c r="I13" s="385"/>
      <c r="J13" s="356"/>
      <c r="K13" s="329"/>
      <c r="L13" s="386"/>
      <c r="M13" s="386"/>
      <c r="N13" s="174" t="str">
        <f t="shared" si="4"/>
        <v/>
      </c>
      <c r="O13" s="387"/>
      <c r="P13" s="388"/>
      <c r="Q13" s="388"/>
      <c r="R13" s="359">
        <f>AN13</f>
        <v>0</v>
      </c>
      <c r="S13" s="359">
        <f t="shared" ref="S13:S41" si="6">AO13</f>
        <v>0</v>
      </c>
      <c r="T13" s="168" t="str">
        <f>IF(J13="","",IF(G13="電算室用",2700,メイン_入力!$Y$32))</f>
        <v/>
      </c>
      <c r="U13" s="168" t="str">
        <f>IF(J13="","",IF(G13="電算室用",0,メイン_入力!$Z$32))</f>
        <v/>
      </c>
      <c r="V13" s="168" t="str">
        <f t="shared" si="5"/>
        <v/>
      </c>
      <c r="W13" s="48" t="str">
        <f>IF($K13="","",IF($K13="電気","kWh/年",IF(OR($K13="低圧ｶﾞｽ",$K13="中圧ｶﾞｽ"),"Nm3/年",IF($K13="LPG","kg/年",IF(OR($K13="A重油",$K13="灯油"),"ℓ/年","MJ/年")))))</f>
        <v/>
      </c>
      <c r="X13" s="356"/>
      <c r="Y13" s="48" t="str">
        <f>IF($K13="","",IF($K13="電気","kWh/年",IF(OR($K13="低圧ｶﾞｽ",$K13="中圧ｶﾞｽ"),"m3/年",IF($K13="LPG","kg/年",IF(OR($K13="A重油",$K13="灯油"),"ℓ/年","MJ/年")))))</f>
        <v/>
      </c>
      <c r="Z13" s="168" t="str">
        <f t="shared" ref="Z13:Z41" si="7">IF(OR(AND(R13=0,S13=0),E13="",AND(N13&lt;AI13,P13="")),"",IF(NOT(N(X13)=0),X13*HLOOKUP(K13,$BA$6:$BD$7,2,0),V13)*(L13*T13/(L13*T13+M13*U13)*R13/(1-R13)+(1-L13*T13/(L13*T13+M13*U13))*S13/(1-S13)))</f>
        <v/>
      </c>
      <c r="AA13" s="48" t="str">
        <f>IF($J13="","",W13)</f>
        <v/>
      </c>
      <c r="AB13" s="389" t="str">
        <f t="shared" ref="AB13:AB41" si="8">IF(ISERROR($Z13),"",IF($Z13="","",$Z13*INDEX($BG$3:$BJ$5,1,MATCH($K13,$BG$2:$BJ$2,0))/1000))</f>
        <v/>
      </c>
      <c r="AC13" s="389" t="str">
        <f t="shared" ref="AC13:AC41" si="9">IF(ISERROR($Z13),"",IF($Z13="","",$Z13*INDEX($BG$3:$BJ$5,2,MATCH($K13,$BG$2:$BJ$2,0))/1000))</f>
        <v/>
      </c>
      <c r="AD13" s="389" t="str">
        <f t="shared" ref="AD13:AD41" si="10">IF(ISERROR($Z13),"",IF($Z13="","",$Z13*INDEX($BG$3:$BJ$5,3,MATCH($K13,$BG$2:$BJ$2,0))/1000))</f>
        <v/>
      </c>
      <c r="AE13" s="389" t="str">
        <f t="shared" ref="AE13:AE40" si="11">IF(ISERROR($Z13),"",IF($Z13="","",$Z13*INDEX($BG$3:$BJ$6,4,MATCH($K13,$BG$2:$BJ$2,0))/1000))</f>
        <v/>
      </c>
      <c r="AF13" s="79"/>
      <c r="AG13" s="3"/>
      <c r="AH13" s="3"/>
      <c r="AI13" s="392" t="str">
        <f t="shared" ref="AI13:AI41" si="12">IF(H13="","",INDEX($AU$3:$AY$5,MATCH(H13,$AT$3:$AT$5),MATCH(G13,$AU$2:$AY$2,0)))</f>
        <v/>
      </c>
      <c r="AK13" s="393">
        <f t="shared" ref="AK13:AK41" si="13">IF(AND(O13&gt;0,P13="○"),IF(OR(J13="",N(L13)=0),0,IF(G13&lt;&gt;"GHP",1-($AU$10)*(9.76/3.6)/O13,1-($AU$10)/O13)),IF(OR(J13="",N(L13)=0),0,1-(IF(G13="電算室用",$AW$9,$AU$9)*IF(K13="電気",9.76/3.6,1))/(H13/L13)))</f>
        <v>0</v>
      </c>
      <c r="AL13" s="393">
        <f t="shared" ref="AL13:AL41" si="14">IF(AND(O13&gt;0,P13="○"),IF(OR(J13="",N(M13)=0),0,IF(G13&lt;&gt;"GHP",1-($AU$10)*(9.76/3.6)/O13,1-($AU$10)/O13)),IF(OR(J13="",N(M13)=0,G13="電算室用"),0,1-($AU$9*IF(K13="電気",9.76/3.6,1))/(I13/M13)))</f>
        <v>0</v>
      </c>
      <c r="AM13" s="393">
        <f t="shared" ref="AM13:AM41" si="15">IF(Q13="○",$BA$10,0)</f>
        <v>0</v>
      </c>
      <c r="AN13" s="393">
        <f t="shared" ref="AN13:AO41" si="16">AK13+(1-AK13)*$AM13</f>
        <v>0</v>
      </c>
      <c r="AO13" s="393">
        <f t="shared" si="16"/>
        <v>0</v>
      </c>
      <c r="AX13" s="71"/>
    </row>
    <row r="14" spans="1:78" ht="15" customHeight="1">
      <c r="B14" s="139"/>
      <c r="C14" s="322">
        <v>3</v>
      </c>
      <c r="D14" s="227"/>
      <c r="E14" s="352"/>
      <c r="F14" s="353"/>
      <c r="G14" s="329"/>
      <c r="H14" s="385"/>
      <c r="I14" s="385"/>
      <c r="J14" s="356"/>
      <c r="K14" s="329"/>
      <c r="L14" s="386"/>
      <c r="M14" s="386"/>
      <c r="N14" s="174" t="str">
        <f t="shared" si="4"/>
        <v/>
      </c>
      <c r="O14" s="387"/>
      <c r="P14" s="388"/>
      <c r="Q14" s="388"/>
      <c r="R14" s="359">
        <f t="shared" ref="R14:R41" si="17">AN14</f>
        <v>0</v>
      </c>
      <c r="S14" s="359">
        <f t="shared" si="6"/>
        <v>0</v>
      </c>
      <c r="T14" s="168" t="str">
        <f>IF(J14="","",IF(G14="電算室用",2700,メイン_入力!$Y$32))</f>
        <v/>
      </c>
      <c r="U14" s="168" t="str">
        <f>IF(J14="","",IF(G14="電算室用",0,メイン_入力!$Z$32))</f>
        <v/>
      </c>
      <c r="V14" s="168" t="str">
        <f t="shared" si="5"/>
        <v/>
      </c>
      <c r="W14" s="48" t="str">
        <f t="shared" ref="W14:W41" si="18">IF($K14="","",IF($K14="電気","kWh/年",IF(OR(K14="低圧ｶﾞｽ",K14="中圧ｶﾞｽ"),"Nm3/年",IF($K14="LPG","kg/年",IF(OR($K14="A重油",$K14="灯油"),"ℓ/年","MJ/年")))))</f>
        <v/>
      </c>
      <c r="X14" s="356"/>
      <c r="Y14" s="48" t="str">
        <f>IF($K14="","",IF($K14="電気","kWh/年",IF(OR($K14="低圧ｶﾞｽ",$K14="中圧ｶﾞｽ"),"m3/年",IF($K14="LPG","kg/年",IF(OR($K14="A重油",$K14="灯油"),"ℓ/年","MJ/年")))))</f>
        <v/>
      </c>
      <c r="Z14" s="168" t="str">
        <f t="shared" si="7"/>
        <v/>
      </c>
      <c r="AA14" s="48" t="str">
        <f t="shared" ref="AA14" si="19">IF($K14="","",W14)</f>
        <v/>
      </c>
      <c r="AB14" s="389" t="str">
        <f t="shared" si="8"/>
        <v/>
      </c>
      <c r="AC14" s="389" t="str">
        <f t="shared" si="9"/>
        <v/>
      </c>
      <c r="AD14" s="389" t="str">
        <f t="shared" si="10"/>
        <v/>
      </c>
      <c r="AE14" s="389" t="str">
        <f t="shared" si="11"/>
        <v/>
      </c>
      <c r="AF14" s="79"/>
      <c r="AG14" s="3"/>
      <c r="AH14" s="3"/>
      <c r="AI14" s="392" t="str">
        <f t="shared" si="12"/>
        <v/>
      </c>
      <c r="AK14" s="393">
        <f t="shared" si="13"/>
        <v>0</v>
      </c>
      <c r="AL14" s="393">
        <f t="shared" si="14"/>
        <v>0</v>
      </c>
      <c r="AM14" s="393">
        <f t="shared" si="15"/>
        <v>0</v>
      </c>
      <c r="AN14" s="393">
        <f t="shared" si="16"/>
        <v>0</v>
      </c>
      <c r="AO14" s="393">
        <f t="shared" si="16"/>
        <v>0</v>
      </c>
    </row>
    <row r="15" spans="1:78" ht="15" customHeight="1">
      <c r="B15" s="139"/>
      <c r="C15" s="322">
        <v>4</v>
      </c>
      <c r="D15" s="227"/>
      <c r="E15" s="352"/>
      <c r="F15" s="353"/>
      <c r="G15" s="329"/>
      <c r="H15" s="385"/>
      <c r="I15" s="385"/>
      <c r="J15" s="356"/>
      <c r="K15" s="329"/>
      <c r="L15" s="386"/>
      <c r="M15" s="386"/>
      <c r="N15" s="174" t="str">
        <f t="shared" si="4"/>
        <v/>
      </c>
      <c r="O15" s="387"/>
      <c r="P15" s="388"/>
      <c r="Q15" s="388"/>
      <c r="R15" s="359">
        <f t="shared" si="17"/>
        <v>0</v>
      </c>
      <c r="S15" s="359">
        <f t="shared" si="6"/>
        <v>0</v>
      </c>
      <c r="T15" s="168" t="str">
        <f>IF(J15="","",IF(G15="電算室用",2700,メイン_入力!$Y$32))</f>
        <v/>
      </c>
      <c r="U15" s="168" t="str">
        <f>IF(J15="","",IF(G15="電算室用",0,メイン_入力!$Z$32))</f>
        <v/>
      </c>
      <c r="V15" s="168" t="str">
        <f t="shared" si="5"/>
        <v/>
      </c>
      <c r="W15" s="48" t="str">
        <f t="shared" si="18"/>
        <v/>
      </c>
      <c r="X15" s="356"/>
      <c r="Y15" s="48" t="str">
        <f t="shared" ref="Y15:Y41" si="20">IF($K15="","",IF($K15="電気","kWh/年",IF(OR($K15="低圧ｶﾞｽ",$K15="中圧ｶﾞｽ"),"m3/年",IF($K15="LPG","kg/年",IF(OR($K15="A重油",$K15="灯油"),"ℓ/年","MJ/年")))))</f>
        <v/>
      </c>
      <c r="Z15" s="168" t="str">
        <f t="shared" si="7"/>
        <v/>
      </c>
      <c r="AA15" s="48" t="str">
        <f>IF($K15="","",W15)</f>
        <v/>
      </c>
      <c r="AB15" s="389" t="str">
        <f t="shared" si="8"/>
        <v/>
      </c>
      <c r="AC15" s="389" t="str">
        <f t="shared" si="9"/>
        <v/>
      </c>
      <c r="AD15" s="389" t="str">
        <f t="shared" si="10"/>
        <v/>
      </c>
      <c r="AE15" s="389" t="str">
        <f t="shared" si="11"/>
        <v/>
      </c>
      <c r="AF15" s="79"/>
      <c r="AG15" s="3"/>
      <c r="AH15" s="3"/>
      <c r="AI15" s="392" t="str">
        <f t="shared" si="12"/>
        <v/>
      </c>
      <c r="AJ15" s="146"/>
      <c r="AK15" s="393">
        <f t="shared" si="13"/>
        <v>0</v>
      </c>
      <c r="AL15" s="393">
        <f t="shared" si="14"/>
        <v>0</v>
      </c>
      <c r="AM15" s="393">
        <f t="shared" si="15"/>
        <v>0</v>
      </c>
      <c r="AN15" s="393">
        <f t="shared" si="16"/>
        <v>0</v>
      </c>
      <c r="AO15" s="393">
        <f t="shared" si="16"/>
        <v>0</v>
      </c>
    </row>
    <row r="16" spans="1:78" ht="15" customHeight="1">
      <c r="B16" s="139"/>
      <c r="C16" s="322">
        <v>5</v>
      </c>
      <c r="D16" s="227"/>
      <c r="E16" s="352"/>
      <c r="F16" s="353"/>
      <c r="G16" s="329"/>
      <c r="H16" s="385"/>
      <c r="I16" s="385"/>
      <c r="J16" s="356"/>
      <c r="K16" s="329"/>
      <c r="L16" s="386"/>
      <c r="M16" s="386"/>
      <c r="N16" s="174" t="str">
        <f t="shared" si="4"/>
        <v/>
      </c>
      <c r="O16" s="387"/>
      <c r="P16" s="388"/>
      <c r="Q16" s="388"/>
      <c r="R16" s="359">
        <f t="shared" si="17"/>
        <v>0</v>
      </c>
      <c r="S16" s="359">
        <f t="shared" si="6"/>
        <v>0</v>
      </c>
      <c r="T16" s="168" t="str">
        <f>IF(J16="","",IF(G16="電算室用",2700,メイン_入力!$Y$32))</f>
        <v/>
      </c>
      <c r="U16" s="168" t="str">
        <f>IF(J16="","",IF(G16="電算室用",0,メイン_入力!$Z$32))</f>
        <v/>
      </c>
      <c r="V16" s="168" t="str">
        <f t="shared" si="5"/>
        <v/>
      </c>
      <c r="W16" s="48" t="str">
        <f t="shared" si="18"/>
        <v/>
      </c>
      <c r="X16" s="356"/>
      <c r="Y16" s="48" t="str">
        <f t="shared" si="20"/>
        <v/>
      </c>
      <c r="Z16" s="168" t="str">
        <f t="shared" si="7"/>
        <v/>
      </c>
      <c r="AA16" s="48" t="str">
        <f>IF($K16="","",W16)</f>
        <v/>
      </c>
      <c r="AB16" s="389" t="str">
        <f t="shared" si="8"/>
        <v/>
      </c>
      <c r="AC16" s="389" t="str">
        <f t="shared" si="9"/>
        <v/>
      </c>
      <c r="AD16" s="389" t="str">
        <f t="shared" si="10"/>
        <v/>
      </c>
      <c r="AE16" s="389" t="str">
        <f t="shared" si="11"/>
        <v/>
      </c>
      <c r="AF16" s="79"/>
      <c r="AG16" s="3"/>
      <c r="AH16" s="3"/>
      <c r="AI16" s="392" t="str">
        <f t="shared" si="12"/>
        <v/>
      </c>
      <c r="AK16" s="393">
        <f t="shared" si="13"/>
        <v>0</v>
      </c>
      <c r="AL16" s="393">
        <f t="shared" si="14"/>
        <v>0</v>
      </c>
      <c r="AM16" s="393">
        <f t="shared" si="15"/>
        <v>0</v>
      </c>
      <c r="AN16" s="393">
        <f t="shared" si="16"/>
        <v>0</v>
      </c>
      <c r="AO16" s="393">
        <f t="shared" si="16"/>
        <v>0</v>
      </c>
    </row>
    <row r="17" spans="2:46" ht="15" customHeight="1">
      <c r="B17" s="139"/>
      <c r="C17" s="322">
        <v>6</v>
      </c>
      <c r="D17" s="227"/>
      <c r="E17" s="352"/>
      <c r="F17" s="353"/>
      <c r="G17" s="329"/>
      <c r="H17" s="385"/>
      <c r="I17" s="385"/>
      <c r="J17" s="356"/>
      <c r="K17" s="329"/>
      <c r="L17" s="386"/>
      <c r="M17" s="386"/>
      <c r="N17" s="174" t="str">
        <f t="shared" si="4"/>
        <v/>
      </c>
      <c r="O17" s="387"/>
      <c r="P17" s="388"/>
      <c r="Q17" s="388"/>
      <c r="R17" s="359">
        <f t="shared" si="17"/>
        <v>0</v>
      </c>
      <c r="S17" s="359">
        <f t="shared" si="6"/>
        <v>0</v>
      </c>
      <c r="T17" s="168" t="str">
        <f>IF(J17="","",IF(G17="電算室用",2700,メイン_入力!$Y$32))</f>
        <v/>
      </c>
      <c r="U17" s="168" t="str">
        <f>IF(J17="","",IF(G17="電算室用",0,メイン_入力!$Z$32))</f>
        <v/>
      </c>
      <c r="V17" s="168" t="str">
        <f t="shared" si="5"/>
        <v/>
      </c>
      <c r="W17" s="48" t="str">
        <f>IF($K17="","",IF($K17="電気","kWh/年",IF(OR(K17="低圧ｶﾞｽ",K17="中圧ｶﾞｽ"),"Nm3/年",IF($K17="LPG","kg/年",IF(OR($K17="A重油",$K17="灯油"),"ℓ/年","MJ/年")))))</f>
        <v/>
      </c>
      <c r="X17" s="356"/>
      <c r="Y17" s="48" t="str">
        <f t="shared" si="20"/>
        <v/>
      </c>
      <c r="Z17" s="168" t="str">
        <f t="shared" si="7"/>
        <v/>
      </c>
      <c r="AA17" s="48" t="str">
        <f t="shared" ref="AA17:AA23" si="21">IF($K17="","",W17)</f>
        <v/>
      </c>
      <c r="AB17" s="389" t="str">
        <f t="shared" si="8"/>
        <v/>
      </c>
      <c r="AC17" s="389" t="str">
        <f t="shared" si="9"/>
        <v/>
      </c>
      <c r="AD17" s="389" t="str">
        <f>IF(ISERROR($Z17),"",IF($Z17="","",$Z17*INDEX($BG$3:$BJ$5,3,MATCH($K17,$BG$2:$BJ$2,0))/1000))</f>
        <v/>
      </c>
      <c r="AE17" s="389" t="str">
        <f t="shared" si="11"/>
        <v/>
      </c>
      <c r="AF17" s="79"/>
      <c r="AG17" s="3"/>
      <c r="AH17" s="3"/>
      <c r="AI17" s="392" t="str">
        <f t="shared" si="12"/>
        <v/>
      </c>
      <c r="AK17" s="393">
        <f t="shared" si="13"/>
        <v>0</v>
      </c>
      <c r="AL17" s="393">
        <f t="shared" si="14"/>
        <v>0</v>
      </c>
      <c r="AM17" s="393">
        <f t="shared" si="15"/>
        <v>0</v>
      </c>
      <c r="AN17" s="393">
        <f t="shared" si="16"/>
        <v>0</v>
      </c>
      <c r="AO17" s="393">
        <f t="shared" si="16"/>
        <v>0</v>
      </c>
    </row>
    <row r="18" spans="2:46" ht="15" customHeight="1">
      <c r="B18" s="139"/>
      <c r="C18" s="322">
        <v>7</v>
      </c>
      <c r="D18" s="227"/>
      <c r="E18" s="352"/>
      <c r="F18" s="353"/>
      <c r="G18" s="329"/>
      <c r="H18" s="385"/>
      <c r="I18" s="385"/>
      <c r="J18" s="356"/>
      <c r="K18" s="329"/>
      <c r="L18" s="386"/>
      <c r="M18" s="386"/>
      <c r="N18" s="174" t="str">
        <f t="shared" si="4"/>
        <v/>
      </c>
      <c r="O18" s="387"/>
      <c r="P18" s="388"/>
      <c r="Q18" s="388"/>
      <c r="R18" s="359">
        <f>AN18</f>
        <v>0</v>
      </c>
      <c r="S18" s="359">
        <f t="shared" si="6"/>
        <v>0</v>
      </c>
      <c r="T18" s="168" t="str">
        <f>IF(J18="","",IF(G18="電算室用",2700,メイン_入力!$Y$32))</f>
        <v/>
      </c>
      <c r="U18" s="168" t="str">
        <f>IF(J18="","",IF(G18="電算室用",0,メイン_入力!$Z$32))</f>
        <v/>
      </c>
      <c r="V18" s="168" t="str">
        <f t="shared" si="5"/>
        <v/>
      </c>
      <c r="W18" s="48" t="str">
        <f t="shared" si="18"/>
        <v/>
      </c>
      <c r="X18" s="356"/>
      <c r="Y18" s="48" t="str">
        <f t="shared" si="20"/>
        <v/>
      </c>
      <c r="Z18" s="168" t="str">
        <f t="shared" si="7"/>
        <v/>
      </c>
      <c r="AA18" s="48" t="str">
        <f t="shared" si="21"/>
        <v/>
      </c>
      <c r="AB18" s="389" t="str">
        <f t="shared" si="8"/>
        <v/>
      </c>
      <c r="AC18" s="389" t="str">
        <f t="shared" si="9"/>
        <v/>
      </c>
      <c r="AD18" s="389" t="str">
        <f t="shared" si="10"/>
        <v/>
      </c>
      <c r="AE18" s="389" t="str">
        <f t="shared" si="11"/>
        <v/>
      </c>
      <c r="AF18" s="79"/>
      <c r="AG18" s="3"/>
      <c r="AH18" s="3"/>
      <c r="AI18" s="392" t="str">
        <f t="shared" si="12"/>
        <v/>
      </c>
      <c r="AK18" s="393">
        <f t="shared" si="13"/>
        <v>0</v>
      </c>
      <c r="AL18" s="393">
        <f t="shared" si="14"/>
        <v>0</v>
      </c>
      <c r="AM18" s="393">
        <f t="shared" si="15"/>
        <v>0</v>
      </c>
      <c r="AN18" s="393">
        <f t="shared" si="16"/>
        <v>0</v>
      </c>
      <c r="AO18" s="393">
        <f t="shared" si="16"/>
        <v>0</v>
      </c>
    </row>
    <row r="19" spans="2:46" ht="15" customHeight="1">
      <c r="B19" s="139"/>
      <c r="C19" s="322">
        <v>8</v>
      </c>
      <c r="D19" s="227"/>
      <c r="E19" s="352"/>
      <c r="F19" s="353"/>
      <c r="G19" s="329"/>
      <c r="H19" s="385"/>
      <c r="I19" s="385"/>
      <c r="J19" s="356"/>
      <c r="K19" s="329"/>
      <c r="L19" s="386"/>
      <c r="M19" s="386"/>
      <c r="N19" s="174" t="str">
        <f t="shared" si="4"/>
        <v/>
      </c>
      <c r="O19" s="387"/>
      <c r="P19" s="388"/>
      <c r="Q19" s="388"/>
      <c r="R19" s="359">
        <f t="shared" si="17"/>
        <v>0</v>
      </c>
      <c r="S19" s="359">
        <f t="shared" si="6"/>
        <v>0</v>
      </c>
      <c r="T19" s="168" t="str">
        <f>IF(J19="","",IF(G19="電算室用",2700,メイン_入力!$Y$32))</f>
        <v/>
      </c>
      <c r="U19" s="168" t="str">
        <f>IF(J19="","",IF(G19="電算室用",0,メイン_入力!$Z$32))</f>
        <v/>
      </c>
      <c r="V19" s="168" t="str">
        <f t="shared" si="5"/>
        <v/>
      </c>
      <c r="W19" s="48" t="str">
        <f t="shared" si="18"/>
        <v/>
      </c>
      <c r="X19" s="356"/>
      <c r="Y19" s="48" t="str">
        <f t="shared" si="20"/>
        <v/>
      </c>
      <c r="Z19" s="168" t="str">
        <f t="shared" si="7"/>
        <v/>
      </c>
      <c r="AA19" s="48" t="str">
        <f t="shared" si="21"/>
        <v/>
      </c>
      <c r="AB19" s="389" t="str">
        <f t="shared" si="8"/>
        <v/>
      </c>
      <c r="AC19" s="389" t="str">
        <f t="shared" si="9"/>
        <v/>
      </c>
      <c r="AD19" s="389" t="str">
        <f t="shared" si="10"/>
        <v/>
      </c>
      <c r="AE19" s="389" t="str">
        <f t="shared" si="11"/>
        <v/>
      </c>
      <c r="AF19" s="79"/>
      <c r="AG19" s="3"/>
      <c r="AH19" s="3"/>
      <c r="AI19" s="392" t="str">
        <f t="shared" si="12"/>
        <v/>
      </c>
      <c r="AK19" s="393">
        <f t="shared" si="13"/>
        <v>0</v>
      </c>
      <c r="AL19" s="393">
        <f t="shared" si="14"/>
        <v>0</v>
      </c>
      <c r="AM19" s="393">
        <f t="shared" si="15"/>
        <v>0</v>
      </c>
      <c r="AN19" s="393">
        <f t="shared" si="16"/>
        <v>0</v>
      </c>
      <c r="AO19" s="393">
        <f t="shared" si="16"/>
        <v>0</v>
      </c>
    </row>
    <row r="20" spans="2:46" ht="15" customHeight="1">
      <c r="B20" s="139"/>
      <c r="C20" s="322">
        <v>9</v>
      </c>
      <c r="D20" s="227"/>
      <c r="E20" s="352"/>
      <c r="F20" s="353"/>
      <c r="G20" s="329"/>
      <c r="H20" s="385"/>
      <c r="I20" s="385"/>
      <c r="J20" s="356"/>
      <c r="K20" s="329"/>
      <c r="L20" s="386"/>
      <c r="M20" s="386"/>
      <c r="N20" s="174" t="str">
        <f t="shared" si="4"/>
        <v/>
      </c>
      <c r="O20" s="387"/>
      <c r="P20" s="388"/>
      <c r="Q20" s="388"/>
      <c r="R20" s="359">
        <f t="shared" si="17"/>
        <v>0</v>
      </c>
      <c r="S20" s="359">
        <f t="shared" si="6"/>
        <v>0</v>
      </c>
      <c r="T20" s="168" t="str">
        <f>IF(J20="","",IF(G20="電算室用",2700,メイン_入力!$Y$32))</f>
        <v/>
      </c>
      <c r="U20" s="168" t="str">
        <f>IF(J20="","",IF(G20="電算室用",0,メイン_入力!$Z$32))</f>
        <v/>
      </c>
      <c r="V20" s="168" t="str">
        <f t="shared" si="5"/>
        <v/>
      </c>
      <c r="W20" s="48" t="str">
        <f t="shared" si="18"/>
        <v/>
      </c>
      <c r="X20" s="356"/>
      <c r="Y20" s="48" t="str">
        <f t="shared" si="20"/>
        <v/>
      </c>
      <c r="Z20" s="168" t="str">
        <f t="shared" si="7"/>
        <v/>
      </c>
      <c r="AA20" s="48" t="str">
        <f t="shared" si="21"/>
        <v/>
      </c>
      <c r="AB20" s="389" t="str">
        <f t="shared" si="8"/>
        <v/>
      </c>
      <c r="AC20" s="389" t="str">
        <f t="shared" si="9"/>
        <v/>
      </c>
      <c r="AD20" s="389" t="str">
        <f t="shared" si="10"/>
        <v/>
      </c>
      <c r="AE20" s="389" t="str">
        <f t="shared" si="11"/>
        <v/>
      </c>
      <c r="AF20" s="79"/>
      <c r="AG20" s="3"/>
      <c r="AH20" s="3"/>
      <c r="AI20" s="392" t="str">
        <f t="shared" si="12"/>
        <v/>
      </c>
      <c r="AK20" s="393">
        <f t="shared" si="13"/>
        <v>0</v>
      </c>
      <c r="AL20" s="393">
        <f t="shared" si="14"/>
        <v>0</v>
      </c>
      <c r="AM20" s="393">
        <f t="shared" si="15"/>
        <v>0</v>
      </c>
      <c r="AN20" s="393">
        <f t="shared" si="16"/>
        <v>0</v>
      </c>
      <c r="AO20" s="393">
        <f t="shared" si="16"/>
        <v>0</v>
      </c>
    </row>
    <row r="21" spans="2:46" ht="15" customHeight="1">
      <c r="B21" s="139"/>
      <c r="C21" s="322">
        <v>10</v>
      </c>
      <c r="D21" s="227"/>
      <c r="E21" s="352"/>
      <c r="F21" s="353"/>
      <c r="G21" s="329"/>
      <c r="H21" s="385"/>
      <c r="I21" s="385"/>
      <c r="J21" s="356"/>
      <c r="K21" s="329"/>
      <c r="L21" s="386"/>
      <c r="M21" s="386"/>
      <c r="N21" s="174" t="str">
        <f t="shared" si="4"/>
        <v/>
      </c>
      <c r="O21" s="387"/>
      <c r="P21" s="388"/>
      <c r="Q21" s="388"/>
      <c r="R21" s="359">
        <f t="shared" si="17"/>
        <v>0</v>
      </c>
      <c r="S21" s="359">
        <f t="shared" si="6"/>
        <v>0</v>
      </c>
      <c r="T21" s="168" t="str">
        <f>IF(J21="","",IF(G21="電算室用",2700,メイン_入力!$Y$32))</f>
        <v/>
      </c>
      <c r="U21" s="168" t="str">
        <f>IF(J21="","",IF(G21="電算室用",0,メイン_入力!$Z$32))</f>
        <v/>
      </c>
      <c r="V21" s="168" t="str">
        <f t="shared" si="5"/>
        <v/>
      </c>
      <c r="W21" s="48" t="str">
        <f t="shared" si="18"/>
        <v/>
      </c>
      <c r="X21" s="356"/>
      <c r="Y21" s="48" t="str">
        <f t="shared" si="20"/>
        <v/>
      </c>
      <c r="Z21" s="168" t="str">
        <f t="shared" si="7"/>
        <v/>
      </c>
      <c r="AA21" s="48" t="str">
        <f t="shared" si="21"/>
        <v/>
      </c>
      <c r="AB21" s="389" t="str">
        <f t="shared" si="8"/>
        <v/>
      </c>
      <c r="AC21" s="389" t="str">
        <f t="shared" si="9"/>
        <v/>
      </c>
      <c r="AD21" s="389" t="str">
        <f t="shared" si="10"/>
        <v/>
      </c>
      <c r="AE21" s="389" t="str">
        <f t="shared" si="11"/>
        <v/>
      </c>
      <c r="AF21" s="79"/>
      <c r="AG21" s="3"/>
      <c r="AH21" s="3"/>
      <c r="AI21" s="392" t="str">
        <f t="shared" si="12"/>
        <v/>
      </c>
      <c r="AK21" s="393">
        <f t="shared" si="13"/>
        <v>0</v>
      </c>
      <c r="AL21" s="393">
        <f t="shared" si="14"/>
        <v>0</v>
      </c>
      <c r="AM21" s="393">
        <f t="shared" si="15"/>
        <v>0</v>
      </c>
      <c r="AN21" s="393">
        <f t="shared" si="16"/>
        <v>0</v>
      </c>
      <c r="AO21" s="393">
        <f t="shared" si="16"/>
        <v>0</v>
      </c>
      <c r="AT21" s="3"/>
    </row>
    <row r="22" spans="2:46" ht="15" customHeight="1">
      <c r="B22" s="139"/>
      <c r="C22" s="322">
        <v>11</v>
      </c>
      <c r="D22" s="227"/>
      <c r="E22" s="352"/>
      <c r="F22" s="353"/>
      <c r="G22" s="329"/>
      <c r="H22" s="385"/>
      <c r="I22" s="385"/>
      <c r="J22" s="356"/>
      <c r="K22" s="329"/>
      <c r="L22" s="386"/>
      <c r="M22" s="386"/>
      <c r="N22" s="174" t="str">
        <f t="shared" si="4"/>
        <v/>
      </c>
      <c r="O22" s="387"/>
      <c r="P22" s="388"/>
      <c r="Q22" s="388"/>
      <c r="R22" s="359">
        <f t="shared" si="17"/>
        <v>0</v>
      </c>
      <c r="S22" s="359">
        <f t="shared" si="6"/>
        <v>0</v>
      </c>
      <c r="T22" s="168" t="str">
        <f>IF(J22="","",IF(G22="電算室用",2700,メイン_入力!$Y$32))</f>
        <v/>
      </c>
      <c r="U22" s="168" t="str">
        <f>IF(J22="","",IF(G22="電算室用",0,メイン_入力!$Z$32))</f>
        <v/>
      </c>
      <c r="V22" s="168" t="str">
        <f t="shared" si="5"/>
        <v/>
      </c>
      <c r="W22" s="48" t="str">
        <f t="shared" si="18"/>
        <v/>
      </c>
      <c r="X22" s="356"/>
      <c r="Y22" s="48" t="str">
        <f t="shared" si="20"/>
        <v/>
      </c>
      <c r="Z22" s="168" t="str">
        <f t="shared" si="7"/>
        <v/>
      </c>
      <c r="AA22" s="48" t="str">
        <f t="shared" si="21"/>
        <v/>
      </c>
      <c r="AB22" s="389" t="str">
        <f t="shared" si="8"/>
        <v/>
      </c>
      <c r="AC22" s="389" t="str">
        <f t="shared" si="9"/>
        <v/>
      </c>
      <c r="AD22" s="389" t="str">
        <f t="shared" si="10"/>
        <v/>
      </c>
      <c r="AE22" s="389" t="str">
        <f t="shared" si="11"/>
        <v/>
      </c>
      <c r="AF22" s="79"/>
      <c r="AG22" s="3"/>
      <c r="AH22" s="287"/>
      <c r="AI22" s="392" t="str">
        <f t="shared" si="12"/>
        <v/>
      </c>
      <c r="AK22" s="393">
        <f t="shared" si="13"/>
        <v>0</v>
      </c>
      <c r="AL22" s="393">
        <f t="shared" si="14"/>
        <v>0</v>
      </c>
      <c r="AM22" s="393">
        <f t="shared" si="15"/>
        <v>0</v>
      </c>
      <c r="AN22" s="393">
        <f t="shared" si="16"/>
        <v>0</v>
      </c>
      <c r="AO22" s="393">
        <f t="shared" si="16"/>
        <v>0</v>
      </c>
    </row>
    <row r="23" spans="2:46" ht="15" customHeight="1">
      <c r="B23" s="139"/>
      <c r="C23" s="322">
        <v>12</v>
      </c>
      <c r="D23" s="227"/>
      <c r="E23" s="352"/>
      <c r="F23" s="353"/>
      <c r="G23" s="329"/>
      <c r="H23" s="385"/>
      <c r="I23" s="385"/>
      <c r="J23" s="356"/>
      <c r="K23" s="329"/>
      <c r="L23" s="386"/>
      <c r="M23" s="386"/>
      <c r="N23" s="174" t="str">
        <f t="shared" si="4"/>
        <v/>
      </c>
      <c r="O23" s="387"/>
      <c r="P23" s="388"/>
      <c r="Q23" s="388"/>
      <c r="R23" s="359">
        <f t="shared" si="17"/>
        <v>0</v>
      </c>
      <c r="S23" s="359">
        <f t="shared" si="6"/>
        <v>0</v>
      </c>
      <c r="T23" s="168" t="str">
        <f>IF(J23="","",IF(G23="電算室用",2700,メイン_入力!$Y$32))</f>
        <v/>
      </c>
      <c r="U23" s="168" t="str">
        <f>IF(J23="","",IF(G23="電算室用",0,メイン_入力!$Z$32))</f>
        <v/>
      </c>
      <c r="V23" s="168" t="str">
        <f t="shared" si="5"/>
        <v/>
      </c>
      <c r="W23" s="48" t="str">
        <f t="shared" si="18"/>
        <v/>
      </c>
      <c r="X23" s="356"/>
      <c r="Y23" s="48" t="str">
        <f t="shared" si="20"/>
        <v/>
      </c>
      <c r="Z23" s="168" t="str">
        <f t="shared" si="7"/>
        <v/>
      </c>
      <c r="AA23" s="48" t="str">
        <f t="shared" si="21"/>
        <v/>
      </c>
      <c r="AB23" s="389" t="str">
        <f t="shared" si="8"/>
        <v/>
      </c>
      <c r="AC23" s="389" t="str">
        <f t="shared" si="9"/>
        <v/>
      </c>
      <c r="AD23" s="389" t="str">
        <f t="shared" si="10"/>
        <v/>
      </c>
      <c r="AE23" s="389" t="str">
        <f t="shared" si="11"/>
        <v/>
      </c>
      <c r="AF23" s="79"/>
      <c r="AG23" s="3"/>
      <c r="AH23" s="3"/>
      <c r="AI23" s="392" t="str">
        <f t="shared" si="12"/>
        <v/>
      </c>
      <c r="AK23" s="393">
        <f t="shared" si="13"/>
        <v>0</v>
      </c>
      <c r="AL23" s="393">
        <f t="shared" si="14"/>
        <v>0</v>
      </c>
      <c r="AM23" s="393">
        <f t="shared" si="15"/>
        <v>0</v>
      </c>
      <c r="AN23" s="393">
        <f t="shared" si="16"/>
        <v>0</v>
      </c>
      <c r="AO23" s="393">
        <f t="shared" si="16"/>
        <v>0</v>
      </c>
    </row>
    <row r="24" spans="2:46" ht="15" customHeight="1">
      <c r="B24" s="139"/>
      <c r="C24" s="322">
        <v>13</v>
      </c>
      <c r="D24" s="227"/>
      <c r="E24" s="352"/>
      <c r="F24" s="353"/>
      <c r="G24" s="329"/>
      <c r="H24" s="385"/>
      <c r="I24" s="385"/>
      <c r="J24" s="356"/>
      <c r="K24" s="329"/>
      <c r="L24" s="386"/>
      <c r="M24" s="386"/>
      <c r="N24" s="174" t="str">
        <f t="shared" si="4"/>
        <v/>
      </c>
      <c r="O24" s="387"/>
      <c r="P24" s="388"/>
      <c r="Q24" s="388"/>
      <c r="R24" s="359">
        <f t="shared" si="17"/>
        <v>0</v>
      </c>
      <c r="S24" s="359">
        <f t="shared" si="6"/>
        <v>0</v>
      </c>
      <c r="T24" s="168" t="str">
        <f>IF(J24="","",IF(G24="電算室用",2700,メイン_入力!$Y$32))</f>
        <v/>
      </c>
      <c r="U24" s="168" t="str">
        <f>IF(J24="","",IF(G24="電算室用",0,メイン_入力!$Z$32))</f>
        <v/>
      </c>
      <c r="V24" s="168" t="str">
        <f t="shared" si="5"/>
        <v/>
      </c>
      <c r="W24" s="48" t="str">
        <f t="shared" si="18"/>
        <v/>
      </c>
      <c r="X24" s="356"/>
      <c r="Y24" s="48" t="str">
        <f t="shared" si="20"/>
        <v/>
      </c>
      <c r="Z24" s="168" t="str">
        <f t="shared" si="7"/>
        <v/>
      </c>
      <c r="AA24" s="48" t="str">
        <f>IF($K24="","",W24)</f>
        <v/>
      </c>
      <c r="AB24" s="389" t="str">
        <f t="shared" si="8"/>
        <v/>
      </c>
      <c r="AC24" s="389" t="str">
        <f t="shared" si="9"/>
        <v/>
      </c>
      <c r="AD24" s="389" t="str">
        <f t="shared" si="10"/>
        <v/>
      </c>
      <c r="AE24" s="389" t="str">
        <f t="shared" si="11"/>
        <v/>
      </c>
      <c r="AF24" s="79"/>
      <c r="AG24" s="3"/>
      <c r="AH24" s="3"/>
      <c r="AI24" s="392" t="str">
        <f t="shared" si="12"/>
        <v/>
      </c>
      <c r="AK24" s="393">
        <f t="shared" si="13"/>
        <v>0</v>
      </c>
      <c r="AL24" s="393">
        <f t="shared" si="14"/>
        <v>0</v>
      </c>
      <c r="AM24" s="393">
        <f t="shared" si="15"/>
        <v>0</v>
      </c>
      <c r="AN24" s="393">
        <f t="shared" si="16"/>
        <v>0</v>
      </c>
      <c r="AO24" s="393">
        <f t="shared" si="16"/>
        <v>0</v>
      </c>
    </row>
    <row r="25" spans="2:46" ht="15" customHeight="1">
      <c r="B25" s="139"/>
      <c r="C25" s="322">
        <v>14</v>
      </c>
      <c r="D25" s="227"/>
      <c r="E25" s="352"/>
      <c r="F25" s="353"/>
      <c r="G25" s="329"/>
      <c r="H25" s="385"/>
      <c r="I25" s="385"/>
      <c r="J25" s="356"/>
      <c r="K25" s="329"/>
      <c r="L25" s="386"/>
      <c r="M25" s="386"/>
      <c r="N25" s="174" t="str">
        <f t="shared" si="4"/>
        <v/>
      </c>
      <c r="O25" s="387"/>
      <c r="P25" s="388"/>
      <c r="Q25" s="388"/>
      <c r="R25" s="359">
        <f t="shared" si="17"/>
        <v>0</v>
      </c>
      <c r="S25" s="359">
        <f t="shared" si="6"/>
        <v>0</v>
      </c>
      <c r="T25" s="168" t="str">
        <f>IF(J25="","",IF(G25="電算室用",2700,メイン_入力!$Y$32))</f>
        <v/>
      </c>
      <c r="U25" s="168" t="str">
        <f>IF(J25="","",IF(G25="電算室用",0,メイン_入力!$Z$32))</f>
        <v/>
      </c>
      <c r="V25" s="168" t="str">
        <f t="shared" si="5"/>
        <v/>
      </c>
      <c r="W25" s="48" t="str">
        <f t="shared" si="18"/>
        <v/>
      </c>
      <c r="X25" s="356"/>
      <c r="Y25" s="48" t="str">
        <f t="shared" si="20"/>
        <v/>
      </c>
      <c r="Z25" s="168" t="str">
        <f t="shared" si="7"/>
        <v/>
      </c>
      <c r="AA25" s="48" t="str">
        <f t="shared" ref="AA25:AA41" si="22">IF($K25="","",W25)</f>
        <v/>
      </c>
      <c r="AB25" s="389" t="str">
        <f t="shared" si="8"/>
        <v/>
      </c>
      <c r="AC25" s="389" t="str">
        <f t="shared" si="9"/>
        <v/>
      </c>
      <c r="AD25" s="389" t="str">
        <f t="shared" si="10"/>
        <v/>
      </c>
      <c r="AE25" s="389" t="str">
        <f t="shared" si="11"/>
        <v/>
      </c>
      <c r="AF25" s="79"/>
      <c r="AG25" s="3"/>
      <c r="AH25" s="3"/>
      <c r="AI25" s="392" t="str">
        <f t="shared" si="12"/>
        <v/>
      </c>
      <c r="AK25" s="393">
        <f t="shared" si="13"/>
        <v>0</v>
      </c>
      <c r="AL25" s="393">
        <f t="shared" si="14"/>
        <v>0</v>
      </c>
      <c r="AM25" s="393">
        <f t="shared" si="15"/>
        <v>0</v>
      </c>
      <c r="AN25" s="393">
        <f t="shared" si="16"/>
        <v>0</v>
      </c>
      <c r="AO25" s="393">
        <f t="shared" si="16"/>
        <v>0</v>
      </c>
    </row>
    <row r="26" spans="2:46" ht="15" customHeight="1">
      <c r="B26" s="139"/>
      <c r="C26" s="322">
        <v>15</v>
      </c>
      <c r="D26" s="227"/>
      <c r="E26" s="352"/>
      <c r="F26" s="353"/>
      <c r="G26" s="329"/>
      <c r="H26" s="385"/>
      <c r="I26" s="385"/>
      <c r="J26" s="356"/>
      <c r="K26" s="329"/>
      <c r="L26" s="386"/>
      <c r="M26" s="386"/>
      <c r="N26" s="174" t="str">
        <f t="shared" si="4"/>
        <v/>
      </c>
      <c r="O26" s="387"/>
      <c r="P26" s="388"/>
      <c r="Q26" s="388"/>
      <c r="R26" s="359">
        <f t="shared" si="17"/>
        <v>0</v>
      </c>
      <c r="S26" s="359">
        <f t="shared" si="6"/>
        <v>0</v>
      </c>
      <c r="T26" s="168" t="str">
        <f>IF(J26="","",IF(G26="電算室用",2700,メイン_入力!$Y$32))</f>
        <v/>
      </c>
      <c r="U26" s="168" t="str">
        <f>IF(J26="","",IF(G26="電算室用",0,メイン_入力!$Z$32))</f>
        <v/>
      </c>
      <c r="V26" s="168" t="str">
        <f t="shared" si="5"/>
        <v/>
      </c>
      <c r="W26" s="48" t="str">
        <f t="shared" si="18"/>
        <v/>
      </c>
      <c r="X26" s="356"/>
      <c r="Y26" s="48" t="str">
        <f t="shared" si="20"/>
        <v/>
      </c>
      <c r="Z26" s="168" t="str">
        <f t="shared" si="7"/>
        <v/>
      </c>
      <c r="AA26" s="48" t="str">
        <f t="shared" si="22"/>
        <v/>
      </c>
      <c r="AB26" s="389" t="str">
        <f t="shared" si="8"/>
        <v/>
      </c>
      <c r="AC26" s="389" t="str">
        <f t="shared" si="9"/>
        <v/>
      </c>
      <c r="AD26" s="389" t="str">
        <f t="shared" si="10"/>
        <v/>
      </c>
      <c r="AE26" s="389" t="str">
        <f t="shared" si="11"/>
        <v/>
      </c>
      <c r="AF26" s="79"/>
      <c r="AG26" s="3"/>
      <c r="AH26" s="3"/>
      <c r="AI26" s="392" t="str">
        <f t="shared" si="12"/>
        <v/>
      </c>
      <c r="AK26" s="393">
        <f t="shared" si="13"/>
        <v>0</v>
      </c>
      <c r="AL26" s="393">
        <f t="shared" si="14"/>
        <v>0</v>
      </c>
      <c r="AM26" s="393">
        <f t="shared" si="15"/>
        <v>0</v>
      </c>
      <c r="AN26" s="393">
        <f t="shared" si="16"/>
        <v>0</v>
      </c>
      <c r="AO26" s="393">
        <f t="shared" si="16"/>
        <v>0</v>
      </c>
    </row>
    <row r="27" spans="2:46" ht="15" customHeight="1">
      <c r="B27" s="139"/>
      <c r="C27" s="322">
        <v>16</v>
      </c>
      <c r="D27" s="227"/>
      <c r="E27" s="352"/>
      <c r="F27" s="353"/>
      <c r="G27" s="329"/>
      <c r="H27" s="385"/>
      <c r="I27" s="385"/>
      <c r="J27" s="356"/>
      <c r="K27" s="329"/>
      <c r="L27" s="386"/>
      <c r="M27" s="386"/>
      <c r="N27" s="174" t="str">
        <f t="shared" si="4"/>
        <v/>
      </c>
      <c r="O27" s="387"/>
      <c r="P27" s="388"/>
      <c r="Q27" s="388"/>
      <c r="R27" s="359">
        <f t="shared" si="17"/>
        <v>0</v>
      </c>
      <c r="S27" s="359">
        <f t="shared" si="6"/>
        <v>0</v>
      </c>
      <c r="T27" s="168" t="str">
        <f>IF(J27="","",IF(G27="電算室用",2700,メイン_入力!$Y$32))</f>
        <v/>
      </c>
      <c r="U27" s="168" t="str">
        <f>IF(J27="","",IF(G27="電算室用",0,メイン_入力!$Z$32))</f>
        <v/>
      </c>
      <c r="V27" s="168" t="str">
        <f t="shared" si="5"/>
        <v/>
      </c>
      <c r="W27" s="48" t="str">
        <f t="shared" si="18"/>
        <v/>
      </c>
      <c r="X27" s="356"/>
      <c r="Y27" s="48" t="str">
        <f t="shared" si="20"/>
        <v/>
      </c>
      <c r="Z27" s="168" t="str">
        <f t="shared" si="7"/>
        <v/>
      </c>
      <c r="AA27" s="48" t="str">
        <f t="shared" si="22"/>
        <v/>
      </c>
      <c r="AB27" s="389" t="str">
        <f t="shared" si="8"/>
        <v/>
      </c>
      <c r="AC27" s="389" t="str">
        <f t="shared" si="9"/>
        <v/>
      </c>
      <c r="AD27" s="389" t="str">
        <f t="shared" si="10"/>
        <v/>
      </c>
      <c r="AE27" s="389" t="str">
        <f t="shared" si="11"/>
        <v/>
      </c>
      <c r="AF27" s="79"/>
      <c r="AG27" s="3"/>
      <c r="AH27" s="3"/>
      <c r="AI27" s="392" t="str">
        <f t="shared" si="12"/>
        <v/>
      </c>
      <c r="AK27" s="393">
        <f t="shared" si="13"/>
        <v>0</v>
      </c>
      <c r="AL27" s="393">
        <f t="shared" si="14"/>
        <v>0</v>
      </c>
      <c r="AM27" s="393">
        <f t="shared" si="15"/>
        <v>0</v>
      </c>
      <c r="AN27" s="393">
        <f t="shared" si="16"/>
        <v>0</v>
      </c>
      <c r="AO27" s="393">
        <f t="shared" si="16"/>
        <v>0</v>
      </c>
    </row>
    <row r="28" spans="2:46" ht="15" customHeight="1">
      <c r="B28" s="139"/>
      <c r="C28" s="322">
        <v>17</v>
      </c>
      <c r="D28" s="227"/>
      <c r="E28" s="352"/>
      <c r="F28" s="353"/>
      <c r="G28" s="329"/>
      <c r="H28" s="385"/>
      <c r="I28" s="385"/>
      <c r="J28" s="356"/>
      <c r="K28" s="329"/>
      <c r="L28" s="386"/>
      <c r="M28" s="386"/>
      <c r="N28" s="174" t="str">
        <f t="shared" si="4"/>
        <v/>
      </c>
      <c r="O28" s="387"/>
      <c r="P28" s="388"/>
      <c r="Q28" s="388"/>
      <c r="R28" s="359">
        <f t="shared" si="17"/>
        <v>0</v>
      </c>
      <c r="S28" s="359">
        <f t="shared" si="6"/>
        <v>0</v>
      </c>
      <c r="T28" s="168" t="str">
        <f>IF(J28="","",IF(G28="電算室用",2700,メイン_入力!$Y$32))</f>
        <v/>
      </c>
      <c r="U28" s="168" t="str">
        <f>IF(J28="","",IF(G28="電算室用",0,メイン_入力!$Z$32))</f>
        <v/>
      </c>
      <c r="V28" s="168" t="str">
        <f t="shared" si="5"/>
        <v/>
      </c>
      <c r="W28" s="48" t="str">
        <f t="shared" si="18"/>
        <v/>
      </c>
      <c r="X28" s="356"/>
      <c r="Y28" s="48" t="str">
        <f t="shared" si="20"/>
        <v/>
      </c>
      <c r="Z28" s="168" t="str">
        <f t="shared" si="7"/>
        <v/>
      </c>
      <c r="AA28" s="48" t="str">
        <f t="shared" si="22"/>
        <v/>
      </c>
      <c r="AB28" s="389" t="str">
        <f t="shared" si="8"/>
        <v/>
      </c>
      <c r="AC28" s="389" t="str">
        <f t="shared" si="9"/>
        <v/>
      </c>
      <c r="AD28" s="389" t="str">
        <f t="shared" si="10"/>
        <v/>
      </c>
      <c r="AE28" s="389" t="str">
        <f t="shared" si="11"/>
        <v/>
      </c>
      <c r="AF28" s="79"/>
      <c r="AG28" s="3"/>
      <c r="AH28" s="3"/>
      <c r="AI28" s="392" t="str">
        <f t="shared" si="12"/>
        <v/>
      </c>
      <c r="AK28" s="393">
        <f t="shared" si="13"/>
        <v>0</v>
      </c>
      <c r="AL28" s="393">
        <f t="shared" si="14"/>
        <v>0</v>
      </c>
      <c r="AM28" s="393">
        <f t="shared" si="15"/>
        <v>0</v>
      </c>
      <c r="AN28" s="393">
        <f t="shared" si="16"/>
        <v>0</v>
      </c>
      <c r="AO28" s="393">
        <f t="shared" si="16"/>
        <v>0</v>
      </c>
    </row>
    <row r="29" spans="2:46" ht="15" customHeight="1">
      <c r="B29" s="139"/>
      <c r="C29" s="322">
        <v>18</v>
      </c>
      <c r="D29" s="227"/>
      <c r="E29" s="352"/>
      <c r="F29" s="353"/>
      <c r="G29" s="329"/>
      <c r="H29" s="385"/>
      <c r="I29" s="385"/>
      <c r="J29" s="356"/>
      <c r="K29" s="329"/>
      <c r="L29" s="386"/>
      <c r="M29" s="386"/>
      <c r="N29" s="174" t="str">
        <f t="shared" si="4"/>
        <v/>
      </c>
      <c r="O29" s="387"/>
      <c r="P29" s="388"/>
      <c r="Q29" s="388"/>
      <c r="R29" s="359">
        <f t="shared" si="17"/>
        <v>0</v>
      </c>
      <c r="S29" s="359">
        <f t="shared" si="6"/>
        <v>0</v>
      </c>
      <c r="T29" s="168" t="str">
        <f>IF(J29="","",IF(G29="電算室用",2700,メイン_入力!$Y$32))</f>
        <v/>
      </c>
      <c r="U29" s="168" t="str">
        <f>IF(J29="","",IF(G29="電算室用",0,メイン_入力!$Z$32))</f>
        <v/>
      </c>
      <c r="V29" s="168" t="str">
        <f t="shared" si="5"/>
        <v/>
      </c>
      <c r="W29" s="48" t="str">
        <f t="shared" si="18"/>
        <v/>
      </c>
      <c r="X29" s="356"/>
      <c r="Y29" s="48" t="str">
        <f t="shared" si="20"/>
        <v/>
      </c>
      <c r="Z29" s="168" t="str">
        <f t="shared" si="7"/>
        <v/>
      </c>
      <c r="AA29" s="48" t="str">
        <f t="shared" si="22"/>
        <v/>
      </c>
      <c r="AB29" s="389" t="str">
        <f t="shared" si="8"/>
        <v/>
      </c>
      <c r="AC29" s="389" t="str">
        <f t="shared" si="9"/>
        <v/>
      </c>
      <c r="AD29" s="389" t="str">
        <f t="shared" si="10"/>
        <v/>
      </c>
      <c r="AE29" s="389" t="str">
        <f t="shared" si="11"/>
        <v/>
      </c>
      <c r="AF29" s="79"/>
      <c r="AG29" s="3"/>
      <c r="AH29" s="3"/>
      <c r="AI29" s="392" t="str">
        <f t="shared" si="12"/>
        <v/>
      </c>
      <c r="AK29" s="393">
        <f t="shared" si="13"/>
        <v>0</v>
      </c>
      <c r="AL29" s="393">
        <f t="shared" si="14"/>
        <v>0</v>
      </c>
      <c r="AM29" s="393">
        <f t="shared" si="15"/>
        <v>0</v>
      </c>
      <c r="AN29" s="393">
        <f t="shared" si="16"/>
        <v>0</v>
      </c>
      <c r="AO29" s="393">
        <f t="shared" si="16"/>
        <v>0</v>
      </c>
    </row>
    <row r="30" spans="2:46" ht="15" customHeight="1">
      <c r="B30" s="139"/>
      <c r="C30" s="322">
        <v>19</v>
      </c>
      <c r="D30" s="227"/>
      <c r="E30" s="352"/>
      <c r="F30" s="353"/>
      <c r="G30" s="329"/>
      <c r="H30" s="385"/>
      <c r="I30" s="385"/>
      <c r="J30" s="356"/>
      <c r="K30" s="329"/>
      <c r="L30" s="386"/>
      <c r="M30" s="386"/>
      <c r="N30" s="174" t="str">
        <f t="shared" si="4"/>
        <v/>
      </c>
      <c r="O30" s="387"/>
      <c r="P30" s="388"/>
      <c r="Q30" s="388"/>
      <c r="R30" s="359">
        <f t="shared" si="17"/>
        <v>0</v>
      </c>
      <c r="S30" s="359">
        <f t="shared" si="6"/>
        <v>0</v>
      </c>
      <c r="T30" s="168" t="str">
        <f>IF(J30="","",IF(G30="電算室用",2700,メイン_入力!$Y$32))</f>
        <v/>
      </c>
      <c r="U30" s="168" t="str">
        <f>IF(J30="","",IF(G30="電算室用",0,メイン_入力!$Z$32))</f>
        <v/>
      </c>
      <c r="V30" s="168" t="str">
        <f t="shared" si="5"/>
        <v/>
      </c>
      <c r="W30" s="48" t="str">
        <f t="shared" si="18"/>
        <v/>
      </c>
      <c r="X30" s="356"/>
      <c r="Y30" s="48" t="str">
        <f t="shared" si="20"/>
        <v/>
      </c>
      <c r="Z30" s="168" t="str">
        <f t="shared" si="7"/>
        <v/>
      </c>
      <c r="AA30" s="48" t="str">
        <f t="shared" si="22"/>
        <v/>
      </c>
      <c r="AB30" s="389" t="str">
        <f t="shared" si="8"/>
        <v/>
      </c>
      <c r="AC30" s="389" t="str">
        <f t="shared" si="9"/>
        <v/>
      </c>
      <c r="AD30" s="389" t="str">
        <f t="shared" si="10"/>
        <v/>
      </c>
      <c r="AE30" s="389" t="str">
        <f t="shared" si="11"/>
        <v/>
      </c>
      <c r="AF30" s="79"/>
      <c r="AG30" s="3"/>
      <c r="AH30" s="3"/>
      <c r="AI30" s="392" t="str">
        <f t="shared" si="12"/>
        <v/>
      </c>
      <c r="AK30" s="393">
        <f t="shared" si="13"/>
        <v>0</v>
      </c>
      <c r="AL30" s="393">
        <f t="shared" si="14"/>
        <v>0</v>
      </c>
      <c r="AM30" s="393">
        <f t="shared" si="15"/>
        <v>0</v>
      </c>
      <c r="AN30" s="393">
        <f t="shared" si="16"/>
        <v>0</v>
      </c>
      <c r="AO30" s="393">
        <f t="shared" si="16"/>
        <v>0</v>
      </c>
    </row>
    <row r="31" spans="2:46" ht="15" customHeight="1">
      <c r="B31" s="139"/>
      <c r="C31" s="322">
        <v>20</v>
      </c>
      <c r="D31" s="227"/>
      <c r="E31" s="352"/>
      <c r="F31" s="353"/>
      <c r="G31" s="329"/>
      <c r="H31" s="385"/>
      <c r="I31" s="385"/>
      <c r="J31" s="356"/>
      <c r="K31" s="329"/>
      <c r="L31" s="386"/>
      <c r="M31" s="386"/>
      <c r="N31" s="174" t="str">
        <f t="shared" si="4"/>
        <v/>
      </c>
      <c r="O31" s="387"/>
      <c r="P31" s="388"/>
      <c r="Q31" s="388"/>
      <c r="R31" s="359">
        <f t="shared" si="17"/>
        <v>0</v>
      </c>
      <c r="S31" s="359">
        <f t="shared" si="6"/>
        <v>0</v>
      </c>
      <c r="T31" s="168" t="str">
        <f>IF(J31="","",IF(G31="電算室用",2700,メイン_入力!$Y$32))</f>
        <v/>
      </c>
      <c r="U31" s="168" t="str">
        <f>IF(J31="","",IF(G31="電算室用",0,メイン_入力!$Z$32))</f>
        <v/>
      </c>
      <c r="V31" s="168" t="str">
        <f t="shared" si="5"/>
        <v/>
      </c>
      <c r="W31" s="48" t="str">
        <f t="shared" si="18"/>
        <v/>
      </c>
      <c r="X31" s="356"/>
      <c r="Y31" s="48" t="str">
        <f t="shared" si="20"/>
        <v/>
      </c>
      <c r="Z31" s="168" t="str">
        <f t="shared" si="7"/>
        <v/>
      </c>
      <c r="AA31" s="48" t="str">
        <f t="shared" si="22"/>
        <v/>
      </c>
      <c r="AB31" s="389" t="str">
        <f t="shared" si="8"/>
        <v/>
      </c>
      <c r="AC31" s="389" t="str">
        <f t="shared" si="9"/>
        <v/>
      </c>
      <c r="AD31" s="389" t="str">
        <f t="shared" si="10"/>
        <v/>
      </c>
      <c r="AE31" s="389" t="str">
        <f t="shared" si="11"/>
        <v/>
      </c>
      <c r="AF31" s="79"/>
      <c r="AG31" s="3"/>
      <c r="AH31" s="3"/>
      <c r="AI31" s="392" t="str">
        <f t="shared" si="12"/>
        <v/>
      </c>
      <c r="AK31" s="393">
        <f t="shared" si="13"/>
        <v>0</v>
      </c>
      <c r="AL31" s="393">
        <f t="shared" si="14"/>
        <v>0</v>
      </c>
      <c r="AM31" s="393">
        <f t="shared" si="15"/>
        <v>0</v>
      </c>
      <c r="AN31" s="393">
        <f t="shared" si="16"/>
        <v>0</v>
      </c>
      <c r="AO31" s="393">
        <f t="shared" si="16"/>
        <v>0</v>
      </c>
    </row>
    <row r="32" spans="2:46" ht="15" customHeight="1">
      <c r="B32" s="139"/>
      <c r="C32" s="322">
        <v>21</v>
      </c>
      <c r="D32" s="227"/>
      <c r="E32" s="352"/>
      <c r="F32" s="353"/>
      <c r="G32" s="329"/>
      <c r="H32" s="385"/>
      <c r="I32" s="385"/>
      <c r="J32" s="356"/>
      <c r="K32" s="329"/>
      <c r="L32" s="386"/>
      <c r="M32" s="386"/>
      <c r="N32" s="174" t="str">
        <f t="shared" si="4"/>
        <v/>
      </c>
      <c r="O32" s="387"/>
      <c r="P32" s="388"/>
      <c r="Q32" s="388"/>
      <c r="R32" s="359">
        <f t="shared" si="17"/>
        <v>0</v>
      </c>
      <c r="S32" s="359">
        <f t="shared" si="6"/>
        <v>0</v>
      </c>
      <c r="T32" s="168" t="str">
        <f>IF(J32="","",IF(G32="電算室用",2700,メイン_入力!$Y$32))</f>
        <v/>
      </c>
      <c r="U32" s="168" t="str">
        <f>IF(J32="","",IF(G32="電算室用",0,メイン_入力!$Z$32))</f>
        <v/>
      </c>
      <c r="V32" s="168" t="str">
        <f t="shared" si="5"/>
        <v/>
      </c>
      <c r="W32" s="48" t="str">
        <f t="shared" si="18"/>
        <v/>
      </c>
      <c r="X32" s="356"/>
      <c r="Y32" s="48" t="str">
        <f t="shared" si="20"/>
        <v/>
      </c>
      <c r="Z32" s="168" t="str">
        <f t="shared" si="7"/>
        <v/>
      </c>
      <c r="AA32" s="48" t="str">
        <f t="shared" si="22"/>
        <v/>
      </c>
      <c r="AB32" s="389" t="str">
        <f t="shared" si="8"/>
        <v/>
      </c>
      <c r="AC32" s="389" t="str">
        <f t="shared" si="9"/>
        <v/>
      </c>
      <c r="AD32" s="389" t="str">
        <f t="shared" si="10"/>
        <v/>
      </c>
      <c r="AE32" s="389" t="str">
        <f t="shared" si="11"/>
        <v/>
      </c>
      <c r="AF32" s="79"/>
      <c r="AG32" s="3"/>
      <c r="AH32" s="3"/>
      <c r="AI32" s="392" t="str">
        <f t="shared" si="12"/>
        <v/>
      </c>
      <c r="AK32" s="393">
        <f t="shared" si="13"/>
        <v>0</v>
      </c>
      <c r="AL32" s="393">
        <f t="shared" si="14"/>
        <v>0</v>
      </c>
      <c r="AM32" s="393">
        <f t="shared" si="15"/>
        <v>0</v>
      </c>
      <c r="AN32" s="393">
        <f t="shared" si="16"/>
        <v>0</v>
      </c>
      <c r="AO32" s="393">
        <f t="shared" si="16"/>
        <v>0</v>
      </c>
    </row>
    <row r="33" spans="2:41" ht="15" customHeight="1">
      <c r="B33" s="139"/>
      <c r="C33" s="322">
        <v>22</v>
      </c>
      <c r="D33" s="227"/>
      <c r="E33" s="352"/>
      <c r="F33" s="353"/>
      <c r="G33" s="329"/>
      <c r="H33" s="385"/>
      <c r="I33" s="385"/>
      <c r="J33" s="356"/>
      <c r="K33" s="329"/>
      <c r="L33" s="386"/>
      <c r="M33" s="386"/>
      <c r="N33" s="174" t="str">
        <f t="shared" si="4"/>
        <v/>
      </c>
      <c r="O33" s="387"/>
      <c r="P33" s="388"/>
      <c r="Q33" s="388"/>
      <c r="R33" s="359">
        <f t="shared" si="17"/>
        <v>0</v>
      </c>
      <c r="S33" s="359">
        <f t="shared" si="6"/>
        <v>0</v>
      </c>
      <c r="T33" s="168" t="str">
        <f>IF(J33="","",IF(G33="電算室用",2700,メイン_入力!$Y$32))</f>
        <v/>
      </c>
      <c r="U33" s="168" t="str">
        <f>IF(J33="","",IF(G33="電算室用",0,メイン_入力!$Z$32))</f>
        <v/>
      </c>
      <c r="V33" s="168" t="str">
        <f t="shared" si="5"/>
        <v/>
      </c>
      <c r="W33" s="48" t="str">
        <f t="shared" si="18"/>
        <v/>
      </c>
      <c r="X33" s="356"/>
      <c r="Y33" s="48" t="str">
        <f t="shared" si="20"/>
        <v/>
      </c>
      <c r="Z33" s="168" t="str">
        <f t="shared" si="7"/>
        <v/>
      </c>
      <c r="AA33" s="48" t="str">
        <f t="shared" si="22"/>
        <v/>
      </c>
      <c r="AB33" s="389" t="str">
        <f t="shared" si="8"/>
        <v/>
      </c>
      <c r="AC33" s="389" t="str">
        <f t="shared" si="9"/>
        <v/>
      </c>
      <c r="AD33" s="389" t="str">
        <f t="shared" si="10"/>
        <v/>
      </c>
      <c r="AE33" s="389" t="str">
        <f t="shared" si="11"/>
        <v/>
      </c>
      <c r="AF33" s="79"/>
      <c r="AG33" s="3"/>
      <c r="AH33" s="3"/>
      <c r="AI33" s="392" t="str">
        <f t="shared" si="12"/>
        <v/>
      </c>
      <c r="AK33" s="393">
        <f t="shared" si="13"/>
        <v>0</v>
      </c>
      <c r="AL33" s="393">
        <f t="shared" si="14"/>
        <v>0</v>
      </c>
      <c r="AM33" s="393">
        <f t="shared" si="15"/>
        <v>0</v>
      </c>
      <c r="AN33" s="393">
        <f t="shared" si="16"/>
        <v>0</v>
      </c>
      <c r="AO33" s="393">
        <f t="shared" si="16"/>
        <v>0</v>
      </c>
    </row>
    <row r="34" spans="2:41" ht="15" customHeight="1">
      <c r="B34" s="139"/>
      <c r="C34" s="322">
        <v>23</v>
      </c>
      <c r="D34" s="227"/>
      <c r="E34" s="352"/>
      <c r="F34" s="353"/>
      <c r="G34" s="329"/>
      <c r="H34" s="385"/>
      <c r="I34" s="385"/>
      <c r="J34" s="356"/>
      <c r="K34" s="329"/>
      <c r="L34" s="386"/>
      <c r="M34" s="386"/>
      <c r="N34" s="174" t="str">
        <f t="shared" si="4"/>
        <v/>
      </c>
      <c r="O34" s="387"/>
      <c r="P34" s="388"/>
      <c r="Q34" s="388"/>
      <c r="R34" s="359">
        <f t="shared" si="17"/>
        <v>0</v>
      </c>
      <c r="S34" s="359">
        <f t="shared" si="6"/>
        <v>0</v>
      </c>
      <c r="T34" s="168" t="str">
        <f>IF(J34="","",IF(G34="電算室用",2700,メイン_入力!$Y$32))</f>
        <v/>
      </c>
      <c r="U34" s="168" t="str">
        <f>IF(J34="","",IF(G34="電算室用",0,メイン_入力!$Z$32))</f>
        <v/>
      </c>
      <c r="V34" s="168" t="str">
        <f t="shared" si="5"/>
        <v/>
      </c>
      <c r="W34" s="48" t="str">
        <f t="shared" si="18"/>
        <v/>
      </c>
      <c r="X34" s="356"/>
      <c r="Y34" s="48" t="str">
        <f t="shared" si="20"/>
        <v/>
      </c>
      <c r="Z34" s="168" t="str">
        <f t="shared" si="7"/>
        <v/>
      </c>
      <c r="AA34" s="48" t="str">
        <f t="shared" si="22"/>
        <v/>
      </c>
      <c r="AB34" s="389" t="str">
        <f t="shared" si="8"/>
        <v/>
      </c>
      <c r="AC34" s="389" t="str">
        <f t="shared" si="9"/>
        <v/>
      </c>
      <c r="AD34" s="389" t="str">
        <f t="shared" si="10"/>
        <v/>
      </c>
      <c r="AE34" s="389" t="str">
        <f t="shared" si="11"/>
        <v/>
      </c>
      <c r="AF34" s="79"/>
      <c r="AG34" s="3"/>
      <c r="AH34" s="3"/>
      <c r="AI34" s="392" t="str">
        <f t="shared" si="12"/>
        <v/>
      </c>
      <c r="AK34" s="393">
        <f t="shared" si="13"/>
        <v>0</v>
      </c>
      <c r="AL34" s="393">
        <f t="shared" si="14"/>
        <v>0</v>
      </c>
      <c r="AM34" s="393">
        <f t="shared" si="15"/>
        <v>0</v>
      </c>
      <c r="AN34" s="393">
        <f t="shared" si="16"/>
        <v>0</v>
      </c>
      <c r="AO34" s="393">
        <f t="shared" si="16"/>
        <v>0</v>
      </c>
    </row>
    <row r="35" spans="2:41" ht="15" customHeight="1">
      <c r="B35" s="139"/>
      <c r="C35" s="322">
        <v>24</v>
      </c>
      <c r="D35" s="227"/>
      <c r="E35" s="352"/>
      <c r="F35" s="353"/>
      <c r="G35" s="329"/>
      <c r="H35" s="385"/>
      <c r="I35" s="385"/>
      <c r="J35" s="356"/>
      <c r="K35" s="329"/>
      <c r="L35" s="386"/>
      <c r="M35" s="386"/>
      <c r="N35" s="174" t="str">
        <f t="shared" si="4"/>
        <v/>
      </c>
      <c r="O35" s="387"/>
      <c r="P35" s="388"/>
      <c r="Q35" s="388"/>
      <c r="R35" s="359">
        <f t="shared" si="17"/>
        <v>0</v>
      </c>
      <c r="S35" s="359">
        <f t="shared" si="6"/>
        <v>0</v>
      </c>
      <c r="T35" s="168" t="str">
        <f>IF(J35="","",IF(G35="電算室用",2700,メイン_入力!$Y$32))</f>
        <v/>
      </c>
      <c r="U35" s="168" t="str">
        <f>IF(J35="","",IF(G35="電算室用",0,メイン_入力!$Z$32))</f>
        <v/>
      </c>
      <c r="V35" s="168" t="str">
        <f t="shared" si="5"/>
        <v/>
      </c>
      <c r="W35" s="48" t="str">
        <f t="shared" si="18"/>
        <v/>
      </c>
      <c r="X35" s="356"/>
      <c r="Y35" s="48" t="str">
        <f t="shared" si="20"/>
        <v/>
      </c>
      <c r="Z35" s="168" t="str">
        <f t="shared" si="7"/>
        <v/>
      </c>
      <c r="AA35" s="48" t="str">
        <f t="shared" si="22"/>
        <v/>
      </c>
      <c r="AB35" s="389" t="str">
        <f t="shared" si="8"/>
        <v/>
      </c>
      <c r="AC35" s="389" t="str">
        <f t="shared" si="9"/>
        <v/>
      </c>
      <c r="AD35" s="389" t="str">
        <f t="shared" si="10"/>
        <v/>
      </c>
      <c r="AE35" s="389" t="str">
        <f t="shared" si="11"/>
        <v/>
      </c>
      <c r="AF35" s="79"/>
      <c r="AG35" s="3"/>
      <c r="AH35" s="3"/>
      <c r="AI35" s="392" t="str">
        <f t="shared" si="12"/>
        <v/>
      </c>
      <c r="AK35" s="393">
        <f t="shared" si="13"/>
        <v>0</v>
      </c>
      <c r="AL35" s="393">
        <f t="shared" si="14"/>
        <v>0</v>
      </c>
      <c r="AM35" s="393">
        <f t="shared" si="15"/>
        <v>0</v>
      </c>
      <c r="AN35" s="393">
        <f t="shared" si="16"/>
        <v>0</v>
      </c>
      <c r="AO35" s="393">
        <f t="shared" si="16"/>
        <v>0</v>
      </c>
    </row>
    <row r="36" spans="2:41" ht="15" customHeight="1">
      <c r="B36" s="139"/>
      <c r="C36" s="322">
        <v>25</v>
      </c>
      <c r="D36" s="227"/>
      <c r="E36" s="352"/>
      <c r="F36" s="353"/>
      <c r="G36" s="329"/>
      <c r="H36" s="385"/>
      <c r="I36" s="385"/>
      <c r="J36" s="356"/>
      <c r="K36" s="329"/>
      <c r="L36" s="386"/>
      <c r="M36" s="386"/>
      <c r="N36" s="174" t="str">
        <f t="shared" si="4"/>
        <v/>
      </c>
      <c r="O36" s="387"/>
      <c r="P36" s="388"/>
      <c r="Q36" s="388"/>
      <c r="R36" s="359">
        <f t="shared" si="17"/>
        <v>0</v>
      </c>
      <c r="S36" s="359">
        <f t="shared" si="6"/>
        <v>0</v>
      </c>
      <c r="T36" s="168" t="str">
        <f>IF(J36="","",IF(G36="電算室用",2700,メイン_入力!$Y$32))</f>
        <v/>
      </c>
      <c r="U36" s="168" t="str">
        <f>IF(J36="","",IF(G36="電算室用",0,メイン_入力!$Z$32))</f>
        <v/>
      </c>
      <c r="V36" s="168" t="str">
        <f t="shared" si="5"/>
        <v/>
      </c>
      <c r="W36" s="48" t="str">
        <f t="shared" si="18"/>
        <v/>
      </c>
      <c r="X36" s="356"/>
      <c r="Y36" s="48" t="str">
        <f t="shared" si="20"/>
        <v/>
      </c>
      <c r="Z36" s="168" t="str">
        <f t="shared" si="7"/>
        <v/>
      </c>
      <c r="AA36" s="48" t="str">
        <f t="shared" si="22"/>
        <v/>
      </c>
      <c r="AB36" s="389" t="str">
        <f t="shared" si="8"/>
        <v/>
      </c>
      <c r="AC36" s="389" t="str">
        <f t="shared" si="9"/>
        <v/>
      </c>
      <c r="AD36" s="389" t="str">
        <f t="shared" si="10"/>
        <v/>
      </c>
      <c r="AE36" s="389" t="str">
        <f t="shared" si="11"/>
        <v/>
      </c>
      <c r="AF36" s="79"/>
      <c r="AG36" s="3"/>
      <c r="AH36" s="3"/>
      <c r="AI36" s="392" t="str">
        <f t="shared" si="12"/>
        <v/>
      </c>
      <c r="AK36" s="393">
        <f t="shared" si="13"/>
        <v>0</v>
      </c>
      <c r="AL36" s="393">
        <f t="shared" si="14"/>
        <v>0</v>
      </c>
      <c r="AM36" s="393">
        <f t="shared" si="15"/>
        <v>0</v>
      </c>
      <c r="AN36" s="393">
        <f t="shared" si="16"/>
        <v>0</v>
      </c>
      <c r="AO36" s="393">
        <f t="shared" si="16"/>
        <v>0</v>
      </c>
    </row>
    <row r="37" spans="2:41" ht="15" customHeight="1">
      <c r="B37" s="139"/>
      <c r="C37" s="322">
        <v>26</v>
      </c>
      <c r="D37" s="227"/>
      <c r="E37" s="352"/>
      <c r="F37" s="353"/>
      <c r="G37" s="329"/>
      <c r="H37" s="385"/>
      <c r="I37" s="385"/>
      <c r="J37" s="356"/>
      <c r="K37" s="329"/>
      <c r="L37" s="386"/>
      <c r="M37" s="386"/>
      <c r="N37" s="174" t="str">
        <f t="shared" si="4"/>
        <v/>
      </c>
      <c r="O37" s="387"/>
      <c r="P37" s="388"/>
      <c r="Q37" s="388"/>
      <c r="R37" s="359">
        <f t="shared" si="17"/>
        <v>0</v>
      </c>
      <c r="S37" s="359">
        <f t="shared" si="6"/>
        <v>0</v>
      </c>
      <c r="T37" s="168" t="str">
        <f>IF(J37="","",IF(G37="電算室用",2700,メイン_入力!$Y$32))</f>
        <v/>
      </c>
      <c r="U37" s="168" t="str">
        <f>IF(J37="","",IF(G37="電算室用",0,メイン_入力!$Z$32))</f>
        <v/>
      </c>
      <c r="V37" s="168" t="str">
        <f t="shared" si="5"/>
        <v/>
      </c>
      <c r="W37" s="48" t="str">
        <f t="shared" si="18"/>
        <v/>
      </c>
      <c r="X37" s="356"/>
      <c r="Y37" s="48" t="str">
        <f t="shared" si="20"/>
        <v/>
      </c>
      <c r="Z37" s="168" t="str">
        <f t="shared" si="7"/>
        <v/>
      </c>
      <c r="AA37" s="48" t="str">
        <f t="shared" si="22"/>
        <v/>
      </c>
      <c r="AB37" s="389" t="str">
        <f t="shared" si="8"/>
        <v/>
      </c>
      <c r="AC37" s="389" t="str">
        <f t="shared" si="9"/>
        <v/>
      </c>
      <c r="AD37" s="389" t="str">
        <f t="shared" si="10"/>
        <v/>
      </c>
      <c r="AE37" s="389" t="str">
        <f t="shared" si="11"/>
        <v/>
      </c>
      <c r="AF37" s="79"/>
      <c r="AG37" s="3"/>
      <c r="AH37" s="3"/>
      <c r="AI37" s="392" t="str">
        <f t="shared" si="12"/>
        <v/>
      </c>
      <c r="AK37" s="393">
        <f t="shared" si="13"/>
        <v>0</v>
      </c>
      <c r="AL37" s="393">
        <f t="shared" si="14"/>
        <v>0</v>
      </c>
      <c r="AM37" s="393">
        <f t="shared" si="15"/>
        <v>0</v>
      </c>
      <c r="AN37" s="393">
        <f t="shared" si="16"/>
        <v>0</v>
      </c>
      <c r="AO37" s="393">
        <f t="shared" si="16"/>
        <v>0</v>
      </c>
    </row>
    <row r="38" spans="2:41" ht="15" customHeight="1">
      <c r="B38" s="139"/>
      <c r="C38" s="322">
        <v>27</v>
      </c>
      <c r="D38" s="227"/>
      <c r="E38" s="352"/>
      <c r="F38" s="353"/>
      <c r="G38" s="329"/>
      <c r="H38" s="385"/>
      <c r="I38" s="385"/>
      <c r="J38" s="356"/>
      <c r="K38" s="329"/>
      <c r="L38" s="386"/>
      <c r="M38" s="386"/>
      <c r="N38" s="174" t="str">
        <f t="shared" si="4"/>
        <v/>
      </c>
      <c r="O38" s="387"/>
      <c r="P38" s="388"/>
      <c r="Q38" s="388"/>
      <c r="R38" s="359">
        <f t="shared" si="17"/>
        <v>0</v>
      </c>
      <c r="S38" s="359">
        <f t="shared" si="6"/>
        <v>0</v>
      </c>
      <c r="T38" s="168" t="str">
        <f>IF(J38="","",IF(G38="電算室用",2700,メイン_入力!$Y$32))</f>
        <v/>
      </c>
      <c r="U38" s="168" t="str">
        <f>IF(J38="","",IF(G38="電算室用",0,メイン_入力!$Z$32))</f>
        <v/>
      </c>
      <c r="V38" s="168" t="str">
        <f t="shared" si="5"/>
        <v/>
      </c>
      <c r="W38" s="48" t="str">
        <f t="shared" si="18"/>
        <v/>
      </c>
      <c r="X38" s="356"/>
      <c r="Y38" s="48" t="str">
        <f t="shared" si="20"/>
        <v/>
      </c>
      <c r="Z38" s="168" t="str">
        <f t="shared" si="7"/>
        <v/>
      </c>
      <c r="AA38" s="48" t="str">
        <f t="shared" si="22"/>
        <v/>
      </c>
      <c r="AB38" s="389" t="str">
        <f t="shared" si="8"/>
        <v/>
      </c>
      <c r="AC38" s="389" t="str">
        <f t="shared" si="9"/>
        <v/>
      </c>
      <c r="AD38" s="389" t="str">
        <f t="shared" si="10"/>
        <v/>
      </c>
      <c r="AE38" s="389" t="str">
        <f t="shared" si="11"/>
        <v/>
      </c>
      <c r="AF38" s="79"/>
      <c r="AG38" s="3"/>
      <c r="AH38" s="3"/>
      <c r="AI38" s="392" t="str">
        <f t="shared" si="12"/>
        <v/>
      </c>
      <c r="AK38" s="393">
        <f t="shared" si="13"/>
        <v>0</v>
      </c>
      <c r="AL38" s="393">
        <f t="shared" si="14"/>
        <v>0</v>
      </c>
      <c r="AM38" s="393">
        <f t="shared" si="15"/>
        <v>0</v>
      </c>
      <c r="AN38" s="393">
        <f t="shared" si="16"/>
        <v>0</v>
      </c>
      <c r="AO38" s="393">
        <f t="shared" si="16"/>
        <v>0</v>
      </c>
    </row>
    <row r="39" spans="2:41" ht="15" customHeight="1">
      <c r="B39" s="139"/>
      <c r="C39" s="322">
        <v>28</v>
      </c>
      <c r="D39" s="227"/>
      <c r="E39" s="352"/>
      <c r="F39" s="353"/>
      <c r="G39" s="329"/>
      <c r="H39" s="385"/>
      <c r="I39" s="385"/>
      <c r="J39" s="356"/>
      <c r="K39" s="329"/>
      <c r="L39" s="386"/>
      <c r="M39" s="386"/>
      <c r="N39" s="174" t="str">
        <f t="shared" si="4"/>
        <v/>
      </c>
      <c r="O39" s="387"/>
      <c r="P39" s="388"/>
      <c r="Q39" s="388"/>
      <c r="R39" s="359">
        <f t="shared" si="17"/>
        <v>0</v>
      </c>
      <c r="S39" s="359">
        <f t="shared" si="6"/>
        <v>0</v>
      </c>
      <c r="T39" s="168" t="str">
        <f>IF(J39="","",IF(G39="電算室用",2700,メイン_入力!$Y$32))</f>
        <v/>
      </c>
      <c r="U39" s="168" t="str">
        <f>IF(J39="","",IF(G39="電算室用",0,メイン_入力!$Z$32))</f>
        <v/>
      </c>
      <c r="V39" s="168" t="str">
        <f t="shared" si="5"/>
        <v/>
      </c>
      <c r="W39" s="48" t="str">
        <f t="shared" si="18"/>
        <v/>
      </c>
      <c r="X39" s="356"/>
      <c r="Y39" s="48" t="str">
        <f t="shared" si="20"/>
        <v/>
      </c>
      <c r="Z39" s="168" t="str">
        <f t="shared" si="7"/>
        <v/>
      </c>
      <c r="AA39" s="48" t="str">
        <f t="shared" si="22"/>
        <v/>
      </c>
      <c r="AB39" s="389" t="str">
        <f t="shared" si="8"/>
        <v/>
      </c>
      <c r="AC39" s="389" t="str">
        <f t="shared" si="9"/>
        <v/>
      </c>
      <c r="AD39" s="389" t="str">
        <f t="shared" si="10"/>
        <v/>
      </c>
      <c r="AE39" s="389" t="str">
        <f t="shared" si="11"/>
        <v/>
      </c>
      <c r="AF39" s="79"/>
      <c r="AG39" s="3"/>
      <c r="AH39" s="3"/>
      <c r="AI39" s="392" t="str">
        <f t="shared" si="12"/>
        <v/>
      </c>
      <c r="AK39" s="393">
        <f t="shared" si="13"/>
        <v>0</v>
      </c>
      <c r="AL39" s="393">
        <f t="shared" si="14"/>
        <v>0</v>
      </c>
      <c r="AM39" s="393">
        <f t="shared" si="15"/>
        <v>0</v>
      </c>
      <c r="AN39" s="393">
        <f t="shared" si="16"/>
        <v>0</v>
      </c>
      <c r="AO39" s="393">
        <f t="shared" si="16"/>
        <v>0</v>
      </c>
    </row>
    <row r="40" spans="2:41" ht="15" customHeight="1">
      <c r="B40" s="139"/>
      <c r="C40" s="322">
        <v>29</v>
      </c>
      <c r="D40" s="227"/>
      <c r="E40" s="352"/>
      <c r="F40" s="353"/>
      <c r="G40" s="329"/>
      <c r="H40" s="385"/>
      <c r="I40" s="385"/>
      <c r="J40" s="356"/>
      <c r="K40" s="329"/>
      <c r="L40" s="386"/>
      <c r="M40" s="386"/>
      <c r="N40" s="174" t="str">
        <f t="shared" si="4"/>
        <v/>
      </c>
      <c r="O40" s="387"/>
      <c r="P40" s="388"/>
      <c r="Q40" s="388"/>
      <c r="R40" s="359">
        <f t="shared" si="17"/>
        <v>0</v>
      </c>
      <c r="S40" s="359">
        <f t="shared" si="6"/>
        <v>0</v>
      </c>
      <c r="T40" s="168" t="str">
        <f>IF(J40="","",IF(G40="電算室用",2700,メイン_入力!$Y$32))</f>
        <v/>
      </c>
      <c r="U40" s="168" t="str">
        <f>IF(J40="","",IF(G40="電算室用",0,メイン_入力!$Z$32))</f>
        <v/>
      </c>
      <c r="V40" s="168" t="str">
        <f t="shared" si="5"/>
        <v/>
      </c>
      <c r="W40" s="48" t="str">
        <f t="shared" si="18"/>
        <v/>
      </c>
      <c r="X40" s="356"/>
      <c r="Y40" s="48" t="str">
        <f t="shared" si="20"/>
        <v/>
      </c>
      <c r="Z40" s="168" t="str">
        <f t="shared" si="7"/>
        <v/>
      </c>
      <c r="AA40" s="48" t="str">
        <f t="shared" si="22"/>
        <v/>
      </c>
      <c r="AB40" s="389" t="str">
        <f t="shared" si="8"/>
        <v/>
      </c>
      <c r="AC40" s="389" t="str">
        <f t="shared" si="9"/>
        <v/>
      </c>
      <c r="AD40" s="389" t="str">
        <f t="shared" si="10"/>
        <v/>
      </c>
      <c r="AE40" s="389" t="str">
        <f t="shared" si="11"/>
        <v/>
      </c>
      <c r="AF40" s="79"/>
      <c r="AG40" s="3"/>
      <c r="AH40" s="3"/>
      <c r="AI40" s="392" t="str">
        <f t="shared" si="12"/>
        <v/>
      </c>
      <c r="AK40" s="393">
        <f t="shared" si="13"/>
        <v>0</v>
      </c>
      <c r="AL40" s="393">
        <f t="shared" si="14"/>
        <v>0</v>
      </c>
      <c r="AM40" s="393">
        <f t="shared" si="15"/>
        <v>0</v>
      </c>
      <c r="AN40" s="393">
        <f t="shared" si="16"/>
        <v>0</v>
      </c>
      <c r="AO40" s="393">
        <f t="shared" si="16"/>
        <v>0</v>
      </c>
    </row>
    <row r="41" spans="2:41" ht="15" customHeight="1">
      <c r="B41" s="139"/>
      <c r="C41" s="322">
        <v>30</v>
      </c>
      <c r="D41" s="227"/>
      <c r="E41" s="352"/>
      <c r="F41" s="353"/>
      <c r="G41" s="329"/>
      <c r="H41" s="385"/>
      <c r="I41" s="385"/>
      <c r="J41" s="356"/>
      <c r="K41" s="329"/>
      <c r="L41" s="386"/>
      <c r="M41" s="386"/>
      <c r="N41" s="174" t="str">
        <f t="shared" si="4"/>
        <v/>
      </c>
      <c r="O41" s="387"/>
      <c r="P41" s="388"/>
      <c r="Q41" s="388"/>
      <c r="R41" s="359">
        <f t="shared" si="17"/>
        <v>0</v>
      </c>
      <c r="S41" s="359">
        <f t="shared" si="6"/>
        <v>0</v>
      </c>
      <c r="T41" s="168" t="str">
        <f>IF(J41="","",IF(G41="電算室用",2700,メイン_入力!$Y$32))</f>
        <v/>
      </c>
      <c r="U41" s="168" t="str">
        <f>IF(J41="","",IF(G41="電算室用",0,メイン_入力!$Z$32))</f>
        <v/>
      </c>
      <c r="V41" s="168" t="str">
        <f t="shared" si="5"/>
        <v/>
      </c>
      <c r="W41" s="48" t="str">
        <f t="shared" si="18"/>
        <v/>
      </c>
      <c r="X41" s="356"/>
      <c r="Y41" s="48" t="str">
        <f t="shared" si="20"/>
        <v/>
      </c>
      <c r="Z41" s="168" t="str">
        <f t="shared" si="7"/>
        <v/>
      </c>
      <c r="AA41" s="48" t="str">
        <f t="shared" si="22"/>
        <v/>
      </c>
      <c r="AB41" s="389" t="str">
        <f t="shared" si="8"/>
        <v/>
      </c>
      <c r="AC41" s="389" t="str">
        <f t="shared" si="9"/>
        <v/>
      </c>
      <c r="AD41" s="389" t="str">
        <f t="shared" si="10"/>
        <v/>
      </c>
      <c r="AE41" s="389" t="str">
        <f>IF(ISERROR($Z41),"",IF($Z41="","",$Z41*INDEX($BG$3:$BJ$6,4,MATCH($K41,$BG$2:$BJ$2,0))/1000))</f>
        <v/>
      </c>
      <c r="AF41" s="79"/>
      <c r="AG41" s="3"/>
      <c r="AH41" s="3"/>
      <c r="AI41" s="394" t="str">
        <f t="shared" si="12"/>
        <v/>
      </c>
      <c r="AK41" s="395">
        <f t="shared" si="13"/>
        <v>0</v>
      </c>
      <c r="AL41" s="395">
        <f t="shared" si="14"/>
        <v>0</v>
      </c>
      <c r="AM41" s="395">
        <f t="shared" si="15"/>
        <v>0</v>
      </c>
      <c r="AN41" s="395">
        <f t="shared" si="16"/>
        <v>0</v>
      </c>
      <c r="AO41" s="395">
        <f t="shared" si="16"/>
        <v>0</v>
      </c>
    </row>
    <row r="42" spans="2:41" ht="15" customHeight="1">
      <c r="B42" s="299"/>
      <c r="C42" s="332"/>
      <c r="D42" s="332"/>
      <c r="E42" s="332"/>
      <c r="F42" s="332"/>
      <c r="G42" s="332"/>
      <c r="H42" s="332"/>
      <c r="I42" s="332"/>
      <c r="J42" s="332"/>
      <c r="K42" s="332"/>
      <c r="L42" s="396"/>
      <c r="M42" s="396"/>
      <c r="N42" s="396"/>
      <c r="O42" s="332"/>
      <c r="P42" s="333"/>
      <c r="Q42" s="333"/>
      <c r="R42" s="397"/>
      <c r="S42" s="397"/>
      <c r="T42" s="332"/>
      <c r="U42" s="332"/>
      <c r="V42" s="332"/>
      <c r="W42" s="332"/>
      <c r="X42" s="332"/>
      <c r="Y42" s="332"/>
      <c r="Z42" s="398"/>
      <c r="AA42" s="332"/>
      <c r="AB42" s="399"/>
      <c r="AC42" s="399"/>
      <c r="AD42" s="399"/>
      <c r="AE42" s="545"/>
      <c r="AF42" s="334"/>
    </row>
    <row r="43" spans="2:41" ht="15.5">
      <c r="B43" s="317"/>
      <c r="C43" s="317"/>
      <c r="D43" s="317"/>
      <c r="E43" s="317"/>
      <c r="F43" s="317"/>
      <c r="G43" s="317"/>
      <c r="H43" s="317"/>
      <c r="I43" s="317"/>
      <c r="J43" s="317"/>
      <c r="K43" s="317"/>
      <c r="L43" s="400"/>
      <c r="M43" s="400"/>
      <c r="N43" s="400"/>
      <c r="O43" s="317"/>
      <c r="P43" s="318"/>
      <c r="Q43" s="309"/>
      <c r="R43" s="401"/>
      <c r="S43" s="401"/>
      <c r="T43" s="317"/>
      <c r="U43" s="317"/>
      <c r="V43" s="317"/>
      <c r="W43" s="317"/>
      <c r="X43" s="317"/>
      <c r="Y43" s="317"/>
      <c r="Z43" s="169"/>
      <c r="AA43" s="362"/>
      <c r="AB43" s="402"/>
      <c r="AC43" s="403"/>
      <c r="AD43" s="403"/>
      <c r="AE43" s="546"/>
      <c r="AF43" s="303" t="s">
        <v>229</v>
      </c>
    </row>
    <row r="44" spans="2:41" ht="15.5">
      <c r="B44" s="139"/>
      <c r="C44" s="322">
        <v>31</v>
      </c>
      <c r="D44" s="227"/>
      <c r="E44" s="352"/>
      <c r="F44" s="353"/>
      <c r="G44" s="329"/>
      <c r="H44" s="385"/>
      <c r="I44" s="385"/>
      <c r="J44" s="356"/>
      <c r="K44" s="329"/>
      <c r="L44" s="386"/>
      <c r="M44" s="386"/>
      <c r="N44" s="174" t="str">
        <f t="shared" ref="N44:N73" si="23">IF(OR(J44="",AND(L44="",M44="")),"",(IF(L44=0,0,H44/L44)+IF(M44=0,0,I44/M44))/(SIGN(L44)+SIGN(M44)))</f>
        <v/>
      </c>
      <c r="O44" s="387"/>
      <c r="P44" s="388"/>
      <c r="Q44" s="388"/>
      <c r="R44" s="359">
        <f t="shared" ref="R44:S73" si="24">AN44</f>
        <v>0</v>
      </c>
      <c r="S44" s="359">
        <f t="shared" si="24"/>
        <v>0</v>
      </c>
      <c r="T44" s="168" t="str">
        <f>IF(J44="","",IF(G44="電算室用",2700,メイン_入力!$Y$32))</f>
        <v/>
      </c>
      <c r="U44" s="168" t="str">
        <f>IF(J44="","",IF(G44="電算室用",0,メイン_入力!$Z$32))</f>
        <v/>
      </c>
      <c r="V44" s="168" t="str">
        <f t="shared" ref="V44:V73" si="25">IF(OR(J44="",AND(L44="",M44="")),"",(L44*J44*T44+M44*J44*U44)*IF(K44="電気",1,3.6/HLOOKUP(K44,$BA$2:$BD$3,2,0)))</f>
        <v/>
      </c>
      <c r="W44" s="48" t="str">
        <f>IF($K44="","",IF($K44="電気","kWh/年",IF(OR($K44="低圧ｶﾞｽ",$K44="中圧ｶﾞｽ"),"Nm3/年",IF($K44="LPG","kg/年",IF(OR($K44="A重油",$K44="灯油"),"ℓ/年","MJ/年")))))</f>
        <v/>
      </c>
      <c r="X44" s="356"/>
      <c r="Y44" s="48" t="str">
        <f>IF($K44="","",IF($K44="電気","kWh/年",IF(OR($K44="低圧ｶﾞｽ",$K44="中圧ｶﾞｽ"),"m3/年",IF($K44="LPG","kg/年",IF(OR($K44="A重油",$K44="灯油"),"ℓ/年","MJ/年")))))</f>
        <v/>
      </c>
      <c r="Z44" s="168" t="str">
        <f t="shared" ref="Z44:Z73" si="26">IF(OR(AND(R44=0,S44=0),E44="",AND(N44&lt;AI44,P44="")),"",IF(NOT(N(X44)=0),X44*HLOOKUP(K44,$BA$6:$BD$7,2,0),V44)*(L44*T44/(L44*T44+M44*U44)*R44/(1-R44)+(1-L44*T44/(L44*T44+M44*U44))*S44/(1-S44)))</f>
        <v/>
      </c>
      <c r="AA44" s="48" t="str">
        <f>IF($J44="","",W44)</f>
        <v/>
      </c>
      <c r="AB44" s="389" t="str">
        <f>IF(ISERROR($Z44),"",IF($Z44="","",$Z44*INDEX($BG$3:$BJ$5,1,MATCH($K44,$BG$2:$BJ$2,0))/1000))</f>
        <v/>
      </c>
      <c r="AC44" s="389" t="str">
        <f>IF(ISERROR($Z44),"",IF($Z44="","",$Z44*INDEX($BG$3:$BJ$5,2,MATCH($K44,$BG$2:$BJ$2,0))/1000))</f>
        <v/>
      </c>
      <c r="AD44" s="389" t="str">
        <f>IF(ISERROR($Z44),"",IF($Z44="","",$Z44*INDEX($BG$3:$BJ$5,3,MATCH($K44,$BG$2:$BJ$2,0))/1000))</f>
        <v/>
      </c>
      <c r="AE44" s="389" t="str">
        <f>IF(ISERROR($Z44),"",IF($Z44="","",$Z44*INDEX($BG$3:$BJ$6,4,MATCH($K44,$BG$2:$BJ$2,0))/1000))</f>
        <v/>
      </c>
      <c r="AF44" s="79"/>
      <c r="AG44" s="3"/>
      <c r="AH44" s="3"/>
      <c r="AI44" s="390" t="str">
        <f t="shared" ref="AI44:AI73" si="27">IF(H44="","",INDEX($AU$3:$AY$5,MATCH(H44,$AT$3:$AT$5),MATCH(G44,$AU$2:$AY$2,0)))</f>
        <v/>
      </c>
      <c r="AK44" s="391">
        <f t="shared" ref="AK44:AK73" si="28">IF(AND(O44&gt;0,P44="○"),IF(OR(J44="",N(L44)=0),0,IF(G44&lt;&gt;"GHP",1-($AU$10)*(9.76/3.6)/O44,1-($AU$10)/O44)),IF(OR(J44="",N(L44)=0),0,1-(IF(G44="電算室用",$AW$9,$AU$9)*IF(K44="電気",9.76/3.6,1))/(H44/L44)))</f>
        <v>0</v>
      </c>
      <c r="AL44" s="391">
        <f t="shared" ref="AL44:AL73" si="29">IF(AND(O44&gt;0,P44="○"),IF(OR(J44="",N(M44)=0),0,IF(G44&lt;&gt;"GHP",1-($AU$10)*(9.76/3.6)/O44,1-($AU$10)/O44)),IF(OR(J44="",N(M44)=0,G44="電算室用"),0,1-($AU$9*IF(K44="電気",9.76/3.6,1))/(I44/M44)))</f>
        <v>0</v>
      </c>
      <c r="AM44" s="391">
        <f t="shared" ref="AM44:AM73" si="30">IF(Q44="○",$BA$10,0)</f>
        <v>0</v>
      </c>
      <c r="AN44" s="391">
        <f t="shared" ref="AN44:AO73" si="31">AK44+(1-AK44)*$AM44</f>
        <v>0</v>
      </c>
      <c r="AO44" s="391">
        <f t="shared" si="31"/>
        <v>0</v>
      </c>
    </row>
    <row r="45" spans="2:41" ht="15.5">
      <c r="B45" s="139"/>
      <c r="C45" s="322">
        <v>32</v>
      </c>
      <c r="D45" s="227"/>
      <c r="E45" s="352"/>
      <c r="F45" s="353"/>
      <c r="G45" s="329"/>
      <c r="H45" s="385"/>
      <c r="I45" s="385"/>
      <c r="J45" s="356"/>
      <c r="K45" s="329"/>
      <c r="L45" s="386"/>
      <c r="M45" s="386"/>
      <c r="N45" s="174" t="str">
        <f t="shared" si="23"/>
        <v/>
      </c>
      <c r="O45" s="387"/>
      <c r="P45" s="388"/>
      <c r="Q45" s="388"/>
      <c r="R45" s="359">
        <f t="shared" si="24"/>
        <v>0</v>
      </c>
      <c r="S45" s="359">
        <f t="shared" si="24"/>
        <v>0</v>
      </c>
      <c r="T45" s="168" t="str">
        <f>IF(J45="","",IF(G45="電算室用",2700,メイン_入力!$Y$32))</f>
        <v/>
      </c>
      <c r="U45" s="168" t="str">
        <f>IF(J45="","",IF(G45="電算室用",0,メイン_入力!$Z$32))</f>
        <v/>
      </c>
      <c r="V45" s="168" t="str">
        <f t="shared" si="25"/>
        <v/>
      </c>
      <c r="W45" s="48" t="str">
        <f t="shared" ref="W45:W73" si="32">IF($K45="","",IF($K45="電気","kWh/年",IF(OR(K45="低圧ｶﾞｽ",K45="中圧ｶﾞｽ"),"Nm3/年",IF($K45="LPG","kg/年",IF(OR($K45="A重油",$K45="灯油"),"ℓ/年","MJ/年")))))</f>
        <v/>
      </c>
      <c r="X45" s="356"/>
      <c r="Y45" s="48" t="str">
        <f t="shared" ref="Y45:Y73" si="33">IF($K45="","",IF($K45="電気","kWh/年",IF(OR($K45="低圧ｶﾞｽ",$K45="中圧ｶﾞｽ"),"m3/年",IF($K45="LPG","kg/年",IF(OR($K45="A重油",$K45="灯油"),"ℓ/年","MJ/年")))))</f>
        <v/>
      </c>
      <c r="Z45" s="168" t="str">
        <f t="shared" si="26"/>
        <v/>
      </c>
      <c r="AA45" s="48" t="str">
        <f>IF($K45="","",W45)</f>
        <v/>
      </c>
      <c r="AB45" s="389" t="str">
        <f t="shared" ref="AB45:AB73" si="34">IF(ISERROR($Z45),"",IF($Z45="","",$Z45*INDEX($BG$3:$BJ$5,1,MATCH($K45,$BG$2:$BJ$2,0))/1000))</f>
        <v/>
      </c>
      <c r="AC45" s="389" t="str">
        <f t="shared" ref="AC45:AC73" si="35">IF(ISERROR($Z45),"",IF($Z45="","",$Z45*INDEX($BG$3:$BJ$5,2,MATCH($K45,$BG$2:$BJ$2,0))/1000))</f>
        <v/>
      </c>
      <c r="AD45" s="389" t="str">
        <f t="shared" ref="AD45:AD73" si="36">IF(ISERROR($Z45),"",IF($Z45="","",$Z45*INDEX($BG$3:$BJ$5,3,MATCH($K45,$BG$2:$BJ$2,0))/1000))</f>
        <v/>
      </c>
      <c r="AE45" s="389" t="str">
        <f t="shared" ref="AE45:AE73" si="37">IF(ISERROR($Z45),"",IF($Z45="","",$Z45*INDEX($BG$3:$BJ$6,4,MATCH($K45,$BG$2:$BJ$2,0))/1000))</f>
        <v/>
      </c>
      <c r="AF45" s="79"/>
      <c r="AG45" s="3"/>
      <c r="AH45" s="3"/>
      <c r="AI45" s="392" t="str">
        <f t="shared" si="27"/>
        <v/>
      </c>
      <c r="AK45" s="393">
        <f t="shared" si="28"/>
        <v>0</v>
      </c>
      <c r="AL45" s="393">
        <f t="shared" si="29"/>
        <v>0</v>
      </c>
      <c r="AM45" s="393">
        <f t="shared" si="30"/>
        <v>0</v>
      </c>
      <c r="AN45" s="393">
        <f t="shared" si="31"/>
        <v>0</v>
      </c>
      <c r="AO45" s="393">
        <f t="shared" si="31"/>
        <v>0</v>
      </c>
    </row>
    <row r="46" spans="2:41" ht="15.5">
      <c r="B46" s="139"/>
      <c r="C46" s="322">
        <v>33</v>
      </c>
      <c r="D46" s="227"/>
      <c r="E46" s="352"/>
      <c r="F46" s="353"/>
      <c r="G46" s="329"/>
      <c r="H46" s="385"/>
      <c r="I46" s="385"/>
      <c r="J46" s="356"/>
      <c r="K46" s="329"/>
      <c r="L46" s="386"/>
      <c r="M46" s="386"/>
      <c r="N46" s="174" t="str">
        <f t="shared" si="23"/>
        <v/>
      </c>
      <c r="O46" s="387"/>
      <c r="P46" s="388"/>
      <c r="Q46" s="388"/>
      <c r="R46" s="359">
        <f t="shared" si="24"/>
        <v>0</v>
      </c>
      <c r="S46" s="359">
        <f t="shared" si="24"/>
        <v>0</v>
      </c>
      <c r="T46" s="168" t="str">
        <f>IF(J46="","",IF(G46="電算室用",2700,メイン_入力!$Y$32))</f>
        <v/>
      </c>
      <c r="U46" s="168" t="str">
        <f>IF(J46="","",IF(G46="電算室用",0,メイン_入力!$Z$32))</f>
        <v/>
      </c>
      <c r="V46" s="168" t="str">
        <f t="shared" si="25"/>
        <v/>
      </c>
      <c r="W46" s="48" t="str">
        <f t="shared" si="32"/>
        <v/>
      </c>
      <c r="X46" s="356"/>
      <c r="Y46" s="48" t="str">
        <f t="shared" si="33"/>
        <v/>
      </c>
      <c r="Z46" s="168" t="str">
        <f t="shared" si="26"/>
        <v/>
      </c>
      <c r="AA46" s="48" t="str">
        <f>IF($K46="","",W46)</f>
        <v/>
      </c>
      <c r="AB46" s="389" t="str">
        <f t="shared" si="34"/>
        <v/>
      </c>
      <c r="AC46" s="389" t="str">
        <f t="shared" si="35"/>
        <v/>
      </c>
      <c r="AD46" s="389" t="str">
        <f t="shared" si="36"/>
        <v/>
      </c>
      <c r="AE46" s="389" t="str">
        <f t="shared" si="37"/>
        <v/>
      </c>
      <c r="AF46" s="79"/>
      <c r="AG46" s="3"/>
      <c r="AH46" s="3"/>
      <c r="AI46" s="392" t="str">
        <f t="shared" si="27"/>
        <v/>
      </c>
      <c r="AK46" s="393">
        <f t="shared" si="28"/>
        <v>0</v>
      </c>
      <c r="AL46" s="393">
        <f t="shared" si="29"/>
        <v>0</v>
      </c>
      <c r="AM46" s="393">
        <f t="shared" si="30"/>
        <v>0</v>
      </c>
      <c r="AN46" s="393">
        <f t="shared" si="31"/>
        <v>0</v>
      </c>
      <c r="AO46" s="393">
        <f t="shared" si="31"/>
        <v>0</v>
      </c>
    </row>
    <row r="47" spans="2:41" ht="15.5">
      <c r="B47" s="139"/>
      <c r="C47" s="322">
        <v>34</v>
      </c>
      <c r="D47" s="227"/>
      <c r="E47" s="352"/>
      <c r="F47" s="353"/>
      <c r="G47" s="329"/>
      <c r="H47" s="385"/>
      <c r="I47" s="385"/>
      <c r="J47" s="356"/>
      <c r="K47" s="329"/>
      <c r="L47" s="386"/>
      <c r="M47" s="386"/>
      <c r="N47" s="174" t="str">
        <f t="shared" si="23"/>
        <v/>
      </c>
      <c r="O47" s="387"/>
      <c r="P47" s="388"/>
      <c r="Q47" s="388"/>
      <c r="R47" s="359">
        <f t="shared" si="24"/>
        <v>0</v>
      </c>
      <c r="S47" s="359">
        <f t="shared" si="24"/>
        <v>0</v>
      </c>
      <c r="T47" s="168" t="str">
        <f>IF(J47="","",IF(G47="電算室用",2700,メイン_入力!$Y$32))</f>
        <v/>
      </c>
      <c r="U47" s="168" t="str">
        <f>IF(J47="","",IF(G47="電算室用",0,メイン_入力!$Z$32))</f>
        <v/>
      </c>
      <c r="V47" s="168" t="str">
        <f t="shared" si="25"/>
        <v/>
      </c>
      <c r="W47" s="48" t="str">
        <f t="shared" si="32"/>
        <v/>
      </c>
      <c r="X47" s="356"/>
      <c r="Y47" s="48" t="str">
        <f t="shared" si="33"/>
        <v/>
      </c>
      <c r="Z47" s="168" t="str">
        <f t="shared" si="26"/>
        <v/>
      </c>
      <c r="AA47" s="48" t="str">
        <f t="shared" ref="AA47:AA73" si="38">IF($K47="","",W47)</f>
        <v/>
      </c>
      <c r="AB47" s="389" t="str">
        <f t="shared" si="34"/>
        <v/>
      </c>
      <c r="AC47" s="389" t="str">
        <f t="shared" si="35"/>
        <v/>
      </c>
      <c r="AD47" s="389" t="str">
        <f t="shared" si="36"/>
        <v/>
      </c>
      <c r="AE47" s="389" t="str">
        <f t="shared" si="37"/>
        <v/>
      </c>
      <c r="AF47" s="79"/>
      <c r="AG47" s="3"/>
      <c r="AH47" s="3"/>
      <c r="AI47" s="392" t="str">
        <f t="shared" si="27"/>
        <v/>
      </c>
      <c r="AK47" s="393">
        <f t="shared" si="28"/>
        <v>0</v>
      </c>
      <c r="AL47" s="393">
        <f t="shared" si="29"/>
        <v>0</v>
      </c>
      <c r="AM47" s="393">
        <f t="shared" si="30"/>
        <v>0</v>
      </c>
      <c r="AN47" s="393">
        <f t="shared" si="31"/>
        <v>0</v>
      </c>
      <c r="AO47" s="393">
        <f t="shared" si="31"/>
        <v>0</v>
      </c>
    </row>
    <row r="48" spans="2:41" ht="15.5">
      <c r="B48" s="139"/>
      <c r="C48" s="322">
        <v>35</v>
      </c>
      <c r="D48" s="227"/>
      <c r="E48" s="352"/>
      <c r="F48" s="353"/>
      <c r="G48" s="329"/>
      <c r="H48" s="385"/>
      <c r="I48" s="385"/>
      <c r="J48" s="356"/>
      <c r="K48" s="329"/>
      <c r="L48" s="386"/>
      <c r="M48" s="386"/>
      <c r="N48" s="174" t="str">
        <f t="shared" si="23"/>
        <v/>
      </c>
      <c r="O48" s="387"/>
      <c r="P48" s="388"/>
      <c r="Q48" s="388"/>
      <c r="R48" s="359">
        <f t="shared" si="24"/>
        <v>0</v>
      </c>
      <c r="S48" s="359">
        <f t="shared" si="24"/>
        <v>0</v>
      </c>
      <c r="T48" s="168" t="str">
        <f>IF(J48="","",IF(G48="電算室用",2700,メイン_入力!$Y$32))</f>
        <v/>
      </c>
      <c r="U48" s="168" t="str">
        <f>IF(J48="","",IF(G48="電算室用",0,メイン_入力!$Z$32))</f>
        <v/>
      </c>
      <c r="V48" s="168" t="str">
        <f t="shared" si="25"/>
        <v/>
      </c>
      <c r="W48" s="48" t="str">
        <f t="shared" si="32"/>
        <v/>
      </c>
      <c r="X48" s="356"/>
      <c r="Y48" s="48" t="str">
        <f t="shared" si="33"/>
        <v/>
      </c>
      <c r="Z48" s="168" t="str">
        <f t="shared" si="26"/>
        <v/>
      </c>
      <c r="AA48" s="48" t="str">
        <f t="shared" si="38"/>
        <v/>
      </c>
      <c r="AB48" s="389" t="str">
        <f t="shared" si="34"/>
        <v/>
      </c>
      <c r="AC48" s="389" t="str">
        <f t="shared" si="35"/>
        <v/>
      </c>
      <c r="AD48" s="389" t="str">
        <f t="shared" si="36"/>
        <v/>
      </c>
      <c r="AE48" s="389" t="str">
        <f t="shared" si="37"/>
        <v/>
      </c>
      <c r="AF48" s="79"/>
      <c r="AG48" s="3"/>
      <c r="AH48" s="3"/>
      <c r="AI48" s="392" t="str">
        <f t="shared" si="27"/>
        <v/>
      </c>
      <c r="AK48" s="393">
        <f t="shared" si="28"/>
        <v>0</v>
      </c>
      <c r="AL48" s="393">
        <f t="shared" si="29"/>
        <v>0</v>
      </c>
      <c r="AM48" s="393">
        <f t="shared" si="30"/>
        <v>0</v>
      </c>
      <c r="AN48" s="393">
        <f t="shared" si="31"/>
        <v>0</v>
      </c>
      <c r="AO48" s="393">
        <f t="shared" si="31"/>
        <v>0</v>
      </c>
    </row>
    <row r="49" spans="2:41" ht="15.5">
      <c r="B49" s="139"/>
      <c r="C49" s="322">
        <v>36</v>
      </c>
      <c r="D49" s="227"/>
      <c r="E49" s="352"/>
      <c r="F49" s="353"/>
      <c r="G49" s="329"/>
      <c r="H49" s="385"/>
      <c r="I49" s="385"/>
      <c r="J49" s="356"/>
      <c r="K49" s="329"/>
      <c r="L49" s="386"/>
      <c r="M49" s="386"/>
      <c r="N49" s="174" t="str">
        <f t="shared" si="23"/>
        <v/>
      </c>
      <c r="O49" s="387"/>
      <c r="P49" s="388"/>
      <c r="Q49" s="388"/>
      <c r="R49" s="359">
        <f t="shared" si="24"/>
        <v>0</v>
      </c>
      <c r="S49" s="359">
        <f t="shared" si="24"/>
        <v>0</v>
      </c>
      <c r="T49" s="168" t="str">
        <f>IF(J49="","",IF(G49="電算室用",2700,メイン_入力!$Y$32))</f>
        <v/>
      </c>
      <c r="U49" s="168" t="str">
        <f>IF(J49="","",IF(G49="電算室用",0,メイン_入力!$Z$32))</f>
        <v/>
      </c>
      <c r="V49" s="168" t="str">
        <f t="shared" si="25"/>
        <v/>
      </c>
      <c r="W49" s="48" t="str">
        <f t="shared" si="32"/>
        <v/>
      </c>
      <c r="X49" s="356"/>
      <c r="Y49" s="48" t="str">
        <f t="shared" si="33"/>
        <v/>
      </c>
      <c r="Z49" s="168" t="str">
        <f t="shared" si="26"/>
        <v/>
      </c>
      <c r="AA49" s="48" t="str">
        <f t="shared" si="38"/>
        <v/>
      </c>
      <c r="AB49" s="389" t="str">
        <f t="shared" si="34"/>
        <v/>
      </c>
      <c r="AC49" s="389" t="str">
        <f t="shared" si="35"/>
        <v/>
      </c>
      <c r="AD49" s="389" t="str">
        <f t="shared" si="36"/>
        <v/>
      </c>
      <c r="AE49" s="389" t="str">
        <f t="shared" si="37"/>
        <v/>
      </c>
      <c r="AF49" s="79"/>
      <c r="AG49" s="3"/>
      <c r="AH49" s="3"/>
      <c r="AI49" s="392" t="str">
        <f t="shared" si="27"/>
        <v/>
      </c>
      <c r="AK49" s="393">
        <f t="shared" si="28"/>
        <v>0</v>
      </c>
      <c r="AL49" s="393">
        <f t="shared" si="29"/>
        <v>0</v>
      </c>
      <c r="AM49" s="393">
        <f t="shared" si="30"/>
        <v>0</v>
      </c>
      <c r="AN49" s="393">
        <f t="shared" si="31"/>
        <v>0</v>
      </c>
      <c r="AO49" s="393">
        <f t="shared" si="31"/>
        <v>0</v>
      </c>
    </row>
    <row r="50" spans="2:41" ht="15.5">
      <c r="B50" s="139"/>
      <c r="C50" s="322">
        <v>37</v>
      </c>
      <c r="D50" s="227"/>
      <c r="E50" s="352"/>
      <c r="F50" s="353"/>
      <c r="G50" s="329"/>
      <c r="H50" s="385"/>
      <c r="I50" s="385"/>
      <c r="J50" s="356"/>
      <c r="K50" s="329"/>
      <c r="L50" s="386"/>
      <c r="M50" s="386"/>
      <c r="N50" s="174" t="str">
        <f t="shared" si="23"/>
        <v/>
      </c>
      <c r="O50" s="387"/>
      <c r="P50" s="388"/>
      <c r="Q50" s="388"/>
      <c r="R50" s="359">
        <f t="shared" si="24"/>
        <v>0</v>
      </c>
      <c r="S50" s="359">
        <f t="shared" si="24"/>
        <v>0</v>
      </c>
      <c r="T50" s="168" t="str">
        <f>IF(J50="","",IF(G50="電算室用",2700,メイン_入力!$Y$32))</f>
        <v/>
      </c>
      <c r="U50" s="168" t="str">
        <f>IF(J50="","",IF(G50="電算室用",0,メイン_入力!$Z$32))</f>
        <v/>
      </c>
      <c r="V50" s="168" t="str">
        <f t="shared" si="25"/>
        <v/>
      </c>
      <c r="W50" s="48" t="str">
        <f t="shared" si="32"/>
        <v/>
      </c>
      <c r="X50" s="356"/>
      <c r="Y50" s="48" t="str">
        <f t="shared" si="33"/>
        <v/>
      </c>
      <c r="Z50" s="168" t="str">
        <f t="shared" si="26"/>
        <v/>
      </c>
      <c r="AA50" s="48" t="str">
        <f t="shared" si="38"/>
        <v/>
      </c>
      <c r="AB50" s="389" t="str">
        <f t="shared" si="34"/>
        <v/>
      </c>
      <c r="AC50" s="389" t="str">
        <f t="shared" si="35"/>
        <v/>
      </c>
      <c r="AD50" s="389" t="str">
        <f t="shared" si="36"/>
        <v/>
      </c>
      <c r="AE50" s="389" t="str">
        <f t="shared" si="37"/>
        <v/>
      </c>
      <c r="AF50" s="79"/>
      <c r="AG50" s="3"/>
      <c r="AH50" s="3"/>
      <c r="AI50" s="392" t="str">
        <f t="shared" si="27"/>
        <v/>
      </c>
      <c r="AK50" s="393">
        <f t="shared" si="28"/>
        <v>0</v>
      </c>
      <c r="AL50" s="393">
        <f t="shared" si="29"/>
        <v>0</v>
      </c>
      <c r="AM50" s="393">
        <f t="shared" si="30"/>
        <v>0</v>
      </c>
      <c r="AN50" s="393">
        <f t="shared" si="31"/>
        <v>0</v>
      </c>
      <c r="AO50" s="393">
        <f t="shared" si="31"/>
        <v>0</v>
      </c>
    </row>
    <row r="51" spans="2:41" ht="15.5">
      <c r="B51" s="139"/>
      <c r="C51" s="322">
        <v>38</v>
      </c>
      <c r="D51" s="227"/>
      <c r="E51" s="352"/>
      <c r="F51" s="353"/>
      <c r="G51" s="329"/>
      <c r="H51" s="385"/>
      <c r="I51" s="385"/>
      <c r="J51" s="356"/>
      <c r="K51" s="329"/>
      <c r="L51" s="386"/>
      <c r="M51" s="386"/>
      <c r="N51" s="174" t="str">
        <f t="shared" si="23"/>
        <v/>
      </c>
      <c r="O51" s="387"/>
      <c r="P51" s="388"/>
      <c r="Q51" s="388"/>
      <c r="R51" s="359">
        <f t="shared" si="24"/>
        <v>0</v>
      </c>
      <c r="S51" s="359">
        <f t="shared" si="24"/>
        <v>0</v>
      </c>
      <c r="T51" s="168" t="str">
        <f>IF(J51="","",IF(G51="電算室用",2700,メイン_入力!$Y$32))</f>
        <v/>
      </c>
      <c r="U51" s="168" t="str">
        <f>IF(J51="","",IF(G51="電算室用",0,メイン_入力!$Z$32))</f>
        <v/>
      </c>
      <c r="V51" s="168" t="str">
        <f t="shared" si="25"/>
        <v/>
      </c>
      <c r="W51" s="48" t="str">
        <f t="shared" si="32"/>
        <v/>
      </c>
      <c r="X51" s="356"/>
      <c r="Y51" s="48" t="str">
        <f t="shared" si="33"/>
        <v/>
      </c>
      <c r="Z51" s="168" t="str">
        <f t="shared" si="26"/>
        <v/>
      </c>
      <c r="AA51" s="48" t="str">
        <f t="shared" si="38"/>
        <v/>
      </c>
      <c r="AB51" s="389" t="str">
        <f t="shared" si="34"/>
        <v/>
      </c>
      <c r="AC51" s="389" t="str">
        <f t="shared" si="35"/>
        <v/>
      </c>
      <c r="AD51" s="389" t="str">
        <f t="shared" si="36"/>
        <v/>
      </c>
      <c r="AE51" s="389" t="str">
        <f t="shared" si="37"/>
        <v/>
      </c>
      <c r="AF51" s="79"/>
      <c r="AG51" s="3"/>
      <c r="AH51" s="3"/>
      <c r="AI51" s="392" t="str">
        <f t="shared" si="27"/>
        <v/>
      </c>
      <c r="AK51" s="393">
        <f t="shared" si="28"/>
        <v>0</v>
      </c>
      <c r="AL51" s="393">
        <f t="shared" si="29"/>
        <v>0</v>
      </c>
      <c r="AM51" s="393">
        <f t="shared" si="30"/>
        <v>0</v>
      </c>
      <c r="AN51" s="393">
        <f t="shared" si="31"/>
        <v>0</v>
      </c>
      <c r="AO51" s="393">
        <f t="shared" si="31"/>
        <v>0</v>
      </c>
    </row>
    <row r="52" spans="2:41" ht="15.5">
      <c r="B52" s="139"/>
      <c r="C52" s="322">
        <v>39</v>
      </c>
      <c r="D52" s="227"/>
      <c r="E52" s="352"/>
      <c r="F52" s="353"/>
      <c r="G52" s="329"/>
      <c r="H52" s="385"/>
      <c r="I52" s="385"/>
      <c r="J52" s="356"/>
      <c r="K52" s="329"/>
      <c r="L52" s="386"/>
      <c r="M52" s="386"/>
      <c r="N52" s="174" t="str">
        <f t="shared" si="23"/>
        <v/>
      </c>
      <c r="O52" s="387"/>
      <c r="P52" s="388"/>
      <c r="Q52" s="388"/>
      <c r="R52" s="359">
        <f t="shared" si="24"/>
        <v>0</v>
      </c>
      <c r="S52" s="359">
        <f t="shared" si="24"/>
        <v>0</v>
      </c>
      <c r="T52" s="168" t="str">
        <f>IF(J52="","",IF(G52="電算室用",2700,メイン_入力!$Y$32))</f>
        <v/>
      </c>
      <c r="U52" s="168" t="str">
        <f>IF(J52="","",IF(G52="電算室用",0,メイン_入力!$Z$32))</f>
        <v/>
      </c>
      <c r="V52" s="168" t="str">
        <f t="shared" si="25"/>
        <v/>
      </c>
      <c r="W52" s="48" t="str">
        <f t="shared" si="32"/>
        <v/>
      </c>
      <c r="X52" s="356"/>
      <c r="Y52" s="48" t="str">
        <f t="shared" si="33"/>
        <v/>
      </c>
      <c r="Z52" s="168" t="str">
        <f t="shared" si="26"/>
        <v/>
      </c>
      <c r="AA52" s="48" t="str">
        <f t="shared" si="38"/>
        <v/>
      </c>
      <c r="AB52" s="389" t="str">
        <f t="shared" si="34"/>
        <v/>
      </c>
      <c r="AC52" s="389" t="str">
        <f t="shared" si="35"/>
        <v/>
      </c>
      <c r="AD52" s="389" t="str">
        <f t="shared" si="36"/>
        <v/>
      </c>
      <c r="AE52" s="389" t="str">
        <f t="shared" si="37"/>
        <v/>
      </c>
      <c r="AF52" s="79"/>
      <c r="AG52" s="3"/>
      <c r="AH52" s="3"/>
      <c r="AI52" s="392" t="str">
        <f t="shared" si="27"/>
        <v/>
      </c>
      <c r="AK52" s="393">
        <f t="shared" si="28"/>
        <v>0</v>
      </c>
      <c r="AL52" s="393">
        <f t="shared" si="29"/>
        <v>0</v>
      </c>
      <c r="AM52" s="393">
        <f t="shared" si="30"/>
        <v>0</v>
      </c>
      <c r="AN52" s="393">
        <f t="shared" si="31"/>
        <v>0</v>
      </c>
      <c r="AO52" s="393">
        <f t="shared" si="31"/>
        <v>0</v>
      </c>
    </row>
    <row r="53" spans="2:41" ht="15.5">
      <c r="B53" s="139"/>
      <c r="C53" s="322">
        <v>40</v>
      </c>
      <c r="D53" s="227"/>
      <c r="E53" s="352"/>
      <c r="F53" s="353"/>
      <c r="G53" s="329"/>
      <c r="H53" s="385"/>
      <c r="I53" s="385"/>
      <c r="J53" s="356"/>
      <c r="K53" s="329"/>
      <c r="L53" s="386"/>
      <c r="M53" s="386"/>
      <c r="N53" s="174" t="str">
        <f t="shared" si="23"/>
        <v/>
      </c>
      <c r="O53" s="387"/>
      <c r="P53" s="388"/>
      <c r="Q53" s="388"/>
      <c r="R53" s="359">
        <f t="shared" si="24"/>
        <v>0</v>
      </c>
      <c r="S53" s="359">
        <f t="shared" si="24"/>
        <v>0</v>
      </c>
      <c r="T53" s="168" t="str">
        <f>IF(J53="","",IF(G53="電算室用",2700,メイン_入力!$Y$32))</f>
        <v/>
      </c>
      <c r="U53" s="168" t="str">
        <f>IF(J53="","",IF(G53="電算室用",0,メイン_入力!$Z$32))</f>
        <v/>
      </c>
      <c r="V53" s="168" t="str">
        <f t="shared" si="25"/>
        <v/>
      </c>
      <c r="W53" s="48" t="str">
        <f t="shared" si="32"/>
        <v/>
      </c>
      <c r="X53" s="356"/>
      <c r="Y53" s="48" t="str">
        <f t="shared" si="33"/>
        <v/>
      </c>
      <c r="Z53" s="168" t="str">
        <f t="shared" si="26"/>
        <v/>
      </c>
      <c r="AA53" s="48" t="str">
        <f t="shared" si="38"/>
        <v/>
      </c>
      <c r="AB53" s="389" t="str">
        <f t="shared" si="34"/>
        <v/>
      </c>
      <c r="AC53" s="389" t="str">
        <f t="shared" si="35"/>
        <v/>
      </c>
      <c r="AD53" s="389" t="str">
        <f t="shared" si="36"/>
        <v/>
      </c>
      <c r="AE53" s="389" t="str">
        <f t="shared" si="37"/>
        <v/>
      </c>
      <c r="AF53" s="79"/>
      <c r="AG53" s="3"/>
      <c r="AH53" s="3"/>
      <c r="AI53" s="392" t="str">
        <f t="shared" si="27"/>
        <v/>
      </c>
      <c r="AK53" s="393">
        <f t="shared" si="28"/>
        <v>0</v>
      </c>
      <c r="AL53" s="393">
        <f t="shared" si="29"/>
        <v>0</v>
      </c>
      <c r="AM53" s="393">
        <f t="shared" si="30"/>
        <v>0</v>
      </c>
      <c r="AN53" s="393">
        <f t="shared" si="31"/>
        <v>0</v>
      </c>
      <c r="AO53" s="393">
        <f t="shared" si="31"/>
        <v>0</v>
      </c>
    </row>
    <row r="54" spans="2:41" ht="15.5">
      <c r="B54" s="139"/>
      <c r="C54" s="322">
        <v>41</v>
      </c>
      <c r="D54" s="227"/>
      <c r="E54" s="352"/>
      <c r="F54" s="353"/>
      <c r="G54" s="329"/>
      <c r="H54" s="385"/>
      <c r="I54" s="385"/>
      <c r="J54" s="356"/>
      <c r="K54" s="329"/>
      <c r="L54" s="386"/>
      <c r="M54" s="386"/>
      <c r="N54" s="174" t="str">
        <f t="shared" si="23"/>
        <v/>
      </c>
      <c r="O54" s="387"/>
      <c r="P54" s="388"/>
      <c r="Q54" s="388"/>
      <c r="R54" s="359">
        <f t="shared" si="24"/>
        <v>0</v>
      </c>
      <c r="S54" s="359">
        <f t="shared" si="24"/>
        <v>0</v>
      </c>
      <c r="T54" s="168" t="str">
        <f>IF(J54="","",IF(G54="電算室用",2700,メイン_入力!$Y$32))</f>
        <v/>
      </c>
      <c r="U54" s="168" t="str">
        <f>IF(J54="","",IF(G54="電算室用",0,メイン_入力!$Z$32))</f>
        <v/>
      </c>
      <c r="V54" s="168" t="str">
        <f t="shared" si="25"/>
        <v/>
      </c>
      <c r="W54" s="48" t="str">
        <f t="shared" si="32"/>
        <v/>
      </c>
      <c r="X54" s="356"/>
      <c r="Y54" s="48" t="str">
        <f t="shared" si="33"/>
        <v/>
      </c>
      <c r="Z54" s="168" t="str">
        <f t="shared" si="26"/>
        <v/>
      </c>
      <c r="AA54" s="48" t="str">
        <f t="shared" si="38"/>
        <v/>
      </c>
      <c r="AB54" s="389" t="str">
        <f t="shared" si="34"/>
        <v/>
      </c>
      <c r="AC54" s="389" t="str">
        <f t="shared" si="35"/>
        <v/>
      </c>
      <c r="AD54" s="389" t="str">
        <f t="shared" si="36"/>
        <v/>
      </c>
      <c r="AE54" s="389" t="str">
        <f t="shared" si="37"/>
        <v/>
      </c>
      <c r="AF54" s="79"/>
      <c r="AG54" s="3"/>
      <c r="AH54" s="3"/>
      <c r="AI54" s="392" t="str">
        <f t="shared" si="27"/>
        <v/>
      </c>
      <c r="AK54" s="393">
        <f t="shared" si="28"/>
        <v>0</v>
      </c>
      <c r="AL54" s="393">
        <f t="shared" si="29"/>
        <v>0</v>
      </c>
      <c r="AM54" s="393">
        <f t="shared" si="30"/>
        <v>0</v>
      </c>
      <c r="AN54" s="393">
        <f t="shared" si="31"/>
        <v>0</v>
      </c>
      <c r="AO54" s="393">
        <f t="shared" si="31"/>
        <v>0</v>
      </c>
    </row>
    <row r="55" spans="2:41" ht="15.5">
      <c r="B55" s="139"/>
      <c r="C55" s="322">
        <v>42</v>
      </c>
      <c r="D55" s="227"/>
      <c r="E55" s="352"/>
      <c r="F55" s="353"/>
      <c r="G55" s="329"/>
      <c r="H55" s="385"/>
      <c r="I55" s="385"/>
      <c r="J55" s="356"/>
      <c r="K55" s="329"/>
      <c r="L55" s="386"/>
      <c r="M55" s="386"/>
      <c r="N55" s="174" t="str">
        <f t="shared" si="23"/>
        <v/>
      </c>
      <c r="O55" s="387"/>
      <c r="P55" s="388"/>
      <c r="Q55" s="388"/>
      <c r="R55" s="359">
        <f t="shared" si="24"/>
        <v>0</v>
      </c>
      <c r="S55" s="359">
        <f t="shared" si="24"/>
        <v>0</v>
      </c>
      <c r="T55" s="168" t="str">
        <f>IF(J55="","",IF(G55="電算室用",2700,メイン_入力!$Y$32))</f>
        <v/>
      </c>
      <c r="U55" s="168" t="str">
        <f>IF(J55="","",IF(G55="電算室用",0,メイン_入力!$Z$32))</f>
        <v/>
      </c>
      <c r="V55" s="168" t="str">
        <f t="shared" si="25"/>
        <v/>
      </c>
      <c r="W55" s="48" t="str">
        <f t="shared" si="32"/>
        <v/>
      </c>
      <c r="X55" s="356"/>
      <c r="Y55" s="48" t="str">
        <f t="shared" si="33"/>
        <v/>
      </c>
      <c r="Z55" s="168" t="str">
        <f t="shared" si="26"/>
        <v/>
      </c>
      <c r="AA55" s="48" t="str">
        <f t="shared" si="38"/>
        <v/>
      </c>
      <c r="AB55" s="389" t="str">
        <f t="shared" si="34"/>
        <v/>
      </c>
      <c r="AC55" s="389" t="str">
        <f t="shared" si="35"/>
        <v/>
      </c>
      <c r="AD55" s="389" t="str">
        <f t="shared" si="36"/>
        <v/>
      </c>
      <c r="AE55" s="389" t="str">
        <f t="shared" si="37"/>
        <v/>
      </c>
      <c r="AF55" s="79"/>
      <c r="AG55" s="3"/>
      <c r="AH55" s="3"/>
      <c r="AI55" s="392" t="str">
        <f t="shared" si="27"/>
        <v/>
      </c>
      <c r="AK55" s="393">
        <f t="shared" si="28"/>
        <v>0</v>
      </c>
      <c r="AL55" s="393">
        <f t="shared" si="29"/>
        <v>0</v>
      </c>
      <c r="AM55" s="393">
        <f t="shared" si="30"/>
        <v>0</v>
      </c>
      <c r="AN55" s="393">
        <f t="shared" si="31"/>
        <v>0</v>
      </c>
      <c r="AO55" s="393">
        <f t="shared" si="31"/>
        <v>0</v>
      </c>
    </row>
    <row r="56" spans="2:41" ht="15.5">
      <c r="B56" s="139"/>
      <c r="C56" s="322">
        <v>43</v>
      </c>
      <c r="D56" s="227"/>
      <c r="E56" s="352"/>
      <c r="F56" s="353"/>
      <c r="G56" s="329"/>
      <c r="H56" s="385"/>
      <c r="I56" s="385"/>
      <c r="J56" s="356"/>
      <c r="K56" s="329"/>
      <c r="L56" s="386"/>
      <c r="M56" s="386"/>
      <c r="N56" s="174" t="str">
        <f t="shared" si="23"/>
        <v/>
      </c>
      <c r="O56" s="387"/>
      <c r="P56" s="388"/>
      <c r="Q56" s="388"/>
      <c r="R56" s="359">
        <f t="shared" si="24"/>
        <v>0</v>
      </c>
      <c r="S56" s="359">
        <f t="shared" si="24"/>
        <v>0</v>
      </c>
      <c r="T56" s="168" t="str">
        <f>IF(J56="","",IF(G56="電算室用",2700,メイン_入力!$Y$32))</f>
        <v/>
      </c>
      <c r="U56" s="168" t="str">
        <f>IF(J56="","",IF(G56="電算室用",0,メイン_入力!$Z$32))</f>
        <v/>
      </c>
      <c r="V56" s="168" t="str">
        <f t="shared" si="25"/>
        <v/>
      </c>
      <c r="W56" s="48" t="str">
        <f t="shared" si="32"/>
        <v/>
      </c>
      <c r="X56" s="356"/>
      <c r="Y56" s="48" t="str">
        <f t="shared" si="33"/>
        <v/>
      </c>
      <c r="Z56" s="168" t="str">
        <f t="shared" si="26"/>
        <v/>
      </c>
      <c r="AA56" s="48" t="str">
        <f t="shared" si="38"/>
        <v/>
      </c>
      <c r="AB56" s="389" t="str">
        <f t="shared" si="34"/>
        <v/>
      </c>
      <c r="AC56" s="389" t="str">
        <f t="shared" si="35"/>
        <v/>
      </c>
      <c r="AD56" s="389" t="str">
        <f t="shared" si="36"/>
        <v/>
      </c>
      <c r="AE56" s="389" t="str">
        <f t="shared" si="37"/>
        <v/>
      </c>
      <c r="AF56" s="79"/>
      <c r="AG56" s="3"/>
      <c r="AH56" s="3"/>
      <c r="AI56" s="392" t="str">
        <f t="shared" si="27"/>
        <v/>
      </c>
      <c r="AK56" s="393">
        <f t="shared" si="28"/>
        <v>0</v>
      </c>
      <c r="AL56" s="393">
        <f t="shared" si="29"/>
        <v>0</v>
      </c>
      <c r="AM56" s="393">
        <f t="shared" si="30"/>
        <v>0</v>
      </c>
      <c r="AN56" s="393">
        <f t="shared" si="31"/>
        <v>0</v>
      </c>
      <c r="AO56" s="393">
        <f t="shared" si="31"/>
        <v>0</v>
      </c>
    </row>
    <row r="57" spans="2:41" ht="15.5">
      <c r="B57" s="139"/>
      <c r="C57" s="322">
        <v>44</v>
      </c>
      <c r="D57" s="227"/>
      <c r="E57" s="352"/>
      <c r="F57" s="353"/>
      <c r="G57" s="329"/>
      <c r="H57" s="385"/>
      <c r="I57" s="385"/>
      <c r="J57" s="356"/>
      <c r="K57" s="329"/>
      <c r="L57" s="386"/>
      <c r="M57" s="386"/>
      <c r="N57" s="174" t="str">
        <f t="shared" si="23"/>
        <v/>
      </c>
      <c r="O57" s="387"/>
      <c r="P57" s="388"/>
      <c r="Q57" s="388"/>
      <c r="R57" s="359">
        <f t="shared" si="24"/>
        <v>0</v>
      </c>
      <c r="S57" s="359">
        <f t="shared" si="24"/>
        <v>0</v>
      </c>
      <c r="T57" s="168" t="str">
        <f>IF(J57="","",IF(G57="電算室用",2700,メイン_入力!$Y$32))</f>
        <v/>
      </c>
      <c r="U57" s="168" t="str">
        <f>IF(J57="","",IF(G57="電算室用",0,メイン_入力!$Z$32))</f>
        <v/>
      </c>
      <c r="V57" s="168" t="str">
        <f t="shared" si="25"/>
        <v/>
      </c>
      <c r="W57" s="48" t="str">
        <f t="shared" si="32"/>
        <v/>
      </c>
      <c r="X57" s="356"/>
      <c r="Y57" s="48" t="str">
        <f t="shared" si="33"/>
        <v/>
      </c>
      <c r="Z57" s="168" t="str">
        <f t="shared" si="26"/>
        <v/>
      </c>
      <c r="AA57" s="48" t="str">
        <f t="shared" si="38"/>
        <v/>
      </c>
      <c r="AB57" s="389" t="str">
        <f t="shared" si="34"/>
        <v/>
      </c>
      <c r="AC57" s="389" t="str">
        <f t="shared" si="35"/>
        <v/>
      </c>
      <c r="AD57" s="389" t="str">
        <f t="shared" si="36"/>
        <v/>
      </c>
      <c r="AE57" s="389" t="str">
        <f t="shared" si="37"/>
        <v/>
      </c>
      <c r="AF57" s="79"/>
      <c r="AG57" s="3"/>
      <c r="AH57" s="3"/>
      <c r="AI57" s="392" t="str">
        <f t="shared" si="27"/>
        <v/>
      </c>
      <c r="AK57" s="393">
        <f t="shared" si="28"/>
        <v>0</v>
      </c>
      <c r="AL57" s="393">
        <f t="shared" si="29"/>
        <v>0</v>
      </c>
      <c r="AM57" s="393">
        <f t="shared" si="30"/>
        <v>0</v>
      </c>
      <c r="AN57" s="393">
        <f t="shared" si="31"/>
        <v>0</v>
      </c>
      <c r="AO57" s="393">
        <f t="shared" si="31"/>
        <v>0</v>
      </c>
    </row>
    <row r="58" spans="2:41" ht="15.5">
      <c r="B58" s="139"/>
      <c r="C58" s="322">
        <v>45</v>
      </c>
      <c r="D58" s="227"/>
      <c r="E58" s="352"/>
      <c r="F58" s="353"/>
      <c r="G58" s="329"/>
      <c r="H58" s="385"/>
      <c r="I58" s="385"/>
      <c r="J58" s="356"/>
      <c r="K58" s="329"/>
      <c r="L58" s="386"/>
      <c r="M58" s="386"/>
      <c r="N58" s="174" t="str">
        <f t="shared" si="23"/>
        <v/>
      </c>
      <c r="O58" s="387"/>
      <c r="P58" s="388"/>
      <c r="Q58" s="388"/>
      <c r="R58" s="359">
        <f t="shared" si="24"/>
        <v>0</v>
      </c>
      <c r="S58" s="359">
        <f t="shared" si="24"/>
        <v>0</v>
      </c>
      <c r="T58" s="168" t="str">
        <f>IF(J58="","",IF(G58="電算室用",2700,メイン_入力!$Y$32))</f>
        <v/>
      </c>
      <c r="U58" s="168" t="str">
        <f>IF(J58="","",IF(G58="電算室用",0,メイン_入力!$Z$32))</f>
        <v/>
      </c>
      <c r="V58" s="168" t="str">
        <f t="shared" si="25"/>
        <v/>
      </c>
      <c r="W58" s="48" t="str">
        <f t="shared" si="32"/>
        <v/>
      </c>
      <c r="X58" s="356"/>
      <c r="Y58" s="48" t="str">
        <f t="shared" si="33"/>
        <v/>
      </c>
      <c r="Z58" s="168" t="str">
        <f t="shared" si="26"/>
        <v/>
      </c>
      <c r="AA58" s="48" t="str">
        <f t="shared" si="38"/>
        <v/>
      </c>
      <c r="AB58" s="389" t="str">
        <f t="shared" si="34"/>
        <v/>
      </c>
      <c r="AC58" s="389" t="str">
        <f t="shared" si="35"/>
        <v/>
      </c>
      <c r="AD58" s="389" t="str">
        <f t="shared" si="36"/>
        <v/>
      </c>
      <c r="AE58" s="389" t="str">
        <f t="shared" si="37"/>
        <v/>
      </c>
      <c r="AF58" s="79"/>
      <c r="AG58" s="3"/>
      <c r="AH58" s="3"/>
      <c r="AI58" s="392" t="str">
        <f t="shared" si="27"/>
        <v/>
      </c>
      <c r="AK58" s="393">
        <f t="shared" si="28"/>
        <v>0</v>
      </c>
      <c r="AL58" s="393">
        <f t="shared" si="29"/>
        <v>0</v>
      </c>
      <c r="AM58" s="393">
        <f t="shared" si="30"/>
        <v>0</v>
      </c>
      <c r="AN58" s="393">
        <f t="shared" si="31"/>
        <v>0</v>
      </c>
      <c r="AO58" s="393">
        <f t="shared" si="31"/>
        <v>0</v>
      </c>
    </row>
    <row r="59" spans="2:41" ht="15.5">
      <c r="B59" s="139"/>
      <c r="C59" s="322">
        <v>46</v>
      </c>
      <c r="D59" s="227"/>
      <c r="E59" s="352"/>
      <c r="F59" s="353"/>
      <c r="G59" s="329"/>
      <c r="H59" s="385"/>
      <c r="I59" s="385"/>
      <c r="J59" s="356"/>
      <c r="K59" s="329"/>
      <c r="L59" s="386"/>
      <c r="M59" s="386"/>
      <c r="N59" s="174" t="str">
        <f t="shared" si="23"/>
        <v/>
      </c>
      <c r="O59" s="387"/>
      <c r="P59" s="388"/>
      <c r="Q59" s="388"/>
      <c r="R59" s="359">
        <f t="shared" si="24"/>
        <v>0</v>
      </c>
      <c r="S59" s="359">
        <f t="shared" si="24"/>
        <v>0</v>
      </c>
      <c r="T59" s="168" t="str">
        <f>IF(J59="","",IF(G59="電算室用",2700,メイン_入力!$Y$32))</f>
        <v/>
      </c>
      <c r="U59" s="168" t="str">
        <f>IF(J59="","",IF(G59="電算室用",0,メイン_入力!$Z$32))</f>
        <v/>
      </c>
      <c r="V59" s="168" t="str">
        <f t="shared" si="25"/>
        <v/>
      </c>
      <c r="W59" s="48" t="str">
        <f t="shared" si="32"/>
        <v/>
      </c>
      <c r="X59" s="356"/>
      <c r="Y59" s="48" t="str">
        <f t="shared" si="33"/>
        <v/>
      </c>
      <c r="Z59" s="168" t="str">
        <f t="shared" si="26"/>
        <v/>
      </c>
      <c r="AA59" s="48" t="str">
        <f t="shared" si="38"/>
        <v/>
      </c>
      <c r="AB59" s="389" t="str">
        <f t="shared" si="34"/>
        <v/>
      </c>
      <c r="AC59" s="389" t="str">
        <f t="shared" si="35"/>
        <v/>
      </c>
      <c r="AD59" s="389" t="str">
        <f t="shared" si="36"/>
        <v/>
      </c>
      <c r="AE59" s="389" t="str">
        <f t="shared" si="37"/>
        <v/>
      </c>
      <c r="AF59" s="79"/>
      <c r="AG59" s="3"/>
      <c r="AH59" s="3"/>
      <c r="AI59" s="392" t="str">
        <f t="shared" si="27"/>
        <v/>
      </c>
      <c r="AK59" s="393">
        <f t="shared" si="28"/>
        <v>0</v>
      </c>
      <c r="AL59" s="393">
        <f t="shared" si="29"/>
        <v>0</v>
      </c>
      <c r="AM59" s="393">
        <f t="shared" si="30"/>
        <v>0</v>
      </c>
      <c r="AN59" s="393">
        <f t="shared" si="31"/>
        <v>0</v>
      </c>
      <c r="AO59" s="393">
        <f t="shared" si="31"/>
        <v>0</v>
      </c>
    </row>
    <row r="60" spans="2:41" ht="15.5">
      <c r="B60" s="139"/>
      <c r="C60" s="322">
        <v>47</v>
      </c>
      <c r="D60" s="227"/>
      <c r="E60" s="352"/>
      <c r="F60" s="353"/>
      <c r="G60" s="329"/>
      <c r="H60" s="385"/>
      <c r="I60" s="385"/>
      <c r="J60" s="356"/>
      <c r="K60" s="329"/>
      <c r="L60" s="386"/>
      <c r="M60" s="386"/>
      <c r="N60" s="174" t="str">
        <f t="shared" si="23"/>
        <v/>
      </c>
      <c r="O60" s="387"/>
      <c r="P60" s="388"/>
      <c r="Q60" s="388"/>
      <c r="R60" s="359">
        <f t="shared" si="24"/>
        <v>0</v>
      </c>
      <c r="S60" s="359">
        <f t="shared" si="24"/>
        <v>0</v>
      </c>
      <c r="T60" s="168" t="str">
        <f>IF(J60="","",IF(G60="電算室用",2700,メイン_入力!$Y$32))</f>
        <v/>
      </c>
      <c r="U60" s="168" t="str">
        <f>IF(J60="","",IF(G60="電算室用",0,メイン_入力!$Z$32))</f>
        <v/>
      </c>
      <c r="V60" s="168" t="str">
        <f t="shared" si="25"/>
        <v/>
      </c>
      <c r="W60" s="48" t="str">
        <f t="shared" si="32"/>
        <v/>
      </c>
      <c r="X60" s="356"/>
      <c r="Y60" s="48" t="str">
        <f t="shared" si="33"/>
        <v/>
      </c>
      <c r="Z60" s="168" t="str">
        <f t="shared" si="26"/>
        <v/>
      </c>
      <c r="AA60" s="48" t="str">
        <f t="shared" si="38"/>
        <v/>
      </c>
      <c r="AB60" s="389" t="str">
        <f t="shared" si="34"/>
        <v/>
      </c>
      <c r="AC60" s="389" t="str">
        <f t="shared" si="35"/>
        <v/>
      </c>
      <c r="AD60" s="389" t="str">
        <f t="shared" si="36"/>
        <v/>
      </c>
      <c r="AE60" s="389" t="str">
        <f t="shared" si="37"/>
        <v/>
      </c>
      <c r="AF60" s="79"/>
      <c r="AG60" s="3"/>
      <c r="AH60" s="3"/>
      <c r="AI60" s="392" t="str">
        <f t="shared" si="27"/>
        <v/>
      </c>
      <c r="AK60" s="393">
        <f t="shared" si="28"/>
        <v>0</v>
      </c>
      <c r="AL60" s="393">
        <f t="shared" si="29"/>
        <v>0</v>
      </c>
      <c r="AM60" s="393">
        <f t="shared" si="30"/>
        <v>0</v>
      </c>
      <c r="AN60" s="393">
        <f t="shared" si="31"/>
        <v>0</v>
      </c>
      <c r="AO60" s="393">
        <f t="shared" si="31"/>
        <v>0</v>
      </c>
    </row>
    <row r="61" spans="2:41" ht="15.5">
      <c r="B61" s="139"/>
      <c r="C61" s="322">
        <v>48</v>
      </c>
      <c r="D61" s="227"/>
      <c r="E61" s="352"/>
      <c r="F61" s="353"/>
      <c r="G61" s="329"/>
      <c r="H61" s="385"/>
      <c r="I61" s="385"/>
      <c r="J61" s="356"/>
      <c r="K61" s="329"/>
      <c r="L61" s="386"/>
      <c r="M61" s="386"/>
      <c r="N61" s="174" t="str">
        <f t="shared" si="23"/>
        <v/>
      </c>
      <c r="O61" s="387"/>
      <c r="P61" s="388"/>
      <c r="Q61" s="388"/>
      <c r="R61" s="359">
        <f t="shared" si="24"/>
        <v>0</v>
      </c>
      <c r="S61" s="359">
        <f t="shared" si="24"/>
        <v>0</v>
      </c>
      <c r="T61" s="168" t="str">
        <f>IF(J61="","",IF(G61="電算室用",2700,メイン_入力!$Y$32))</f>
        <v/>
      </c>
      <c r="U61" s="168" t="str">
        <f>IF(J61="","",IF(G61="電算室用",0,メイン_入力!$Z$32))</f>
        <v/>
      </c>
      <c r="V61" s="168" t="str">
        <f t="shared" si="25"/>
        <v/>
      </c>
      <c r="W61" s="48" t="str">
        <f t="shared" si="32"/>
        <v/>
      </c>
      <c r="X61" s="356"/>
      <c r="Y61" s="48" t="str">
        <f t="shared" si="33"/>
        <v/>
      </c>
      <c r="Z61" s="168" t="str">
        <f t="shared" si="26"/>
        <v/>
      </c>
      <c r="AA61" s="48" t="str">
        <f t="shared" si="38"/>
        <v/>
      </c>
      <c r="AB61" s="389" t="str">
        <f t="shared" si="34"/>
        <v/>
      </c>
      <c r="AC61" s="389" t="str">
        <f t="shared" si="35"/>
        <v/>
      </c>
      <c r="AD61" s="389" t="str">
        <f t="shared" si="36"/>
        <v/>
      </c>
      <c r="AE61" s="389" t="str">
        <f t="shared" si="37"/>
        <v/>
      </c>
      <c r="AF61" s="79"/>
      <c r="AG61" s="3"/>
      <c r="AH61" s="3"/>
      <c r="AI61" s="392" t="str">
        <f t="shared" si="27"/>
        <v/>
      </c>
      <c r="AK61" s="393">
        <f t="shared" si="28"/>
        <v>0</v>
      </c>
      <c r="AL61" s="393">
        <f t="shared" si="29"/>
        <v>0</v>
      </c>
      <c r="AM61" s="393">
        <f t="shared" si="30"/>
        <v>0</v>
      </c>
      <c r="AN61" s="393">
        <f t="shared" si="31"/>
        <v>0</v>
      </c>
      <c r="AO61" s="393">
        <f t="shared" si="31"/>
        <v>0</v>
      </c>
    </row>
    <row r="62" spans="2:41" ht="15.5">
      <c r="B62" s="139"/>
      <c r="C62" s="322">
        <v>49</v>
      </c>
      <c r="D62" s="227"/>
      <c r="E62" s="352"/>
      <c r="F62" s="353"/>
      <c r="G62" s="329"/>
      <c r="H62" s="385"/>
      <c r="I62" s="385"/>
      <c r="J62" s="356"/>
      <c r="K62" s="329"/>
      <c r="L62" s="386"/>
      <c r="M62" s="386"/>
      <c r="N62" s="174" t="str">
        <f t="shared" si="23"/>
        <v/>
      </c>
      <c r="O62" s="387"/>
      <c r="P62" s="388"/>
      <c r="Q62" s="388"/>
      <c r="R62" s="359">
        <f t="shared" si="24"/>
        <v>0</v>
      </c>
      <c r="S62" s="359">
        <f t="shared" si="24"/>
        <v>0</v>
      </c>
      <c r="T62" s="168" t="str">
        <f>IF(J62="","",IF(G62="電算室用",2700,メイン_入力!$Y$32))</f>
        <v/>
      </c>
      <c r="U62" s="168" t="str">
        <f>IF(J62="","",IF(G62="電算室用",0,メイン_入力!$Z$32))</f>
        <v/>
      </c>
      <c r="V62" s="168" t="str">
        <f t="shared" si="25"/>
        <v/>
      </c>
      <c r="W62" s="48" t="str">
        <f t="shared" si="32"/>
        <v/>
      </c>
      <c r="X62" s="356"/>
      <c r="Y62" s="48" t="str">
        <f t="shared" si="33"/>
        <v/>
      </c>
      <c r="Z62" s="168" t="str">
        <f t="shared" si="26"/>
        <v/>
      </c>
      <c r="AA62" s="48" t="str">
        <f t="shared" si="38"/>
        <v/>
      </c>
      <c r="AB62" s="389" t="str">
        <f t="shared" si="34"/>
        <v/>
      </c>
      <c r="AC62" s="389" t="str">
        <f t="shared" si="35"/>
        <v/>
      </c>
      <c r="AD62" s="389" t="str">
        <f t="shared" si="36"/>
        <v/>
      </c>
      <c r="AE62" s="389" t="str">
        <f t="shared" si="37"/>
        <v/>
      </c>
      <c r="AF62" s="79"/>
      <c r="AG62" s="3"/>
      <c r="AH62" s="3"/>
      <c r="AI62" s="392" t="str">
        <f t="shared" si="27"/>
        <v/>
      </c>
      <c r="AK62" s="393">
        <f t="shared" si="28"/>
        <v>0</v>
      </c>
      <c r="AL62" s="393">
        <f t="shared" si="29"/>
        <v>0</v>
      </c>
      <c r="AM62" s="393">
        <f t="shared" si="30"/>
        <v>0</v>
      </c>
      <c r="AN62" s="393">
        <f t="shared" si="31"/>
        <v>0</v>
      </c>
      <c r="AO62" s="393">
        <f t="shared" si="31"/>
        <v>0</v>
      </c>
    </row>
    <row r="63" spans="2:41" ht="15.5">
      <c r="B63" s="139"/>
      <c r="C63" s="322">
        <v>50</v>
      </c>
      <c r="D63" s="227"/>
      <c r="E63" s="352"/>
      <c r="F63" s="353"/>
      <c r="G63" s="329"/>
      <c r="H63" s="385"/>
      <c r="I63" s="385"/>
      <c r="J63" s="356"/>
      <c r="K63" s="329"/>
      <c r="L63" s="386"/>
      <c r="M63" s="386"/>
      <c r="N63" s="174" t="str">
        <f t="shared" si="23"/>
        <v/>
      </c>
      <c r="O63" s="387"/>
      <c r="P63" s="388"/>
      <c r="Q63" s="388"/>
      <c r="R63" s="359">
        <f t="shared" si="24"/>
        <v>0</v>
      </c>
      <c r="S63" s="359">
        <f t="shared" si="24"/>
        <v>0</v>
      </c>
      <c r="T63" s="168" t="str">
        <f>IF(J63="","",IF(G63="電算室用",2700,メイン_入力!$Y$32))</f>
        <v/>
      </c>
      <c r="U63" s="168" t="str">
        <f>IF(J63="","",IF(G63="電算室用",0,メイン_入力!$Z$32))</f>
        <v/>
      </c>
      <c r="V63" s="168" t="str">
        <f t="shared" si="25"/>
        <v/>
      </c>
      <c r="W63" s="48" t="str">
        <f t="shared" si="32"/>
        <v/>
      </c>
      <c r="X63" s="356"/>
      <c r="Y63" s="48" t="str">
        <f t="shared" si="33"/>
        <v/>
      </c>
      <c r="Z63" s="168" t="str">
        <f t="shared" si="26"/>
        <v/>
      </c>
      <c r="AA63" s="48" t="str">
        <f t="shared" si="38"/>
        <v/>
      </c>
      <c r="AB63" s="389" t="str">
        <f t="shared" si="34"/>
        <v/>
      </c>
      <c r="AC63" s="389" t="str">
        <f t="shared" si="35"/>
        <v/>
      </c>
      <c r="AD63" s="389" t="str">
        <f t="shared" si="36"/>
        <v/>
      </c>
      <c r="AE63" s="389" t="str">
        <f t="shared" si="37"/>
        <v/>
      </c>
      <c r="AF63" s="79"/>
      <c r="AG63" s="3"/>
      <c r="AH63" s="3"/>
      <c r="AI63" s="392" t="str">
        <f t="shared" si="27"/>
        <v/>
      </c>
      <c r="AK63" s="393">
        <f t="shared" si="28"/>
        <v>0</v>
      </c>
      <c r="AL63" s="393">
        <f t="shared" si="29"/>
        <v>0</v>
      </c>
      <c r="AM63" s="393">
        <f t="shared" si="30"/>
        <v>0</v>
      </c>
      <c r="AN63" s="393">
        <f t="shared" si="31"/>
        <v>0</v>
      </c>
      <c r="AO63" s="393">
        <f t="shared" si="31"/>
        <v>0</v>
      </c>
    </row>
    <row r="64" spans="2:41" ht="15.5">
      <c r="B64" s="139"/>
      <c r="C64" s="322">
        <v>51</v>
      </c>
      <c r="D64" s="227"/>
      <c r="E64" s="352"/>
      <c r="F64" s="353"/>
      <c r="G64" s="329"/>
      <c r="H64" s="385"/>
      <c r="I64" s="385"/>
      <c r="J64" s="356"/>
      <c r="K64" s="329"/>
      <c r="L64" s="386"/>
      <c r="M64" s="386"/>
      <c r="N64" s="174" t="str">
        <f t="shared" si="23"/>
        <v/>
      </c>
      <c r="O64" s="387"/>
      <c r="P64" s="388"/>
      <c r="Q64" s="388"/>
      <c r="R64" s="359">
        <f t="shared" si="24"/>
        <v>0</v>
      </c>
      <c r="S64" s="359">
        <f t="shared" si="24"/>
        <v>0</v>
      </c>
      <c r="T64" s="168" t="str">
        <f>IF(J64="","",IF(G64="電算室用",2700,メイン_入力!$Y$32))</f>
        <v/>
      </c>
      <c r="U64" s="168" t="str">
        <f>IF(J64="","",IF(G64="電算室用",0,メイン_入力!$Z$32))</f>
        <v/>
      </c>
      <c r="V64" s="168" t="str">
        <f t="shared" si="25"/>
        <v/>
      </c>
      <c r="W64" s="48" t="str">
        <f t="shared" si="32"/>
        <v/>
      </c>
      <c r="X64" s="356"/>
      <c r="Y64" s="48" t="str">
        <f t="shared" si="33"/>
        <v/>
      </c>
      <c r="Z64" s="168" t="str">
        <f t="shared" si="26"/>
        <v/>
      </c>
      <c r="AA64" s="48" t="str">
        <f t="shared" si="38"/>
        <v/>
      </c>
      <c r="AB64" s="389" t="str">
        <f t="shared" si="34"/>
        <v/>
      </c>
      <c r="AC64" s="389" t="str">
        <f t="shared" si="35"/>
        <v/>
      </c>
      <c r="AD64" s="389" t="str">
        <f t="shared" si="36"/>
        <v/>
      </c>
      <c r="AE64" s="389" t="str">
        <f t="shared" si="37"/>
        <v/>
      </c>
      <c r="AF64" s="79"/>
      <c r="AG64" s="3"/>
      <c r="AH64" s="3"/>
      <c r="AI64" s="392" t="str">
        <f t="shared" si="27"/>
        <v/>
      </c>
      <c r="AK64" s="393">
        <f t="shared" si="28"/>
        <v>0</v>
      </c>
      <c r="AL64" s="393">
        <f t="shared" si="29"/>
        <v>0</v>
      </c>
      <c r="AM64" s="393">
        <f t="shared" si="30"/>
        <v>0</v>
      </c>
      <c r="AN64" s="393">
        <f t="shared" si="31"/>
        <v>0</v>
      </c>
      <c r="AO64" s="393">
        <f t="shared" si="31"/>
        <v>0</v>
      </c>
    </row>
    <row r="65" spans="2:41" ht="15.5">
      <c r="B65" s="139"/>
      <c r="C65" s="322">
        <v>52</v>
      </c>
      <c r="D65" s="227"/>
      <c r="E65" s="352"/>
      <c r="F65" s="353"/>
      <c r="G65" s="329"/>
      <c r="H65" s="385"/>
      <c r="I65" s="385"/>
      <c r="J65" s="356"/>
      <c r="K65" s="329"/>
      <c r="L65" s="386"/>
      <c r="M65" s="386"/>
      <c r="N65" s="174" t="str">
        <f t="shared" si="23"/>
        <v/>
      </c>
      <c r="O65" s="387"/>
      <c r="P65" s="388"/>
      <c r="Q65" s="388"/>
      <c r="R65" s="359">
        <f t="shared" si="24"/>
        <v>0</v>
      </c>
      <c r="S65" s="359">
        <f t="shared" si="24"/>
        <v>0</v>
      </c>
      <c r="T65" s="168" t="str">
        <f>IF(J65="","",IF(G65="電算室用",2700,メイン_入力!$Y$32))</f>
        <v/>
      </c>
      <c r="U65" s="168" t="str">
        <f>IF(J65="","",IF(G65="電算室用",0,メイン_入力!$Z$32))</f>
        <v/>
      </c>
      <c r="V65" s="168" t="str">
        <f t="shared" si="25"/>
        <v/>
      </c>
      <c r="W65" s="48" t="str">
        <f t="shared" si="32"/>
        <v/>
      </c>
      <c r="X65" s="356"/>
      <c r="Y65" s="48" t="str">
        <f t="shared" si="33"/>
        <v/>
      </c>
      <c r="Z65" s="168" t="str">
        <f t="shared" si="26"/>
        <v/>
      </c>
      <c r="AA65" s="48" t="str">
        <f t="shared" si="38"/>
        <v/>
      </c>
      <c r="AB65" s="389" t="str">
        <f t="shared" si="34"/>
        <v/>
      </c>
      <c r="AC65" s="389" t="str">
        <f t="shared" si="35"/>
        <v/>
      </c>
      <c r="AD65" s="389" t="str">
        <f t="shared" si="36"/>
        <v/>
      </c>
      <c r="AE65" s="389" t="str">
        <f t="shared" si="37"/>
        <v/>
      </c>
      <c r="AF65" s="79"/>
      <c r="AG65" s="3"/>
      <c r="AH65" s="3"/>
      <c r="AI65" s="392" t="str">
        <f t="shared" si="27"/>
        <v/>
      </c>
      <c r="AK65" s="393">
        <f t="shared" si="28"/>
        <v>0</v>
      </c>
      <c r="AL65" s="393">
        <f t="shared" si="29"/>
        <v>0</v>
      </c>
      <c r="AM65" s="393">
        <f t="shared" si="30"/>
        <v>0</v>
      </c>
      <c r="AN65" s="393">
        <f t="shared" si="31"/>
        <v>0</v>
      </c>
      <c r="AO65" s="393">
        <f t="shared" si="31"/>
        <v>0</v>
      </c>
    </row>
    <row r="66" spans="2:41" ht="15.5">
      <c r="B66" s="139"/>
      <c r="C66" s="322">
        <v>53</v>
      </c>
      <c r="D66" s="227"/>
      <c r="E66" s="352"/>
      <c r="F66" s="353"/>
      <c r="G66" s="329"/>
      <c r="H66" s="385"/>
      <c r="I66" s="385"/>
      <c r="J66" s="356"/>
      <c r="K66" s="329"/>
      <c r="L66" s="386"/>
      <c r="M66" s="386"/>
      <c r="N66" s="174" t="str">
        <f t="shared" si="23"/>
        <v/>
      </c>
      <c r="O66" s="387"/>
      <c r="P66" s="388"/>
      <c r="Q66" s="388"/>
      <c r="R66" s="359">
        <f t="shared" si="24"/>
        <v>0</v>
      </c>
      <c r="S66" s="359">
        <f t="shared" si="24"/>
        <v>0</v>
      </c>
      <c r="T66" s="168" t="str">
        <f>IF(J66="","",IF(G66="電算室用",2700,メイン_入力!$Y$32))</f>
        <v/>
      </c>
      <c r="U66" s="168" t="str">
        <f>IF(J66="","",IF(G66="電算室用",0,メイン_入力!$Z$32))</f>
        <v/>
      </c>
      <c r="V66" s="168" t="str">
        <f t="shared" si="25"/>
        <v/>
      </c>
      <c r="W66" s="48" t="str">
        <f t="shared" si="32"/>
        <v/>
      </c>
      <c r="X66" s="356"/>
      <c r="Y66" s="48" t="str">
        <f t="shared" si="33"/>
        <v/>
      </c>
      <c r="Z66" s="168" t="str">
        <f t="shared" si="26"/>
        <v/>
      </c>
      <c r="AA66" s="48" t="str">
        <f t="shared" si="38"/>
        <v/>
      </c>
      <c r="AB66" s="389" t="str">
        <f t="shared" si="34"/>
        <v/>
      </c>
      <c r="AC66" s="389" t="str">
        <f t="shared" si="35"/>
        <v/>
      </c>
      <c r="AD66" s="389" t="str">
        <f t="shared" si="36"/>
        <v/>
      </c>
      <c r="AE66" s="389" t="str">
        <f t="shared" si="37"/>
        <v/>
      </c>
      <c r="AF66" s="79"/>
      <c r="AG66" s="3"/>
      <c r="AH66" s="3"/>
      <c r="AI66" s="392" t="str">
        <f t="shared" si="27"/>
        <v/>
      </c>
      <c r="AK66" s="393">
        <f t="shared" si="28"/>
        <v>0</v>
      </c>
      <c r="AL66" s="393">
        <f t="shared" si="29"/>
        <v>0</v>
      </c>
      <c r="AM66" s="393">
        <f t="shared" si="30"/>
        <v>0</v>
      </c>
      <c r="AN66" s="393">
        <f t="shared" si="31"/>
        <v>0</v>
      </c>
      <c r="AO66" s="393">
        <f t="shared" si="31"/>
        <v>0</v>
      </c>
    </row>
    <row r="67" spans="2:41" ht="15.5">
      <c r="B67" s="139"/>
      <c r="C67" s="322">
        <v>54</v>
      </c>
      <c r="D67" s="227"/>
      <c r="E67" s="352"/>
      <c r="F67" s="353"/>
      <c r="G67" s="329"/>
      <c r="H67" s="385"/>
      <c r="I67" s="385"/>
      <c r="J67" s="356"/>
      <c r="K67" s="329"/>
      <c r="L67" s="386"/>
      <c r="M67" s="386"/>
      <c r="N67" s="174" t="str">
        <f t="shared" si="23"/>
        <v/>
      </c>
      <c r="O67" s="387"/>
      <c r="P67" s="388"/>
      <c r="Q67" s="388"/>
      <c r="R67" s="359">
        <f t="shared" si="24"/>
        <v>0</v>
      </c>
      <c r="S67" s="359">
        <f t="shared" si="24"/>
        <v>0</v>
      </c>
      <c r="T67" s="168" t="str">
        <f>IF(J67="","",IF(G67="電算室用",2700,メイン_入力!$Y$32))</f>
        <v/>
      </c>
      <c r="U67" s="168" t="str">
        <f>IF(J67="","",IF(G67="電算室用",0,メイン_入力!$Z$32))</f>
        <v/>
      </c>
      <c r="V67" s="168" t="str">
        <f t="shared" si="25"/>
        <v/>
      </c>
      <c r="W67" s="48" t="str">
        <f t="shared" si="32"/>
        <v/>
      </c>
      <c r="X67" s="356"/>
      <c r="Y67" s="48" t="str">
        <f t="shared" si="33"/>
        <v/>
      </c>
      <c r="Z67" s="168" t="str">
        <f t="shared" si="26"/>
        <v/>
      </c>
      <c r="AA67" s="48" t="str">
        <f t="shared" si="38"/>
        <v/>
      </c>
      <c r="AB67" s="389" t="str">
        <f t="shared" si="34"/>
        <v/>
      </c>
      <c r="AC67" s="389" t="str">
        <f t="shared" si="35"/>
        <v/>
      </c>
      <c r="AD67" s="389" t="str">
        <f t="shared" si="36"/>
        <v/>
      </c>
      <c r="AE67" s="389" t="str">
        <f t="shared" si="37"/>
        <v/>
      </c>
      <c r="AF67" s="79"/>
      <c r="AG67" s="3"/>
      <c r="AH67" s="3"/>
      <c r="AI67" s="392" t="str">
        <f t="shared" si="27"/>
        <v/>
      </c>
      <c r="AK67" s="393">
        <f t="shared" si="28"/>
        <v>0</v>
      </c>
      <c r="AL67" s="393">
        <f t="shared" si="29"/>
        <v>0</v>
      </c>
      <c r="AM67" s="393">
        <f t="shared" si="30"/>
        <v>0</v>
      </c>
      <c r="AN67" s="393">
        <f t="shared" si="31"/>
        <v>0</v>
      </c>
      <c r="AO67" s="393">
        <f t="shared" si="31"/>
        <v>0</v>
      </c>
    </row>
    <row r="68" spans="2:41" ht="15.5">
      <c r="B68" s="139"/>
      <c r="C68" s="322">
        <v>55</v>
      </c>
      <c r="D68" s="227"/>
      <c r="E68" s="352"/>
      <c r="F68" s="353"/>
      <c r="G68" s="329"/>
      <c r="H68" s="385"/>
      <c r="I68" s="385"/>
      <c r="J68" s="356"/>
      <c r="K68" s="329"/>
      <c r="L68" s="386"/>
      <c r="M68" s="386"/>
      <c r="N68" s="174" t="str">
        <f t="shared" si="23"/>
        <v/>
      </c>
      <c r="O68" s="387"/>
      <c r="P68" s="388"/>
      <c r="Q68" s="388"/>
      <c r="R68" s="359">
        <f t="shared" si="24"/>
        <v>0</v>
      </c>
      <c r="S68" s="359">
        <f t="shared" si="24"/>
        <v>0</v>
      </c>
      <c r="T68" s="168" t="str">
        <f>IF(J68="","",IF(G68="電算室用",2700,メイン_入力!$Y$32))</f>
        <v/>
      </c>
      <c r="U68" s="168" t="str">
        <f>IF(J68="","",IF(G68="電算室用",0,メイン_入力!$Z$32))</f>
        <v/>
      </c>
      <c r="V68" s="168" t="str">
        <f t="shared" si="25"/>
        <v/>
      </c>
      <c r="W68" s="48" t="str">
        <f t="shared" si="32"/>
        <v/>
      </c>
      <c r="X68" s="356"/>
      <c r="Y68" s="48" t="str">
        <f t="shared" si="33"/>
        <v/>
      </c>
      <c r="Z68" s="168" t="str">
        <f t="shared" si="26"/>
        <v/>
      </c>
      <c r="AA68" s="48" t="str">
        <f t="shared" si="38"/>
        <v/>
      </c>
      <c r="AB68" s="389" t="str">
        <f t="shared" si="34"/>
        <v/>
      </c>
      <c r="AC68" s="389" t="str">
        <f t="shared" si="35"/>
        <v/>
      </c>
      <c r="AD68" s="389" t="str">
        <f t="shared" si="36"/>
        <v/>
      </c>
      <c r="AE68" s="389" t="str">
        <f t="shared" si="37"/>
        <v/>
      </c>
      <c r="AF68" s="79"/>
      <c r="AG68" s="3"/>
      <c r="AH68" s="3"/>
      <c r="AI68" s="392" t="str">
        <f t="shared" si="27"/>
        <v/>
      </c>
      <c r="AK68" s="393">
        <f t="shared" si="28"/>
        <v>0</v>
      </c>
      <c r="AL68" s="393">
        <f t="shared" si="29"/>
        <v>0</v>
      </c>
      <c r="AM68" s="393">
        <f t="shared" si="30"/>
        <v>0</v>
      </c>
      <c r="AN68" s="393">
        <f t="shared" si="31"/>
        <v>0</v>
      </c>
      <c r="AO68" s="393">
        <f t="shared" si="31"/>
        <v>0</v>
      </c>
    </row>
    <row r="69" spans="2:41" ht="15.5">
      <c r="B69" s="139"/>
      <c r="C69" s="322">
        <v>56</v>
      </c>
      <c r="D69" s="227"/>
      <c r="E69" s="352"/>
      <c r="F69" s="353"/>
      <c r="G69" s="329"/>
      <c r="H69" s="385"/>
      <c r="I69" s="385"/>
      <c r="J69" s="356"/>
      <c r="K69" s="329"/>
      <c r="L69" s="386"/>
      <c r="M69" s="386"/>
      <c r="N69" s="174" t="str">
        <f t="shared" si="23"/>
        <v/>
      </c>
      <c r="O69" s="387"/>
      <c r="P69" s="388"/>
      <c r="Q69" s="388"/>
      <c r="R69" s="359">
        <f t="shared" si="24"/>
        <v>0</v>
      </c>
      <c r="S69" s="359">
        <f t="shared" si="24"/>
        <v>0</v>
      </c>
      <c r="T69" s="168" t="str">
        <f>IF(J69="","",IF(G69="電算室用",2700,メイン_入力!$Y$32))</f>
        <v/>
      </c>
      <c r="U69" s="168" t="str">
        <f>IF(J69="","",IF(G69="電算室用",0,メイン_入力!$Z$32))</f>
        <v/>
      </c>
      <c r="V69" s="168" t="str">
        <f t="shared" si="25"/>
        <v/>
      </c>
      <c r="W69" s="48" t="str">
        <f t="shared" si="32"/>
        <v/>
      </c>
      <c r="X69" s="356"/>
      <c r="Y69" s="48" t="str">
        <f t="shared" si="33"/>
        <v/>
      </c>
      <c r="Z69" s="168" t="str">
        <f t="shared" si="26"/>
        <v/>
      </c>
      <c r="AA69" s="48" t="str">
        <f t="shared" si="38"/>
        <v/>
      </c>
      <c r="AB69" s="389" t="str">
        <f t="shared" si="34"/>
        <v/>
      </c>
      <c r="AC69" s="389" t="str">
        <f t="shared" si="35"/>
        <v/>
      </c>
      <c r="AD69" s="389" t="str">
        <f t="shared" si="36"/>
        <v/>
      </c>
      <c r="AE69" s="389" t="str">
        <f t="shared" si="37"/>
        <v/>
      </c>
      <c r="AF69" s="79"/>
      <c r="AG69" s="3"/>
      <c r="AH69" s="3"/>
      <c r="AI69" s="392" t="str">
        <f t="shared" si="27"/>
        <v/>
      </c>
      <c r="AK69" s="393">
        <f t="shared" si="28"/>
        <v>0</v>
      </c>
      <c r="AL69" s="393">
        <f t="shared" si="29"/>
        <v>0</v>
      </c>
      <c r="AM69" s="393">
        <f t="shared" si="30"/>
        <v>0</v>
      </c>
      <c r="AN69" s="393">
        <f t="shared" si="31"/>
        <v>0</v>
      </c>
      <c r="AO69" s="393">
        <f t="shared" si="31"/>
        <v>0</v>
      </c>
    </row>
    <row r="70" spans="2:41" ht="15.5">
      <c r="B70" s="139"/>
      <c r="C70" s="322">
        <v>57</v>
      </c>
      <c r="D70" s="227"/>
      <c r="E70" s="352"/>
      <c r="F70" s="353"/>
      <c r="G70" s="329"/>
      <c r="H70" s="385"/>
      <c r="I70" s="385"/>
      <c r="J70" s="356"/>
      <c r="K70" s="329"/>
      <c r="L70" s="386"/>
      <c r="M70" s="386"/>
      <c r="N70" s="174" t="str">
        <f t="shared" si="23"/>
        <v/>
      </c>
      <c r="O70" s="387"/>
      <c r="P70" s="388"/>
      <c r="Q70" s="388"/>
      <c r="R70" s="359">
        <f t="shared" si="24"/>
        <v>0</v>
      </c>
      <c r="S70" s="359">
        <f t="shared" si="24"/>
        <v>0</v>
      </c>
      <c r="T70" s="168" t="str">
        <f>IF(J70="","",IF(G70="電算室用",2700,メイン_入力!$Y$32))</f>
        <v/>
      </c>
      <c r="U70" s="168" t="str">
        <f>IF(J70="","",IF(G70="電算室用",0,メイン_入力!$Z$32))</f>
        <v/>
      </c>
      <c r="V70" s="168" t="str">
        <f t="shared" si="25"/>
        <v/>
      </c>
      <c r="W70" s="48" t="str">
        <f t="shared" si="32"/>
        <v/>
      </c>
      <c r="X70" s="356"/>
      <c r="Y70" s="48" t="str">
        <f t="shared" si="33"/>
        <v/>
      </c>
      <c r="Z70" s="168" t="str">
        <f t="shared" si="26"/>
        <v/>
      </c>
      <c r="AA70" s="48" t="str">
        <f t="shared" si="38"/>
        <v/>
      </c>
      <c r="AB70" s="389" t="str">
        <f t="shared" si="34"/>
        <v/>
      </c>
      <c r="AC70" s="389" t="str">
        <f t="shared" si="35"/>
        <v/>
      </c>
      <c r="AD70" s="389" t="str">
        <f t="shared" si="36"/>
        <v/>
      </c>
      <c r="AE70" s="389" t="str">
        <f t="shared" si="37"/>
        <v/>
      </c>
      <c r="AF70" s="79"/>
      <c r="AG70" s="3"/>
      <c r="AH70" s="3"/>
      <c r="AI70" s="392" t="str">
        <f t="shared" si="27"/>
        <v/>
      </c>
      <c r="AK70" s="393">
        <f t="shared" si="28"/>
        <v>0</v>
      </c>
      <c r="AL70" s="393">
        <f t="shared" si="29"/>
        <v>0</v>
      </c>
      <c r="AM70" s="393">
        <f t="shared" si="30"/>
        <v>0</v>
      </c>
      <c r="AN70" s="393">
        <f t="shared" si="31"/>
        <v>0</v>
      </c>
      <c r="AO70" s="393">
        <f t="shared" si="31"/>
        <v>0</v>
      </c>
    </row>
    <row r="71" spans="2:41" ht="15.5">
      <c r="B71" s="139"/>
      <c r="C71" s="322">
        <v>58</v>
      </c>
      <c r="D71" s="227"/>
      <c r="E71" s="352"/>
      <c r="F71" s="353"/>
      <c r="G71" s="329"/>
      <c r="H71" s="385"/>
      <c r="I71" s="385"/>
      <c r="J71" s="356"/>
      <c r="K71" s="329"/>
      <c r="L71" s="386"/>
      <c r="M71" s="386"/>
      <c r="N71" s="174" t="str">
        <f t="shared" si="23"/>
        <v/>
      </c>
      <c r="O71" s="387"/>
      <c r="P71" s="388"/>
      <c r="Q71" s="388"/>
      <c r="R71" s="359">
        <f t="shared" si="24"/>
        <v>0</v>
      </c>
      <c r="S71" s="359">
        <f t="shared" si="24"/>
        <v>0</v>
      </c>
      <c r="T71" s="168" t="str">
        <f>IF(J71="","",IF(G71="電算室用",2700,メイン_入力!$Y$32))</f>
        <v/>
      </c>
      <c r="U71" s="168" t="str">
        <f>IF(J71="","",IF(G71="電算室用",0,メイン_入力!$Z$32))</f>
        <v/>
      </c>
      <c r="V71" s="168" t="str">
        <f t="shared" si="25"/>
        <v/>
      </c>
      <c r="W71" s="48" t="str">
        <f t="shared" si="32"/>
        <v/>
      </c>
      <c r="X71" s="356"/>
      <c r="Y71" s="48" t="str">
        <f t="shared" si="33"/>
        <v/>
      </c>
      <c r="Z71" s="168" t="str">
        <f t="shared" si="26"/>
        <v/>
      </c>
      <c r="AA71" s="48" t="str">
        <f t="shared" si="38"/>
        <v/>
      </c>
      <c r="AB71" s="389" t="str">
        <f t="shared" si="34"/>
        <v/>
      </c>
      <c r="AC71" s="389" t="str">
        <f t="shared" si="35"/>
        <v/>
      </c>
      <c r="AD71" s="389" t="str">
        <f t="shared" si="36"/>
        <v/>
      </c>
      <c r="AE71" s="389" t="str">
        <f t="shared" si="37"/>
        <v/>
      </c>
      <c r="AF71" s="79"/>
      <c r="AG71" s="3"/>
      <c r="AH71" s="3"/>
      <c r="AI71" s="392" t="str">
        <f t="shared" si="27"/>
        <v/>
      </c>
      <c r="AK71" s="393">
        <f t="shared" si="28"/>
        <v>0</v>
      </c>
      <c r="AL71" s="393">
        <f t="shared" si="29"/>
        <v>0</v>
      </c>
      <c r="AM71" s="393">
        <f t="shared" si="30"/>
        <v>0</v>
      </c>
      <c r="AN71" s="393">
        <f t="shared" si="31"/>
        <v>0</v>
      </c>
      <c r="AO71" s="393">
        <f t="shared" si="31"/>
        <v>0</v>
      </c>
    </row>
    <row r="72" spans="2:41" ht="15.5">
      <c r="B72" s="139"/>
      <c r="C72" s="322">
        <v>59</v>
      </c>
      <c r="D72" s="227"/>
      <c r="E72" s="352"/>
      <c r="F72" s="353"/>
      <c r="G72" s="329"/>
      <c r="H72" s="385"/>
      <c r="I72" s="385"/>
      <c r="J72" s="356"/>
      <c r="K72" s="329"/>
      <c r="L72" s="386"/>
      <c r="M72" s="386"/>
      <c r="N72" s="174" t="str">
        <f t="shared" si="23"/>
        <v/>
      </c>
      <c r="O72" s="387"/>
      <c r="P72" s="388"/>
      <c r="Q72" s="388"/>
      <c r="R72" s="359">
        <f t="shared" si="24"/>
        <v>0</v>
      </c>
      <c r="S72" s="359">
        <f t="shared" si="24"/>
        <v>0</v>
      </c>
      <c r="T72" s="168" t="str">
        <f>IF(J72="","",IF(G72="電算室用",2700,メイン_入力!$Y$32))</f>
        <v/>
      </c>
      <c r="U72" s="168" t="str">
        <f>IF(J72="","",IF(G72="電算室用",0,メイン_入力!$Z$32))</f>
        <v/>
      </c>
      <c r="V72" s="168" t="str">
        <f t="shared" si="25"/>
        <v/>
      </c>
      <c r="W72" s="48" t="str">
        <f t="shared" si="32"/>
        <v/>
      </c>
      <c r="X72" s="356"/>
      <c r="Y72" s="48" t="str">
        <f t="shared" si="33"/>
        <v/>
      </c>
      <c r="Z72" s="168" t="str">
        <f t="shared" si="26"/>
        <v/>
      </c>
      <c r="AA72" s="48" t="str">
        <f t="shared" si="38"/>
        <v/>
      </c>
      <c r="AB72" s="389" t="str">
        <f t="shared" si="34"/>
        <v/>
      </c>
      <c r="AC72" s="389" t="str">
        <f t="shared" si="35"/>
        <v/>
      </c>
      <c r="AD72" s="389" t="str">
        <f t="shared" si="36"/>
        <v/>
      </c>
      <c r="AE72" s="389" t="str">
        <f t="shared" si="37"/>
        <v/>
      </c>
      <c r="AF72" s="79"/>
      <c r="AG72" s="3"/>
      <c r="AH72" s="3"/>
      <c r="AI72" s="392" t="str">
        <f t="shared" si="27"/>
        <v/>
      </c>
      <c r="AK72" s="393">
        <f t="shared" si="28"/>
        <v>0</v>
      </c>
      <c r="AL72" s="393">
        <f t="shared" si="29"/>
        <v>0</v>
      </c>
      <c r="AM72" s="393">
        <f t="shared" si="30"/>
        <v>0</v>
      </c>
      <c r="AN72" s="393">
        <f t="shared" si="31"/>
        <v>0</v>
      </c>
      <c r="AO72" s="393">
        <f t="shared" si="31"/>
        <v>0</v>
      </c>
    </row>
    <row r="73" spans="2:41" ht="15.5">
      <c r="B73" s="139"/>
      <c r="C73" s="322">
        <v>60</v>
      </c>
      <c r="D73" s="227"/>
      <c r="E73" s="352"/>
      <c r="F73" s="353"/>
      <c r="G73" s="329"/>
      <c r="H73" s="385"/>
      <c r="I73" s="385"/>
      <c r="J73" s="356"/>
      <c r="K73" s="329"/>
      <c r="L73" s="386"/>
      <c r="M73" s="386"/>
      <c r="N73" s="174" t="str">
        <f t="shared" si="23"/>
        <v/>
      </c>
      <c r="O73" s="387"/>
      <c r="P73" s="388"/>
      <c r="Q73" s="388"/>
      <c r="R73" s="359">
        <f t="shared" si="24"/>
        <v>0</v>
      </c>
      <c r="S73" s="359">
        <f t="shared" si="24"/>
        <v>0</v>
      </c>
      <c r="T73" s="168" t="str">
        <f>IF(J73="","",IF(G73="電算室用",2700,メイン_入力!$Y$32))</f>
        <v/>
      </c>
      <c r="U73" s="168" t="str">
        <f>IF(J73="","",IF(G73="電算室用",0,メイン_入力!$Z$32))</f>
        <v/>
      </c>
      <c r="V73" s="168" t="str">
        <f t="shared" si="25"/>
        <v/>
      </c>
      <c r="W73" s="48" t="str">
        <f t="shared" si="32"/>
        <v/>
      </c>
      <c r="X73" s="356"/>
      <c r="Y73" s="48" t="str">
        <f t="shared" si="33"/>
        <v/>
      </c>
      <c r="Z73" s="168" t="str">
        <f t="shared" si="26"/>
        <v/>
      </c>
      <c r="AA73" s="48" t="str">
        <f t="shared" si="38"/>
        <v/>
      </c>
      <c r="AB73" s="389" t="str">
        <f t="shared" si="34"/>
        <v/>
      </c>
      <c r="AC73" s="389" t="str">
        <f t="shared" si="35"/>
        <v/>
      </c>
      <c r="AD73" s="389" t="str">
        <f t="shared" si="36"/>
        <v/>
      </c>
      <c r="AE73" s="389" t="str">
        <f t="shared" si="37"/>
        <v/>
      </c>
      <c r="AF73" s="79"/>
      <c r="AG73" s="3"/>
      <c r="AH73" s="3"/>
      <c r="AI73" s="394" t="str">
        <f t="shared" si="27"/>
        <v/>
      </c>
      <c r="AK73" s="395">
        <f t="shared" si="28"/>
        <v>0</v>
      </c>
      <c r="AL73" s="395">
        <f t="shared" si="29"/>
        <v>0</v>
      </c>
      <c r="AM73" s="395">
        <f t="shared" si="30"/>
        <v>0</v>
      </c>
      <c r="AN73" s="395">
        <f t="shared" si="31"/>
        <v>0</v>
      </c>
      <c r="AO73" s="395">
        <f t="shared" si="31"/>
        <v>0</v>
      </c>
    </row>
    <row r="74" spans="2:41" ht="15.5">
      <c r="B74" s="299"/>
      <c r="C74" s="332"/>
      <c r="D74" s="332"/>
      <c r="E74" s="332"/>
      <c r="F74" s="332"/>
      <c r="G74" s="332"/>
      <c r="H74" s="332"/>
      <c r="I74" s="332"/>
      <c r="J74" s="332"/>
      <c r="K74" s="332"/>
      <c r="L74" s="396"/>
      <c r="M74" s="396"/>
      <c r="N74" s="396"/>
      <c r="O74" s="332"/>
      <c r="P74" s="333"/>
      <c r="Q74" s="333"/>
      <c r="R74" s="397"/>
      <c r="S74" s="397"/>
      <c r="T74" s="362"/>
      <c r="U74" s="332"/>
      <c r="V74" s="332"/>
      <c r="W74" s="332"/>
      <c r="X74" s="332"/>
      <c r="Y74" s="332"/>
      <c r="Z74" s="398"/>
      <c r="AA74" s="332"/>
      <c r="AB74" s="399"/>
      <c r="AC74" s="399"/>
      <c r="AD74" s="399"/>
      <c r="AE74" s="545"/>
      <c r="AF74" s="334"/>
    </row>
    <row r="75" spans="2:41" ht="15.5">
      <c r="B75" s="317"/>
      <c r="C75" s="317"/>
      <c r="D75" s="317"/>
      <c r="E75" s="317"/>
      <c r="F75" s="317"/>
      <c r="G75" s="317"/>
      <c r="H75" s="317"/>
      <c r="I75" s="317"/>
      <c r="J75" s="317"/>
      <c r="K75" s="317"/>
      <c r="L75" s="400"/>
      <c r="M75" s="400"/>
      <c r="N75" s="400"/>
      <c r="O75" s="317"/>
      <c r="P75" s="318"/>
      <c r="Q75" s="309"/>
      <c r="R75" s="401"/>
      <c r="S75" s="401"/>
      <c r="U75" s="317"/>
      <c r="V75" s="317"/>
      <c r="W75" s="317"/>
      <c r="X75" s="317"/>
      <c r="Y75" s="317"/>
      <c r="Z75" s="169"/>
      <c r="AA75" s="362"/>
      <c r="AB75" s="404"/>
      <c r="AC75" s="389"/>
      <c r="AD75" s="389"/>
      <c r="AE75" s="547"/>
      <c r="AF75" s="303" t="s">
        <v>229</v>
      </c>
    </row>
    <row r="76" spans="2:41" ht="15.5">
      <c r="B76" s="139"/>
      <c r="C76" s="322">
        <v>61</v>
      </c>
      <c r="D76" s="227"/>
      <c r="E76" s="352"/>
      <c r="F76" s="353"/>
      <c r="G76" s="329"/>
      <c r="H76" s="385"/>
      <c r="I76" s="385"/>
      <c r="J76" s="356"/>
      <c r="K76" s="329"/>
      <c r="L76" s="386"/>
      <c r="M76" s="386"/>
      <c r="N76" s="174" t="str">
        <f t="shared" ref="N76:N105" si="39">IF(OR(J76="",AND(L76="",M76="")),"",(IF(L76=0,0,H76/L76)+IF(M76=0,0,I76/M76))/(SIGN(L76)+SIGN(M76)))</f>
        <v/>
      </c>
      <c r="O76" s="387"/>
      <c r="P76" s="388"/>
      <c r="Q76" s="388"/>
      <c r="R76" s="359">
        <f t="shared" ref="R76:S105" si="40">AN76</f>
        <v>0</v>
      </c>
      <c r="S76" s="359">
        <f t="shared" si="40"/>
        <v>0</v>
      </c>
      <c r="T76" s="168" t="str">
        <f>IF(J76="","",IF(G76="電算室用",2700,メイン_入力!$Y$32))</f>
        <v/>
      </c>
      <c r="U76" s="168" t="str">
        <f>IF(J76="","",IF(G76="電算室用",0,メイン_入力!$Z$32))</f>
        <v/>
      </c>
      <c r="V76" s="168" t="str">
        <f t="shared" ref="V76:V105" si="41">IF(OR(J76="",AND(L76="",M76="")),"",(L76*J76*T76+M76*J76*U76)*IF(K76="電気",1,3.6/HLOOKUP(K76,$BA$2:$BD$3,2,0)))</f>
        <v/>
      </c>
      <c r="W76" s="48" t="str">
        <f>IF($K76="","",IF($K76="電気","kWh/年",IF(OR($K76="低圧ｶﾞｽ",$K76="中圧ｶﾞｽ"),"Nm3/年",IF($K76="LPG","kg/年",IF(OR($K76="A重油",$K76="灯油"),"ℓ/年","MJ/年")))))</f>
        <v/>
      </c>
      <c r="X76" s="356"/>
      <c r="Y76" s="48" t="str">
        <f>IF($K76="","",IF($K76="電気","kWh/年",IF(OR($K76="低圧ｶﾞｽ",$K76="中圧ｶﾞｽ"),"m3/年",IF($K76="LPG","kg/年",IF(OR($K76="A重油",$K76="灯油"),"ℓ/年","MJ/年")))))</f>
        <v/>
      </c>
      <c r="Z76" s="168" t="str">
        <f t="shared" ref="Z76:Z105" si="42">IF(OR(AND(R76=0,S76=0),E76="",AND(N76&lt;AI76,P76="")),"",IF(NOT(N(X76)=0),X76*HLOOKUP(K76,$BA$6:$BD$7,2,0),V76)*(L76*T76/(L76*T76+M76*U76)*R76/(1-R76)+(1-L76*T76/(L76*T76+M76*U76))*S76/(1-S76)))</f>
        <v/>
      </c>
      <c r="AA76" s="48" t="str">
        <f>IF($J76="","",W76)</f>
        <v/>
      </c>
      <c r="AB76" s="389" t="str">
        <f>IF(ISERROR($Z76),"",IF($Z76="","",$Z76*INDEX($BG$3:$BJ$5,1,MATCH($K76,$BG$2:$BJ$2,0))/1000))</f>
        <v/>
      </c>
      <c r="AC76" s="389" t="str">
        <f>IF(ISERROR($Z76),"",IF($Z76="","",$Z76*INDEX($BG$3:$BJ$5,2,MATCH($K76,$BG$2:$BJ$2,0))/1000))</f>
        <v/>
      </c>
      <c r="AD76" s="389" t="str">
        <f>IF(ISERROR($Z76),"",IF($Z76="","",$Z76*INDEX($BG$3:$BJ$5,3,MATCH($K76,$BG$2:$BJ$2,0))/1000))</f>
        <v/>
      </c>
      <c r="AE76" s="389" t="str">
        <f t="shared" ref="AE76:AE105" si="43">IF(ISERROR($Z76),"",IF($Z76="","",$Z76*INDEX($BG$3:$BJ$6,4,MATCH($K76,$BG$2:$BJ$2,0))/1000))</f>
        <v/>
      </c>
      <c r="AF76" s="79"/>
      <c r="AG76" s="3"/>
      <c r="AH76" s="3"/>
      <c r="AI76" s="390" t="str">
        <f t="shared" ref="AI76:AI105" si="44">IF(H76="","",INDEX($AU$3:$AY$5,MATCH(H76,$AT$3:$AT$5),MATCH(G76,$AU$2:$AY$2,0)))</f>
        <v/>
      </c>
      <c r="AK76" s="391">
        <f t="shared" ref="AK76:AK105" si="45">IF(AND(O76&gt;0,P76="○"),IF(OR(J76="",N(L76)=0),0,IF(G76&lt;&gt;"GHP",1-($AU$10)*(9.76/3.6)/O76,1-($AU$10)/O76)),IF(OR(J76="",N(L76)=0),0,1-(IF(G76="電算室用",$AW$9,$AU$9)*IF(K76="電気",9.76/3.6,1))/(H76/L76)))</f>
        <v>0</v>
      </c>
      <c r="AL76" s="391">
        <f t="shared" ref="AL76:AL105" si="46">IF(AND(O76&gt;0,P76="○"),IF(OR(J76="",N(M76)=0),0,IF(G76&lt;&gt;"GHP",1-($AU$10)*(9.76/3.6)/O76,1-($AU$10)/O76)),IF(OR(J76="",N(M76)=0,G76="電算室用"),0,1-($AU$9*IF(K76="電気",9.76/3.6,1))/(I76/M76)))</f>
        <v>0</v>
      </c>
      <c r="AM76" s="391">
        <f t="shared" ref="AM76:AM105" si="47">IF(Q76="○",$BA$10,0)</f>
        <v>0</v>
      </c>
      <c r="AN76" s="391">
        <f t="shared" ref="AN76:AO105" si="48">AK76+(1-AK76)*$AM76</f>
        <v>0</v>
      </c>
      <c r="AO76" s="391">
        <f t="shared" si="48"/>
        <v>0</v>
      </c>
    </row>
    <row r="77" spans="2:41" ht="15.5">
      <c r="B77" s="139"/>
      <c r="C77" s="322">
        <v>62</v>
      </c>
      <c r="D77" s="227"/>
      <c r="E77" s="352"/>
      <c r="F77" s="353"/>
      <c r="G77" s="329"/>
      <c r="H77" s="385"/>
      <c r="I77" s="385"/>
      <c r="J77" s="356"/>
      <c r="K77" s="329"/>
      <c r="L77" s="386"/>
      <c r="M77" s="386"/>
      <c r="N77" s="174" t="str">
        <f t="shared" si="39"/>
        <v/>
      </c>
      <c r="O77" s="387"/>
      <c r="P77" s="388"/>
      <c r="Q77" s="388"/>
      <c r="R77" s="359">
        <f t="shared" si="40"/>
        <v>0</v>
      </c>
      <c r="S77" s="359">
        <f t="shared" si="40"/>
        <v>0</v>
      </c>
      <c r="T77" s="168" t="str">
        <f>IF(J77="","",IF(G77="電算室用",2700,メイン_入力!$Y$32))</f>
        <v/>
      </c>
      <c r="U77" s="168" t="str">
        <f>IF(J77="","",IF(G77="電算室用",0,メイン_入力!$Z$32))</f>
        <v/>
      </c>
      <c r="V77" s="168" t="str">
        <f t="shared" si="41"/>
        <v/>
      </c>
      <c r="W77" s="48" t="str">
        <f t="shared" ref="W77:W105" si="49">IF($K77="","",IF($K77="電気","kWh/年",IF(OR(K77="低圧ｶﾞｽ",K77="中圧ｶﾞｽ"),"Nm3/年",IF($K77="LPG","kg/年",IF(OR($K77="A重油",$K77="灯油"),"ℓ/年","MJ/年")))))</f>
        <v/>
      </c>
      <c r="X77" s="356"/>
      <c r="Y77" s="48" t="str">
        <f t="shared" ref="Y77:Y105" si="50">IF($K77="","",IF($K77="電気","kWh/年",IF(OR($K77="低圧ｶﾞｽ",$K77="中圧ｶﾞｽ"),"m3/年",IF($K77="LPG","kg/年",IF(OR($K77="A重油",$K77="灯油"),"ℓ/年","MJ/年")))))</f>
        <v/>
      </c>
      <c r="Z77" s="168" t="str">
        <f t="shared" si="42"/>
        <v/>
      </c>
      <c r="AA77" s="48" t="str">
        <f>IF($K77="","",W77)</f>
        <v/>
      </c>
      <c r="AB77" s="389" t="str">
        <f t="shared" ref="AB77:AB105" si="51">IF(ISERROR($Z77),"",IF($Z77="","",$Z77*INDEX($BG$3:$BJ$5,1,MATCH($K77,$BG$2:$BJ$2,0))/1000))</f>
        <v/>
      </c>
      <c r="AC77" s="389" t="str">
        <f t="shared" ref="AC77:AC105" si="52">IF(ISERROR($Z77),"",IF($Z77="","",$Z77*INDEX($BG$3:$BJ$5,2,MATCH($K77,$BG$2:$BJ$2,0))/1000))</f>
        <v/>
      </c>
      <c r="AD77" s="389" t="str">
        <f t="shared" ref="AD77:AD105" si="53">IF(ISERROR($Z77),"",IF($Z77="","",$Z77*INDEX($BG$3:$BJ$5,3,MATCH($K77,$BG$2:$BJ$2,0))/1000))</f>
        <v/>
      </c>
      <c r="AE77" s="389" t="str">
        <f t="shared" si="43"/>
        <v/>
      </c>
      <c r="AF77" s="79"/>
      <c r="AG77" s="3"/>
      <c r="AH77" s="3"/>
      <c r="AI77" s="392" t="str">
        <f t="shared" si="44"/>
        <v/>
      </c>
      <c r="AK77" s="393">
        <f t="shared" si="45"/>
        <v>0</v>
      </c>
      <c r="AL77" s="393">
        <f t="shared" si="46"/>
        <v>0</v>
      </c>
      <c r="AM77" s="393">
        <f t="shared" si="47"/>
        <v>0</v>
      </c>
      <c r="AN77" s="393">
        <f t="shared" si="48"/>
        <v>0</v>
      </c>
      <c r="AO77" s="393">
        <f t="shared" si="48"/>
        <v>0</v>
      </c>
    </row>
    <row r="78" spans="2:41" ht="15.5">
      <c r="B78" s="139"/>
      <c r="C78" s="322">
        <v>63</v>
      </c>
      <c r="D78" s="227"/>
      <c r="E78" s="352"/>
      <c r="F78" s="353"/>
      <c r="G78" s="329"/>
      <c r="H78" s="385"/>
      <c r="I78" s="385"/>
      <c r="J78" s="356"/>
      <c r="K78" s="329"/>
      <c r="L78" s="386"/>
      <c r="M78" s="386"/>
      <c r="N78" s="174" t="str">
        <f t="shared" si="39"/>
        <v/>
      </c>
      <c r="O78" s="387"/>
      <c r="P78" s="388"/>
      <c r="Q78" s="388"/>
      <c r="R78" s="359">
        <f t="shared" si="40"/>
        <v>0</v>
      </c>
      <c r="S78" s="359">
        <f t="shared" si="40"/>
        <v>0</v>
      </c>
      <c r="T78" s="168" t="str">
        <f>IF(J78="","",IF(G78="電算室用",2700,メイン_入力!$Y$32))</f>
        <v/>
      </c>
      <c r="U78" s="168" t="str">
        <f>IF(J78="","",IF(G78="電算室用",0,メイン_入力!$Z$32))</f>
        <v/>
      </c>
      <c r="V78" s="168" t="str">
        <f t="shared" si="41"/>
        <v/>
      </c>
      <c r="W78" s="48" t="str">
        <f t="shared" si="49"/>
        <v/>
      </c>
      <c r="X78" s="356"/>
      <c r="Y78" s="48" t="str">
        <f t="shared" si="50"/>
        <v/>
      </c>
      <c r="Z78" s="168" t="str">
        <f t="shared" si="42"/>
        <v/>
      </c>
      <c r="AA78" s="48" t="str">
        <f>IF($K78="","",W78)</f>
        <v/>
      </c>
      <c r="AB78" s="389" t="str">
        <f t="shared" si="51"/>
        <v/>
      </c>
      <c r="AC78" s="389" t="str">
        <f t="shared" si="52"/>
        <v/>
      </c>
      <c r="AD78" s="389" t="str">
        <f t="shared" si="53"/>
        <v/>
      </c>
      <c r="AE78" s="389" t="str">
        <f t="shared" si="43"/>
        <v/>
      </c>
      <c r="AF78" s="79"/>
      <c r="AG78" s="3"/>
      <c r="AH78" s="3"/>
      <c r="AI78" s="392" t="str">
        <f t="shared" si="44"/>
        <v/>
      </c>
      <c r="AK78" s="393">
        <f t="shared" si="45"/>
        <v>0</v>
      </c>
      <c r="AL78" s="393">
        <f t="shared" si="46"/>
        <v>0</v>
      </c>
      <c r="AM78" s="393">
        <f t="shared" si="47"/>
        <v>0</v>
      </c>
      <c r="AN78" s="393">
        <f t="shared" si="48"/>
        <v>0</v>
      </c>
      <c r="AO78" s="393">
        <f t="shared" si="48"/>
        <v>0</v>
      </c>
    </row>
    <row r="79" spans="2:41" ht="15.5">
      <c r="B79" s="139"/>
      <c r="C79" s="322">
        <v>64</v>
      </c>
      <c r="D79" s="227"/>
      <c r="E79" s="352"/>
      <c r="F79" s="353"/>
      <c r="G79" s="329"/>
      <c r="H79" s="385"/>
      <c r="I79" s="385"/>
      <c r="J79" s="356"/>
      <c r="K79" s="329"/>
      <c r="L79" s="386"/>
      <c r="M79" s="386"/>
      <c r="N79" s="174" t="str">
        <f t="shared" si="39"/>
        <v/>
      </c>
      <c r="O79" s="387"/>
      <c r="P79" s="388"/>
      <c r="Q79" s="388"/>
      <c r="R79" s="359">
        <f t="shared" si="40"/>
        <v>0</v>
      </c>
      <c r="S79" s="359">
        <f t="shared" si="40"/>
        <v>0</v>
      </c>
      <c r="T79" s="168" t="str">
        <f>IF(J79="","",IF(G79="電算室用",2700,メイン_入力!$Y$32))</f>
        <v/>
      </c>
      <c r="U79" s="168" t="str">
        <f>IF(J79="","",IF(G79="電算室用",0,メイン_入力!$Z$32))</f>
        <v/>
      </c>
      <c r="V79" s="168" t="str">
        <f t="shared" si="41"/>
        <v/>
      </c>
      <c r="W79" s="48" t="str">
        <f t="shared" si="49"/>
        <v/>
      </c>
      <c r="X79" s="356"/>
      <c r="Y79" s="48" t="str">
        <f t="shared" si="50"/>
        <v/>
      </c>
      <c r="Z79" s="168" t="str">
        <f t="shared" si="42"/>
        <v/>
      </c>
      <c r="AA79" s="48" t="str">
        <f t="shared" ref="AA79:AA105" si="54">IF($K79="","",W79)</f>
        <v/>
      </c>
      <c r="AB79" s="389" t="str">
        <f t="shared" si="51"/>
        <v/>
      </c>
      <c r="AC79" s="389" t="str">
        <f t="shared" si="52"/>
        <v/>
      </c>
      <c r="AD79" s="389" t="str">
        <f t="shared" si="53"/>
        <v/>
      </c>
      <c r="AE79" s="389" t="str">
        <f t="shared" si="43"/>
        <v/>
      </c>
      <c r="AF79" s="79"/>
      <c r="AG79" s="3"/>
      <c r="AH79" s="3"/>
      <c r="AI79" s="392" t="str">
        <f t="shared" si="44"/>
        <v/>
      </c>
      <c r="AK79" s="393">
        <f t="shared" si="45"/>
        <v>0</v>
      </c>
      <c r="AL79" s="393">
        <f t="shared" si="46"/>
        <v>0</v>
      </c>
      <c r="AM79" s="393">
        <f t="shared" si="47"/>
        <v>0</v>
      </c>
      <c r="AN79" s="393">
        <f t="shared" si="48"/>
        <v>0</v>
      </c>
      <c r="AO79" s="393">
        <f t="shared" si="48"/>
        <v>0</v>
      </c>
    </row>
    <row r="80" spans="2:41" ht="15.5">
      <c r="B80" s="139"/>
      <c r="C80" s="322">
        <v>65</v>
      </c>
      <c r="D80" s="227"/>
      <c r="E80" s="352"/>
      <c r="F80" s="353"/>
      <c r="G80" s="329"/>
      <c r="H80" s="385"/>
      <c r="I80" s="385"/>
      <c r="J80" s="356"/>
      <c r="K80" s="329"/>
      <c r="L80" s="386"/>
      <c r="M80" s="386"/>
      <c r="N80" s="174" t="str">
        <f t="shared" si="39"/>
        <v/>
      </c>
      <c r="O80" s="387"/>
      <c r="P80" s="388"/>
      <c r="Q80" s="388"/>
      <c r="R80" s="359">
        <f t="shared" si="40"/>
        <v>0</v>
      </c>
      <c r="S80" s="359">
        <f t="shared" si="40"/>
        <v>0</v>
      </c>
      <c r="T80" s="168" t="str">
        <f>IF(J80="","",IF(G80="電算室用",2700,メイン_入力!$Y$32))</f>
        <v/>
      </c>
      <c r="U80" s="168" t="str">
        <f>IF(J80="","",IF(G80="電算室用",0,メイン_入力!$Z$32))</f>
        <v/>
      </c>
      <c r="V80" s="168" t="str">
        <f t="shared" si="41"/>
        <v/>
      </c>
      <c r="W80" s="48" t="str">
        <f t="shared" si="49"/>
        <v/>
      </c>
      <c r="X80" s="356"/>
      <c r="Y80" s="48" t="str">
        <f t="shared" si="50"/>
        <v/>
      </c>
      <c r="Z80" s="168" t="str">
        <f t="shared" si="42"/>
        <v/>
      </c>
      <c r="AA80" s="48" t="str">
        <f t="shared" si="54"/>
        <v/>
      </c>
      <c r="AB80" s="389" t="str">
        <f t="shared" si="51"/>
        <v/>
      </c>
      <c r="AC80" s="389" t="str">
        <f t="shared" si="52"/>
        <v/>
      </c>
      <c r="AD80" s="389" t="str">
        <f t="shared" si="53"/>
        <v/>
      </c>
      <c r="AE80" s="389" t="str">
        <f t="shared" si="43"/>
        <v/>
      </c>
      <c r="AF80" s="79"/>
      <c r="AG80" s="3"/>
      <c r="AH80" s="3"/>
      <c r="AI80" s="392" t="str">
        <f t="shared" si="44"/>
        <v/>
      </c>
      <c r="AK80" s="393">
        <f t="shared" si="45"/>
        <v>0</v>
      </c>
      <c r="AL80" s="393">
        <f t="shared" si="46"/>
        <v>0</v>
      </c>
      <c r="AM80" s="393">
        <f t="shared" si="47"/>
        <v>0</v>
      </c>
      <c r="AN80" s="393">
        <f t="shared" si="48"/>
        <v>0</v>
      </c>
      <c r="AO80" s="393">
        <f t="shared" si="48"/>
        <v>0</v>
      </c>
    </row>
    <row r="81" spans="2:41" ht="15.5">
      <c r="B81" s="139"/>
      <c r="C81" s="322">
        <v>66</v>
      </c>
      <c r="D81" s="227"/>
      <c r="E81" s="352"/>
      <c r="F81" s="353"/>
      <c r="G81" s="329"/>
      <c r="H81" s="385"/>
      <c r="I81" s="385"/>
      <c r="J81" s="356"/>
      <c r="K81" s="329"/>
      <c r="L81" s="386"/>
      <c r="M81" s="386"/>
      <c r="N81" s="174" t="str">
        <f t="shared" si="39"/>
        <v/>
      </c>
      <c r="O81" s="387"/>
      <c r="P81" s="388"/>
      <c r="Q81" s="388"/>
      <c r="R81" s="359">
        <f t="shared" si="40"/>
        <v>0</v>
      </c>
      <c r="S81" s="359">
        <f t="shared" si="40"/>
        <v>0</v>
      </c>
      <c r="T81" s="168" t="str">
        <f>IF(J81="","",IF(G81="電算室用",2700,メイン_入力!$Y$32))</f>
        <v/>
      </c>
      <c r="U81" s="168" t="str">
        <f>IF(J81="","",IF(G81="電算室用",0,メイン_入力!$Z$32))</f>
        <v/>
      </c>
      <c r="V81" s="168" t="str">
        <f t="shared" si="41"/>
        <v/>
      </c>
      <c r="W81" s="48" t="str">
        <f t="shared" si="49"/>
        <v/>
      </c>
      <c r="X81" s="356"/>
      <c r="Y81" s="48" t="str">
        <f t="shared" si="50"/>
        <v/>
      </c>
      <c r="Z81" s="168" t="str">
        <f t="shared" si="42"/>
        <v/>
      </c>
      <c r="AA81" s="48" t="str">
        <f t="shared" si="54"/>
        <v/>
      </c>
      <c r="AB81" s="389" t="str">
        <f t="shared" si="51"/>
        <v/>
      </c>
      <c r="AC81" s="389" t="str">
        <f t="shared" si="52"/>
        <v/>
      </c>
      <c r="AD81" s="389" t="str">
        <f t="shared" si="53"/>
        <v/>
      </c>
      <c r="AE81" s="389" t="str">
        <f t="shared" si="43"/>
        <v/>
      </c>
      <c r="AF81" s="79"/>
      <c r="AG81" s="3"/>
      <c r="AH81" s="3"/>
      <c r="AI81" s="392" t="str">
        <f t="shared" si="44"/>
        <v/>
      </c>
      <c r="AK81" s="393">
        <f t="shared" si="45"/>
        <v>0</v>
      </c>
      <c r="AL81" s="393">
        <f t="shared" si="46"/>
        <v>0</v>
      </c>
      <c r="AM81" s="393">
        <f t="shared" si="47"/>
        <v>0</v>
      </c>
      <c r="AN81" s="393">
        <f t="shared" si="48"/>
        <v>0</v>
      </c>
      <c r="AO81" s="393">
        <f t="shared" si="48"/>
        <v>0</v>
      </c>
    </row>
    <row r="82" spans="2:41" ht="15.5">
      <c r="B82" s="139"/>
      <c r="C82" s="322">
        <v>67</v>
      </c>
      <c r="D82" s="227"/>
      <c r="E82" s="352"/>
      <c r="F82" s="353"/>
      <c r="G82" s="329"/>
      <c r="H82" s="385"/>
      <c r="I82" s="385"/>
      <c r="J82" s="356"/>
      <c r="K82" s="329"/>
      <c r="L82" s="386"/>
      <c r="M82" s="386"/>
      <c r="N82" s="174" t="str">
        <f t="shared" si="39"/>
        <v/>
      </c>
      <c r="O82" s="387"/>
      <c r="P82" s="388"/>
      <c r="Q82" s="388"/>
      <c r="R82" s="359">
        <f t="shared" si="40"/>
        <v>0</v>
      </c>
      <c r="S82" s="359">
        <f t="shared" si="40"/>
        <v>0</v>
      </c>
      <c r="T82" s="168" t="str">
        <f>IF(J82="","",IF(G82="電算室用",2700,メイン_入力!$Y$32))</f>
        <v/>
      </c>
      <c r="U82" s="168" t="str">
        <f>IF(J82="","",IF(G82="電算室用",0,メイン_入力!$Z$32))</f>
        <v/>
      </c>
      <c r="V82" s="168" t="str">
        <f t="shared" si="41"/>
        <v/>
      </c>
      <c r="W82" s="48" t="str">
        <f t="shared" si="49"/>
        <v/>
      </c>
      <c r="X82" s="356"/>
      <c r="Y82" s="48" t="str">
        <f t="shared" si="50"/>
        <v/>
      </c>
      <c r="Z82" s="168" t="str">
        <f t="shared" si="42"/>
        <v/>
      </c>
      <c r="AA82" s="48" t="str">
        <f t="shared" si="54"/>
        <v/>
      </c>
      <c r="AB82" s="389" t="str">
        <f t="shared" si="51"/>
        <v/>
      </c>
      <c r="AC82" s="389" t="str">
        <f t="shared" si="52"/>
        <v/>
      </c>
      <c r="AD82" s="389" t="str">
        <f t="shared" si="53"/>
        <v/>
      </c>
      <c r="AE82" s="389" t="str">
        <f t="shared" si="43"/>
        <v/>
      </c>
      <c r="AF82" s="79"/>
      <c r="AG82" s="3"/>
      <c r="AH82" s="3"/>
      <c r="AI82" s="392" t="str">
        <f t="shared" si="44"/>
        <v/>
      </c>
      <c r="AK82" s="393">
        <f t="shared" si="45"/>
        <v>0</v>
      </c>
      <c r="AL82" s="393">
        <f t="shared" si="46"/>
        <v>0</v>
      </c>
      <c r="AM82" s="393">
        <f t="shared" si="47"/>
        <v>0</v>
      </c>
      <c r="AN82" s="393">
        <f t="shared" si="48"/>
        <v>0</v>
      </c>
      <c r="AO82" s="393">
        <f t="shared" si="48"/>
        <v>0</v>
      </c>
    </row>
    <row r="83" spans="2:41" ht="15.5">
      <c r="B83" s="139"/>
      <c r="C83" s="322">
        <v>68</v>
      </c>
      <c r="D83" s="227"/>
      <c r="E83" s="352"/>
      <c r="F83" s="353"/>
      <c r="G83" s="329"/>
      <c r="H83" s="385"/>
      <c r="I83" s="385"/>
      <c r="J83" s="356"/>
      <c r="K83" s="329"/>
      <c r="L83" s="386"/>
      <c r="M83" s="386"/>
      <c r="N83" s="174" t="str">
        <f t="shared" si="39"/>
        <v/>
      </c>
      <c r="O83" s="387"/>
      <c r="P83" s="388"/>
      <c r="Q83" s="388"/>
      <c r="R83" s="359">
        <f t="shared" si="40"/>
        <v>0</v>
      </c>
      <c r="S83" s="359">
        <f t="shared" si="40"/>
        <v>0</v>
      </c>
      <c r="T83" s="168" t="str">
        <f>IF(J83="","",IF(G83="電算室用",2700,メイン_入力!$Y$32))</f>
        <v/>
      </c>
      <c r="U83" s="168" t="str">
        <f>IF(J83="","",IF(G83="電算室用",0,メイン_入力!$Z$32))</f>
        <v/>
      </c>
      <c r="V83" s="168" t="str">
        <f t="shared" si="41"/>
        <v/>
      </c>
      <c r="W83" s="48" t="str">
        <f t="shared" si="49"/>
        <v/>
      </c>
      <c r="X83" s="356"/>
      <c r="Y83" s="48" t="str">
        <f t="shared" si="50"/>
        <v/>
      </c>
      <c r="Z83" s="168" t="str">
        <f t="shared" si="42"/>
        <v/>
      </c>
      <c r="AA83" s="48" t="str">
        <f t="shared" si="54"/>
        <v/>
      </c>
      <c r="AB83" s="389" t="str">
        <f t="shared" si="51"/>
        <v/>
      </c>
      <c r="AC83" s="389" t="str">
        <f t="shared" si="52"/>
        <v/>
      </c>
      <c r="AD83" s="389" t="str">
        <f t="shared" si="53"/>
        <v/>
      </c>
      <c r="AE83" s="389" t="str">
        <f t="shared" si="43"/>
        <v/>
      </c>
      <c r="AF83" s="79"/>
      <c r="AG83" s="3"/>
      <c r="AH83" s="3"/>
      <c r="AI83" s="392" t="str">
        <f t="shared" si="44"/>
        <v/>
      </c>
      <c r="AK83" s="393">
        <f t="shared" si="45"/>
        <v>0</v>
      </c>
      <c r="AL83" s="393">
        <f t="shared" si="46"/>
        <v>0</v>
      </c>
      <c r="AM83" s="393">
        <f t="shared" si="47"/>
        <v>0</v>
      </c>
      <c r="AN83" s="393">
        <f t="shared" si="48"/>
        <v>0</v>
      </c>
      <c r="AO83" s="393">
        <f t="shared" si="48"/>
        <v>0</v>
      </c>
    </row>
    <row r="84" spans="2:41" ht="15.5">
      <c r="B84" s="139"/>
      <c r="C84" s="322">
        <v>69</v>
      </c>
      <c r="D84" s="227"/>
      <c r="E84" s="352"/>
      <c r="F84" s="353"/>
      <c r="G84" s="329"/>
      <c r="H84" s="385"/>
      <c r="I84" s="385"/>
      <c r="J84" s="356"/>
      <c r="K84" s="329"/>
      <c r="L84" s="386"/>
      <c r="M84" s="386"/>
      <c r="N84" s="174" t="str">
        <f t="shared" si="39"/>
        <v/>
      </c>
      <c r="O84" s="387"/>
      <c r="P84" s="388"/>
      <c r="Q84" s="388"/>
      <c r="R84" s="359">
        <f t="shared" si="40"/>
        <v>0</v>
      </c>
      <c r="S84" s="359">
        <f t="shared" si="40"/>
        <v>0</v>
      </c>
      <c r="T84" s="168" t="str">
        <f>IF(J84="","",IF(G84="電算室用",2700,メイン_入力!$Y$32))</f>
        <v/>
      </c>
      <c r="U84" s="168" t="str">
        <f>IF(J84="","",IF(G84="電算室用",0,メイン_入力!$Z$32))</f>
        <v/>
      </c>
      <c r="V84" s="168" t="str">
        <f t="shared" si="41"/>
        <v/>
      </c>
      <c r="W84" s="48" t="str">
        <f t="shared" si="49"/>
        <v/>
      </c>
      <c r="X84" s="356"/>
      <c r="Y84" s="48" t="str">
        <f t="shared" si="50"/>
        <v/>
      </c>
      <c r="Z84" s="168" t="str">
        <f t="shared" si="42"/>
        <v/>
      </c>
      <c r="AA84" s="48" t="str">
        <f t="shared" si="54"/>
        <v/>
      </c>
      <c r="AB84" s="389" t="str">
        <f t="shared" si="51"/>
        <v/>
      </c>
      <c r="AC84" s="389" t="str">
        <f t="shared" si="52"/>
        <v/>
      </c>
      <c r="AD84" s="389" t="str">
        <f t="shared" si="53"/>
        <v/>
      </c>
      <c r="AE84" s="389" t="str">
        <f t="shared" si="43"/>
        <v/>
      </c>
      <c r="AF84" s="79"/>
      <c r="AG84" s="3"/>
      <c r="AH84" s="3"/>
      <c r="AI84" s="392" t="str">
        <f t="shared" si="44"/>
        <v/>
      </c>
      <c r="AK84" s="393">
        <f t="shared" si="45"/>
        <v>0</v>
      </c>
      <c r="AL84" s="393">
        <f t="shared" si="46"/>
        <v>0</v>
      </c>
      <c r="AM84" s="393">
        <f t="shared" si="47"/>
        <v>0</v>
      </c>
      <c r="AN84" s="393">
        <f t="shared" si="48"/>
        <v>0</v>
      </c>
      <c r="AO84" s="393">
        <f t="shared" si="48"/>
        <v>0</v>
      </c>
    </row>
    <row r="85" spans="2:41" ht="15.5">
      <c r="B85" s="139"/>
      <c r="C85" s="322">
        <v>70</v>
      </c>
      <c r="D85" s="227"/>
      <c r="E85" s="352"/>
      <c r="F85" s="353"/>
      <c r="G85" s="329"/>
      <c r="H85" s="385"/>
      <c r="I85" s="385"/>
      <c r="J85" s="356"/>
      <c r="K85" s="329"/>
      <c r="L85" s="386"/>
      <c r="M85" s="386"/>
      <c r="N85" s="174" t="str">
        <f t="shared" si="39"/>
        <v/>
      </c>
      <c r="O85" s="387"/>
      <c r="P85" s="388"/>
      <c r="Q85" s="388"/>
      <c r="R85" s="359">
        <f t="shared" si="40"/>
        <v>0</v>
      </c>
      <c r="S85" s="359">
        <f t="shared" si="40"/>
        <v>0</v>
      </c>
      <c r="T85" s="168" t="str">
        <f>IF(J85="","",IF(G85="電算室用",2700,メイン_入力!$Y$32))</f>
        <v/>
      </c>
      <c r="U85" s="168" t="str">
        <f>IF(J85="","",IF(G85="電算室用",0,メイン_入力!$Z$32))</f>
        <v/>
      </c>
      <c r="V85" s="168" t="str">
        <f t="shared" si="41"/>
        <v/>
      </c>
      <c r="W85" s="48" t="str">
        <f t="shared" si="49"/>
        <v/>
      </c>
      <c r="X85" s="356"/>
      <c r="Y85" s="48" t="str">
        <f t="shared" si="50"/>
        <v/>
      </c>
      <c r="Z85" s="168" t="str">
        <f t="shared" si="42"/>
        <v/>
      </c>
      <c r="AA85" s="48" t="str">
        <f t="shared" si="54"/>
        <v/>
      </c>
      <c r="AB85" s="389" t="str">
        <f t="shared" si="51"/>
        <v/>
      </c>
      <c r="AC85" s="389" t="str">
        <f t="shared" si="52"/>
        <v/>
      </c>
      <c r="AD85" s="389" t="str">
        <f t="shared" si="53"/>
        <v/>
      </c>
      <c r="AE85" s="389" t="str">
        <f t="shared" si="43"/>
        <v/>
      </c>
      <c r="AF85" s="79"/>
      <c r="AG85" s="3"/>
      <c r="AH85" s="3"/>
      <c r="AI85" s="392" t="str">
        <f t="shared" si="44"/>
        <v/>
      </c>
      <c r="AK85" s="393">
        <f t="shared" si="45"/>
        <v>0</v>
      </c>
      <c r="AL85" s="393">
        <f t="shared" si="46"/>
        <v>0</v>
      </c>
      <c r="AM85" s="393">
        <f t="shared" si="47"/>
        <v>0</v>
      </c>
      <c r="AN85" s="393">
        <f t="shared" si="48"/>
        <v>0</v>
      </c>
      <c r="AO85" s="393">
        <f t="shared" si="48"/>
        <v>0</v>
      </c>
    </row>
    <row r="86" spans="2:41" ht="15.5">
      <c r="B86" s="139"/>
      <c r="C86" s="322">
        <v>71</v>
      </c>
      <c r="D86" s="227"/>
      <c r="E86" s="352"/>
      <c r="F86" s="353"/>
      <c r="G86" s="329"/>
      <c r="H86" s="385"/>
      <c r="I86" s="385"/>
      <c r="J86" s="356"/>
      <c r="K86" s="329"/>
      <c r="L86" s="386"/>
      <c r="M86" s="386"/>
      <c r="N86" s="174" t="str">
        <f t="shared" si="39"/>
        <v/>
      </c>
      <c r="O86" s="387"/>
      <c r="P86" s="388"/>
      <c r="Q86" s="388"/>
      <c r="R86" s="359">
        <f t="shared" si="40"/>
        <v>0</v>
      </c>
      <c r="S86" s="359">
        <f t="shared" si="40"/>
        <v>0</v>
      </c>
      <c r="T86" s="168" t="str">
        <f>IF(J86="","",IF(G86="電算室用",2700,メイン_入力!$Y$32))</f>
        <v/>
      </c>
      <c r="U86" s="168" t="str">
        <f>IF(J86="","",IF(G86="電算室用",0,メイン_入力!$Z$32))</f>
        <v/>
      </c>
      <c r="V86" s="168" t="str">
        <f t="shared" si="41"/>
        <v/>
      </c>
      <c r="W86" s="48" t="str">
        <f t="shared" si="49"/>
        <v/>
      </c>
      <c r="X86" s="356"/>
      <c r="Y86" s="48" t="str">
        <f t="shared" si="50"/>
        <v/>
      </c>
      <c r="Z86" s="168" t="str">
        <f t="shared" si="42"/>
        <v/>
      </c>
      <c r="AA86" s="48" t="str">
        <f t="shared" si="54"/>
        <v/>
      </c>
      <c r="AB86" s="389" t="str">
        <f t="shared" si="51"/>
        <v/>
      </c>
      <c r="AC86" s="389" t="str">
        <f t="shared" si="52"/>
        <v/>
      </c>
      <c r="AD86" s="389" t="str">
        <f t="shared" si="53"/>
        <v/>
      </c>
      <c r="AE86" s="389" t="str">
        <f t="shared" si="43"/>
        <v/>
      </c>
      <c r="AF86" s="79"/>
      <c r="AG86" s="3"/>
      <c r="AH86" s="3"/>
      <c r="AI86" s="392" t="str">
        <f t="shared" si="44"/>
        <v/>
      </c>
      <c r="AK86" s="393">
        <f t="shared" si="45"/>
        <v>0</v>
      </c>
      <c r="AL86" s="393">
        <f t="shared" si="46"/>
        <v>0</v>
      </c>
      <c r="AM86" s="393">
        <f t="shared" si="47"/>
        <v>0</v>
      </c>
      <c r="AN86" s="393">
        <f t="shared" si="48"/>
        <v>0</v>
      </c>
      <c r="AO86" s="393">
        <f t="shared" si="48"/>
        <v>0</v>
      </c>
    </row>
    <row r="87" spans="2:41" ht="15.5">
      <c r="B87" s="139"/>
      <c r="C87" s="322">
        <v>72</v>
      </c>
      <c r="D87" s="227"/>
      <c r="E87" s="352"/>
      <c r="F87" s="353"/>
      <c r="G87" s="329"/>
      <c r="H87" s="385"/>
      <c r="I87" s="385"/>
      <c r="J87" s="356"/>
      <c r="K87" s="329"/>
      <c r="L87" s="386"/>
      <c r="M87" s="386"/>
      <c r="N87" s="174" t="str">
        <f t="shared" si="39"/>
        <v/>
      </c>
      <c r="O87" s="387"/>
      <c r="P87" s="388"/>
      <c r="Q87" s="388"/>
      <c r="R87" s="359">
        <f t="shared" si="40"/>
        <v>0</v>
      </c>
      <c r="S87" s="359">
        <f t="shared" si="40"/>
        <v>0</v>
      </c>
      <c r="T87" s="168" t="str">
        <f>IF(J87="","",IF(G87="電算室用",2700,メイン_入力!$Y$32))</f>
        <v/>
      </c>
      <c r="U87" s="168" t="str">
        <f>IF(J87="","",IF(G87="電算室用",0,メイン_入力!$Z$32))</f>
        <v/>
      </c>
      <c r="V87" s="168" t="str">
        <f t="shared" si="41"/>
        <v/>
      </c>
      <c r="W87" s="48" t="str">
        <f t="shared" si="49"/>
        <v/>
      </c>
      <c r="X87" s="356"/>
      <c r="Y87" s="48" t="str">
        <f t="shared" si="50"/>
        <v/>
      </c>
      <c r="Z87" s="168" t="str">
        <f t="shared" si="42"/>
        <v/>
      </c>
      <c r="AA87" s="48" t="str">
        <f t="shared" si="54"/>
        <v/>
      </c>
      <c r="AB87" s="389" t="str">
        <f t="shared" si="51"/>
        <v/>
      </c>
      <c r="AC87" s="389" t="str">
        <f t="shared" si="52"/>
        <v/>
      </c>
      <c r="AD87" s="389" t="str">
        <f t="shared" si="53"/>
        <v/>
      </c>
      <c r="AE87" s="389" t="str">
        <f t="shared" si="43"/>
        <v/>
      </c>
      <c r="AF87" s="79"/>
      <c r="AG87" s="3"/>
      <c r="AH87" s="3"/>
      <c r="AI87" s="392" t="str">
        <f t="shared" si="44"/>
        <v/>
      </c>
      <c r="AK87" s="393">
        <f t="shared" si="45"/>
        <v>0</v>
      </c>
      <c r="AL87" s="393">
        <f t="shared" si="46"/>
        <v>0</v>
      </c>
      <c r="AM87" s="393">
        <f t="shared" si="47"/>
        <v>0</v>
      </c>
      <c r="AN87" s="393">
        <f t="shared" si="48"/>
        <v>0</v>
      </c>
      <c r="AO87" s="393">
        <f t="shared" si="48"/>
        <v>0</v>
      </c>
    </row>
    <row r="88" spans="2:41" ht="15.5">
      <c r="B88" s="139"/>
      <c r="C88" s="322">
        <v>73</v>
      </c>
      <c r="D88" s="227"/>
      <c r="E88" s="352"/>
      <c r="F88" s="353"/>
      <c r="G88" s="329"/>
      <c r="H88" s="385"/>
      <c r="I88" s="385"/>
      <c r="J88" s="356"/>
      <c r="K88" s="329"/>
      <c r="L88" s="386"/>
      <c r="M88" s="386"/>
      <c r="N88" s="174" t="str">
        <f t="shared" si="39"/>
        <v/>
      </c>
      <c r="O88" s="387"/>
      <c r="P88" s="388"/>
      <c r="Q88" s="388"/>
      <c r="R88" s="359">
        <f t="shared" si="40"/>
        <v>0</v>
      </c>
      <c r="S88" s="359">
        <f t="shared" si="40"/>
        <v>0</v>
      </c>
      <c r="T88" s="168" t="str">
        <f>IF(J88="","",IF(G88="電算室用",2700,メイン_入力!$Y$32))</f>
        <v/>
      </c>
      <c r="U88" s="168" t="str">
        <f>IF(J88="","",IF(G88="電算室用",0,メイン_入力!$Z$32))</f>
        <v/>
      </c>
      <c r="V88" s="168" t="str">
        <f t="shared" si="41"/>
        <v/>
      </c>
      <c r="W88" s="48" t="str">
        <f t="shared" si="49"/>
        <v/>
      </c>
      <c r="X88" s="356"/>
      <c r="Y88" s="48" t="str">
        <f t="shared" si="50"/>
        <v/>
      </c>
      <c r="Z88" s="168" t="str">
        <f t="shared" si="42"/>
        <v/>
      </c>
      <c r="AA88" s="48" t="str">
        <f t="shared" si="54"/>
        <v/>
      </c>
      <c r="AB88" s="389" t="str">
        <f t="shared" si="51"/>
        <v/>
      </c>
      <c r="AC88" s="389" t="str">
        <f t="shared" si="52"/>
        <v/>
      </c>
      <c r="AD88" s="389" t="str">
        <f t="shared" si="53"/>
        <v/>
      </c>
      <c r="AE88" s="389" t="str">
        <f t="shared" si="43"/>
        <v/>
      </c>
      <c r="AF88" s="79"/>
      <c r="AG88" s="3"/>
      <c r="AH88" s="3"/>
      <c r="AI88" s="392" t="str">
        <f t="shared" si="44"/>
        <v/>
      </c>
      <c r="AK88" s="393">
        <f t="shared" si="45"/>
        <v>0</v>
      </c>
      <c r="AL88" s="393">
        <f t="shared" si="46"/>
        <v>0</v>
      </c>
      <c r="AM88" s="393">
        <f t="shared" si="47"/>
        <v>0</v>
      </c>
      <c r="AN88" s="393">
        <f t="shared" si="48"/>
        <v>0</v>
      </c>
      <c r="AO88" s="393">
        <f t="shared" si="48"/>
        <v>0</v>
      </c>
    </row>
    <row r="89" spans="2:41" ht="15.5">
      <c r="B89" s="139"/>
      <c r="C89" s="322">
        <v>74</v>
      </c>
      <c r="D89" s="227"/>
      <c r="E89" s="352"/>
      <c r="F89" s="353"/>
      <c r="G89" s="329"/>
      <c r="H89" s="385"/>
      <c r="I89" s="385"/>
      <c r="J89" s="356"/>
      <c r="K89" s="329"/>
      <c r="L89" s="386"/>
      <c r="M89" s="386"/>
      <c r="N89" s="174" t="str">
        <f t="shared" si="39"/>
        <v/>
      </c>
      <c r="O89" s="387"/>
      <c r="P89" s="388"/>
      <c r="Q89" s="388"/>
      <c r="R89" s="359">
        <f t="shared" si="40"/>
        <v>0</v>
      </c>
      <c r="S89" s="359">
        <f t="shared" si="40"/>
        <v>0</v>
      </c>
      <c r="T89" s="168" t="str">
        <f>IF(J89="","",IF(G89="電算室用",2700,メイン_入力!$Y$32))</f>
        <v/>
      </c>
      <c r="U89" s="168" t="str">
        <f>IF(J89="","",IF(G89="電算室用",0,メイン_入力!$Z$32))</f>
        <v/>
      </c>
      <c r="V89" s="168" t="str">
        <f t="shared" si="41"/>
        <v/>
      </c>
      <c r="W89" s="48" t="str">
        <f t="shared" si="49"/>
        <v/>
      </c>
      <c r="X89" s="356"/>
      <c r="Y89" s="48" t="str">
        <f t="shared" si="50"/>
        <v/>
      </c>
      <c r="Z89" s="168" t="str">
        <f t="shared" si="42"/>
        <v/>
      </c>
      <c r="AA89" s="48" t="str">
        <f t="shared" si="54"/>
        <v/>
      </c>
      <c r="AB89" s="389" t="str">
        <f t="shared" si="51"/>
        <v/>
      </c>
      <c r="AC89" s="389" t="str">
        <f t="shared" si="52"/>
        <v/>
      </c>
      <c r="AD89" s="389" t="str">
        <f t="shared" si="53"/>
        <v/>
      </c>
      <c r="AE89" s="389" t="str">
        <f t="shared" si="43"/>
        <v/>
      </c>
      <c r="AF89" s="79"/>
      <c r="AG89" s="3"/>
      <c r="AH89" s="3"/>
      <c r="AI89" s="392" t="str">
        <f t="shared" si="44"/>
        <v/>
      </c>
      <c r="AK89" s="393">
        <f t="shared" si="45"/>
        <v>0</v>
      </c>
      <c r="AL89" s="393">
        <f t="shared" si="46"/>
        <v>0</v>
      </c>
      <c r="AM89" s="393">
        <f t="shared" si="47"/>
        <v>0</v>
      </c>
      <c r="AN89" s="393">
        <f t="shared" si="48"/>
        <v>0</v>
      </c>
      <c r="AO89" s="393">
        <f t="shared" si="48"/>
        <v>0</v>
      </c>
    </row>
    <row r="90" spans="2:41" ht="15.5">
      <c r="B90" s="139"/>
      <c r="C90" s="322">
        <v>75</v>
      </c>
      <c r="D90" s="227"/>
      <c r="E90" s="352"/>
      <c r="F90" s="353"/>
      <c r="G90" s="329"/>
      <c r="H90" s="385"/>
      <c r="I90" s="385"/>
      <c r="J90" s="356"/>
      <c r="K90" s="329"/>
      <c r="L90" s="386"/>
      <c r="M90" s="386"/>
      <c r="N90" s="174" t="str">
        <f t="shared" si="39"/>
        <v/>
      </c>
      <c r="O90" s="387"/>
      <c r="P90" s="388"/>
      <c r="Q90" s="388"/>
      <c r="R90" s="359">
        <f t="shared" si="40"/>
        <v>0</v>
      </c>
      <c r="S90" s="359">
        <f t="shared" si="40"/>
        <v>0</v>
      </c>
      <c r="T90" s="168" t="str">
        <f>IF(J90="","",IF(G90="電算室用",2700,メイン_入力!$Y$32))</f>
        <v/>
      </c>
      <c r="U90" s="168" t="str">
        <f>IF(J90="","",IF(G90="電算室用",0,メイン_入力!$Z$32))</f>
        <v/>
      </c>
      <c r="V90" s="168" t="str">
        <f t="shared" si="41"/>
        <v/>
      </c>
      <c r="W90" s="48" t="str">
        <f t="shared" si="49"/>
        <v/>
      </c>
      <c r="X90" s="356"/>
      <c r="Y90" s="48" t="str">
        <f t="shared" si="50"/>
        <v/>
      </c>
      <c r="Z90" s="168" t="str">
        <f t="shared" si="42"/>
        <v/>
      </c>
      <c r="AA90" s="48" t="str">
        <f t="shared" si="54"/>
        <v/>
      </c>
      <c r="AB90" s="389" t="str">
        <f t="shared" si="51"/>
        <v/>
      </c>
      <c r="AC90" s="389" t="str">
        <f t="shared" si="52"/>
        <v/>
      </c>
      <c r="AD90" s="389" t="str">
        <f t="shared" si="53"/>
        <v/>
      </c>
      <c r="AE90" s="389" t="str">
        <f t="shared" si="43"/>
        <v/>
      </c>
      <c r="AF90" s="79"/>
      <c r="AG90" s="3"/>
      <c r="AH90" s="3"/>
      <c r="AI90" s="392" t="str">
        <f t="shared" si="44"/>
        <v/>
      </c>
      <c r="AK90" s="393">
        <f t="shared" si="45"/>
        <v>0</v>
      </c>
      <c r="AL90" s="393">
        <f t="shared" si="46"/>
        <v>0</v>
      </c>
      <c r="AM90" s="393">
        <f t="shared" si="47"/>
        <v>0</v>
      </c>
      <c r="AN90" s="393">
        <f t="shared" si="48"/>
        <v>0</v>
      </c>
      <c r="AO90" s="393">
        <f t="shared" si="48"/>
        <v>0</v>
      </c>
    </row>
    <row r="91" spans="2:41" ht="15.5">
      <c r="B91" s="139"/>
      <c r="C91" s="322">
        <v>76</v>
      </c>
      <c r="D91" s="227"/>
      <c r="E91" s="352"/>
      <c r="F91" s="353"/>
      <c r="G91" s="329"/>
      <c r="H91" s="385"/>
      <c r="I91" s="385"/>
      <c r="J91" s="356"/>
      <c r="K91" s="329"/>
      <c r="L91" s="386"/>
      <c r="M91" s="386"/>
      <c r="N91" s="174" t="str">
        <f t="shared" si="39"/>
        <v/>
      </c>
      <c r="O91" s="387"/>
      <c r="P91" s="388"/>
      <c r="Q91" s="388"/>
      <c r="R91" s="359">
        <f t="shared" si="40"/>
        <v>0</v>
      </c>
      <c r="S91" s="359">
        <f t="shared" si="40"/>
        <v>0</v>
      </c>
      <c r="T91" s="168" t="str">
        <f>IF(J91="","",IF(G91="電算室用",2700,メイン_入力!$Y$32))</f>
        <v/>
      </c>
      <c r="U91" s="168" t="str">
        <f>IF(J91="","",IF(G91="電算室用",0,メイン_入力!$Z$32))</f>
        <v/>
      </c>
      <c r="V91" s="168" t="str">
        <f t="shared" si="41"/>
        <v/>
      </c>
      <c r="W91" s="48" t="str">
        <f t="shared" si="49"/>
        <v/>
      </c>
      <c r="X91" s="356"/>
      <c r="Y91" s="48" t="str">
        <f t="shared" si="50"/>
        <v/>
      </c>
      <c r="Z91" s="168" t="str">
        <f t="shared" si="42"/>
        <v/>
      </c>
      <c r="AA91" s="48" t="str">
        <f t="shared" si="54"/>
        <v/>
      </c>
      <c r="AB91" s="389" t="str">
        <f t="shared" si="51"/>
        <v/>
      </c>
      <c r="AC91" s="389" t="str">
        <f t="shared" si="52"/>
        <v/>
      </c>
      <c r="AD91" s="389" t="str">
        <f t="shared" si="53"/>
        <v/>
      </c>
      <c r="AE91" s="389" t="str">
        <f t="shared" si="43"/>
        <v/>
      </c>
      <c r="AF91" s="79"/>
      <c r="AG91" s="3"/>
      <c r="AH91" s="3"/>
      <c r="AI91" s="392" t="str">
        <f t="shared" si="44"/>
        <v/>
      </c>
      <c r="AK91" s="393">
        <f t="shared" si="45"/>
        <v>0</v>
      </c>
      <c r="AL91" s="393">
        <f t="shared" si="46"/>
        <v>0</v>
      </c>
      <c r="AM91" s="393">
        <f t="shared" si="47"/>
        <v>0</v>
      </c>
      <c r="AN91" s="393">
        <f t="shared" si="48"/>
        <v>0</v>
      </c>
      <c r="AO91" s="393">
        <f t="shared" si="48"/>
        <v>0</v>
      </c>
    </row>
    <row r="92" spans="2:41" ht="15.5">
      <c r="B92" s="139"/>
      <c r="C92" s="322">
        <v>77</v>
      </c>
      <c r="D92" s="227"/>
      <c r="E92" s="352"/>
      <c r="F92" s="353"/>
      <c r="G92" s="329"/>
      <c r="H92" s="385"/>
      <c r="I92" s="385"/>
      <c r="J92" s="356"/>
      <c r="K92" s="329"/>
      <c r="L92" s="386"/>
      <c r="M92" s="386"/>
      <c r="N92" s="174" t="str">
        <f t="shared" si="39"/>
        <v/>
      </c>
      <c r="O92" s="387"/>
      <c r="P92" s="388"/>
      <c r="Q92" s="388"/>
      <c r="R92" s="359">
        <f t="shared" si="40"/>
        <v>0</v>
      </c>
      <c r="S92" s="359">
        <f t="shared" si="40"/>
        <v>0</v>
      </c>
      <c r="T92" s="168" t="str">
        <f>IF(J92="","",IF(G92="電算室用",2700,メイン_入力!$Y$32))</f>
        <v/>
      </c>
      <c r="U92" s="168" t="str">
        <f>IF(J92="","",IF(G92="電算室用",0,メイン_入力!$Z$32))</f>
        <v/>
      </c>
      <c r="V92" s="168" t="str">
        <f t="shared" si="41"/>
        <v/>
      </c>
      <c r="W92" s="48" t="str">
        <f t="shared" si="49"/>
        <v/>
      </c>
      <c r="X92" s="356"/>
      <c r="Y92" s="48" t="str">
        <f t="shared" si="50"/>
        <v/>
      </c>
      <c r="Z92" s="168" t="str">
        <f t="shared" si="42"/>
        <v/>
      </c>
      <c r="AA92" s="48" t="str">
        <f t="shared" si="54"/>
        <v/>
      </c>
      <c r="AB92" s="389" t="str">
        <f t="shared" si="51"/>
        <v/>
      </c>
      <c r="AC92" s="389" t="str">
        <f t="shared" si="52"/>
        <v/>
      </c>
      <c r="AD92" s="389" t="str">
        <f t="shared" si="53"/>
        <v/>
      </c>
      <c r="AE92" s="389" t="str">
        <f t="shared" si="43"/>
        <v/>
      </c>
      <c r="AF92" s="79"/>
      <c r="AG92" s="3"/>
      <c r="AH92" s="3"/>
      <c r="AI92" s="392" t="str">
        <f t="shared" si="44"/>
        <v/>
      </c>
      <c r="AK92" s="393">
        <f t="shared" si="45"/>
        <v>0</v>
      </c>
      <c r="AL92" s="393">
        <f t="shared" si="46"/>
        <v>0</v>
      </c>
      <c r="AM92" s="393">
        <f t="shared" si="47"/>
        <v>0</v>
      </c>
      <c r="AN92" s="393">
        <f t="shared" si="48"/>
        <v>0</v>
      </c>
      <c r="AO92" s="393">
        <f t="shared" si="48"/>
        <v>0</v>
      </c>
    </row>
    <row r="93" spans="2:41" ht="15.5">
      <c r="B93" s="139"/>
      <c r="C93" s="322">
        <v>78</v>
      </c>
      <c r="D93" s="227"/>
      <c r="E93" s="352"/>
      <c r="F93" s="353"/>
      <c r="G93" s="329"/>
      <c r="H93" s="385"/>
      <c r="I93" s="385"/>
      <c r="J93" s="356"/>
      <c r="K93" s="329"/>
      <c r="L93" s="386"/>
      <c r="M93" s="386"/>
      <c r="N93" s="174" t="str">
        <f t="shared" si="39"/>
        <v/>
      </c>
      <c r="O93" s="387"/>
      <c r="P93" s="388"/>
      <c r="Q93" s="388"/>
      <c r="R93" s="359">
        <f t="shared" si="40"/>
        <v>0</v>
      </c>
      <c r="S93" s="359">
        <f t="shared" si="40"/>
        <v>0</v>
      </c>
      <c r="T93" s="168" t="str">
        <f>IF(J93="","",IF(G93="電算室用",2700,メイン_入力!$Y$32))</f>
        <v/>
      </c>
      <c r="U93" s="168" t="str">
        <f>IF(J93="","",IF(G93="電算室用",0,メイン_入力!$Z$32))</f>
        <v/>
      </c>
      <c r="V93" s="168" t="str">
        <f t="shared" si="41"/>
        <v/>
      </c>
      <c r="W93" s="48" t="str">
        <f t="shared" si="49"/>
        <v/>
      </c>
      <c r="X93" s="356"/>
      <c r="Y93" s="48" t="str">
        <f t="shared" si="50"/>
        <v/>
      </c>
      <c r="Z93" s="168" t="str">
        <f t="shared" si="42"/>
        <v/>
      </c>
      <c r="AA93" s="48" t="str">
        <f t="shared" si="54"/>
        <v/>
      </c>
      <c r="AB93" s="389" t="str">
        <f t="shared" si="51"/>
        <v/>
      </c>
      <c r="AC93" s="389" t="str">
        <f t="shared" si="52"/>
        <v/>
      </c>
      <c r="AD93" s="389" t="str">
        <f t="shared" si="53"/>
        <v/>
      </c>
      <c r="AE93" s="389" t="str">
        <f t="shared" si="43"/>
        <v/>
      </c>
      <c r="AF93" s="79"/>
      <c r="AG93" s="3"/>
      <c r="AH93" s="3"/>
      <c r="AI93" s="392" t="str">
        <f t="shared" si="44"/>
        <v/>
      </c>
      <c r="AK93" s="393">
        <f t="shared" si="45"/>
        <v>0</v>
      </c>
      <c r="AL93" s="393">
        <f t="shared" si="46"/>
        <v>0</v>
      </c>
      <c r="AM93" s="393">
        <f t="shared" si="47"/>
        <v>0</v>
      </c>
      <c r="AN93" s="393">
        <f t="shared" si="48"/>
        <v>0</v>
      </c>
      <c r="AO93" s="393">
        <f t="shared" si="48"/>
        <v>0</v>
      </c>
    </row>
    <row r="94" spans="2:41" ht="15.5">
      <c r="B94" s="139"/>
      <c r="C94" s="322">
        <v>79</v>
      </c>
      <c r="D94" s="227"/>
      <c r="E94" s="352"/>
      <c r="F94" s="353"/>
      <c r="G94" s="329"/>
      <c r="H94" s="385"/>
      <c r="I94" s="385"/>
      <c r="J94" s="356"/>
      <c r="K94" s="329"/>
      <c r="L94" s="386"/>
      <c r="M94" s="386"/>
      <c r="N94" s="174" t="str">
        <f t="shared" si="39"/>
        <v/>
      </c>
      <c r="O94" s="387"/>
      <c r="P94" s="388"/>
      <c r="Q94" s="388"/>
      <c r="R94" s="359">
        <f t="shared" si="40"/>
        <v>0</v>
      </c>
      <c r="S94" s="359">
        <f t="shared" si="40"/>
        <v>0</v>
      </c>
      <c r="T94" s="168" t="str">
        <f>IF(J94="","",IF(G94="電算室用",2700,メイン_入力!$Y$32))</f>
        <v/>
      </c>
      <c r="U94" s="168" t="str">
        <f>IF(J94="","",IF(G94="電算室用",0,メイン_入力!$Z$32))</f>
        <v/>
      </c>
      <c r="V94" s="168" t="str">
        <f t="shared" si="41"/>
        <v/>
      </c>
      <c r="W94" s="48" t="str">
        <f t="shared" si="49"/>
        <v/>
      </c>
      <c r="X94" s="356"/>
      <c r="Y94" s="48" t="str">
        <f t="shared" si="50"/>
        <v/>
      </c>
      <c r="Z94" s="168" t="str">
        <f t="shared" si="42"/>
        <v/>
      </c>
      <c r="AA94" s="48" t="str">
        <f t="shared" si="54"/>
        <v/>
      </c>
      <c r="AB94" s="389" t="str">
        <f t="shared" si="51"/>
        <v/>
      </c>
      <c r="AC94" s="389" t="str">
        <f t="shared" si="52"/>
        <v/>
      </c>
      <c r="AD94" s="389" t="str">
        <f t="shared" si="53"/>
        <v/>
      </c>
      <c r="AE94" s="389" t="str">
        <f t="shared" si="43"/>
        <v/>
      </c>
      <c r="AF94" s="79"/>
      <c r="AG94" s="3"/>
      <c r="AH94" s="3"/>
      <c r="AI94" s="392" t="str">
        <f t="shared" si="44"/>
        <v/>
      </c>
      <c r="AK94" s="393">
        <f t="shared" si="45"/>
        <v>0</v>
      </c>
      <c r="AL94" s="393">
        <f t="shared" si="46"/>
        <v>0</v>
      </c>
      <c r="AM94" s="393">
        <f t="shared" si="47"/>
        <v>0</v>
      </c>
      <c r="AN94" s="393">
        <f t="shared" si="48"/>
        <v>0</v>
      </c>
      <c r="AO94" s="393">
        <f t="shared" si="48"/>
        <v>0</v>
      </c>
    </row>
    <row r="95" spans="2:41" ht="15.5">
      <c r="B95" s="139"/>
      <c r="C95" s="322">
        <v>80</v>
      </c>
      <c r="D95" s="227"/>
      <c r="E95" s="352"/>
      <c r="F95" s="353"/>
      <c r="G95" s="329"/>
      <c r="H95" s="385"/>
      <c r="I95" s="385"/>
      <c r="J95" s="356"/>
      <c r="K95" s="329"/>
      <c r="L95" s="386"/>
      <c r="M95" s="386"/>
      <c r="N95" s="174" t="str">
        <f t="shared" si="39"/>
        <v/>
      </c>
      <c r="O95" s="387"/>
      <c r="P95" s="388"/>
      <c r="Q95" s="388"/>
      <c r="R95" s="359">
        <f t="shared" si="40"/>
        <v>0</v>
      </c>
      <c r="S95" s="359">
        <f t="shared" si="40"/>
        <v>0</v>
      </c>
      <c r="T95" s="168" t="str">
        <f>IF(J95="","",IF(G95="電算室用",2700,メイン_入力!$Y$32))</f>
        <v/>
      </c>
      <c r="U95" s="168" t="str">
        <f>IF(J95="","",IF(G95="電算室用",0,メイン_入力!$Z$32))</f>
        <v/>
      </c>
      <c r="V95" s="168" t="str">
        <f t="shared" si="41"/>
        <v/>
      </c>
      <c r="W95" s="48" t="str">
        <f t="shared" si="49"/>
        <v/>
      </c>
      <c r="X95" s="356"/>
      <c r="Y95" s="48" t="str">
        <f t="shared" si="50"/>
        <v/>
      </c>
      <c r="Z95" s="168" t="str">
        <f t="shared" si="42"/>
        <v/>
      </c>
      <c r="AA95" s="48" t="str">
        <f t="shared" si="54"/>
        <v/>
      </c>
      <c r="AB95" s="389" t="str">
        <f t="shared" si="51"/>
        <v/>
      </c>
      <c r="AC95" s="389" t="str">
        <f t="shared" si="52"/>
        <v/>
      </c>
      <c r="AD95" s="389" t="str">
        <f t="shared" si="53"/>
        <v/>
      </c>
      <c r="AE95" s="389" t="str">
        <f t="shared" si="43"/>
        <v/>
      </c>
      <c r="AF95" s="79"/>
      <c r="AG95" s="3"/>
      <c r="AH95" s="3"/>
      <c r="AI95" s="392" t="str">
        <f t="shared" si="44"/>
        <v/>
      </c>
      <c r="AK95" s="393">
        <f t="shared" si="45"/>
        <v>0</v>
      </c>
      <c r="AL95" s="393">
        <f t="shared" si="46"/>
        <v>0</v>
      </c>
      <c r="AM95" s="393">
        <f t="shared" si="47"/>
        <v>0</v>
      </c>
      <c r="AN95" s="393">
        <f t="shared" si="48"/>
        <v>0</v>
      </c>
      <c r="AO95" s="393">
        <f t="shared" si="48"/>
        <v>0</v>
      </c>
    </row>
    <row r="96" spans="2:41" ht="15.5">
      <c r="B96" s="139"/>
      <c r="C96" s="322">
        <v>81</v>
      </c>
      <c r="D96" s="227"/>
      <c r="E96" s="352"/>
      <c r="F96" s="353"/>
      <c r="G96" s="329"/>
      <c r="H96" s="385"/>
      <c r="I96" s="385"/>
      <c r="J96" s="356"/>
      <c r="K96" s="329"/>
      <c r="L96" s="386"/>
      <c r="M96" s="386"/>
      <c r="N96" s="174" t="str">
        <f t="shared" si="39"/>
        <v/>
      </c>
      <c r="O96" s="387"/>
      <c r="P96" s="388"/>
      <c r="Q96" s="388"/>
      <c r="R96" s="359">
        <f t="shared" si="40"/>
        <v>0</v>
      </c>
      <c r="S96" s="359">
        <f t="shared" si="40"/>
        <v>0</v>
      </c>
      <c r="T96" s="168" t="str">
        <f>IF(J96="","",IF(G96="電算室用",2700,メイン_入力!$Y$32))</f>
        <v/>
      </c>
      <c r="U96" s="168" t="str">
        <f>IF(J96="","",IF(G96="電算室用",0,メイン_入力!$Z$32))</f>
        <v/>
      </c>
      <c r="V96" s="168" t="str">
        <f t="shared" si="41"/>
        <v/>
      </c>
      <c r="W96" s="48" t="str">
        <f t="shared" si="49"/>
        <v/>
      </c>
      <c r="X96" s="356"/>
      <c r="Y96" s="48" t="str">
        <f t="shared" si="50"/>
        <v/>
      </c>
      <c r="Z96" s="168" t="str">
        <f t="shared" si="42"/>
        <v/>
      </c>
      <c r="AA96" s="48" t="str">
        <f t="shared" si="54"/>
        <v/>
      </c>
      <c r="AB96" s="389" t="str">
        <f t="shared" si="51"/>
        <v/>
      </c>
      <c r="AC96" s="389" t="str">
        <f t="shared" si="52"/>
        <v/>
      </c>
      <c r="AD96" s="389" t="str">
        <f t="shared" si="53"/>
        <v/>
      </c>
      <c r="AE96" s="389" t="str">
        <f t="shared" si="43"/>
        <v/>
      </c>
      <c r="AF96" s="79"/>
      <c r="AG96" s="3"/>
      <c r="AH96" s="3"/>
      <c r="AI96" s="392" t="str">
        <f t="shared" si="44"/>
        <v/>
      </c>
      <c r="AK96" s="393">
        <f t="shared" si="45"/>
        <v>0</v>
      </c>
      <c r="AL96" s="393">
        <f t="shared" si="46"/>
        <v>0</v>
      </c>
      <c r="AM96" s="393">
        <f t="shared" si="47"/>
        <v>0</v>
      </c>
      <c r="AN96" s="393">
        <f t="shared" si="48"/>
        <v>0</v>
      </c>
      <c r="AO96" s="393">
        <f t="shared" si="48"/>
        <v>0</v>
      </c>
    </row>
    <row r="97" spans="2:41" ht="15.5">
      <c r="B97" s="139"/>
      <c r="C97" s="322">
        <v>82</v>
      </c>
      <c r="D97" s="227"/>
      <c r="E97" s="352"/>
      <c r="F97" s="353"/>
      <c r="G97" s="329"/>
      <c r="H97" s="385"/>
      <c r="I97" s="385"/>
      <c r="J97" s="356"/>
      <c r="K97" s="329"/>
      <c r="L97" s="386"/>
      <c r="M97" s="386"/>
      <c r="N97" s="174" t="str">
        <f t="shared" si="39"/>
        <v/>
      </c>
      <c r="O97" s="387"/>
      <c r="P97" s="388"/>
      <c r="Q97" s="388"/>
      <c r="R97" s="359">
        <f t="shared" si="40"/>
        <v>0</v>
      </c>
      <c r="S97" s="359">
        <f t="shared" si="40"/>
        <v>0</v>
      </c>
      <c r="T97" s="168" t="str">
        <f>IF(J97="","",IF(G97="電算室用",2700,メイン_入力!$Y$32))</f>
        <v/>
      </c>
      <c r="U97" s="168" t="str">
        <f>IF(J97="","",IF(G97="電算室用",0,メイン_入力!$Z$32))</f>
        <v/>
      </c>
      <c r="V97" s="168" t="str">
        <f t="shared" si="41"/>
        <v/>
      </c>
      <c r="W97" s="48" t="str">
        <f t="shared" si="49"/>
        <v/>
      </c>
      <c r="X97" s="356"/>
      <c r="Y97" s="48" t="str">
        <f t="shared" si="50"/>
        <v/>
      </c>
      <c r="Z97" s="168" t="str">
        <f t="shared" si="42"/>
        <v/>
      </c>
      <c r="AA97" s="48" t="str">
        <f t="shared" si="54"/>
        <v/>
      </c>
      <c r="AB97" s="389" t="str">
        <f t="shared" si="51"/>
        <v/>
      </c>
      <c r="AC97" s="389" t="str">
        <f t="shared" si="52"/>
        <v/>
      </c>
      <c r="AD97" s="389" t="str">
        <f t="shared" si="53"/>
        <v/>
      </c>
      <c r="AE97" s="389" t="str">
        <f t="shared" si="43"/>
        <v/>
      </c>
      <c r="AF97" s="79"/>
      <c r="AG97" s="3"/>
      <c r="AH97" s="3"/>
      <c r="AI97" s="392" t="str">
        <f t="shared" si="44"/>
        <v/>
      </c>
      <c r="AK97" s="393">
        <f t="shared" si="45"/>
        <v>0</v>
      </c>
      <c r="AL97" s="393">
        <f t="shared" si="46"/>
        <v>0</v>
      </c>
      <c r="AM97" s="393">
        <f t="shared" si="47"/>
        <v>0</v>
      </c>
      <c r="AN97" s="393">
        <f t="shared" si="48"/>
        <v>0</v>
      </c>
      <c r="AO97" s="393">
        <f t="shared" si="48"/>
        <v>0</v>
      </c>
    </row>
    <row r="98" spans="2:41" ht="15.5">
      <c r="B98" s="139"/>
      <c r="C98" s="322">
        <v>83</v>
      </c>
      <c r="D98" s="227"/>
      <c r="E98" s="352"/>
      <c r="F98" s="353"/>
      <c r="G98" s="329"/>
      <c r="H98" s="385"/>
      <c r="I98" s="385"/>
      <c r="J98" s="356"/>
      <c r="K98" s="329"/>
      <c r="L98" s="386"/>
      <c r="M98" s="386"/>
      <c r="N98" s="174" t="str">
        <f t="shared" si="39"/>
        <v/>
      </c>
      <c r="O98" s="387"/>
      <c r="P98" s="388"/>
      <c r="Q98" s="388"/>
      <c r="R98" s="359">
        <f t="shared" si="40"/>
        <v>0</v>
      </c>
      <c r="S98" s="359">
        <f t="shared" si="40"/>
        <v>0</v>
      </c>
      <c r="T98" s="168" t="str">
        <f>IF(J98="","",IF(G98="電算室用",2700,メイン_入力!$Y$32))</f>
        <v/>
      </c>
      <c r="U98" s="168" t="str">
        <f>IF(J98="","",IF(G98="電算室用",0,メイン_入力!$Z$32))</f>
        <v/>
      </c>
      <c r="V98" s="168" t="str">
        <f t="shared" si="41"/>
        <v/>
      </c>
      <c r="W98" s="48" t="str">
        <f t="shared" si="49"/>
        <v/>
      </c>
      <c r="X98" s="356"/>
      <c r="Y98" s="48" t="str">
        <f t="shared" si="50"/>
        <v/>
      </c>
      <c r="Z98" s="168" t="str">
        <f t="shared" si="42"/>
        <v/>
      </c>
      <c r="AA98" s="48" t="str">
        <f t="shared" si="54"/>
        <v/>
      </c>
      <c r="AB98" s="389" t="str">
        <f t="shared" si="51"/>
        <v/>
      </c>
      <c r="AC98" s="389" t="str">
        <f t="shared" si="52"/>
        <v/>
      </c>
      <c r="AD98" s="389" t="str">
        <f t="shared" si="53"/>
        <v/>
      </c>
      <c r="AE98" s="389" t="str">
        <f t="shared" si="43"/>
        <v/>
      </c>
      <c r="AF98" s="79"/>
      <c r="AG98" s="3"/>
      <c r="AH98" s="3"/>
      <c r="AI98" s="392" t="str">
        <f t="shared" si="44"/>
        <v/>
      </c>
      <c r="AK98" s="393">
        <f t="shared" si="45"/>
        <v>0</v>
      </c>
      <c r="AL98" s="393">
        <f t="shared" si="46"/>
        <v>0</v>
      </c>
      <c r="AM98" s="393">
        <f t="shared" si="47"/>
        <v>0</v>
      </c>
      <c r="AN98" s="393">
        <f t="shared" si="48"/>
        <v>0</v>
      </c>
      <c r="AO98" s="393">
        <f t="shared" si="48"/>
        <v>0</v>
      </c>
    </row>
    <row r="99" spans="2:41" ht="15.5">
      <c r="B99" s="139"/>
      <c r="C99" s="322">
        <v>84</v>
      </c>
      <c r="D99" s="227"/>
      <c r="E99" s="352"/>
      <c r="F99" s="353"/>
      <c r="G99" s="329"/>
      <c r="H99" s="385"/>
      <c r="I99" s="385"/>
      <c r="J99" s="356"/>
      <c r="K99" s="329"/>
      <c r="L99" s="386"/>
      <c r="M99" s="386"/>
      <c r="N99" s="174" t="str">
        <f t="shared" si="39"/>
        <v/>
      </c>
      <c r="O99" s="387"/>
      <c r="P99" s="388"/>
      <c r="Q99" s="388"/>
      <c r="R99" s="359">
        <f t="shared" si="40"/>
        <v>0</v>
      </c>
      <c r="S99" s="359">
        <f t="shared" si="40"/>
        <v>0</v>
      </c>
      <c r="T99" s="168" t="str">
        <f>IF(J99="","",IF(G99="電算室用",2700,メイン_入力!$Y$32))</f>
        <v/>
      </c>
      <c r="U99" s="168" t="str">
        <f>IF(J99="","",IF(G99="電算室用",0,メイン_入力!$Z$32))</f>
        <v/>
      </c>
      <c r="V99" s="168" t="str">
        <f t="shared" si="41"/>
        <v/>
      </c>
      <c r="W99" s="48" t="str">
        <f t="shared" si="49"/>
        <v/>
      </c>
      <c r="X99" s="356"/>
      <c r="Y99" s="48" t="str">
        <f t="shared" si="50"/>
        <v/>
      </c>
      <c r="Z99" s="168" t="str">
        <f t="shared" si="42"/>
        <v/>
      </c>
      <c r="AA99" s="48" t="str">
        <f t="shared" si="54"/>
        <v/>
      </c>
      <c r="AB99" s="389" t="str">
        <f t="shared" si="51"/>
        <v/>
      </c>
      <c r="AC99" s="389" t="str">
        <f t="shared" si="52"/>
        <v/>
      </c>
      <c r="AD99" s="389" t="str">
        <f t="shared" si="53"/>
        <v/>
      </c>
      <c r="AE99" s="389" t="str">
        <f t="shared" si="43"/>
        <v/>
      </c>
      <c r="AF99" s="79"/>
      <c r="AG99" s="3"/>
      <c r="AH99" s="3"/>
      <c r="AI99" s="392" t="str">
        <f t="shared" si="44"/>
        <v/>
      </c>
      <c r="AK99" s="393">
        <f t="shared" si="45"/>
        <v>0</v>
      </c>
      <c r="AL99" s="393">
        <f t="shared" si="46"/>
        <v>0</v>
      </c>
      <c r="AM99" s="393">
        <f t="shared" si="47"/>
        <v>0</v>
      </c>
      <c r="AN99" s="393">
        <f t="shared" si="48"/>
        <v>0</v>
      </c>
      <c r="AO99" s="393">
        <f t="shared" si="48"/>
        <v>0</v>
      </c>
    </row>
    <row r="100" spans="2:41" ht="15.5">
      <c r="B100" s="139"/>
      <c r="C100" s="322">
        <v>85</v>
      </c>
      <c r="D100" s="227"/>
      <c r="E100" s="352"/>
      <c r="F100" s="353"/>
      <c r="G100" s="329"/>
      <c r="H100" s="385"/>
      <c r="I100" s="385"/>
      <c r="J100" s="356"/>
      <c r="K100" s="329"/>
      <c r="L100" s="386"/>
      <c r="M100" s="386"/>
      <c r="N100" s="174" t="str">
        <f t="shared" si="39"/>
        <v/>
      </c>
      <c r="O100" s="387"/>
      <c r="P100" s="388"/>
      <c r="Q100" s="388"/>
      <c r="R100" s="359">
        <f t="shared" si="40"/>
        <v>0</v>
      </c>
      <c r="S100" s="359">
        <f t="shared" si="40"/>
        <v>0</v>
      </c>
      <c r="T100" s="168" t="str">
        <f>IF(J100="","",IF(G100="電算室用",2700,メイン_入力!$Y$32))</f>
        <v/>
      </c>
      <c r="U100" s="168" t="str">
        <f>IF(J100="","",IF(G100="電算室用",0,メイン_入力!$Z$32))</f>
        <v/>
      </c>
      <c r="V100" s="168" t="str">
        <f t="shared" si="41"/>
        <v/>
      </c>
      <c r="W100" s="48" t="str">
        <f t="shared" si="49"/>
        <v/>
      </c>
      <c r="X100" s="356"/>
      <c r="Y100" s="48" t="str">
        <f t="shared" si="50"/>
        <v/>
      </c>
      <c r="Z100" s="168" t="str">
        <f t="shared" si="42"/>
        <v/>
      </c>
      <c r="AA100" s="48" t="str">
        <f t="shared" si="54"/>
        <v/>
      </c>
      <c r="AB100" s="389" t="str">
        <f t="shared" si="51"/>
        <v/>
      </c>
      <c r="AC100" s="389" t="str">
        <f t="shared" si="52"/>
        <v/>
      </c>
      <c r="AD100" s="389" t="str">
        <f t="shared" si="53"/>
        <v/>
      </c>
      <c r="AE100" s="389" t="str">
        <f t="shared" si="43"/>
        <v/>
      </c>
      <c r="AF100" s="79"/>
      <c r="AG100" s="3"/>
      <c r="AH100" s="3"/>
      <c r="AI100" s="392" t="str">
        <f t="shared" si="44"/>
        <v/>
      </c>
      <c r="AK100" s="393">
        <f t="shared" si="45"/>
        <v>0</v>
      </c>
      <c r="AL100" s="393">
        <f t="shared" si="46"/>
        <v>0</v>
      </c>
      <c r="AM100" s="393">
        <f t="shared" si="47"/>
        <v>0</v>
      </c>
      <c r="AN100" s="393">
        <f t="shared" si="48"/>
        <v>0</v>
      </c>
      <c r="AO100" s="393">
        <f t="shared" si="48"/>
        <v>0</v>
      </c>
    </row>
    <row r="101" spans="2:41" ht="15.5">
      <c r="B101" s="139"/>
      <c r="C101" s="322">
        <v>86</v>
      </c>
      <c r="D101" s="227"/>
      <c r="E101" s="352"/>
      <c r="F101" s="353"/>
      <c r="G101" s="329"/>
      <c r="H101" s="385"/>
      <c r="I101" s="385"/>
      <c r="J101" s="356"/>
      <c r="K101" s="329"/>
      <c r="L101" s="386"/>
      <c r="M101" s="386"/>
      <c r="N101" s="174" t="str">
        <f t="shared" si="39"/>
        <v/>
      </c>
      <c r="O101" s="387"/>
      <c r="P101" s="388"/>
      <c r="Q101" s="388"/>
      <c r="R101" s="359">
        <f t="shared" si="40"/>
        <v>0</v>
      </c>
      <c r="S101" s="359">
        <f t="shared" si="40"/>
        <v>0</v>
      </c>
      <c r="T101" s="168" t="str">
        <f>IF(J101="","",IF(G101="電算室用",2700,メイン_入力!$Y$32))</f>
        <v/>
      </c>
      <c r="U101" s="168" t="str">
        <f>IF(J101="","",IF(G101="電算室用",0,メイン_入力!$Z$32))</f>
        <v/>
      </c>
      <c r="V101" s="168" t="str">
        <f t="shared" si="41"/>
        <v/>
      </c>
      <c r="W101" s="48" t="str">
        <f t="shared" si="49"/>
        <v/>
      </c>
      <c r="X101" s="356"/>
      <c r="Y101" s="48" t="str">
        <f t="shared" si="50"/>
        <v/>
      </c>
      <c r="Z101" s="168" t="str">
        <f t="shared" si="42"/>
        <v/>
      </c>
      <c r="AA101" s="48" t="str">
        <f t="shared" si="54"/>
        <v/>
      </c>
      <c r="AB101" s="389" t="str">
        <f t="shared" si="51"/>
        <v/>
      </c>
      <c r="AC101" s="389" t="str">
        <f t="shared" si="52"/>
        <v/>
      </c>
      <c r="AD101" s="389" t="str">
        <f t="shared" si="53"/>
        <v/>
      </c>
      <c r="AE101" s="389" t="str">
        <f t="shared" si="43"/>
        <v/>
      </c>
      <c r="AF101" s="79"/>
      <c r="AG101" s="3"/>
      <c r="AH101" s="3"/>
      <c r="AI101" s="392" t="str">
        <f t="shared" si="44"/>
        <v/>
      </c>
      <c r="AK101" s="393">
        <f t="shared" si="45"/>
        <v>0</v>
      </c>
      <c r="AL101" s="393">
        <f t="shared" si="46"/>
        <v>0</v>
      </c>
      <c r="AM101" s="393">
        <f t="shared" si="47"/>
        <v>0</v>
      </c>
      <c r="AN101" s="393">
        <f t="shared" si="48"/>
        <v>0</v>
      </c>
      <c r="AO101" s="393">
        <f t="shared" si="48"/>
        <v>0</v>
      </c>
    </row>
    <row r="102" spans="2:41" ht="15.5">
      <c r="B102" s="139"/>
      <c r="C102" s="322">
        <v>87</v>
      </c>
      <c r="D102" s="227"/>
      <c r="E102" s="352"/>
      <c r="F102" s="353"/>
      <c r="G102" s="329"/>
      <c r="H102" s="385"/>
      <c r="I102" s="385"/>
      <c r="J102" s="356"/>
      <c r="K102" s="329"/>
      <c r="L102" s="386"/>
      <c r="M102" s="386"/>
      <c r="N102" s="174" t="str">
        <f t="shared" si="39"/>
        <v/>
      </c>
      <c r="O102" s="387"/>
      <c r="P102" s="388"/>
      <c r="Q102" s="388"/>
      <c r="R102" s="359">
        <f t="shared" si="40"/>
        <v>0</v>
      </c>
      <c r="S102" s="359">
        <f t="shared" si="40"/>
        <v>0</v>
      </c>
      <c r="T102" s="168" t="str">
        <f>IF(J102="","",IF(G102="電算室用",2700,メイン_入力!$Y$32))</f>
        <v/>
      </c>
      <c r="U102" s="168" t="str">
        <f>IF(J102="","",IF(G102="電算室用",0,メイン_入力!$Z$32))</f>
        <v/>
      </c>
      <c r="V102" s="168" t="str">
        <f t="shared" si="41"/>
        <v/>
      </c>
      <c r="W102" s="48" t="str">
        <f t="shared" si="49"/>
        <v/>
      </c>
      <c r="X102" s="356"/>
      <c r="Y102" s="48" t="str">
        <f t="shared" si="50"/>
        <v/>
      </c>
      <c r="Z102" s="168" t="str">
        <f t="shared" si="42"/>
        <v/>
      </c>
      <c r="AA102" s="48" t="str">
        <f t="shared" si="54"/>
        <v/>
      </c>
      <c r="AB102" s="389" t="str">
        <f t="shared" si="51"/>
        <v/>
      </c>
      <c r="AC102" s="389" t="str">
        <f t="shared" si="52"/>
        <v/>
      </c>
      <c r="AD102" s="389" t="str">
        <f t="shared" si="53"/>
        <v/>
      </c>
      <c r="AE102" s="389" t="str">
        <f t="shared" si="43"/>
        <v/>
      </c>
      <c r="AF102" s="79"/>
      <c r="AG102" s="3"/>
      <c r="AH102" s="3"/>
      <c r="AI102" s="392" t="str">
        <f t="shared" si="44"/>
        <v/>
      </c>
      <c r="AK102" s="393">
        <f t="shared" si="45"/>
        <v>0</v>
      </c>
      <c r="AL102" s="393">
        <f t="shared" si="46"/>
        <v>0</v>
      </c>
      <c r="AM102" s="393">
        <f t="shared" si="47"/>
        <v>0</v>
      </c>
      <c r="AN102" s="393">
        <f t="shared" si="48"/>
        <v>0</v>
      </c>
      <c r="AO102" s="393">
        <f t="shared" si="48"/>
        <v>0</v>
      </c>
    </row>
    <row r="103" spans="2:41" ht="15.5">
      <c r="B103" s="139"/>
      <c r="C103" s="322">
        <v>88</v>
      </c>
      <c r="D103" s="227"/>
      <c r="E103" s="352"/>
      <c r="F103" s="353"/>
      <c r="G103" s="329"/>
      <c r="H103" s="385"/>
      <c r="I103" s="385"/>
      <c r="J103" s="356"/>
      <c r="K103" s="329"/>
      <c r="L103" s="386"/>
      <c r="M103" s="386"/>
      <c r="N103" s="174" t="str">
        <f t="shared" si="39"/>
        <v/>
      </c>
      <c r="O103" s="387"/>
      <c r="P103" s="388"/>
      <c r="Q103" s="388"/>
      <c r="R103" s="359">
        <f t="shared" si="40"/>
        <v>0</v>
      </c>
      <c r="S103" s="359">
        <f t="shared" si="40"/>
        <v>0</v>
      </c>
      <c r="T103" s="168" t="str">
        <f>IF(J103="","",IF(G103="電算室用",2700,メイン_入力!$Y$32))</f>
        <v/>
      </c>
      <c r="U103" s="168" t="str">
        <f>IF(J103="","",IF(G103="電算室用",0,メイン_入力!$Z$32))</f>
        <v/>
      </c>
      <c r="V103" s="168" t="str">
        <f t="shared" si="41"/>
        <v/>
      </c>
      <c r="W103" s="48" t="str">
        <f t="shared" si="49"/>
        <v/>
      </c>
      <c r="X103" s="356"/>
      <c r="Y103" s="48" t="str">
        <f t="shared" si="50"/>
        <v/>
      </c>
      <c r="Z103" s="168" t="str">
        <f t="shared" si="42"/>
        <v/>
      </c>
      <c r="AA103" s="48" t="str">
        <f t="shared" si="54"/>
        <v/>
      </c>
      <c r="AB103" s="389" t="str">
        <f t="shared" si="51"/>
        <v/>
      </c>
      <c r="AC103" s="389" t="str">
        <f t="shared" si="52"/>
        <v/>
      </c>
      <c r="AD103" s="389" t="str">
        <f t="shared" si="53"/>
        <v/>
      </c>
      <c r="AE103" s="389" t="str">
        <f t="shared" si="43"/>
        <v/>
      </c>
      <c r="AF103" s="79"/>
      <c r="AG103" s="3"/>
      <c r="AH103" s="3"/>
      <c r="AI103" s="392" t="str">
        <f t="shared" si="44"/>
        <v/>
      </c>
      <c r="AK103" s="393">
        <f t="shared" si="45"/>
        <v>0</v>
      </c>
      <c r="AL103" s="393">
        <f t="shared" si="46"/>
        <v>0</v>
      </c>
      <c r="AM103" s="393">
        <f t="shared" si="47"/>
        <v>0</v>
      </c>
      <c r="AN103" s="393">
        <f t="shared" si="48"/>
        <v>0</v>
      </c>
      <c r="AO103" s="393">
        <f t="shared" si="48"/>
        <v>0</v>
      </c>
    </row>
    <row r="104" spans="2:41" ht="15.5">
      <c r="B104" s="139"/>
      <c r="C104" s="322">
        <v>89</v>
      </c>
      <c r="D104" s="227"/>
      <c r="E104" s="352"/>
      <c r="F104" s="353"/>
      <c r="G104" s="329"/>
      <c r="H104" s="385"/>
      <c r="I104" s="385"/>
      <c r="J104" s="356"/>
      <c r="K104" s="329"/>
      <c r="L104" s="386"/>
      <c r="M104" s="386"/>
      <c r="N104" s="174" t="str">
        <f t="shared" si="39"/>
        <v/>
      </c>
      <c r="O104" s="387"/>
      <c r="P104" s="388"/>
      <c r="Q104" s="388"/>
      <c r="R104" s="359">
        <f t="shared" si="40"/>
        <v>0</v>
      </c>
      <c r="S104" s="359">
        <f t="shared" si="40"/>
        <v>0</v>
      </c>
      <c r="T104" s="168" t="str">
        <f>IF(J104="","",IF(G104="電算室用",2700,メイン_入力!$Y$32))</f>
        <v/>
      </c>
      <c r="U104" s="168" t="str">
        <f>IF(J104="","",IF(G104="電算室用",0,メイン_入力!$Z$32))</f>
        <v/>
      </c>
      <c r="V104" s="168" t="str">
        <f t="shared" si="41"/>
        <v/>
      </c>
      <c r="W104" s="48" t="str">
        <f t="shared" si="49"/>
        <v/>
      </c>
      <c r="X104" s="356"/>
      <c r="Y104" s="48" t="str">
        <f t="shared" si="50"/>
        <v/>
      </c>
      <c r="Z104" s="168" t="str">
        <f t="shared" si="42"/>
        <v/>
      </c>
      <c r="AA104" s="48" t="str">
        <f t="shared" si="54"/>
        <v/>
      </c>
      <c r="AB104" s="389" t="str">
        <f t="shared" si="51"/>
        <v/>
      </c>
      <c r="AC104" s="389" t="str">
        <f t="shared" si="52"/>
        <v/>
      </c>
      <c r="AD104" s="389" t="str">
        <f t="shared" si="53"/>
        <v/>
      </c>
      <c r="AE104" s="389" t="str">
        <f t="shared" si="43"/>
        <v/>
      </c>
      <c r="AF104" s="79"/>
      <c r="AG104" s="3"/>
      <c r="AH104" s="3"/>
      <c r="AI104" s="392" t="str">
        <f t="shared" si="44"/>
        <v/>
      </c>
      <c r="AK104" s="393">
        <f t="shared" si="45"/>
        <v>0</v>
      </c>
      <c r="AL104" s="393">
        <f t="shared" si="46"/>
        <v>0</v>
      </c>
      <c r="AM104" s="393">
        <f t="shared" si="47"/>
        <v>0</v>
      </c>
      <c r="AN104" s="393">
        <f t="shared" si="48"/>
        <v>0</v>
      </c>
      <c r="AO104" s="393">
        <f t="shared" si="48"/>
        <v>0</v>
      </c>
    </row>
    <row r="105" spans="2:41" ht="15.5">
      <c r="B105" s="139"/>
      <c r="C105" s="322">
        <v>90</v>
      </c>
      <c r="D105" s="227"/>
      <c r="E105" s="352"/>
      <c r="F105" s="353"/>
      <c r="G105" s="329"/>
      <c r="H105" s="385"/>
      <c r="I105" s="385"/>
      <c r="J105" s="356"/>
      <c r="K105" s="329"/>
      <c r="L105" s="386"/>
      <c r="M105" s="386"/>
      <c r="N105" s="174" t="str">
        <f t="shared" si="39"/>
        <v/>
      </c>
      <c r="O105" s="387"/>
      <c r="P105" s="388"/>
      <c r="Q105" s="388"/>
      <c r="R105" s="359">
        <f t="shared" si="40"/>
        <v>0</v>
      </c>
      <c r="S105" s="359">
        <f t="shared" si="40"/>
        <v>0</v>
      </c>
      <c r="T105" s="168" t="str">
        <f>IF(J105="","",IF(G105="電算室用",2700,メイン_入力!$Y$32))</f>
        <v/>
      </c>
      <c r="U105" s="168" t="str">
        <f>IF(J105="","",IF(G105="電算室用",0,メイン_入力!$Z$32))</f>
        <v/>
      </c>
      <c r="V105" s="168" t="str">
        <f t="shared" si="41"/>
        <v/>
      </c>
      <c r="W105" s="48" t="str">
        <f t="shared" si="49"/>
        <v/>
      </c>
      <c r="X105" s="356"/>
      <c r="Y105" s="48" t="str">
        <f t="shared" si="50"/>
        <v/>
      </c>
      <c r="Z105" s="168" t="str">
        <f t="shared" si="42"/>
        <v/>
      </c>
      <c r="AA105" s="48" t="str">
        <f t="shared" si="54"/>
        <v/>
      </c>
      <c r="AB105" s="389" t="str">
        <f t="shared" si="51"/>
        <v/>
      </c>
      <c r="AC105" s="389" t="str">
        <f t="shared" si="52"/>
        <v/>
      </c>
      <c r="AD105" s="389" t="str">
        <f t="shared" si="53"/>
        <v/>
      </c>
      <c r="AE105" s="389" t="str">
        <f t="shared" si="43"/>
        <v/>
      </c>
      <c r="AF105" s="79"/>
      <c r="AG105" s="3"/>
      <c r="AH105" s="3"/>
      <c r="AI105" s="394" t="str">
        <f t="shared" si="44"/>
        <v/>
      </c>
      <c r="AK105" s="395">
        <f t="shared" si="45"/>
        <v>0</v>
      </c>
      <c r="AL105" s="395">
        <f t="shared" si="46"/>
        <v>0</v>
      </c>
      <c r="AM105" s="395">
        <f t="shared" si="47"/>
        <v>0</v>
      </c>
      <c r="AN105" s="395">
        <f t="shared" si="48"/>
        <v>0</v>
      </c>
      <c r="AO105" s="395">
        <f t="shared" si="48"/>
        <v>0</v>
      </c>
    </row>
    <row r="106" spans="2:41" ht="15.5">
      <c r="B106" s="299"/>
      <c r="C106" s="332"/>
      <c r="D106" s="332"/>
      <c r="E106" s="332"/>
      <c r="F106" s="332"/>
      <c r="G106" s="332"/>
      <c r="H106" s="332"/>
      <c r="I106" s="332"/>
      <c r="J106" s="332"/>
      <c r="K106" s="332"/>
      <c r="L106" s="396"/>
      <c r="M106" s="396"/>
      <c r="N106" s="396"/>
      <c r="O106" s="332"/>
      <c r="P106" s="333"/>
      <c r="Q106" s="333"/>
      <c r="R106" s="397"/>
      <c r="S106" s="397"/>
      <c r="T106" s="332"/>
      <c r="U106" s="332"/>
      <c r="V106" s="332"/>
      <c r="W106" s="332"/>
      <c r="X106" s="332"/>
      <c r="Y106" s="332"/>
      <c r="Z106" s="398"/>
      <c r="AA106" s="362"/>
      <c r="AB106" s="399"/>
      <c r="AC106" s="399"/>
      <c r="AD106" s="399"/>
      <c r="AE106" s="545"/>
      <c r="AF106" s="334"/>
    </row>
    <row r="107" spans="2:41" ht="15.5">
      <c r="L107" s="405"/>
      <c r="M107" s="405"/>
      <c r="N107" s="405"/>
      <c r="P107" s="309"/>
      <c r="Q107" s="309"/>
      <c r="R107" s="401"/>
      <c r="S107" s="401"/>
      <c r="Z107" s="398"/>
      <c r="AA107" s="362"/>
      <c r="AB107" s="404"/>
      <c r="AC107" s="389"/>
      <c r="AD107" s="389"/>
      <c r="AE107" s="547"/>
      <c r="AF107" s="303" t="s">
        <v>229</v>
      </c>
    </row>
    <row r="108" spans="2:41" ht="15.5">
      <c r="B108" s="139"/>
      <c r="C108" s="322">
        <v>91</v>
      </c>
      <c r="D108" s="227"/>
      <c r="E108" s="352"/>
      <c r="F108" s="353"/>
      <c r="G108" s="329"/>
      <c r="H108" s="385"/>
      <c r="I108" s="385"/>
      <c r="J108" s="356"/>
      <c r="K108" s="329"/>
      <c r="L108" s="386"/>
      <c r="M108" s="386"/>
      <c r="N108" s="174" t="str">
        <f t="shared" ref="N108:N137" si="55">IF(OR(J108="",AND(L108="",M108="")),"",(IF(L108=0,0,H108/L108)+IF(M108=0,0,I108/M108))/(SIGN(L108)+SIGN(M108)))</f>
        <v/>
      </c>
      <c r="O108" s="387"/>
      <c r="P108" s="388"/>
      <c r="Q108" s="388"/>
      <c r="R108" s="359">
        <f t="shared" ref="R108:S137" si="56">AN108</f>
        <v>0</v>
      </c>
      <c r="S108" s="359">
        <f t="shared" si="56"/>
        <v>0</v>
      </c>
      <c r="T108" s="168" t="str">
        <f>IF(J108="","",IF(G108="電算室用",2700,メイン_入力!$Y$32))</f>
        <v/>
      </c>
      <c r="U108" s="168" t="str">
        <f>IF(J108="","",IF(G108="電算室用",0,メイン_入力!$Z$32))</f>
        <v/>
      </c>
      <c r="V108" s="168" t="str">
        <f t="shared" ref="V108:V137" si="57">IF(OR(J108="",AND(L108="",M108="")),"",(L108*J108*T108+M108*J108*U108)*IF(K108="電気",1,3.6/HLOOKUP(K108,$BA$2:$BD$3,2,0)))</f>
        <v/>
      </c>
      <c r="W108" s="48" t="str">
        <f>IF($K108="","",IF($K108="電気","kWh/年",IF(OR($K108="低圧ｶﾞｽ",$K108="中圧ｶﾞｽ"),"Nm3/年",IF($K108="LPG","kg/年",IF(OR($K108="A重油",$K108="灯油"),"ℓ/年","MJ/年")))))</f>
        <v/>
      </c>
      <c r="X108" s="356"/>
      <c r="Y108" s="48" t="str">
        <f>IF($K108="","",IF($K108="電気","kWh/年",IF(OR($K108="低圧ｶﾞｽ",$K108="中圧ｶﾞｽ"),"m3/年",IF($K108="LPG","kg/年",IF(OR($K108="A重油",$K108="灯油"),"ℓ/年","MJ/年")))))</f>
        <v/>
      </c>
      <c r="Z108" s="168" t="str">
        <f t="shared" ref="Z108:Z137" si="58">IF(OR(AND(R108=0,S108=0),E108="",AND(N108&lt;AI108,P108="")),"",IF(NOT(N(X108)=0),X108*HLOOKUP(K108,$BA$6:$BD$7,2,0),V108)*(L108*T108/(L108*T108+M108*U108)*R108/(1-R108)+(1-L108*T108/(L108*T108+M108*U108))*S108/(1-S108)))</f>
        <v/>
      </c>
      <c r="AA108" s="48" t="str">
        <f>IF($J108="","",W108)</f>
        <v/>
      </c>
      <c r="AB108" s="389" t="str">
        <f>IF(ISERROR($Z108),"",IF($Z108="","",$Z108*INDEX($BG$3:$BJ$5,1,MATCH($K108,$BG$2:$BJ$2,0))/1000))</f>
        <v/>
      </c>
      <c r="AC108" s="389" t="str">
        <f>IF(ISERROR($Z108),"",IF($Z108="","",$Z108*INDEX($BG$3:$BJ$5,2,MATCH($K108,$BG$2:$BJ$2,0))/1000))</f>
        <v/>
      </c>
      <c r="AD108" s="389" t="str">
        <f>IF(ISERROR($Z108),"",IF($Z108="","",$Z108*INDEX($BG$3:$BJ$5,3,MATCH($K108,$BG$2:$BJ$2,0))/1000))</f>
        <v/>
      </c>
      <c r="AE108" s="389" t="str">
        <f t="shared" ref="AE108:AE136" si="59">IF(ISERROR($Z108),"",IF($Z108="","",$Z108*INDEX($BG$3:$BJ$6,4,MATCH($K108,$BG$2:$BJ$2,0))/1000))</f>
        <v/>
      </c>
      <c r="AF108" s="79"/>
      <c r="AG108" s="3"/>
      <c r="AH108" s="3"/>
      <c r="AI108" s="390" t="str">
        <f t="shared" ref="AI108:AI137" si="60">IF(H108="","",INDEX($AU$3:$AY$5,MATCH(H108,$AT$3:$AT$5),MATCH(G108,$AU$2:$AY$2,0)))</f>
        <v/>
      </c>
      <c r="AK108" s="391">
        <f t="shared" ref="AK108:AK137" si="61">IF(AND(O108&gt;0,P108="○"),IF(OR(J108="",N(L108)=0),0,IF(G108&lt;&gt;"GHP",1-($AU$10)*(9.76/3.6)/O108,1-($AU$10)/O108)),IF(OR(J108="",N(L108)=0),0,1-(IF(G108="電算室用",$AW$9,$AU$9)*IF(K108="電気",9.76/3.6,1))/(H108/L108)))</f>
        <v>0</v>
      </c>
      <c r="AL108" s="391">
        <f t="shared" ref="AL108:AL137" si="62">IF(AND(O108&gt;0,P108="○"),IF(OR(J108="",N(M108)=0),0,IF(G108&lt;&gt;"GHP",1-($AU$10)*(9.76/3.6)/O108,1-($AU$10)/O108)),IF(OR(J108="",N(M108)=0,G108="電算室用"),0,1-($AU$9*IF(K108="電気",9.76/3.6,1))/(I108/M108)))</f>
        <v>0</v>
      </c>
      <c r="AM108" s="391">
        <f t="shared" ref="AM108:AM137" si="63">IF(Q108="○",$BA$10,0)</f>
        <v>0</v>
      </c>
      <c r="AN108" s="391">
        <f t="shared" ref="AN108:AO137" si="64">AK108+(1-AK108)*$AM108</f>
        <v>0</v>
      </c>
      <c r="AO108" s="391">
        <f t="shared" si="64"/>
        <v>0</v>
      </c>
    </row>
    <row r="109" spans="2:41" ht="15.5">
      <c r="B109" s="139"/>
      <c r="C109" s="322">
        <v>92</v>
      </c>
      <c r="D109" s="227"/>
      <c r="E109" s="352"/>
      <c r="F109" s="353"/>
      <c r="G109" s="329"/>
      <c r="H109" s="385"/>
      <c r="I109" s="385"/>
      <c r="J109" s="356"/>
      <c r="K109" s="329"/>
      <c r="L109" s="386"/>
      <c r="M109" s="386"/>
      <c r="N109" s="174" t="str">
        <f t="shared" si="55"/>
        <v/>
      </c>
      <c r="O109" s="387"/>
      <c r="P109" s="388"/>
      <c r="Q109" s="388"/>
      <c r="R109" s="359">
        <f t="shared" si="56"/>
        <v>0</v>
      </c>
      <c r="S109" s="359">
        <f t="shared" si="56"/>
        <v>0</v>
      </c>
      <c r="T109" s="168" t="str">
        <f>IF(J109="","",IF(G109="電算室用",2700,メイン_入力!$Y$32))</f>
        <v/>
      </c>
      <c r="U109" s="168" t="str">
        <f>IF(J109="","",IF(G109="電算室用",0,メイン_入力!$Z$32))</f>
        <v/>
      </c>
      <c r="V109" s="168" t="str">
        <f t="shared" si="57"/>
        <v/>
      </c>
      <c r="W109" s="48" t="str">
        <f t="shared" ref="W109:W137" si="65">IF($K109="","",IF($K109="電気","kWh/年",IF(OR(K109="低圧ｶﾞｽ",K109="中圧ｶﾞｽ"),"Nm3/年",IF($K109="LPG","kg/年",IF(OR($K109="A重油",$K109="灯油"),"ℓ/年","MJ/年")))))</f>
        <v/>
      </c>
      <c r="X109" s="356"/>
      <c r="Y109" s="48" t="str">
        <f t="shared" ref="Y109:Y137" si="66">IF($K109="","",IF($K109="電気","kWh/年",IF(OR($K109="低圧ｶﾞｽ",$K109="中圧ｶﾞｽ"),"m3/年",IF($K109="LPG","kg/年",IF(OR($K109="A重油",$K109="灯油"),"ℓ/年","MJ/年")))))</f>
        <v/>
      </c>
      <c r="Z109" s="168" t="str">
        <f t="shared" si="58"/>
        <v/>
      </c>
      <c r="AA109" s="48" t="str">
        <f>IF($K109="","",W109)</f>
        <v/>
      </c>
      <c r="AB109" s="389" t="str">
        <f t="shared" ref="AB109:AB137" si="67">IF(ISERROR($Z109),"",IF($Z109="","",$Z109*INDEX($BG$3:$BJ$5,1,MATCH($K109,$BG$2:$BJ$2,0))/1000))</f>
        <v/>
      </c>
      <c r="AC109" s="389" t="str">
        <f t="shared" ref="AC109:AC137" si="68">IF(ISERROR($Z109),"",IF($Z109="","",$Z109*INDEX($BG$3:$BJ$5,2,MATCH($K109,$BG$2:$BJ$2,0))/1000))</f>
        <v/>
      </c>
      <c r="AD109" s="389" t="str">
        <f t="shared" ref="AD109:AD137" si="69">IF(ISERROR($Z109),"",IF($Z109="","",$Z109*INDEX($BG$3:$BJ$5,3,MATCH($K109,$BG$2:$BJ$2,0))/1000))</f>
        <v/>
      </c>
      <c r="AE109" s="389" t="str">
        <f t="shared" si="59"/>
        <v/>
      </c>
      <c r="AF109" s="79"/>
      <c r="AG109" s="3"/>
      <c r="AH109" s="3"/>
      <c r="AI109" s="392" t="str">
        <f t="shared" si="60"/>
        <v/>
      </c>
      <c r="AK109" s="393">
        <f t="shared" si="61"/>
        <v>0</v>
      </c>
      <c r="AL109" s="393">
        <f t="shared" si="62"/>
        <v>0</v>
      </c>
      <c r="AM109" s="393">
        <f t="shared" si="63"/>
        <v>0</v>
      </c>
      <c r="AN109" s="393">
        <f t="shared" si="64"/>
        <v>0</v>
      </c>
      <c r="AO109" s="393">
        <f t="shared" si="64"/>
        <v>0</v>
      </c>
    </row>
    <row r="110" spans="2:41" ht="15.5">
      <c r="B110" s="139"/>
      <c r="C110" s="322">
        <v>93</v>
      </c>
      <c r="D110" s="227"/>
      <c r="E110" s="352"/>
      <c r="F110" s="353"/>
      <c r="G110" s="329"/>
      <c r="H110" s="385"/>
      <c r="I110" s="385"/>
      <c r="J110" s="356"/>
      <c r="K110" s="329"/>
      <c r="L110" s="386"/>
      <c r="M110" s="386"/>
      <c r="N110" s="174" t="str">
        <f t="shared" si="55"/>
        <v/>
      </c>
      <c r="O110" s="387"/>
      <c r="P110" s="388"/>
      <c r="Q110" s="388"/>
      <c r="R110" s="359">
        <f t="shared" si="56"/>
        <v>0</v>
      </c>
      <c r="S110" s="359">
        <f t="shared" si="56"/>
        <v>0</v>
      </c>
      <c r="T110" s="168" t="str">
        <f>IF(J110="","",IF(G110="電算室用",2700,メイン_入力!$Y$32))</f>
        <v/>
      </c>
      <c r="U110" s="168" t="str">
        <f>IF(J110="","",IF(G110="電算室用",0,メイン_入力!$Z$32))</f>
        <v/>
      </c>
      <c r="V110" s="168" t="str">
        <f t="shared" si="57"/>
        <v/>
      </c>
      <c r="W110" s="48" t="str">
        <f t="shared" si="65"/>
        <v/>
      </c>
      <c r="X110" s="356"/>
      <c r="Y110" s="48" t="str">
        <f t="shared" si="66"/>
        <v/>
      </c>
      <c r="Z110" s="168" t="str">
        <f t="shared" si="58"/>
        <v/>
      </c>
      <c r="AA110" s="48" t="str">
        <f>IF($K110="","",W110)</f>
        <v/>
      </c>
      <c r="AB110" s="389" t="str">
        <f t="shared" si="67"/>
        <v/>
      </c>
      <c r="AC110" s="389" t="str">
        <f t="shared" si="68"/>
        <v/>
      </c>
      <c r="AD110" s="389" t="str">
        <f t="shared" si="69"/>
        <v/>
      </c>
      <c r="AE110" s="389" t="str">
        <f t="shared" si="59"/>
        <v/>
      </c>
      <c r="AF110" s="79"/>
      <c r="AG110" s="3"/>
      <c r="AH110" s="3"/>
      <c r="AI110" s="392" t="str">
        <f t="shared" si="60"/>
        <v/>
      </c>
      <c r="AK110" s="393">
        <f t="shared" si="61"/>
        <v>0</v>
      </c>
      <c r="AL110" s="393">
        <f t="shared" si="62"/>
        <v>0</v>
      </c>
      <c r="AM110" s="393">
        <f t="shared" si="63"/>
        <v>0</v>
      </c>
      <c r="AN110" s="393">
        <f t="shared" si="64"/>
        <v>0</v>
      </c>
      <c r="AO110" s="393">
        <f t="shared" si="64"/>
        <v>0</v>
      </c>
    </row>
    <row r="111" spans="2:41" ht="15.5">
      <c r="B111" s="139"/>
      <c r="C111" s="322">
        <v>94</v>
      </c>
      <c r="D111" s="227"/>
      <c r="E111" s="352"/>
      <c r="F111" s="353"/>
      <c r="G111" s="329"/>
      <c r="H111" s="385"/>
      <c r="I111" s="385"/>
      <c r="J111" s="356"/>
      <c r="K111" s="329"/>
      <c r="L111" s="386"/>
      <c r="M111" s="386"/>
      <c r="N111" s="174" t="str">
        <f t="shared" si="55"/>
        <v/>
      </c>
      <c r="O111" s="387"/>
      <c r="P111" s="388"/>
      <c r="Q111" s="388"/>
      <c r="R111" s="359">
        <f t="shared" si="56"/>
        <v>0</v>
      </c>
      <c r="S111" s="359">
        <f t="shared" si="56"/>
        <v>0</v>
      </c>
      <c r="T111" s="168" t="str">
        <f>IF(J111="","",IF(G111="電算室用",2700,メイン_入力!$Y$32))</f>
        <v/>
      </c>
      <c r="U111" s="168" t="str">
        <f>IF(J111="","",IF(G111="電算室用",0,メイン_入力!$Z$32))</f>
        <v/>
      </c>
      <c r="V111" s="168" t="str">
        <f t="shared" si="57"/>
        <v/>
      </c>
      <c r="W111" s="48" t="str">
        <f t="shared" si="65"/>
        <v/>
      </c>
      <c r="X111" s="356"/>
      <c r="Y111" s="48" t="str">
        <f t="shared" si="66"/>
        <v/>
      </c>
      <c r="Z111" s="168" t="str">
        <f t="shared" si="58"/>
        <v/>
      </c>
      <c r="AA111" s="48" t="str">
        <f t="shared" ref="AA111:AA137" si="70">IF($K111="","",W111)</f>
        <v/>
      </c>
      <c r="AB111" s="389" t="str">
        <f t="shared" si="67"/>
        <v/>
      </c>
      <c r="AC111" s="389" t="str">
        <f t="shared" si="68"/>
        <v/>
      </c>
      <c r="AD111" s="389" t="str">
        <f t="shared" si="69"/>
        <v/>
      </c>
      <c r="AE111" s="389" t="str">
        <f t="shared" si="59"/>
        <v/>
      </c>
      <c r="AF111" s="79"/>
      <c r="AG111" s="3"/>
      <c r="AH111" s="3"/>
      <c r="AI111" s="392" t="str">
        <f t="shared" si="60"/>
        <v/>
      </c>
      <c r="AK111" s="393">
        <f t="shared" si="61"/>
        <v>0</v>
      </c>
      <c r="AL111" s="393">
        <f t="shared" si="62"/>
        <v>0</v>
      </c>
      <c r="AM111" s="393">
        <f t="shared" si="63"/>
        <v>0</v>
      </c>
      <c r="AN111" s="393">
        <f t="shared" si="64"/>
        <v>0</v>
      </c>
      <c r="AO111" s="393">
        <f t="shared" si="64"/>
        <v>0</v>
      </c>
    </row>
    <row r="112" spans="2:41" ht="15.5">
      <c r="B112" s="139"/>
      <c r="C112" s="322">
        <v>95</v>
      </c>
      <c r="D112" s="227"/>
      <c r="E112" s="352"/>
      <c r="F112" s="353"/>
      <c r="G112" s="329"/>
      <c r="H112" s="385"/>
      <c r="I112" s="385"/>
      <c r="J112" s="356"/>
      <c r="K112" s="329"/>
      <c r="L112" s="386"/>
      <c r="M112" s="386"/>
      <c r="N112" s="174" t="str">
        <f t="shared" si="55"/>
        <v/>
      </c>
      <c r="O112" s="387"/>
      <c r="P112" s="388"/>
      <c r="Q112" s="388"/>
      <c r="R112" s="359">
        <f t="shared" si="56"/>
        <v>0</v>
      </c>
      <c r="S112" s="359">
        <f t="shared" si="56"/>
        <v>0</v>
      </c>
      <c r="T112" s="168" t="str">
        <f>IF(J112="","",IF(G112="電算室用",2700,メイン_入力!$Y$32))</f>
        <v/>
      </c>
      <c r="U112" s="168" t="str">
        <f>IF(J112="","",IF(G112="電算室用",0,メイン_入力!$Z$32))</f>
        <v/>
      </c>
      <c r="V112" s="168" t="str">
        <f t="shared" si="57"/>
        <v/>
      </c>
      <c r="W112" s="48" t="str">
        <f t="shared" si="65"/>
        <v/>
      </c>
      <c r="X112" s="356"/>
      <c r="Y112" s="48" t="str">
        <f t="shared" si="66"/>
        <v/>
      </c>
      <c r="Z112" s="168" t="str">
        <f t="shared" si="58"/>
        <v/>
      </c>
      <c r="AA112" s="48" t="str">
        <f t="shared" si="70"/>
        <v/>
      </c>
      <c r="AB112" s="389" t="str">
        <f t="shared" si="67"/>
        <v/>
      </c>
      <c r="AC112" s="389" t="str">
        <f t="shared" si="68"/>
        <v/>
      </c>
      <c r="AD112" s="389" t="str">
        <f t="shared" si="69"/>
        <v/>
      </c>
      <c r="AE112" s="389" t="str">
        <f t="shared" si="59"/>
        <v/>
      </c>
      <c r="AF112" s="79"/>
      <c r="AG112" s="3"/>
      <c r="AH112" s="3"/>
      <c r="AI112" s="392" t="str">
        <f t="shared" si="60"/>
        <v/>
      </c>
      <c r="AK112" s="393">
        <f t="shared" si="61"/>
        <v>0</v>
      </c>
      <c r="AL112" s="393">
        <f t="shared" si="62"/>
        <v>0</v>
      </c>
      <c r="AM112" s="393">
        <f t="shared" si="63"/>
        <v>0</v>
      </c>
      <c r="AN112" s="393">
        <f t="shared" si="64"/>
        <v>0</v>
      </c>
      <c r="AO112" s="393">
        <f t="shared" si="64"/>
        <v>0</v>
      </c>
    </row>
    <row r="113" spans="2:41" ht="15.5">
      <c r="B113" s="139"/>
      <c r="C113" s="322">
        <v>96</v>
      </c>
      <c r="D113" s="227"/>
      <c r="E113" s="352"/>
      <c r="F113" s="353"/>
      <c r="G113" s="329"/>
      <c r="H113" s="385"/>
      <c r="I113" s="385"/>
      <c r="J113" s="356"/>
      <c r="K113" s="329"/>
      <c r="L113" s="386"/>
      <c r="M113" s="386"/>
      <c r="N113" s="174" t="str">
        <f t="shared" si="55"/>
        <v/>
      </c>
      <c r="O113" s="387"/>
      <c r="P113" s="388"/>
      <c r="Q113" s="388"/>
      <c r="R113" s="359">
        <f t="shared" si="56"/>
        <v>0</v>
      </c>
      <c r="S113" s="359">
        <f t="shared" si="56"/>
        <v>0</v>
      </c>
      <c r="T113" s="168" t="str">
        <f>IF(J113="","",IF(G113="電算室用",2700,メイン_入力!$Y$32))</f>
        <v/>
      </c>
      <c r="U113" s="168" t="str">
        <f>IF(J113="","",IF(G113="電算室用",0,メイン_入力!$Z$32))</f>
        <v/>
      </c>
      <c r="V113" s="168" t="str">
        <f t="shared" si="57"/>
        <v/>
      </c>
      <c r="W113" s="48" t="str">
        <f t="shared" si="65"/>
        <v/>
      </c>
      <c r="X113" s="356"/>
      <c r="Y113" s="48" t="str">
        <f t="shared" si="66"/>
        <v/>
      </c>
      <c r="Z113" s="168" t="str">
        <f t="shared" si="58"/>
        <v/>
      </c>
      <c r="AA113" s="48" t="str">
        <f t="shared" si="70"/>
        <v/>
      </c>
      <c r="AB113" s="389" t="str">
        <f t="shared" si="67"/>
        <v/>
      </c>
      <c r="AC113" s="389" t="str">
        <f t="shared" si="68"/>
        <v/>
      </c>
      <c r="AD113" s="389" t="str">
        <f t="shared" si="69"/>
        <v/>
      </c>
      <c r="AE113" s="389" t="str">
        <f t="shared" si="59"/>
        <v/>
      </c>
      <c r="AF113" s="79"/>
      <c r="AG113" s="3"/>
      <c r="AH113" s="3"/>
      <c r="AI113" s="392" t="str">
        <f t="shared" si="60"/>
        <v/>
      </c>
      <c r="AK113" s="393">
        <f t="shared" si="61"/>
        <v>0</v>
      </c>
      <c r="AL113" s="393">
        <f t="shared" si="62"/>
        <v>0</v>
      </c>
      <c r="AM113" s="393">
        <f t="shared" si="63"/>
        <v>0</v>
      </c>
      <c r="AN113" s="393">
        <f t="shared" si="64"/>
        <v>0</v>
      </c>
      <c r="AO113" s="393">
        <f t="shared" si="64"/>
        <v>0</v>
      </c>
    </row>
    <row r="114" spans="2:41" ht="15.5">
      <c r="B114" s="139"/>
      <c r="C114" s="322">
        <v>97</v>
      </c>
      <c r="D114" s="227"/>
      <c r="E114" s="352"/>
      <c r="F114" s="353"/>
      <c r="G114" s="329"/>
      <c r="H114" s="385"/>
      <c r="I114" s="385"/>
      <c r="J114" s="356"/>
      <c r="K114" s="329"/>
      <c r="L114" s="386"/>
      <c r="M114" s="386"/>
      <c r="N114" s="174" t="str">
        <f t="shared" si="55"/>
        <v/>
      </c>
      <c r="O114" s="387"/>
      <c r="P114" s="388"/>
      <c r="Q114" s="388"/>
      <c r="R114" s="359">
        <f t="shared" si="56"/>
        <v>0</v>
      </c>
      <c r="S114" s="359">
        <f t="shared" si="56"/>
        <v>0</v>
      </c>
      <c r="T114" s="168" t="str">
        <f>IF(J114="","",IF(G114="電算室用",2700,メイン_入力!$Y$32))</f>
        <v/>
      </c>
      <c r="U114" s="168" t="str">
        <f>IF(J114="","",IF(G114="電算室用",0,メイン_入力!$Z$32))</f>
        <v/>
      </c>
      <c r="V114" s="168" t="str">
        <f t="shared" si="57"/>
        <v/>
      </c>
      <c r="W114" s="48" t="str">
        <f t="shared" si="65"/>
        <v/>
      </c>
      <c r="X114" s="356"/>
      <c r="Y114" s="48" t="str">
        <f t="shared" si="66"/>
        <v/>
      </c>
      <c r="Z114" s="168" t="str">
        <f t="shared" si="58"/>
        <v/>
      </c>
      <c r="AA114" s="48" t="str">
        <f t="shared" si="70"/>
        <v/>
      </c>
      <c r="AB114" s="389" t="str">
        <f t="shared" si="67"/>
        <v/>
      </c>
      <c r="AC114" s="389" t="str">
        <f t="shared" si="68"/>
        <v/>
      </c>
      <c r="AD114" s="389" t="str">
        <f t="shared" si="69"/>
        <v/>
      </c>
      <c r="AE114" s="389" t="str">
        <f t="shared" si="59"/>
        <v/>
      </c>
      <c r="AF114" s="79"/>
      <c r="AG114" s="3"/>
      <c r="AH114" s="3"/>
      <c r="AI114" s="392" t="str">
        <f t="shared" si="60"/>
        <v/>
      </c>
      <c r="AK114" s="393">
        <f t="shared" si="61"/>
        <v>0</v>
      </c>
      <c r="AL114" s="393">
        <f t="shared" si="62"/>
        <v>0</v>
      </c>
      <c r="AM114" s="393">
        <f t="shared" si="63"/>
        <v>0</v>
      </c>
      <c r="AN114" s="393">
        <f t="shared" si="64"/>
        <v>0</v>
      </c>
      <c r="AO114" s="393">
        <f t="shared" si="64"/>
        <v>0</v>
      </c>
    </row>
    <row r="115" spans="2:41" ht="15.5">
      <c r="B115" s="139"/>
      <c r="C115" s="322">
        <v>98</v>
      </c>
      <c r="D115" s="227"/>
      <c r="E115" s="352"/>
      <c r="F115" s="353"/>
      <c r="G115" s="329"/>
      <c r="H115" s="385"/>
      <c r="I115" s="385"/>
      <c r="J115" s="356"/>
      <c r="K115" s="329"/>
      <c r="L115" s="386"/>
      <c r="M115" s="386"/>
      <c r="N115" s="174" t="str">
        <f t="shared" si="55"/>
        <v/>
      </c>
      <c r="O115" s="387"/>
      <c r="P115" s="388"/>
      <c r="Q115" s="388"/>
      <c r="R115" s="359">
        <f t="shared" si="56"/>
        <v>0</v>
      </c>
      <c r="S115" s="359">
        <f t="shared" si="56"/>
        <v>0</v>
      </c>
      <c r="T115" s="168" t="str">
        <f>IF(J115="","",IF(G115="電算室用",2700,メイン_入力!$Y$32))</f>
        <v/>
      </c>
      <c r="U115" s="168" t="str">
        <f>IF(J115="","",IF(G115="電算室用",0,メイン_入力!$Z$32))</f>
        <v/>
      </c>
      <c r="V115" s="168" t="str">
        <f t="shared" si="57"/>
        <v/>
      </c>
      <c r="W115" s="48" t="str">
        <f t="shared" si="65"/>
        <v/>
      </c>
      <c r="X115" s="356"/>
      <c r="Y115" s="48" t="str">
        <f t="shared" si="66"/>
        <v/>
      </c>
      <c r="Z115" s="168" t="str">
        <f t="shared" si="58"/>
        <v/>
      </c>
      <c r="AA115" s="48" t="str">
        <f t="shared" si="70"/>
        <v/>
      </c>
      <c r="AB115" s="389" t="str">
        <f t="shared" si="67"/>
        <v/>
      </c>
      <c r="AC115" s="389" t="str">
        <f t="shared" si="68"/>
        <v/>
      </c>
      <c r="AD115" s="389" t="str">
        <f t="shared" si="69"/>
        <v/>
      </c>
      <c r="AE115" s="389" t="str">
        <f t="shared" si="59"/>
        <v/>
      </c>
      <c r="AF115" s="79"/>
      <c r="AG115" s="3"/>
      <c r="AH115" s="3"/>
      <c r="AI115" s="392" t="str">
        <f t="shared" si="60"/>
        <v/>
      </c>
      <c r="AK115" s="393">
        <f t="shared" si="61"/>
        <v>0</v>
      </c>
      <c r="AL115" s="393">
        <f t="shared" si="62"/>
        <v>0</v>
      </c>
      <c r="AM115" s="393">
        <f t="shared" si="63"/>
        <v>0</v>
      </c>
      <c r="AN115" s="393">
        <f t="shared" si="64"/>
        <v>0</v>
      </c>
      <c r="AO115" s="393">
        <f t="shared" si="64"/>
        <v>0</v>
      </c>
    </row>
    <row r="116" spans="2:41" ht="15.5">
      <c r="B116" s="139"/>
      <c r="C116" s="322">
        <v>99</v>
      </c>
      <c r="D116" s="227"/>
      <c r="E116" s="352"/>
      <c r="F116" s="353"/>
      <c r="G116" s="329"/>
      <c r="H116" s="385"/>
      <c r="I116" s="385"/>
      <c r="J116" s="356"/>
      <c r="K116" s="329"/>
      <c r="L116" s="386"/>
      <c r="M116" s="386"/>
      <c r="N116" s="174" t="str">
        <f t="shared" si="55"/>
        <v/>
      </c>
      <c r="O116" s="387"/>
      <c r="P116" s="388"/>
      <c r="Q116" s="388"/>
      <c r="R116" s="359">
        <f t="shared" si="56"/>
        <v>0</v>
      </c>
      <c r="S116" s="359">
        <f t="shared" si="56"/>
        <v>0</v>
      </c>
      <c r="T116" s="168" t="str">
        <f>IF(J116="","",IF(G116="電算室用",2700,メイン_入力!$Y$32))</f>
        <v/>
      </c>
      <c r="U116" s="168" t="str">
        <f>IF(J116="","",IF(G116="電算室用",0,メイン_入力!$Z$32))</f>
        <v/>
      </c>
      <c r="V116" s="168" t="str">
        <f t="shared" si="57"/>
        <v/>
      </c>
      <c r="W116" s="48" t="str">
        <f t="shared" si="65"/>
        <v/>
      </c>
      <c r="X116" s="356"/>
      <c r="Y116" s="48" t="str">
        <f t="shared" si="66"/>
        <v/>
      </c>
      <c r="Z116" s="168" t="str">
        <f t="shared" si="58"/>
        <v/>
      </c>
      <c r="AA116" s="48" t="str">
        <f t="shared" si="70"/>
        <v/>
      </c>
      <c r="AB116" s="389" t="str">
        <f t="shared" si="67"/>
        <v/>
      </c>
      <c r="AC116" s="389" t="str">
        <f t="shared" si="68"/>
        <v/>
      </c>
      <c r="AD116" s="389" t="str">
        <f t="shared" si="69"/>
        <v/>
      </c>
      <c r="AE116" s="389" t="str">
        <f t="shared" si="59"/>
        <v/>
      </c>
      <c r="AF116" s="79"/>
      <c r="AG116" s="3"/>
      <c r="AH116" s="3"/>
      <c r="AI116" s="392" t="str">
        <f t="shared" si="60"/>
        <v/>
      </c>
      <c r="AK116" s="393">
        <f t="shared" si="61"/>
        <v>0</v>
      </c>
      <c r="AL116" s="393">
        <f t="shared" si="62"/>
        <v>0</v>
      </c>
      <c r="AM116" s="393">
        <f t="shared" si="63"/>
        <v>0</v>
      </c>
      <c r="AN116" s="393">
        <f t="shared" si="64"/>
        <v>0</v>
      </c>
      <c r="AO116" s="393">
        <f t="shared" si="64"/>
        <v>0</v>
      </c>
    </row>
    <row r="117" spans="2:41" ht="15.5">
      <c r="B117" s="139"/>
      <c r="C117" s="322">
        <v>100</v>
      </c>
      <c r="D117" s="227"/>
      <c r="E117" s="352"/>
      <c r="F117" s="353"/>
      <c r="G117" s="329"/>
      <c r="H117" s="385"/>
      <c r="I117" s="385"/>
      <c r="J117" s="356"/>
      <c r="K117" s="329"/>
      <c r="L117" s="386"/>
      <c r="M117" s="386"/>
      <c r="N117" s="174" t="str">
        <f t="shared" si="55"/>
        <v/>
      </c>
      <c r="O117" s="387"/>
      <c r="P117" s="388"/>
      <c r="Q117" s="388"/>
      <c r="R117" s="359">
        <f t="shared" si="56"/>
        <v>0</v>
      </c>
      <c r="S117" s="359">
        <f t="shared" si="56"/>
        <v>0</v>
      </c>
      <c r="T117" s="168" t="str">
        <f>IF(J117="","",IF(G117="電算室用",2700,メイン_入力!$Y$32))</f>
        <v/>
      </c>
      <c r="U117" s="168" t="str">
        <f>IF(J117="","",IF(G117="電算室用",0,メイン_入力!$Z$32))</f>
        <v/>
      </c>
      <c r="V117" s="168" t="str">
        <f t="shared" si="57"/>
        <v/>
      </c>
      <c r="W117" s="48" t="str">
        <f t="shared" si="65"/>
        <v/>
      </c>
      <c r="X117" s="356"/>
      <c r="Y117" s="48" t="str">
        <f t="shared" si="66"/>
        <v/>
      </c>
      <c r="Z117" s="168" t="str">
        <f t="shared" si="58"/>
        <v/>
      </c>
      <c r="AA117" s="48" t="str">
        <f t="shared" si="70"/>
        <v/>
      </c>
      <c r="AB117" s="389" t="str">
        <f t="shared" si="67"/>
        <v/>
      </c>
      <c r="AC117" s="389" t="str">
        <f t="shared" si="68"/>
        <v/>
      </c>
      <c r="AD117" s="389" t="str">
        <f t="shared" si="69"/>
        <v/>
      </c>
      <c r="AE117" s="389" t="str">
        <f t="shared" si="59"/>
        <v/>
      </c>
      <c r="AF117" s="79"/>
      <c r="AG117" s="3"/>
      <c r="AH117" s="3"/>
      <c r="AI117" s="392" t="str">
        <f t="shared" si="60"/>
        <v/>
      </c>
      <c r="AK117" s="393">
        <f t="shared" si="61"/>
        <v>0</v>
      </c>
      <c r="AL117" s="393">
        <f t="shared" si="62"/>
        <v>0</v>
      </c>
      <c r="AM117" s="393">
        <f t="shared" si="63"/>
        <v>0</v>
      </c>
      <c r="AN117" s="393">
        <f t="shared" si="64"/>
        <v>0</v>
      </c>
      <c r="AO117" s="393">
        <f t="shared" si="64"/>
        <v>0</v>
      </c>
    </row>
    <row r="118" spans="2:41" ht="15.5">
      <c r="B118" s="139"/>
      <c r="C118" s="322">
        <v>101</v>
      </c>
      <c r="D118" s="227"/>
      <c r="E118" s="352"/>
      <c r="F118" s="353"/>
      <c r="G118" s="329"/>
      <c r="H118" s="385"/>
      <c r="I118" s="385"/>
      <c r="J118" s="356"/>
      <c r="K118" s="329"/>
      <c r="L118" s="386"/>
      <c r="M118" s="386"/>
      <c r="N118" s="174" t="str">
        <f t="shared" si="55"/>
        <v/>
      </c>
      <c r="O118" s="387"/>
      <c r="P118" s="388"/>
      <c r="Q118" s="388"/>
      <c r="R118" s="359">
        <f t="shared" si="56"/>
        <v>0</v>
      </c>
      <c r="S118" s="359">
        <f t="shared" si="56"/>
        <v>0</v>
      </c>
      <c r="T118" s="168" t="str">
        <f>IF(J118="","",IF(G118="電算室用",2700,メイン_入力!$Y$32))</f>
        <v/>
      </c>
      <c r="U118" s="168" t="str">
        <f>IF(J118="","",IF(G118="電算室用",0,メイン_入力!$Z$32))</f>
        <v/>
      </c>
      <c r="V118" s="168" t="str">
        <f t="shared" si="57"/>
        <v/>
      </c>
      <c r="W118" s="48" t="str">
        <f t="shared" si="65"/>
        <v/>
      </c>
      <c r="X118" s="356"/>
      <c r="Y118" s="48" t="str">
        <f t="shared" si="66"/>
        <v/>
      </c>
      <c r="Z118" s="168" t="str">
        <f t="shared" si="58"/>
        <v/>
      </c>
      <c r="AA118" s="48" t="str">
        <f t="shared" si="70"/>
        <v/>
      </c>
      <c r="AB118" s="389" t="str">
        <f t="shared" si="67"/>
        <v/>
      </c>
      <c r="AC118" s="389" t="str">
        <f t="shared" si="68"/>
        <v/>
      </c>
      <c r="AD118" s="389" t="str">
        <f t="shared" si="69"/>
        <v/>
      </c>
      <c r="AE118" s="389" t="str">
        <f t="shared" si="59"/>
        <v/>
      </c>
      <c r="AF118" s="79"/>
      <c r="AG118" s="3"/>
      <c r="AH118" s="3"/>
      <c r="AI118" s="392" t="str">
        <f t="shared" si="60"/>
        <v/>
      </c>
      <c r="AK118" s="393">
        <f t="shared" si="61"/>
        <v>0</v>
      </c>
      <c r="AL118" s="393">
        <f t="shared" si="62"/>
        <v>0</v>
      </c>
      <c r="AM118" s="393">
        <f t="shared" si="63"/>
        <v>0</v>
      </c>
      <c r="AN118" s="393">
        <f t="shared" si="64"/>
        <v>0</v>
      </c>
      <c r="AO118" s="393">
        <f t="shared" si="64"/>
        <v>0</v>
      </c>
    </row>
    <row r="119" spans="2:41" ht="15.5">
      <c r="B119" s="139"/>
      <c r="C119" s="322">
        <v>102</v>
      </c>
      <c r="D119" s="227"/>
      <c r="E119" s="352"/>
      <c r="F119" s="353"/>
      <c r="G119" s="329"/>
      <c r="H119" s="385"/>
      <c r="I119" s="385"/>
      <c r="J119" s="356"/>
      <c r="K119" s="329"/>
      <c r="L119" s="386"/>
      <c r="M119" s="386"/>
      <c r="N119" s="174" t="str">
        <f t="shared" si="55"/>
        <v/>
      </c>
      <c r="O119" s="387"/>
      <c r="P119" s="388"/>
      <c r="Q119" s="388"/>
      <c r="R119" s="359">
        <f t="shared" si="56"/>
        <v>0</v>
      </c>
      <c r="S119" s="359">
        <f t="shared" si="56"/>
        <v>0</v>
      </c>
      <c r="T119" s="168" t="str">
        <f>IF(J119="","",IF(G119="電算室用",2700,メイン_入力!$Y$32))</f>
        <v/>
      </c>
      <c r="U119" s="168" t="str">
        <f>IF(J119="","",IF(G119="電算室用",0,メイン_入力!$Z$32))</f>
        <v/>
      </c>
      <c r="V119" s="168" t="str">
        <f t="shared" si="57"/>
        <v/>
      </c>
      <c r="W119" s="48" t="str">
        <f t="shared" si="65"/>
        <v/>
      </c>
      <c r="X119" s="356"/>
      <c r="Y119" s="48" t="str">
        <f t="shared" si="66"/>
        <v/>
      </c>
      <c r="Z119" s="168" t="str">
        <f t="shared" si="58"/>
        <v/>
      </c>
      <c r="AA119" s="48" t="str">
        <f t="shared" si="70"/>
        <v/>
      </c>
      <c r="AB119" s="389" t="str">
        <f t="shared" si="67"/>
        <v/>
      </c>
      <c r="AC119" s="389" t="str">
        <f t="shared" si="68"/>
        <v/>
      </c>
      <c r="AD119" s="389" t="str">
        <f t="shared" si="69"/>
        <v/>
      </c>
      <c r="AE119" s="389" t="str">
        <f t="shared" si="59"/>
        <v/>
      </c>
      <c r="AF119" s="79"/>
      <c r="AG119" s="3"/>
      <c r="AH119" s="3"/>
      <c r="AI119" s="392" t="str">
        <f t="shared" si="60"/>
        <v/>
      </c>
      <c r="AK119" s="393">
        <f t="shared" si="61"/>
        <v>0</v>
      </c>
      <c r="AL119" s="393">
        <f t="shared" si="62"/>
        <v>0</v>
      </c>
      <c r="AM119" s="393">
        <f t="shared" si="63"/>
        <v>0</v>
      </c>
      <c r="AN119" s="393">
        <f t="shared" si="64"/>
        <v>0</v>
      </c>
      <c r="AO119" s="393">
        <f t="shared" si="64"/>
        <v>0</v>
      </c>
    </row>
    <row r="120" spans="2:41" ht="15.5">
      <c r="B120" s="139"/>
      <c r="C120" s="322">
        <v>103</v>
      </c>
      <c r="D120" s="227"/>
      <c r="E120" s="352"/>
      <c r="F120" s="353"/>
      <c r="G120" s="329"/>
      <c r="H120" s="385"/>
      <c r="I120" s="385"/>
      <c r="J120" s="356"/>
      <c r="K120" s="329"/>
      <c r="L120" s="386"/>
      <c r="M120" s="386"/>
      <c r="N120" s="174" t="str">
        <f t="shared" si="55"/>
        <v/>
      </c>
      <c r="O120" s="387"/>
      <c r="P120" s="388"/>
      <c r="Q120" s="388"/>
      <c r="R120" s="359">
        <f t="shared" si="56"/>
        <v>0</v>
      </c>
      <c r="S120" s="359">
        <f t="shared" si="56"/>
        <v>0</v>
      </c>
      <c r="T120" s="168" t="str">
        <f>IF(J120="","",IF(G120="電算室用",2700,メイン_入力!$Y$32))</f>
        <v/>
      </c>
      <c r="U120" s="168" t="str">
        <f>IF(J120="","",IF(G120="電算室用",0,メイン_入力!$Z$32))</f>
        <v/>
      </c>
      <c r="V120" s="168" t="str">
        <f t="shared" si="57"/>
        <v/>
      </c>
      <c r="W120" s="48" t="str">
        <f t="shared" si="65"/>
        <v/>
      </c>
      <c r="X120" s="356"/>
      <c r="Y120" s="48" t="str">
        <f t="shared" si="66"/>
        <v/>
      </c>
      <c r="Z120" s="168" t="str">
        <f t="shared" si="58"/>
        <v/>
      </c>
      <c r="AA120" s="48" t="str">
        <f t="shared" si="70"/>
        <v/>
      </c>
      <c r="AB120" s="389" t="str">
        <f t="shared" si="67"/>
        <v/>
      </c>
      <c r="AC120" s="389" t="str">
        <f t="shared" si="68"/>
        <v/>
      </c>
      <c r="AD120" s="389" t="str">
        <f t="shared" si="69"/>
        <v/>
      </c>
      <c r="AE120" s="389" t="str">
        <f t="shared" si="59"/>
        <v/>
      </c>
      <c r="AF120" s="79"/>
      <c r="AG120" s="3"/>
      <c r="AH120" s="3"/>
      <c r="AI120" s="392" t="str">
        <f t="shared" si="60"/>
        <v/>
      </c>
      <c r="AK120" s="393">
        <f t="shared" si="61"/>
        <v>0</v>
      </c>
      <c r="AL120" s="393">
        <f t="shared" si="62"/>
        <v>0</v>
      </c>
      <c r="AM120" s="393">
        <f t="shared" si="63"/>
        <v>0</v>
      </c>
      <c r="AN120" s="393">
        <f t="shared" si="64"/>
        <v>0</v>
      </c>
      <c r="AO120" s="393">
        <f t="shared" si="64"/>
        <v>0</v>
      </c>
    </row>
    <row r="121" spans="2:41" ht="15.5">
      <c r="B121" s="139"/>
      <c r="C121" s="322">
        <v>104</v>
      </c>
      <c r="D121" s="227"/>
      <c r="E121" s="352"/>
      <c r="F121" s="353"/>
      <c r="G121" s="329"/>
      <c r="H121" s="385"/>
      <c r="I121" s="385"/>
      <c r="J121" s="356"/>
      <c r="K121" s="329"/>
      <c r="L121" s="386"/>
      <c r="M121" s="386"/>
      <c r="N121" s="174" t="str">
        <f t="shared" si="55"/>
        <v/>
      </c>
      <c r="O121" s="387"/>
      <c r="P121" s="388"/>
      <c r="Q121" s="388"/>
      <c r="R121" s="359">
        <f t="shared" si="56"/>
        <v>0</v>
      </c>
      <c r="S121" s="359">
        <f t="shared" si="56"/>
        <v>0</v>
      </c>
      <c r="T121" s="168" t="str">
        <f>IF(J121="","",IF(G121="電算室用",2700,メイン_入力!$Y$32))</f>
        <v/>
      </c>
      <c r="U121" s="168" t="str">
        <f>IF(J121="","",IF(G121="電算室用",0,メイン_入力!$Z$32))</f>
        <v/>
      </c>
      <c r="V121" s="168" t="str">
        <f t="shared" si="57"/>
        <v/>
      </c>
      <c r="W121" s="48" t="str">
        <f t="shared" si="65"/>
        <v/>
      </c>
      <c r="X121" s="356"/>
      <c r="Y121" s="48" t="str">
        <f t="shared" si="66"/>
        <v/>
      </c>
      <c r="Z121" s="168" t="str">
        <f t="shared" si="58"/>
        <v/>
      </c>
      <c r="AA121" s="48" t="str">
        <f t="shared" si="70"/>
        <v/>
      </c>
      <c r="AB121" s="389" t="str">
        <f t="shared" si="67"/>
        <v/>
      </c>
      <c r="AC121" s="389" t="str">
        <f t="shared" si="68"/>
        <v/>
      </c>
      <c r="AD121" s="389" t="str">
        <f t="shared" si="69"/>
        <v/>
      </c>
      <c r="AE121" s="389" t="str">
        <f t="shared" si="59"/>
        <v/>
      </c>
      <c r="AF121" s="79"/>
      <c r="AG121" s="3"/>
      <c r="AH121" s="3"/>
      <c r="AI121" s="392" t="str">
        <f t="shared" si="60"/>
        <v/>
      </c>
      <c r="AK121" s="393">
        <f t="shared" si="61"/>
        <v>0</v>
      </c>
      <c r="AL121" s="393">
        <f t="shared" si="62"/>
        <v>0</v>
      </c>
      <c r="AM121" s="393">
        <f t="shared" si="63"/>
        <v>0</v>
      </c>
      <c r="AN121" s="393">
        <f t="shared" si="64"/>
        <v>0</v>
      </c>
      <c r="AO121" s="393">
        <f t="shared" si="64"/>
        <v>0</v>
      </c>
    </row>
    <row r="122" spans="2:41" ht="15.5">
      <c r="B122" s="139"/>
      <c r="C122" s="322">
        <v>105</v>
      </c>
      <c r="D122" s="227"/>
      <c r="E122" s="352"/>
      <c r="F122" s="353"/>
      <c r="G122" s="329"/>
      <c r="H122" s="385"/>
      <c r="I122" s="385"/>
      <c r="J122" s="356"/>
      <c r="K122" s="329"/>
      <c r="L122" s="386"/>
      <c r="M122" s="386"/>
      <c r="N122" s="174" t="str">
        <f t="shared" si="55"/>
        <v/>
      </c>
      <c r="O122" s="387"/>
      <c r="P122" s="388"/>
      <c r="Q122" s="388"/>
      <c r="R122" s="359">
        <f t="shared" si="56"/>
        <v>0</v>
      </c>
      <c r="S122" s="359">
        <f t="shared" si="56"/>
        <v>0</v>
      </c>
      <c r="T122" s="168" t="str">
        <f>IF(J122="","",IF(G122="電算室用",2700,メイン_入力!$Y$32))</f>
        <v/>
      </c>
      <c r="U122" s="168" t="str">
        <f>IF(J122="","",IF(G122="電算室用",0,メイン_入力!$Z$32))</f>
        <v/>
      </c>
      <c r="V122" s="168" t="str">
        <f t="shared" si="57"/>
        <v/>
      </c>
      <c r="W122" s="48" t="str">
        <f t="shared" si="65"/>
        <v/>
      </c>
      <c r="X122" s="356"/>
      <c r="Y122" s="48" t="str">
        <f t="shared" si="66"/>
        <v/>
      </c>
      <c r="Z122" s="168" t="str">
        <f t="shared" si="58"/>
        <v/>
      </c>
      <c r="AA122" s="48" t="str">
        <f t="shared" si="70"/>
        <v/>
      </c>
      <c r="AB122" s="389" t="str">
        <f t="shared" si="67"/>
        <v/>
      </c>
      <c r="AC122" s="389" t="str">
        <f t="shared" si="68"/>
        <v/>
      </c>
      <c r="AD122" s="389" t="str">
        <f t="shared" si="69"/>
        <v/>
      </c>
      <c r="AE122" s="389" t="str">
        <f t="shared" si="59"/>
        <v/>
      </c>
      <c r="AF122" s="79"/>
      <c r="AG122" s="3"/>
      <c r="AH122" s="3"/>
      <c r="AI122" s="392" t="str">
        <f t="shared" si="60"/>
        <v/>
      </c>
      <c r="AK122" s="393">
        <f t="shared" si="61"/>
        <v>0</v>
      </c>
      <c r="AL122" s="393">
        <f t="shared" si="62"/>
        <v>0</v>
      </c>
      <c r="AM122" s="393">
        <f t="shared" si="63"/>
        <v>0</v>
      </c>
      <c r="AN122" s="393">
        <f t="shared" si="64"/>
        <v>0</v>
      </c>
      <c r="AO122" s="393">
        <f t="shared" si="64"/>
        <v>0</v>
      </c>
    </row>
    <row r="123" spans="2:41" ht="15.5">
      <c r="B123" s="139"/>
      <c r="C123" s="322">
        <v>106</v>
      </c>
      <c r="D123" s="227"/>
      <c r="E123" s="352"/>
      <c r="F123" s="353"/>
      <c r="G123" s="329"/>
      <c r="H123" s="385"/>
      <c r="I123" s="385"/>
      <c r="J123" s="356"/>
      <c r="K123" s="329"/>
      <c r="L123" s="386"/>
      <c r="M123" s="386"/>
      <c r="N123" s="174" t="str">
        <f t="shared" si="55"/>
        <v/>
      </c>
      <c r="O123" s="387"/>
      <c r="P123" s="388"/>
      <c r="Q123" s="388"/>
      <c r="R123" s="359">
        <f t="shared" si="56"/>
        <v>0</v>
      </c>
      <c r="S123" s="359">
        <f t="shared" si="56"/>
        <v>0</v>
      </c>
      <c r="T123" s="168" t="str">
        <f>IF(J123="","",IF(G123="電算室用",2700,メイン_入力!$Y$32))</f>
        <v/>
      </c>
      <c r="U123" s="168" t="str">
        <f>IF(J123="","",IF(G123="電算室用",0,メイン_入力!$Z$32))</f>
        <v/>
      </c>
      <c r="V123" s="168" t="str">
        <f t="shared" si="57"/>
        <v/>
      </c>
      <c r="W123" s="48" t="str">
        <f t="shared" si="65"/>
        <v/>
      </c>
      <c r="X123" s="356"/>
      <c r="Y123" s="48" t="str">
        <f t="shared" si="66"/>
        <v/>
      </c>
      <c r="Z123" s="168" t="str">
        <f t="shared" si="58"/>
        <v/>
      </c>
      <c r="AA123" s="48" t="str">
        <f t="shared" si="70"/>
        <v/>
      </c>
      <c r="AB123" s="389" t="str">
        <f t="shared" si="67"/>
        <v/>
      </c>
      <c r="AC123" s="389" t="str">
        <f t="shared" si="68"/>
        <v/>
      </c>
      <c r="AD123" s="389" t="str">
        <f t="shared" si="69"/>
        <v/>
      </c>
      <c r="AE123" s="389" t="str">
        <f t="shared" si="59"/>
        <v/>
      </c>
      <c r="AF123" s="79"/>
      <c r="AG123" s="3"/>
      <c r="AH123" s="3"/>
      <c r="AI123" s="392" t="str">
        <f t="shared" si="60"/>
        <v/>
      </c>
      <c r="AK123" s="393">
        <f t="shared" si="61"/>
        <v>0</v>
      </c>
      <c r="AL123" s="393">
        <f t="shared" si="62"/>
        <v>0</v>
      </c>
      <c r="AM123" s="393">
        <f t="shared" si="63"/>
        <v>0</v>
      </c>
      <c r="AN123" s="393">
        <f t="shared" si="64"/>
        <v>0</v>
      </c>
      <c r="AO123" s="393">
        <f t="shared" si="64"/>
        <v>0</v>
      </c>
    </row>
    <row r="124" spans="2:41" ht="15.5">
      <c r="B124" s="139"/>
      <c r="C124" s="322">
        <v>107</v>
      </c>
      <c r="D124" s="227"/>
      <c r="E124" s="352"/>
      <c r="F124" s="353"/>
      <c r="G124" s="329"/>
      <c r="H124" s="385"/>
      <c r="I124" s="385"/>
      <c r="J124" s="356"/>
      <c r="K124" s="329"/>
      <c r="L124" s="386"/>
      <c r="M124" s="386"/>
      <c r="N124" s="174" t="str">
        <f t="shared" si="55"/>
        <v/>
      </c>
      <c r="O124" s="387"/>
      <c r="P124" s="388"/>
      <c r="Q124" s="388"/>
      <c r="R124" s="359">
        <f t="shared" si="56"/>
        <v>0</v>
      </c>
      <c r="S124" s="359">
        <f t="shared" si="56"/>
        <v>0</v>
      </c>
      <c r="T124" s="168" t="str">
        <f>IF(J124="","",IF(G124="電算室用",2700,メイン_入力!$Y$32))</f>
        <v/>
      </c>
      <c r="U124" s="168" t="str">
        <f>IF(J124="","",IF(G124="電算室用",0,メイン_入力!$Z$32))</f>
        <v/>
      </c>
      <c r="V124" s="168" t="str">
        <f t="shared" si="57"/>
        <v/>
      </c>
      <c r="W124" s="48" t="str">
        <f t="shared" si="65"/>
        <v/>
      </c>
      <c r="X124" s="356"/>
      <c r="Y124" s="48" t="str">
        <f t="shared" si="66"/>
        <v/>
      </c>
      <c r="Z124" s="168" t="str">
        <f t="shared" si="58"/>
        <v/>
      </c>
      <c r="AA124" s="48" t="str">
        <f t="shared" si="70"/>
        <v/>
      </c>
      <c r="AB124" s="389" t="str">
        <f t="shared" si="67"/>
        <v/>
      </c>
      <c r="AC124" s="389" t="str">
        <f t="shared" si="68"/>
        <v/>
      </c>
      <c r="AD124" s="389" t="str">
        <f t="shared" si="69"/>
        <v/>
      </c>
      <c r="AE124" s="389" t="str">
        <f t="shared" si="59"/>
        <v/>
      </c>
      <c r="AF124" s="79"/>
      <c r="AG124" s="3"/>
      <c r="AH124" s="3"/>
      <c r="AI124" s="392" t="str">
        <f t="shared" si="60"/>
        <v/>
      </c>
      <c r="AK124" s="393">
        <f t="shared" si="61"/>
        <v>0</v>
      </c>
      <c r="AL124" s="393">
        <f t="shared" si="62"/>
        <v>0</v>
      </c>
      <c r="AM124" s="393">
        <f t="shared" si="63"/>
        <v>0</v>
      </c>
      <c r="AN124" s="393">
        <f t="shared" si="64"/>
        <v>0</v>
      </c>
      <c r="AO124" s="393">
        <f t="shared" si="64"/>
        <v>0</v>
      </c>
    </row>
    <row r="125" spans="2:41" ht="15.5">
      <c r="B125" s="139"/>
      <c r="C125" s="322">
        <v>108</v>
      </c>
      <c r="D125" s="227"/>
      <c r="E125" s="352"/>
      <c r="F125" s="353"/>
      <c r="G125" s="329"/>
      <c r="H125" s="385"/>
      <c r="I125" s="385"/>
      <c r="J125" s="356"/>
      <c r="K125" s="329"/>
      <c r="L125" s="386"/>
      <c r="M125" s="386"/>
      <c r="N125" s="174" t="str">
        <f t="shared" si="55"/>
        <v/>
      </c>
      <c r="O125" s="387"/>
      <c r="P125" s="388"/>
      <c r="Q125" s="388"/>
      <c r="R125" s="359">
        <f t="shared" si="56"/>
        <v>0</v>
      </c>
      <c r="S125" s="359">
        <f t="shared" si="56"/>
        <v>0</v>
      </c>
      <c r="T125" s="168" t="str">
        <f>IF(J125="","",IF(G125="電算室用",2700,メイン_入力!$Y$32))</f>
        <v/>
      </c>
      <c r="U125" s="168" t="str">
        <f>IF(J125="","",IF(G125="電算室用",0,メイン_入力!$Z$32))</f>
        <v/>
      </c>
      <c r="V125" s="168" t="str">
        <f t="shared" si="57"/>
        <v/>
      </c>
      <c r="W125" s="48" t="str">
        <f t="shared" si="65"/>
        <v/>
      </c>
      <c r="X125" s="356"/>
      <c r="Y125" s="48" t="str">
        <f t="shared" si="66"/>
        <v/>
      </c>
      <c r="Z125" s="168" t="str">
        <f t="shared" si="58"/>
        <v/>
      </c>
      <c r="AA125" s="48" t="str">
        <f t="shared" si="70"/>
        <v/>
      </c>
      <c r="AB125" s="389" t="str">
        <f t="shared" si="67"/>
        <v/>
      </c>
      <c r="AC125" s="389" t="str">
        <f t="shared" si="68"/>
        <v/>
      </c>
      <c r="AD125" s="389" t="str">
        <f t="shared" si="69"/>
        <v/>
      </c>
      <c r="AE125" s="389" t="str">
        <f t="shared" si="59"/>
        <v/>
      </c>
      <c r="AF125" s="79"/>
      <c r="AG125" s="3"/>
      <c r="AH125" s="3"/>
      <c r="AI125" s="392" t="str">
        <f t="shared" si="60"/>
        <v/>
      </c>
      <c r="AK125" s="393">
        <f t="shared" si="61"/>
        <v>0</v>
      </c>
      <c r="AL125" s="393">
        <f t="shared" si="62"/>
        <v>0</v>
      </c>
      <c r="AM125" s="393">
        <f t="shared" si="63"/>
        <v>0</v>
      </c>
      <c r="AN125" s="393">
        <f t="shared" si="64"/>
        <v>0</v>
      </c>
      <c r="AO125" s="393">
        <f t="shared" si="64"/>
        <v>0</v>
      </c>
    </row>
    <row r="126" spans="2:41" ht="15.5">
      <c r="B126" s="139"/>
      <c r="C126" s="322">
        <v>109</v>
      </c>
      <c r="D126" s="227"/>
      <c r="E126" s="352"/>
      <c r="F126" s="353"/>
      <c r="G126" s="329"/>
      <c r="H126" s="385"/>
      <c r="I126" s="385"/>
      <c r="J126" s="356"/>
      <c r="K126" s="329"/>
      <c r="L126" s="386"/>
      <c r="M126" s="386"/>
      <c r="N126" s="174" t="str">
        <f t="shared" si="55"/>
        <v/>
      </c>
      <c r="O126" s="387"/>
      <c r="P126" s="388"/>
      <c r="Q126" s="388"/>
      <c r="R126" s="359">
        <f t="shared" si="56"/>
        <v>0</v>
      </c>
      <c r="S126" s="359">
        <f t="shared" si="56"/>
        <v>0</v>
      </c>
      <c r="T126" s="168" t="str">
        <f>IF(J126="","",IF(G126="電算室用",2700,メイン_入力!$Y$32))</f>
        <v/>
      </c>
      <c r="U126" s="168" t="str">
        <f>IF(J126="","",IF(G126="電算室用",0,メイン_入力!$Z$32))</f>
        <v/>
      </c>
      <c r="V126" s="168" t="str">
        <f t="shared" si="57"/>
        <v/>
      </c>
      <c r="W126" s="48" t="str">
        <f t="shared" si="65"/>
        <v/>
      </c>
      <c r="X126" s="356"/>
      <c r="Y126" s="48" t="str">
        <f t="shared" si="66"/>
        <v/>
      </c>
      <c r="Z126" s="168" t="str">
        <f t="shared" si="58"/>
        <v/>
      </c>
      <c r="AA126" s="48" t="str">
        <f t="shared" si="70"/>
        <v/>
      </c>
      <c r="AB126" s="389" t="str">
        <f t="shared" si="67"/>
        <v/>
      </c>
      <c r="AC126" s="389" t="str">
        <f t="shared" si="68"/>
        <v/>
      </c>
      <c r="AD126" s="389" t="str">
        <f t="shared" si="69"/>
        <v/>
      </c>
      <c r="AE126" s="389" t="str">
        <f t="shared" si="59"/>
        <v/>
      </c>
      <c r="AF126" s="79"/>
      <c r="AG126" s="3"/>
      <c r="AH126" s="3"/>
      <c r="AI126" s="392" t="str">
        <f t="shared" si="60"/>
        <v/>
      </c>
      <c r="AK126" s="393">
        <f t="shared" si="61"/>
        <v>0</v>
      </c>
      <c r="AL126" s="393">
        <f t="shared" si="62"/>
        <v>0</v>
      </c>
      <c r="AM126" s="393">
        <f t="shared" si="63"/>
        <v>0</v>
      </c>
      <c r="AN126" s="393">
        <f t="shared" si="64"/>
        <v>0</v>
      </c>
      <c r="AO126" s="393">
        <f t="shared" si="64"/>
        <v>0</v>
      </c>
    </row>
    <row r="127" spans="2:41" ht="15.5">
      <c r="B127" s="139"/>
      <c r="C127" s="322">
        <v>110</v>
      </c>
      <c r="D127" s="227"/>
      <c r="E127" s="352"/>
      <c r="F127" s="353"/>
      <c r="G127" s="329"/>
      <c r="H127" s="385"/>
      <c r="I127" s="385"/>
      <c r="J127" s="356"/>
      <c r="K127" s="329"/>
      <c r="L127" s="386"/>
      <c r="M127" s="386"/>
      <c r="N127" s="174" t="str">
        <f t="shared" si="55"/>
        <v/>
      </c>
      <c r="O127" s="387"/>
      <c r="P127" s="388"/>
      <c r="Q127" s="388"/>
      <c r="R127" s="359">
        <f t="shared" si="56"/>
        <v>0</v>
      </c>
      <c r="S127" s="359">
        <f t="shared" si="56"/>
        <v>0</v>
      </c>
      <c r="T127" s="168" t="str">
        <f>IF(J127="","",IF(G127="電算室用",2700,メイン_入力!$Y$32))</f>
        <v/>
      </c>
      <c r="U127" s="168" t="str">
        <f>IF(J127="","",IF(G127="電算室用",0,メイン_入力!$Z$32))</f>
        <v/>
      </c>
      <c r="V127" s="168" t="str">
        <f t="shared" si="57"/>
        <v/>
      </c>
      <c r="W127" s="48" t="str">
        <f t="shared" si="65"/>
        <v/>
      </c>
      <c r="X127" s="356"/>
      <c r="Y127" s="48" t="str">
        <f t="shared" si="66"/>
        <v/>
      </c>
      <c r="Z127" s="168" t="str">
        <f t="shared" si="58"/>
        <v/>
      </c>
      <c r="AA127" s="48" t="str">
        <f t="shared" si="70"/>
        <v/>
      </c>
      <c r="AB127" s="389" t="str">
        <f t="shared" si="67"/>
        <v/>
      </c>
      <c r="AC127" s="389" t="str">
        <f t="shared" si="68"/>
        <v/>
      </c>
      <c r="AD127" s="389" t="str">
        <f t="shared" si="69"/>
        <v/>
      </c>
      <c r="AE127" s="389" t="str">
        <f t="shared" si="59"/>
        <v/>
      </c>
      <c r="AF127" s="79"/>
      <c r="AG127" s="3"/>
      <c r="AH127" s="3"/>
      <c r="AI127" s="392" t="str">
        <f t="shared" si="60"/>
        <v/>
      </c>
      <c r="AK127" s="393">
        <f t="shared" si="61"/>
        <v>0</v>
      </c>
      <c r="AL127" s="393">
        <f t="shared" si="62"/>
        <v>0</v>
      </c>
      <c r="AM127" s="393">
        <f t="shared" si="63"/>
        <v>0</v>
      </c>
      <c r="AN127" s="393">
        <f t="shared" si="64"/>
        <v>0</v>
      </c>
      <c r="AO127" s="393">
        <f t="shared" si="64"/>
        <v>0</v>
      </c>
    </row>
    <row r="128" spans="2:41" ht="15.5">
      <c r="B128" s="139"/>
      <c r="C128" s="322">
        <v>111</v>
      </c>
      <c r="D128" s="227"/>
      <c r="E128" s="352"/>
      <c r="F128" s="353"/>
      <c r="G128" s="329"/>
      <c r="H128" s="385"/>
      <c r="I128" s="385"/>
      <c r="J128" s="356"/>
      <c r="K128" s="329"/>
      <c r="L128" s="386"/>
      <c r="M128" s="386"/>
      <c r="N128" s="174" t="str">
        <f t="shared" si="55"/>
        <v/>
      </c>
      <c r="O128" s="387"/>
      <c r="P128" s="388"/>
      <c r="Q128" s="388"/>
      <c r="R128" s="359">
        <f t="shared" si="56"/>
        <v>0</v>
      </c>
      <c r="S128" s="359">
        <f t="shared" si="56"/>
        <v>0</v>
      </c>
      <c r="T128" s="168" t="str">
        <f>IF(J128="","",IF(G128="電算室用",2700,メイン_入力!$Y$32))</f>
        <v/>
      </c>
      <c r="U128" s="168" t="str">
        <f>IF(J128="","",IF(G128="電算室用",0,メイン_入力!$Z$32))</f>
        <v/>
      </c>
      <c r="V128" s="168" t="str">
        <f t="shared" si="57"/>
        <v/>
      </c>
      <c r="W128" s="48" t="str">
        <f t="shared" si="65"/>
        <v/>
      </c>
      <c r="X128" s="356"/>
      <c r="Y128" s="48" t="str">
        <f t="shared" si="66"/>
        <v/>
      </c>
      <c r="Z128" s="168" t="str">
        <f t="shared" si="58"/>
        <v/>
      </c>
      <c r="AA128" s="48" t="str">
        <f t="shared" si="70"/>
        <v/>
      </c>
      <c r="AB128" s="389" t="str">
        <f t="shared" si="67"/>
        <v/>
      </c>
      <c r="AC128" s="389" t="str">
        <f t="shared" si="68"/>
        <v/>
      </c>
      <c r="AD128" s="389" t="str">
        <f t="shared" si="69"/>
        <v/>
      </c>
      <c r="AE128" s="389" t="str">
        <f t="shared" si="59"/>
        <v/>
      </c>
      <c r="AF128" s="79"/>
      <c r="AG128" s="3"/>
      <c r="AH128" s="3"/>
      <c r="AI128" s="392" t="str">
        <f t="shared" si="60"/>
        <v/>
      </c>
      <c r="AK128" s="393">
        <f t="shared" si="61"/>
        <v>0</v>
      </c>
      <c r="AL128" s="393">
        <f t="shared" si="62"/>
        <v>0</v>
      </c>
      <c r="AM128" s="393">
        <f t="shared" si="63"/>
        <v>0</v>
      </c>
      <c r="AN128" s="393">
        <f t="shared" si="64"/>
        <v>0</v>
      </c>
      <c r="AO128" s="393">
        <f t="shared" si="64"/>
        <v>0</v>
      </c>
    </row>
    <row r="129" spans="2:41" ht="15.5">
      <c r="B129" s="139"/>
      <c r="C129" s="322">
        <v>112</v>
      </c>
      <c r="D129" s="227"/>
      <c r="E129" s="352"/>
      <c r="F129" s="353"/>
      <c r="G129" s="329"/>
      <c r="H129" s="385"/>
      <c r="I129" s="385"/>
      <c r="J129" s="356"/>
      <c r="K129" s="329"/>
      <c r="L129" s="386"/>
      <c r="M129" s="386"/>
      <c r="N129" s="174" t="str">
        <f t="shared" si="55"/>
        <v/>
      </c>
      <c r="O129" s="387"/>
      <c r="P129" s="388"/>
      <c r="Q129" s="388"/>
      <c r="R129" s="359">
        <f t="shared" si="56"/>
        <v>0</v>
      </c>
      <c r="S129" s="359">
        <f t="shared" si="56"/>
        <v>0</v>
      </c>
      <c r="T129" s="168" t="str">
        <f>IF(J129="","",IF(G129="電算室用",2700,メイン_入力!$Y$32))</f>
        <v/>
      </c>
      <c r="U129" s="168" t="str">
        <f>IF(J129="","",IF(G129="電算室用",0,メイン_入力!$Z$32))</f>
        <v/>
      </c>
      <c r="V129" s="168" t="str">
        <f t="shared" si="57"/>
        <v/>
      </c>
      <c r="W129" s="48" t="str">
        <f t="shared" si="65"/>
        <v/>
      </c>
      <c r="X129" s="356"/>
      <c r="Y129" s="48" t="str">
        <f t="shared" si="66"/>
        <v/>
      </c>
      <c r="Z129" s="168" t="str">
        <f t="shared" si="58"/>
        <v/>
      </c>
      <c r="AA129" s="48" t="str">
        <f t="shared" si="70"/>
        <v/>
      </c>
      <c r="AB129" s="389" t="str">
        <f t="shared" si="67"/>
        <v/>
      </c>
      <c r="AC129" s="389" t="str">
        <f t="shared" si="68"/>
        <v/>
      </c>
      <c r="AD129" s="389" t="str">
        <f t="shared" si="69"/>
        <v/>
      </c>
      <c r="AE129" s="389" t="str">
        <f t="shared" si="59"/>
        <v/>
      </c>
      <c r="AF129" s="79"/>
      <c r="AG129" s="3"/>
      <c r="AH129" s="3"/>
      <c r="AI129" s="392" t="str">
        <f t="shared" si="60"/>
        <v/>
      </c>
      <c r="AK129" s="393">
        <f t="shared" si="61"/>
        <v>0</v>
      </c>
      <c r="AL129" s="393">
        <f t="shared" si="62"/>
        <v>0</v>
      </c>
      <c r="AM129" s="393">
        <f t="shared" si="63"/>
        <v>0</v>
      </c>
      <c r="AN129" s="393">
        <f t="shared" si="64"/>
        <v>0</v>
      </c>
      <c r="AO129" s="393">
        <f t="shared" si="64"/>
        <v>0</v>
      </c>
    </row>
    <row r="130" spans="2:41" ht="15.5">
      <c r="B130" s="139"/>
      <c r="C130" s="322">
        <v>113</v>
      </c>
      <c r="D130" s="227"/>
      <c r="E130" s="352"/>
      <c r="F130" s="353"/>
      <c r="G130" s="329"/>
      <c r="H130" s="385"/>
      <c r="I130" s="385"/>
      <c r="J130" s="356"/>
      <c r="K130" s="329"/>
      <c r="L130" s="386"/>
      <c r="M130" s="386"/>
      <c r="N130" s="174" t="str">
        <f t="shared" si="55"/>
        <v/>
      </c>
      <c r="O130" s="387"/>
      <c r="P130" s="388"/>
      <c r="Q130" s="388"/>
      <c r="R130" s="359">
        <f t="shared" si="56"/>
        <v>0</v>
      </c>
      <c r="S130" s="359">
        <f t="shared" si="56"/>
        <v>0</v>
      </c>
      <c r="T130" s="168" t="str">
        <f>IF(J130="","",IF(G130="電算室用",2700,メイン_入力!$Y$32))</f>
        <v/>
      </c>
      <c r="U130" s="168" t="str">
        <f>IF(J130="","",IF(G130="電算室用",0,メイン_入力!$Z$32))</f>
        <v/>
      </c>
      <c r="V130" s="168" t="str">
        <f t="shared" si="57"/>
        <v/>
      </c>
      <c r="W130" s="48" t="str">
        <f t="shared" si="65"/>
        <v/>
      </c>
      <c r="X130" s="356"/>
      <c r="Y130" s="48" t="str">
        <f t="shared" si="66"/>
        <v/>
      </c>
      <c r="Z130" s="168" t="str">
        <f t="shared" si="58"/>
        <v/>
      </c>
      <c r="AA130" s="48" t="str">
        <f t="shared" si="70"/>
        <v/>
      </c>
      <c r="AB130" s="389" t="str">
        <f t="shared" si="67"/>
        <v/>
      </c>
      <c r="AC130" s="389" t="str">
        <f t="shared" si="68"/>
        <v/>
      </c>
      <c r="AD130" s="389" t="str">
        <f t="shared" si="69"/>
        <v/>
      </c>
      <c r="AE130" s="389" t="str">
        <f t="shared" si="59"/>
        <v/>
      </c>
      <c r="AF130" s="79"/>
      <c r="AG130" s="3"/>
      <c r="AH130" s="3"/>
      <c r="AI130" s="392" t="str">
        <f t="shared" si="60"/>
        <v/>
      </c>
      <c r="AK130" s="393">
        <f t="shared" si="61"/>
        <v>0</v>
      </c>
      <c r="AL130" s="393">
        <f t="shared" si="62"/>
        <v>0</v>
      </c>
      <c r="AM130" s="393">
        <f t="shared" si="63"/>
        <v>0</v>
      </c>
      <c r="AN130" s="393">
        <f t="shared" si="64"/>
        <v>0</v>
      </c>
      <c r="AO130" s="393">
        <f t="shared" si="64"/>
        <v>0</v>
      </c>
    </row>
    <row r="131" spans="2:41" ht="15.5">
      <c r="B131" s="139"/>
      <c r="C131" s="322">
        <v>114</v>
      </c>
      <c r="D131" s="227"/>
      <c r="E131" s="352"/>
      <c r="F131" s="353"/>
      <c r="G131" s="329"/>
      <c r="H131" s="385"/>
      <c r="I131" s="385"/>
      <c r="J131" s="356"/>
      <c r="K131" s="329"/>
      <c r="L131" s="386"/>
      <c r="M131" s="386"/>
      <c r="N131" s="174" t="str">
        <f t="shared" si="55"/>
        <v/>
      </c>
      <c r="O131" s="387"/>
      <c r="P131" s="388"/>
      <c r="Q131" s="388"/>
      <c r="R131" s="359">
        <f t="shared" si="56"/>
        <v>0</v>
      </c>
      <c r="S131" s="359">
        <f t="shared" si="56"/>
        <v>0</v>
      </c>
      <c r="T131" s="168" t="str">
        <f>IF(J131="","",IF(G131="電算室用",2700,メイン_入力!$Y$32))</f>
        <v/>
      </c>
      <c r="U131" s="168" t="str">
        <f>IF(J131="","",IF(G131="電算室用",0,メイン_入力!$Z$32))</f>
        <v/>
      </c>
      <c r="V131" s="168" t="str">
        <f t="shared" si="57"/>
        <v/>
      </c>
      <c r="W131" s="48" t="str">
        <f t="shared" si="65"/>
        <v/>
      </c>
      <c r="X131" s="356"/>
      <c r="Y131" s="48" t="str">
        <f t="shared" si="66"/>
        <v/>
      </c>
      <c r="Z131" s="168" t="str">
        <f t="shared" si="58"/>
        <v/>
      </c>
      <c r="AA131" s="48" t="str">
        <f t="shared" si="70"/>
        <v/>
      </c>
      <c r="AB131" s="389" t="str">
        <f t="shared" si="67"/>
        <v/>
      </c>
      <c r="AC131" s="389" t="str">
        <f t="shared" si="68"/>
        <v/>
      </c>
      <c r="AD131" s="389" t="str">
        <f t="shared" si="69"/>
        <v/>
      </c>
      <c r="AE131" s="389" t="str">
        <f t="shared" si="59"/>
        <v/>
      </c>
      <c r="AF131" s="79"/>
      <c r="AG131" s="3"/>
      <c r="AH131" s="3"/>
      <c r="AI131" s="392" t="str">
        <f t="shared" si="60"/>
        <v/>
      </c>
      <c r="AK131" s="393">
        <f t="shared" si="61"/>
        <v>0</v>
      </c>
      <c r="AL131" s="393">
        <f t="shared" si="62"/>
        <v>0</v>
      </c>
      <c r="AM131" s="393">
        <f t="shared" si="63"/>
        <v>0</v>
      </c>
      <c r="AN131" s="393">
        <f t="shared" si="64"/>
        <v>0</v>
      </c>
      <c r="AO131" s="393">
        <f t="shared" si="64"/>
        <v>0</v>
      </c>
    </row>
    <row r="132" spans="2:41" ht="15.5">
      <c r="B132" s="139"/>
      <c r="C132" s="322">
        <v>115</v>
      </c>
      <c r="D132" s="227"/>
      <c r="E132" s="352"/>
      <c r="F132" s="353"/>
      <c r="G132" s="329"/>
      <c r="H132" s="385"/>
      <c r="I132" s="385"/>
      <c r="J132" s="356"/>
      <c r="K132" s="329"/>
      <c r="L132" s="386"/>
      <c r="M132" s="386"/>
      <c r="N132" s="174" t="str">
        <f t="shared" si="55"/>
        <v/>
      </c>
      <c r="O132" s="387"/>
      <c r="P132" s="388"/>
      <c r="Q132" s="388"/>
      <c r="R132" s="359">
        <f t="shared" si="56"/>
        <v>0</v>
      </c>
      <c r="S132" s="359">
        <f t="shared" si="56"/>
        <v>0</v>
      </c>
      <c r="T132" s="168" t="str">
        <f>IF(J132="","",IF(G132="電算室用",2700,メイン_入力!$Y$32))</f>
        <v/>
      </c>
      <c r="U132" s="168" t="str">
        <f>IF(J132="","",IF(G132="電算室用",0,メイン_入力!$Z$32))</f>
        <v/>
      </c>
      <c r="V132" s="168" t="str">
        <f t="shared" si="57"/>
        <v/>
      </c>
      <c r="W132" s="48" t="str">
        <f t="shared" si="65"/>
        <v/>
      </c>
      <c r="X132" s="356"/>
      <c r="Y132" s="48" t="str">
        <f t="shared" si="66"/>
        <v/>
      </c>
      <c r="Z132" s="168" t="str">
        <f t="shared" si="58"/>
        <v/>
      </c>
      <c r="AA132" s="48" t="str">
        <f t="shared" si="70"/>
        <v/>
      </c>
      <c r="AB132" s="389" t="str">
        <f t="shared" si="67"/>
        <v/>
      </c>
      <c r="AC132" s="389" t="str">
        <f t="shared" si="68"/>
        <v/>
      </c>
      <c r="AD132" s="389" t="str">
        <f t="shared" si="69"/>
        <v/>
      </c>
      <c r="AE132" s="389" t="str">
        <f t="shared" si="59"/>
        <v/>
      </c>
      <c r="AF132" s="79"/>
      <c r="AG132" s="3"/>
      <c r="AH132" s="3"/>
      <c r="AI132" s="392" t="str">
        <f t="shared" si="60"/>
        <v/>
      </c>
      <c r="AK132" s="393">
        <f t="shared" si="61"/>
        <v>0</v>
      </c>
      <c r="AL132" s="393">
        <f t="shared" si="62"/>
        <v>0</v>
      </c>
      <c r="AM132" s="393">
        <f t="shared" si="63"/>
        <v>0</v>
      </c>
      <c r="AN132" s="393">
        <f t="shared" si="64"/>
        <v>0</v>
      </c>
      <c r="AO132" s="393">
        <f t="shared" si="64"/>
        <v>0</v>
      </c>
    </row>
    <row r="133" spans="2:41" ht="15.5">
      <c r="B133" s="139"/>
      <c r="C133" s="322">
        <v>116</v>
      </c>
      <c r="D133" s="227"/>
      <c r="E133" s="352"/>
      <c r="F133" s="353"/>
      <c r="G133" s="329"/>
      <c r="H133" s="385"/>
      <c r="I133" s="385"/>
      <c r="J133" s="356"/>
      <c r="K133" s="329"/>
      <c r="L133" s="386"/>
      <c r="M133" s="386"/>
      <c r="N133" s="174" t="str">
        <f t="shared" si="55"/>
        <v/>
      </c>
      <c r="O133" s="387"/>
      <c r="P133" s="388"/>
      <c r="Q133" s="388"/>
      <c r="R133" s="359">
        <f t="shared" si="56"/>
        <v>0</v>
      </c>
      <c r="S133" s="359">
        <f t="shared" si="56"/>
        <v>0</v>
      </c>
      <c r="T133" s="168" t="str">
        <f>IF(J133="","",IF(G133="電算室用",2700,メイン_入力!$Y$32))</f>
        <v/>
      </c>
      <c r="U133" s="168" t="str">
        <f>IF(J133="","",IF(G133="電算室用",0,メイン_入力!$Z$32))</f>
        <v/>
      </c>
      <c r="V133" s="168" t="str">
        <f t="shared" si="57"/>
        <v/>
      </c>
      <c r="W133" s="48" t="str">
        <f t="shared" si="65"/>
        <v/>
      </c>
      <c r="X133" s="356"/>
      <c r="Y133" s="48" t="str">
        <f t="shared" si="66"/>
        <v/>
      </c>
      <c r="Z133" s="168" t="str">
        <f t="shared" si="58"/>
        <v/>
      </c>
      <c r="AA133" s="48" t="str">
        <f t="shared" si="70"/>
        <v/>
      </c>
      <c r="AB133" s="389" t="str">
        <f t="shared" si="67"/>
        <v/>
      </c>
      <c r="AC133" s="389" t="str">
        <f t="shared" si="68"/>
        <v/>
      </c>
      <c r="AD133" s="389" t="str">
        <f t="shared" si="69"/>
        <v/>
      </c>
      <c r="AE133" s="389" t="str">
        <f t="shared" si="59"/>
        <v/>
      </c>
      <c r="AF133" s="79"/>
      <c r="AG133" s="3"/>
      <c r="AH133" s="3"/>
      <c r="AI133" s="392" t="str">
        <f t="shared" si="60"/>
        <v/>
      </c>
      <c r="AK133" s="393">
        <f t="shared" si="61"/>
        <v>0</v>
      </c>
      <c r="AL133" s="393">
        <f t="shared" si="62"/>
        <v>0</v>
      </c>
      <c r="AM133" s="393">
        <f t="shared" si="63"/>
        <v>0</v>
      </c>
      <c r="AN133" s="393">
        <f t="shared" si="64"/>
        <v>0</v>
      </c>
      <c r="AO133" s="393">
        <f t="shared" si="64"/>
        <v>0</v>
      </c>
    </row>
    <row r="134" spans="2:41" ht="15.5">
      <c r="B134" s="139"/>
      <c r="C134" s="322">
        <v>117</v>
      </c>
      <c r="D134" s="227"/>
      <c r="E134" s="352"/>
      <c r="F134" s="353"/>
      <c r="G134" s="329"/>
      <c r="H134" s="385"/>
      <c r="I134" s="385"/>
      <c r="J134" s="356"/>
      <c r="K134" s="329"/>
      <c r="L134" s="386"/>
      <c r="M134" s="386"/>
      <c r="N134" s="174" t="str">
        <f t="shared" si="55"/>
        <v/>
      </c>
      <c r="O134" s="387"/>
      <c r="P134" s="388"/>
      <c r="Q134" s="388"/>
      <c r="R134" s="359">
        <f t="shared" si="56"/>
        <v>0</v>
      </c>
      <c r="S134" s="359">
        <f t="shared" si="56"/>
        <v>0</v>
      </c>
      <c r="T134" s="168" t="str">
        <f>IF(J134="","",IF(G134="電算室用",2700,メイン_入力!$Y$32))</f>
        <v/>
      </c>
      <c r="U134" s="168" t="str">
        <f>IF(J134="","",IF(G134="電算室用",0,メイン_入力!$Z$32))</f>
        <v/>
      </c>
      <c r="V134" s="168" t="str">
        <f t="shared" si="57"/>
        <v/>
      </c>
      <c r="W134" s="48" t="str">
        <f t="shared" si="65"/>
        <v/>
      </c>
      <c r="X134" s="356"/>
      <c r="Y134" s="48" t="str">
        <f t="shared" si="66"/>
        <v/>
      </c>
      <c r="Z134" s="168" t="str">
        <f t="shared" si="58"/>
        <v/>
      </c>
      <c r="AA134" s="48" t="str">
        <f t="shared" si="70"/>
        <v/>
      </c>
      <c r="AB134" s="389" t="str">
        <f t="shared" si="67"/>
        <v/>
      </c>
      <c r="AC134" s="389" t="str">
        <f t="shared" si="68"/>
        <v/>
      </c>
      <c r="AD134" s="389" t="str">
        <f t="shared" si="69"/>
        <v/>
      </c>
      <c r="AE134" s="389" t="str">
        <f t="shared" si="59"/>
        <v/>
      </c>
      <c r="AF134" s="79"/>
      <c r="AG134" s="3"/>
      <c r="AH134" s="3"/>
      <c r="AI134" s="392" t="str">
        <f t="shared" si="60"/>
        <v/>
      </c>
      <c r="AK134" s="393">
        <f t="shared" si="61"/>
        <v>0</v>
      </c>
      <c r="AL134" s="393">
        <f t="shared" si="62"/>
        <v>0</v>
      </c>
      <c r="AM134" s="393">
        <f t="shared" si="63"/>
        <v>0</v>
      </c>
      <c r="AN134" s="393">
        <f t="shared" si="64"/>
        <v>0</v>
      </c>
      <c r="AO134" s="393">
        <f t="shared" si="64"/>
        <v>0</v>
      </c>
    </row>
    <row r="135" spans="2:41" ht="15.5">
      <c r="B135" s="139"/>
      <c r="C135" s="322">
        <v>118</v>
      </c>
      <c r="D135" s="227"/>
      <c r="E135" s="352"/>
      <c r="F135" s="353"/>
      <c r="G135" s="329"/>
      <c r="H135" s="385"/>
      <c r="I135" s="385"/>
      <c r="J135" s="356"/>
      <c r="K135" s="329"/>
      <c r="L135" s="386"/>
      <c r="M135" s="386"/>
      <c r="N135" s="174" t="str">
        <f t="shared" si="55"/>
        <v/>
      </c>
      <c r="O135" s="387"/>
      <c r="P135" s="388"/>
      <c r="Q135" s="388"/>
      <c r="R135" s="359">
        <f t="shared" si="56"/>
        <v>0</v>
      </c>
      <c r="S135" s="359">
        <f t="shared" si="56"/>
        <v>0</v>
      </c>
      <c r="T135" s="168" t="str">
        <f>IF(J135="","",IF(G135="電算室用",2700,メイン_入力!$Y$32))</f>
        <v/>
      </c>
      <c r="U135" s="168" t="str">
        <f>IF(J135="","",IF(G135="電算室用",0,メイン_入力!$Z$32))</f>
        <v/>
      </c>
      <c r="V135" s="168" t="str">
        <f t="shared" si="57"/>
        <v/>
      </c>
      <c r="W135" s="48" t="str">
        <f t="shared" si="65"/>
        <v/>
      </c>
      <c r="X135" s="356"/>
      <c r="Y135" s="48" t="str">
        <f t="shared" si="66"/>
        <v/>
      </c>
      <c r="Z135" s="168" t="str">
        <f t="shared" si="58"/>
        <v/>
      </c>
      <c r="AA135" s="48" t="str">
        <f t="shared" si="70"/>
        <v/>
      </c>
      <c r="AB135" s="389" t="str">
        <f t="shared" si="67"/>
        <v/>
      </c>
      <c r="AC135" s="389" t="str">
        <f t="shared" si="68"/>
        <v/>
      </c>
      <c r="AD135" s="389" t="str">
        <f t="shared" si="69"/>
        <v/>
      </c>
      <c r="AE135" s="389" t="str">
        <f t="shared" si="59"/>
        <v/>
      </c>
      <c r="AF135" s="79"/>
      <c r="AG135" s="3"/>
      <c r="AH135" s="3"/>
      <c r="AI135" s="392" t="str">
        <f t="shared" si="60"/>
        <v/>
      </c>
      <c r="AK135" s="393">
        <f t="shared" si="61"/>
        <v>0</v>
      </c>
      <c r="AL135" s="393">
        <f t="shared" si="62"/>
        <v>0</v>
      </c>
      <c r="AM135" s="393">
        <f t="shared" si="63"/>
        <v>0</v>
      </c>
      <c r="AN135" s="393">
        <f t="shared" si="64"/>
        <v>0</v>
      </c>
      <c r="AO135" s="393">
        <f t="shared" si="64"/>
        <v>0</v>
      </c>
    </row>
    <row r="136" spans="2:41" ht="15.5">
      <c r="B136" s="139"/>
      <c r="C136" s="322">
        <v>119</v>
      </c>
      <c r="D136" s="227"/>
      <c r="E136" s="352"/>
      <c r="F136" s="353"/>
      <c r="G136" s="329"/>
      <c r="H136" s="385"/>
      <c r="I136" s="385"/>
      <c r="J136" s="356"/>
      <c r="K136" s="329"/>
      <c r="L136" s="386"/>
      <c r="M136" s="386"/>
      <c r="N136" s="174" t="str">
        <f t="shared" si="55"/>
        <v/>
      </c>
      <c r="O136" s="387"/>
      <c r="P136" s="388"/>
      <c r="Q136" s="388"/>
      <c r="R136" s="359">
        <f t="shared" si="56"/>
        <v>0</v>
      </c>
      <c r="S136" s="359">
        <f t="shared" si="56"/>
        <v>0</v>
      </c>
      <c r="T136" s="168" t="str">
        <f>IF(J136="","",IF(G136="電算室用",2700,メイン_入力!$Y$32))</f>
        <v/>
      </c>
      <c r="U136" s="168" t="str">
        <f>IF(J136="","",IF(G136="電算室用",0,メイン_入力!$Z$32))</f>
        <v/>
      </c>
      <c r="V136" s="168" t="str">
        <f t="shared" si="57"/>
        <v/>
      </c>
      <c r="W136" s="48" t="str">
        <f t="shared" si="65"/>
        <v/>
      </c>
      <c r="X136" s="356"/>
      <c r="Y136" s="48" t="str">
        <f t="shared" si="66"/>
        <v/>
      </c>
      <c r="Z136" s="168" t="str">
        <f t="shared" si="58"/>
        <v/>
      </c>
      <c r="AA136" s="48" t="str">
        <f t="shared" si="70"/>
        <v/>
      </c>
      <c r="AB136" s="389" t="str">
        <f t="shared" si="67"/>
        <v/>
      </c>
      <c r="AC136" s="389" t="str">
        <f t="shared" si="68"/>
        <v/>
      </c>
      <c r="AD136" s="389" t="str">
        <f t="shared" si="69"/>
        <v/>
      </c>
      <c r="AE136" s="389" t="str">
        <f t="shared" si="59"/>
        <v/>
      </c>
      <c r="AF136" s="79"/>
      <c r="AG136" s="3"/>
      <c r="AH136" s="3"/>
      <c r="AI136" s="392" t="str">
        <f t="shared" si="60"/>
        <v/>
      </c>
      <c r="AK136" s="393">
        <f t="shared" si="61"/>
        <v>0</v>
      </c>
      <c r="AL136" s="393">
        <f t="shared" si="62"/>
        <v>0</v>
      </c>
      <c r="AM136" s="393">
        <f t="shared" si="63"/>
        <v>0</v>
      </c>
      <c r="AN136" s="393">
        <f t="shared" si="64"/>
        <v>0</v>
      </c>
      <c r="AO136" s="393">
        <f t="shared" si="64"/>
        <v>0</v>
      </c>
    </row>
    <row r="137" spans="2:41" ht="15.5">
      <c r="B137" s="139"/>
      <c r="C137" s="322">
        <v>120</v>
      </c>
      <c r="D137" s="227"/>
      <c r="E137" s="352"/>
      <c r="F137" s="353"/>
      <c r="G137" s="329"/>
      <c r="H137" s="385"/>
      <c r="I137" s="385"/>
      <c r="J137" s="356"/>
      <c r="K137" s="329"/>
      <c r="L137" s="386"/>
      <c r="M137" s="386"/>
      <c r="N137" s="174" t="str">
        <f t="shared" si="55"/>
        <v/>
      </c>
      <c r="O137" s="387"/>
      <c r="P137" s="388"/>
      <c r="Q137" s="388"/>
      <c r="R137" s="359">
        <f t="shared" si="56"/>
        <v>0</v>
      </c>
      <c r="S137" s="359">
        <f t="shared" si="56"/>
        <v>0</v>
      </c>
      <c r="T137" s="168" t="str">
        <f>IF(J137="","",IF(G137="電算室用",2700,メイン_入力!$Y$32))</f>
        <v/>
      </c>
      <c r="U137" s="168" t="str">
        <f>IF(J137="","",IF(G137="電算室用",0,メイン_入力!$Z$32))</f>
        <v/>
      </c>
      <c r="V137" s="168" t="str">
        <f t="shared" si="57"/>
        <v/>
      </c>
      <c r="W137" s="48" t="str">
        <f t="shared" si="65"/>
        <v/>
      </c>
      <c r="X137" s="356"/>
      <c r="Y137" s="48" t="str">
        <f t="shared" si="66"/>
        <v/>
      </c>
      <c r="Z137" s="168" t="str">
        <f t="shared" si="58"/>
        <v/>
      </c>
      <c r="AA137" s="48" t="str">
        <f t="shared" si="70"/>
        <v/>
      </c>
      <c r="AB137" s="389" t="str">
        <f t="shared" si="67"/>
        <v/>
      </c>
      <c r="AC137" s="389" t="str">
        <f t="shared" si="68"/>
        <v/>
      </c>
      <c r="AD137" s="389" t="str">
        <f t="shared" si="69"/>
        <v/>
      </c>
      <c r="AE137" s="389" t="str">
        <f>IF(ISERROR($Z137),"",IF($Z137="","",$Z137*INDEX($BG$3:$BJ$6,4,MATCH($K137,$BG$2:$BJ$2,0))/1000))</f>
        <v/>
      </c>
      <c r="AF137" s="79"/>
      <c r="AG137" s="3"/>
      <c r="AH137" s="3"/>
      <c r="AI137" s="394" t="str">
        <f t="shared" si="60"/>
        <v/>
      </c>
      <c r="AK137" s="395">
        <f t="shared" si="61"/>
        <v>0</v>
      </c>
      <c r="AL137" s="395">
        <f t="shared" si="62"/>
        <v>0</v>
      </c>
      <c r="AM137" s="395">
        <f t="shared" si="63"/>
        <v>0</v>
      </c>
      <c r="AN137" s="395">
        <f t="shared" si="64"/>
        <v>0</v>
      </c>
      <c r="AO137" s="395">
        <f t="shared" si="64"/>
        <v>0</v>
      </c>
    </row>
    <row r="138" spans="2:41" ht="15.5">
      <c r="B138" s="299"/>
      <c r="C138" s="332"/>
      <c r="D138" s="332"/>
      <c r="E138" s="332"/>
      <c r="F138" s="332"/>
      <c r="G138" s="332"/>
      <c r="H138" s="332"/>
      <c r="I138" s="332"/>
      <c r="J138" s="332"/>
      <c r="K138" s="332"/>
      <c r="L138" s="396"/>
      <c r="M138" s="396"/>
      <c r="N138" s="396"/>
      <c r="O138" s="332"/>
      <c r="P138" s="333"/>
      <c r="Q138" s="333"/>
      <c r="R138" s="397"/>
      <c r="S138" s="397"/>
      <c r="T138" s="332"/>
      <c r="U138" s="332"/>
      <c r="V138" s="332"/>
      <c r="W138" s="332"/>
      <c r="X138" s="332"/>
      <c r="Y138" s="332"/>
      <c r="Z138" s="398"/>
      <c r="AA138" s="362"/>
      <c r="AB138" s="399"/>
      <c r="AC138" s="399"/>
      <c r="AD138" s="399"/>
      <c r="AE138" s="545"/>
      <c r="AF138" s="334"/>
    </row>
    <row r="139" spans="2:41" ht="15.5">
      <c r="L139" s="405"/>
      <c r="M139" s="405"/>
      <c r="N139" s="405"/>
      <c r="P139" s="309"/>
      <c r="Q139" s="309"/>
      <c r="R139" s="401"/>
      <c r="S139" s="401"/>
      <c r="Z139" s="398"/>
      <c r="AA139" s="362"/>
      <c r="AB139" s="404"/>
      <c r="AC139" s="389"/>
      <c r="AD139" s="389"/>
      <c r="AE139" s="547"/>
      <c r="AF139" s="303" t="s">
        <v>229</v>
      </c>
    </row>
    <row r="140" spans="2:41" ht="15.5">
      <c r="B140" s="139"/>
      <c r="C140" s="322">
        <v>121</v>
      </c>
      <c r="D140" s="227"/>
      <c r="E140" s="352"/>
      <c r="F140" s="353"/>
      <c r="G140" s="329"/>
      <c r="H140" s="385"/>
      <c r="I140" s="385"/>
      <c r="J140" s="356"/>
      <c r="K140" s="329"/>
      <c r="L140" s="386"/>
      <c r="M140" s="386"/>
      <c r="N140" s="174" t="str">
        <f t="shared" ref="N140:N169" si="71">IF(OR(J140="",AND(L140="",M140="")),"",(IF(L140=0,0,H140/L140)+IF(M140=0,0,I140/M140))/(SIGN(L140)+SIGN(M140)))</f>
        <v/>
      </c>
      <c r="O140" s="387"/>
      <c r="P140" s="388"/>
      <c r="Q140" s="388"/>
      <c r="R140" s="359">
        <f t="shared" ref="R140:S169" si="72">AN140</f>
        <v>0</v>
      </c>
      <c r="S140" s="359">
        <f t="shared" si="72"/>
        <v>0</v>
      </c>
      <c r="T140" s="168" t="str">
        <f>IF(J140="","",IF(G140="電算室用",2700,メイン_入力!$Y$32))</f>
        <v/>
      </c>
      <c r="U140" s="168" t="str">
        <f>IF(J140="","",IF(G140="電算室用",0,メイン_入力!$Z$32))</f>
        <v/>
      </c>
      <c r="V140" s="168" t="str">
        <f t="shared" ref="V140:V169" si="73">IF(OR(J140="",AND(L140="",M140="")),"",(L140*J140*T140+M140*J140*U140)*IF(K140="電気",1,3.6/HLOOKUP(K140,$BA$2:$BD$3,2,0)))</f>
        <v/>
      </c>
      <c r="W140" s="48" t="str">
        <f>IF($K140="","",IF($K140="電気","kWh/年",IF(OR($K140="低圧ｶﾞｽ",$K140="中圧ｶﾞｽ"),"Nm3/年",IF($K140="LPG","kg/年",IF(OR($K140="A重油",$K140="灯油"),"ℓ/年","MJ/年")))))</f>
        <v/>
      </c>
      <c r="X140" s="356"/>
      <c r="Y140" s="48" t="str">
        <f>IF($K140="","",IF($K140="電気","kWh/年",IF(OR($K140="低圧ｶﾞｽ",$K140="中圧ｶﾞｽ"),"m3/年",IF($K140="LPG","kg/年",IF(OR($K140="A重油",$K140="灯油"),"ℓ/年","MJ/年")))))</f>
        <v/>
      </c>
      <c r="Z140" s="168" t="str">
        <f t="shared" ref="Z140:Z169" si="74">IF(OR(AND(R140=0,S140=0),E140="",AND(N140&lt;AI140,P140="")),"",IF(NOT(N(X140)=0),X140*HLOOKUP(K140,$BA$6:$BD$7,2,0),V140)*(L140*T140/(L140*T140+M140*U140)*R140/(1-R140)+(1-L140*T140/(L140*T140+M140*U140))*S140/(1-S140)))</f>
        <v/>
      </c>
      <c r="AA140" s="48" t="str">
        <f>IF($J140="","",W140)</f>
        <v/>
      </c>
      <c r="AB140" s="389" t="str">
        <f>IF(ISERROR($Z140),"",IF($Z140="","",$Z140*INDEX($BG$3:$BJ$5,1,MATCH($K140,$BG$2:$BJ$2,0))/1000))</f>
        <v/>
      </c>
      <c r="AC140" s="389" t="str">
        <f>IF(ISERROR($Z140),"",IF($Z140="","",$Z140*INDEX($BG$3:$BJ$5,2,MATCH($K140,$BG$2:$BJ$2,0))/1000))</f>
        <v/>
      </c>
      <c r="AD140" s="389" t="str">
        <f>IF(ISERROR($Z140),"",IF($Z140="","",$Z140*INDEX($BG$3:$BJ$5,3,MATCH($K140,$BG$2:$BJ$2,0))/1000))</f>
        <v/>
      </c>
      <c r="AE140" s="389" t="str">
        <f>IF(ISERROR($Z140),"",IF($Z140="","",$Z140*INDEX($BG$3:$BJ$6,4,MATCH($K140,$BG$2:$BJ$2,0))/1000))</f>
        <v/>
      </c>
      <c r="AF140" s="79"/>
      <c r="AG140" s="3"/>
      <c r="AH140" s="3"/>
      <c r="AI140" s="390" t="str">
        <f t="shared" ref="AI140:AI169" si="75">IF(H140="","",INDEX($AU$3:$AY$5,MATCH(H140,$AT$3:$AT$5),MATCH(G140,$AU$2:$AY$2,0)))</f>
        <v/>
      </c>
      <c r="AK140" s="391">
        <f t="shared" ref="AK140:AK169" si="76">IF(AND(O140&gt;0,P140="○"),IF(OR(J140="",N(L140)=0),0,IF(G140&lt;&gt;"GHP",1-($AU$10)*(9.76/3.6)/O140,1-($AU$10)/O140)),IF(OR(J140="",N(L140)=0),0,1-(IF(G140="電算室用",$AW$9,$AU$9)*IF(K140="電気",9.76/3.6,1))/(H140/L140)))</f>
        <v>0</v>
      </c>
      <c r="AL140" s="391">
        <f t="shared" ref="AL140:AL169" si="77">IF(AND(O140&gt;0,P140="○"),IF(OR(J140="",N(M140)=0),0,IF(G140&lt;&gt;"GHP",1-($AU$10)*(9.76/3.6)/O140,1-($AU$10)/O140)),IF(OR(J140="",N(M140)=0,G140="電算室用"),0,1-($AU$9*IF(K140="電気",9.76/3.6,1))/(I140/M140)))</f>
        <v>0</v>
      </c>
      <c r="AM140" s="391">
        <f t="shared" ref="AM140:AM169" si="78">IF(Q140="○",$BA$10,0)</f>
        <v>0</v>
      </c>
      <c r="AN140" s="391">
        <f t="shared" ref="AN140:AO169" si="79">AK140+(1-AK140)*$AM140</f>
        <v>0</v>
      </c>
      <c r="AO140" s="391">
        <f t="shared" si="79"/>
        <v>0</v>
      </c>
    </row>
    <row r="141" spans="2:41" ht="15.5">
      <c r="B141" s="139"/>
      <c r="C141" s="322">
        <v>122</v>
      </c>
      <c r="D141" s="227"/>
      <c r="E141" s="352"/>
      <c r="F141" s="353"/>
      <c r="G141" s="329"/>
      <c r="H141" s="385"/>
      <c r="I141" s="385"/>
      <c r="J141" s="356"/>
      <c r="K141" s="329"/>
      <c r="L141" s="386"/>
      <c r="M141" s="386"/>
      <c r="N141" s="174" t="str">
        <f t="shared" si="71"/>
        <v/>
      </c>
      <c r="O141" s="387"/>
      <c r="P141" s="388"/>
      <c r="Q141" s="388"/>
      <c r="R141" s="359">
        <f t="shared" si="72"/>
        <v>0</v>
      </c>
      <c r="S141" s="359">
        <f t="shared" si="72"/>
        <v>0</v>
      </c>
      <c r="T141" s="168" t="str">
        <f>IF(J141="","",IF(G141="電算室用",2700,メイン_入力!$Y$32))</f>
        <v/>
      </c>
      <c r="U141" s="168" t="str">
        <f>IF(J141="","",IF(G141="電算室用",0,メイン_入力!$Z$32))</f>
        <v/>
      </c>
      <c r="V141" s="168" t="str">
        <f t="shared" si="73"/>
        <v/>
      </c>
      <c r="W141" s="48" t="str">
        <f t="shared" ref="W141:W169" si="80">IF($K141="","",IF($K141="電気","kWh/年",IF(OR(K141="低圧ｶﾞｽ",K141="中圧ｶﾞｽ"),"Nm3/年",IF($K141="LPG","kg/年",IF(OR($K141="A重油",$K141="灯油"),"ℓ/年","MJ/年")))))</f>
        <v/>
      </c>
      <c r="X141" s="356"/>
      <c r="Y141" s="48" t="str">
        <f t="shared" ref="Y141:Y169" si="81">IF($K141="","",IF($K141="電気","kWh/年",IF(OR($K141="低圧ｶﾞｽ",$K141="中圧ｶﾞｽ"),"m3/年",IF($K141="LPG","kg/年",IF(OR($K141="A重油",$K141="灯油"),"ℓ/年","MJ/年")))))</f>
        <v/>
      </c>
      <c r="Z141" s="168" t="str">
        <f t="shared" si="74"/>
        <v/>
      </c>
      <c r="AA141" s="48" t="str">
        <f>IF($K141="","",W141)</f>
        <v/>
      </c>
      <c r="AB141" s="389" t="str">
        <f t="shared" ref="AB141:AB169" si="82">IF(ISERROR($Z141),"",IF($Z141="","",$Z141*INDEX($BG$3:$BJ$5,1,MATCH($K141,$BG$2:$BJ$2,0))/1000))</f>
        <v/>
      </c>
      <c r="AC141" s="389" t="str">
        <f t="shared" ref="AC141:AC169" si="83">IF(ISERROR($Z141),"",IF($Z141="","",$Z141*INDEX($BG$3:$BJ$5,2,MATCH($K141,$BG$2:$BJ$2,0))/1000))</f>
        <v/>
      </c>
      <c r="AD141" s="389" t="str">
        <f t="shared" ref="AD141:AD169" si="84">IF(ISERROR($Z141),"",IF($Z141="","",$Z141*INDEX($BG$3:$BJ$5,3,MATCH($K141,$BG$2:$BJ$2,0))/1000))</f>
        <v/>
      </c>
      <c r="AE141" s="389" t="str">
        <f t="shared" ref="AE141:AE169" si="85">IF(ISERROR($Z141),"",IF($Z141="","",$Z141*INDEX($BG$3:$BJ$6,4,MATCH($K141,$BG$2:$BJ$2,0))/1000))</f>
        <v/>
      </c>
      <c r="AF141" s="79"/>
      <c r="AG141" s="3"/>
      <c r="AH141" s="3"/>
      <c r="AI141" s="392" t="str">
        <f t="shared" si="75"/>
        <v/>
      </c>
      <c r="AK141" s="393">
        <f t="shared" si="76"/>
        <v>0</v>
      </c>
      <c r="AL141" s="393">
        <f t="shared" si="77"/>
        <v>0</v>
      </c>
      <c r="AM141" s="393">
        <f t="shared" si="78"/>
        <v>0</v>
      </c>
      <c r="AN141" s="393">
        <f t="shared" si="79"/>
        <v>0</v>
      </c>
      <c r="AO141" s="393">
        <f t="shared" si="79"/>
        <v>0</v>
      </c>
    </row>
    <row r="142" spans="2:41" ht="15.5">
      <c r="B142" s="139"/>
      <c r="C142" s="322">
        <v>123</v>
      </c>
      <c r="D142" s="227"/>
      <c r="E142" s="352"/>
      <c r="F142" s="353"/>
      <c r="G142" s="329"/>
      <c r="H142" s="385"/>
      <c r="I142" s="385"/>
      <c r="J142" s="356"/>
      <c r="K142" s="329"/>
      <c r="L142" s="386"/>
      <c r="M142" s="386"/>
      <c r="N142" s="174" t="str">
        <f t="shared" si="71"/>
        <v/>
      </c>
      <c r="O142" s="387"/>
      <c r="P142" s="388"/>
      <c r="Q142" s="388"/>
      <c r="R142" s="359">
        <f t="shared" si="72"/>
        <v>0</v>
      </c>
      <c r="S142" s="359">
        <f t="shared" si="72"/>
        <v>0</v>
      </c>
      <c r="T142" s="168" t="str">
        <f>IF(J142="","",IF(G142="電算室用",2700,メイン_入力!$Y$32))</f>
        <v/>
      </c>
      <c r="U142" s="168" t="str">
        <f>IF(J142="","",IF(G142="電算室用",0,メイン_入力!$Z$32))</f>
        <v/>
      </c>
      <c r="V142" s="168" t="str">
        <f t="shared" si="73"/>
        <v/>
      </c>
      <c r="W142" s="48" t="str">
        <f t="shared" si="80"/>
        <v/>
      </c>
      <c r="X142" s="356"/>
      <c r="Y142" s="48" t="str">
        <f t="shared" si="81"/>
        <v/>
      </c>
      <c r="Z142" s="168" t="str">
        <f t="shared" si="74"/>
        <v/>
      </c>
      <c r="AA142" s="48" t="str">
        <f>IF($K142="","",W142)</f>
        <v/>
      </c>
      <c r="AB142" s="389" t="str">
        <f t="shared" si="82"/>
        <v/>
      </c>
      <c r="AC142" s="389" t="str">
        <f t="shared" si="83"/>
        <v/>
      </c>
      <c r="AD142" s="389" t="str">
        <f t="shared" si="84"/>
        <v/>
      </c>
      <c r="AE142" s="389" t="str">
        <f t="shared" si="85"/>
        <v/>
      </c>
      <c r="AF142" s="79"/>
      <c r="AG142" s="3"/>
      <c r="AH142" s="3"/>
      <c r="AI142" s="392" t="str">
        <f t="shared" si="75"/>
        <v/>
      </c>
      <c r="AK142" s="393">
        <f t="shared" si="76"/>
        <v>0</v>
      </c>
      <c r="AL142" s="393">
        <f t="shared" si="77"/>
        <v>0</v>
      </c>
      <c r="AM142" s="393">
        <f t="shared" si="78"/>
        <v>0</v>
      </c>
      <c r="AN142" s="393">
        <f t="shared" si="79"/>
        <v>0</v>
      </c>
      <c r="AO142" s="393">
        <f t="shared" si="79"/>
        <v>0</v>
      </c>
    </row>
    <row r="143" spans="2:41" ht="15.5">
      <c r="B143" s="139"/>
      <c r="C143" s="322">
        <v>124</v>
      </c>
      <c r="D143" s="227"/>
      <c r="E143" s="352"/>
      <c r="F143" s="353"/>
      <c r="G143" s="329"/>
      <c r="H143" s="385"/>
      <c r="I143" s="385"/>
      <c r="J143" s="356"/>
      <c r="K143" s="329"/>
      <c r="L143" s="386"/>
      <c r="M143" s="386"/>
      <c r="N143" s="174" t="str">
        <f t="shared" si="71"/>
        <v/>
      </c>
      <c r="O143" s="387"/>
      <c r="P143" s="388"/>
      <c r="Q143" s="388"/>
      <c r="R143" s="359">
        <f t="shared" si="72"/>
        <v>0</v>
      </c>
      <c r="S143" s="359">
        <f t="shared" si="72"/>
        <v>0</v>
      </c>
      <c r="T143" s="168" t="str">
        <f>IF(J143="","",IF(G143="電算室用",2700,メイン_入力!$Y$32))</f>
        <v/>
      </c>
      <c r="U143" s="168" t="str">
        <f>IF(J143="","",IF(G143="電算室用",0,メイン_入力!$Z$32))</f>
        <v/>
      </c>
      <c r="V143" s="168" t="str">
        <f t="shared" si="73"/>
        <v/>
      </c>
      <c r="W143" s="48" t="str">
        <f t="shared" si="80"/>
        <v/>
      </c>
      <c r="X143" s="356"/>
      <c r="Y143" s="48" t="str">
        <f t="shared" si="81"/>
        <v/>
      </c>
      <c r="Z143" s="168" t="str">
        <f t="shared" si="74"/>
        <v/>
      </c>
      <c r="AA143" s="48" t="str">
        <f t="shared" ref="AA143:AA169" si="86">IF($K143="","",W143)</f>
        <v/>
      </c>
      <c r="AB143" s="389" t="str">
        <f t="shared" si="82"/>
        <v/>
      </c>
      <c r="AC143" s="389" t="str">
        <f t="shared" si="83"/>
        <v/>
      </c>
      <c r="AD143" s="389" t="str">
        <f t="shared" si="84"/>
        <v/>
      </c>
      <c r="AE143" s="389" t="str">
        <f t="shared" si="85"/>
        <v/>
      </c>
      <c r="AF143" s="79"/>
      <c r="AG143" s="3"/>
      <c r="AH143" s="3"/>
      <c r="AI143" s="392" t="str">
        <f t="shared" si="75"/>
        <v/>
      </c>
      <c r="AK143" s="393">
        <f t="shared" si="76"/>
        <v>0</v>
      </c>
      <c r="AL143" s="393">
        <f t="shared" si="77"/>
        <v>0</v>
      </c>
      <c r="AM143" s="393">
        <f t="shared" si="78"/>
        <v>0</v>
      </c>
      <c r="AN143" s="393">
        <f t="shared" si="79"/>
        <v>0</v>
      </c>
      <c r="AO143" s="393">
        <f t="shared" si="79"/>
        <v>0</v>
      </c>
    </row>
    <row r="144" spans="2:41" ht="15.5">
      <c r="B144" s="139"/>
      <c r="C144" s="322">
        <v>125</v>
      </c>
      <c r="D144" s="227"/>
      <c r="E144" s="352"/>
      <c r="F144" s="353"/>
      <c r="G144" s="329"/>
      <c r="H144" s="385"/>
      <c r="I144" s="385"/>
      <c r="J144" s="356"/>
      <c r="K144" s="329"/>
      <c r="L144" s="386"/>
      <c r="M144" s="386"/>
      <c r="N144" s="174" t="str">
        <f t="shared" si="71"/>
        <v/>
      </c>
      <c r="O144" s="387"/>
      <c r="P144" s="388"/>
      <c r="Q144" s="388"/>
      <c r="R144" s="359">
        <f t="shared" si="72"/>
        <v>0</v>
      </c>
      <c r="S144" s="359">
        <f t="shared" si="72"/>
        <v>0</v>
      </c>
      <c r="T144" s="168" t="str">
        <f>IF(J144="","",IF(G144="電算室用",2700,メイン_入力!$Y$32))</f>
        <v/>
      </c>
      <c r="U144" s="168" t="str">
        <f>IF(J144="","",IF(G144="電算室用",0,メイン_入力!$Z$32))</f>
        <v/>
      </c>
      <c r="V144" s="168" t="str">
        <f t="shared" si="73"/>
        <v/>
      </c>
      <c r="W144" s="48" t="str">
        <f t="shared" si="80"/>
        <v/>
      </c>
      <c r="X144" s="356"/>
      <c r="Y144" s="48" t="str">
        <f t="shared" si="81"/>
        <v/>
      </c>
      <c r="Z144" s="168" t="str">
        <f t="shared" si="74"/>
        <v/>
      </c>
      <c r="AA144" s="48" t="str">
        <f t="shared" si="86"/>
        <v/>
      </c>
      <c r="AB144" s="389" t="str">
        <f t="shared" si="82"/>
        <v/>
      </c>
      <c r="AC144" s="389" t="str">
        <f t="shared" si="83"/>
        <v/>
      </c>
      <c r="AD144" s="389" t="str">
        <f t="shared" si="84"/>
        <v/>
      </c>
      <c r="AE144" s="389" t="str">
        <f t="shared" si="85"/>
        <v/>
      </c>
      <c r="AF144" s="79"/>
      <c r="AG144" s="3"/>
      <c r="AH144" s="3"/>
      <c r="AI144" s="392" t="str">
        <f t="shared" si="75"/>
        <v/>
      </c>
      <c r="AK144" s="393">
        <f t="shared" si="76"/>
        <v>0</v>
      </c>
      <c r="AL144" s="393">
        <f t="shared" si="77"/>
        <v>0</v>
      </c>
      <c r="AM144" s="393">
        <f t="shared" si="78"/>
        <v>0</v>
      </c>
      <c r="AN144" s="393">
        <f t="shared" si="79"/>
        <v>0</v>
      </c>
      <c r="AO144" s="393">
        <f t="shared" si="79"/>
        <v>0</v>
      </c>
    </row>
    <row r="145" spans="2:41" ht="15.5">
      <c r="B145" s="139"/>
      <c r="C145" s="322">
        <v>126</v>
      </c>
      <c r="D145" s="227"/>
      <c r="E145" s="352"/>
      <c r="F145" s="353"/>
      <c r="G145" s="329"/>
      <c r="H145" s="385"/>
      <c r="I145" s="385"/>
      <c r="J145" s="356"/>
      <c r="K145" s="329"/>
      <c r="L145" s="386"/>
      <c r="M145" s="386"/>
      <c r="N145" s="174" t="str">
        <f t="shared" si="71"/>
        <v/>
      </c>
      <c r="O145" s="387"/>
      <c r="P145" s="388"/>
      <c r="Q145" s="388"/>
      <c r="R145" s="359">
        <f t="shared" si="72"/>
        <v>0</v>
      </c>
      <c r="S145" s="359">
        <f t="shared" si="72"/>
        <v>0</v>
      </c>
      <c r="T145" s="168" t="str">
        <f>IF(J145="","",IF(G145="電算室用",2700,メイン_入力!$Y$32))</f>
        <v/>
      </c>
      <c r="U145" s="168" t="str">
        <f>IF(J145="","",IF(G145="電算室用",0,メイン_入力!$Z$32))</f>
        <v/>
      </c>
      <c r="V145" s="168" t="str">
        <f t="shared" si="73"/>
        <v/>
      </c>
      <c r="W145" s="48" t="str">
        <f t="shared" si="80"/>
        <v/>
      </c>
      <c r="X145" s="356"/>
      <c r="Y145" s="48" t="str">
        <f t="shared" si="81"/>
        <v/>
      </c>
      <c r="Z145" s="168" t="str">
        <f t="shared" si="74"/>
        <v/>
      </c>
      <c r="AA145" s="48" t="str">
        <f t="shared" si="86"/>
        <v/>
      </c>
      <c r="AB145" s="389" t="str">
        <f t="shared" si="82"/>
        <v/>
      </c>
      <c r="AC145" s="389" t="str">
        <f t="shared" si="83"/>
        <v/>
      </c>
      <c r="AD145" s="389" t="str">
        <f t="shared" si="84"/>
        <v/>
      </c>
      <c r="AE145" s="389" t="str">
        <f t="shared" si="85"/>
        <v/>
      </c>
      <c r="AF145" s="79"/>
      <c r="AG145" s="3"/>
      <c r="AH145" s="3"/>
      <c r="AI145" s="392" t="str">
        <f t="shared" si="75"/>
        <v/>
      </c>
      <c r="AK145" s="393">
        <f t="shared" si="76"/>
        <v>0</v>
      </c>
      <c r="AL145" s="393">
        <f t="shared" si="77"/>
        <v>0</v>
      </c>
      <c r="AM145" s="393">
        <f t="shared" si="78"/>
        <v>0</v>
      </c>
      <c r="AN145" s="393">
        <f t="shared" si="79"/>
        <v>0</v>
      </c>
      <c r="AO145" s="393">
        <f t="shared" si="79"/>
        <v>0</v>
      </c>
    </row>
    <row r="146" spans="2:41" ht="15.5">
      <c r="B146" s="139"/>
      <c r="C146" s="322">
        <v>127</v>
      </c>
      <c r="D146" s="227"/>
      <c r="E146" s="352"/>
      <c r="F146" s="353"/>
      <c r="G146" s="329"/>
      <c r="H146" s="385"/>
      <c r="I146" s="385"/>
      <c r="J146" s="356"/>
      <c r="K146" s="329"/>
      <c r="L146" s="386"/>
      <c r="M146" s="386"/>
      <c r="N146" s="174" t="str">
        <f t="shared" si="71"/>
        <v/>
      </c>
      <c r="O146" s="387"/>
      <c r="P146" s="388"/>
      <c r="Q146" s="388"/>
      <c r="R146" s="359">
        <f t="shared" si="72"/>
        <v>0</v>
      </c>
      <c r="S146" s="359">
        <f t="shared" si="72"/>
        <v>0</v>
      </c>
      <c r="T146" s="168" t="str">
        <f>IF(J146="","",IF(G146="電算室用",2700,メイン_入力!$Y$32))</f>
        <v/>
      </c>
      <c r="U146" s="168" t="str">
        <f>IF(J146="","",IF(G146="電算室用",0,メイン_入力!$Z$32))</f>
        <v/>
      </c>
      <c r="V146" s="168" t="str">
        <f t="shared" si="73"/>
        <v/>
      </c>
      <c r="W146" s="48" t="str">
        <f t="shared" si="80"/>
        <v/>
      </c>
      <c r="X146" s="356"/>
      <c r="Y146" s="48" t="str">
        <f t="shared" si="81"/>
        <v/>
      </c>
      <c r="Z146" s="168" t="str">
        <f t="shared" si="74"/>
        <v/>
      </c>
      <c r="AA146" s="48" t="str">
        <f t="shared" si="86"/>
        <v/>
      </c>
      <c r="AB146" s="389" t="str">
        <f t="shared" si="82"/>
        <v/>
      </c>
      <c r="AC146" s="389" t="str">
        <f t="shared" si="83"/>
        <v/>
      </c>
      <c r="AD146" s="389" t="str">
        <f t="shared" si="84"/>
        <v/>
      </c>
      <c r="AE146" s="389" t="str">
        <f t="shared" si="85"/>
        <v/>
      </c>
      <c r="AF146" s="79"/>
      <c r="AG146" s="3"/>
      <c r="AH146" s="3"/>
      <c r="AI146" s="392" t="str">
        <f t="shared" si="75"/>
        <v/>
      </c>
      <c r="AK146" s="393">
        <f t="shared" si="76"/>
        <v>0</v>
      </c>
      <c r="AL146" s="393">
        <f t="shared" si="77"/>
        <v>0</v>
      </c>
      <c r="AM146" s="393">
        <f t="shared" si="78"/>
        <v>0</v>
      </c>
      <c r="AN146" s="393">
        <f t="shared" si="79"/>
        <v>0</v>
      </c>
      <c r="AO146" s="393">
        <f t="shared" si="79"/>
        <v>0</v>
      </c>
    </row>
    <row r="147" spans="2:41" ht="15.5">
      <c r="B147" s="139"/>
      <c r="C147" s="322">
        <v>128</v>
      </c>
      <c r="D147" s="227"/>
      <c r="E147" s="352"/>
      <c r="F147" s="353"/>
      <c r="G147" s="329"/>
      <c r="H147" s="385"/>
      <c r="I147" s="385"/>
      <c r="J147" s="356"/>
      <c r="K147" s="329"/>
      <c r="L147" s="386"/>
      <c r="M147" s="386"/>
      <c r="N147" s="174" t="str">
        <f t="shared" si="71"/>
        <v/>
      </c>
      <c r="O147" s="387"/>
      <c r="P147" s="388"/>
      <c r="Q147" s="388"/>
      <c r="R147" s="359">
        <f t="shared" si="72"/>
        <v>0</v>
      </c>
      <c r="S147" s="359">
        <f t="shared" si="72"/>
        <v>0</v>
      </c>
      <c r="T147" s="168" t="str">
        <f>IF(J147="","",IF(G147="電算室用",2700,メイン_入力!$Y$32))</f>
        <v/>
      </c>
      <c r="U147" s="168" t="str">
        <f>IF(J147="","",IF(G147="電算室用",0,メイン_入力!$Z$32))</f>
        <v/>
      </c>
      <c r="V147" s="168" t="str">
        <f t="shared" si="73"/>
        <v/>
      </c>
      <c r="W147" s="48" t="str">
        <f t="shared" si="80"/>
        <v/>
      </c>
      <c r="X147" s="356"/>
      <c r="Y147" s="48" t="str">
        <f t="shared" si="81"/>
        <v/>
      </c>
      <c r="Z147" s="168" t="str">
        <f t="shared" si="74"/>
        <v/>
      </c>
      <c r="AA147" s="48" t="str">
        <f t="shared" si="86"/>
        <v/>
      </c>
      <c r="AB147" s="389" t="str">
        <f t="shared" si="82"/>
        <v/>
      </c>
      <c r="AC147" s="389" t="str">
        <f t="shared" si="83"/>
        <v/>
      </c>
      <c r="AD147" s="389" t="str">
        <f t="shared" si="84"/>
        <v/>
      </c>
      <c r="AE147" s="389" t="str">
        <f t="shared" si="85"/>
        <v/>
      </c>
      <c r="AF147" s="79"/>
      <c r="AG147" s="3"/>
      <c r="AH147" s="3"/>
      <c r="AI147" s="392" t="str">
        <f t="shared" si="75"/>
        <v/>
      </c>
      <c r="AK147" s="393">
        <f t="shared" si="76"/>
        <v>0</v>
      </c>
      <c r="AL147" s="393">
        <f t="shared" si="77"/>
        <v>0</v>
      </c>
      <c r="AM147" s="393">
        <f t="shared" si="78"/>
        <v>0</v>
      </c>
      <c r="AN147" s="393">
        <f t="shared" si="79"/>
        <v>0</v>
      </c>
      <c r="AO147" s="393">
        <f t="shared" si="79"/>
        <v>0</v>
      </c>
    </row>
    <row r="148" spans="2:41" ht="15.5">
      <c r="B148" s="139"/>
      <c r="C148" s="322">
        <v>129</v>
      </c>
      <c r="D148" s="227"/>
      <c r="E148" s="352"/>
      <c r="F148" s="353"/>
      <c r="G148" s="329"/>
      <c r="H148" s="385"/>
      <c r="I148" s="385"/>
      <c r="J148" s="356"/>
      <c r="K148" s="329"/>
      <c r="L148" s="386"/>
      <c r="M148" s="386"/>
      <c r="N148" s="174" t="str">
        <f t="shared" si="71"/>
        <v/>
      </c>
      <c r="O148" s="387"/>
      <c r="P148" s="388"/>
      <c r="Q148" s="388"/>
      <c r="R148" s="359">
        <f t="shared" si="72"/>
        <v>0</v>
      </c>
      <c r="S148" s="359">
        <f t="shared" si="72"/>
        <v>0</v>
      </c>
      <c r="T148" s="168" t="str">
        <f>IF(J148="","",IF(G148="電算室用",2700,メイン_入力!$Y$32))</f>
        <v/>
      </c>
      <c r="U148" s="168" t="str">
        <f>IF(J148="","",IF(G148="電算室用",0,メイン_入力!$Z$32))</f>
        <v/>
      </c>
      <c r="V148" s="168" t="str">
        <f t="shared" si="73"/>
        <v/>
      </c>
      <c r="W148" s="48" t="str">
        <f t="shared" si="80"/>
        <v/>
      </c>
      <c r="X148" s="356"/>
      <c r="Y148" s="48" t="str">
        <f t="shared" si="81"/>
        <v/>
      </c>
      <c r="Z148" s="168" t="str">
        <f t="shared" si="74"/>
        <v/>
      </c>
      <c r="AA148" s="48" t="str">
        <f t="shared" si="86"/>
        <v/>
      </c>
      <c r="AB148" s="389" t="str">
        <f t="shared" si="82"/>
        <v/>
      </c>
      <c r="AC148" s="389" t="str">
        <f t="shared" si="83"/>
        <v/>
      </c>
      <c r="AD148" s="389" t="str">
        <f t="shared" si="84"/>
        <v/>
      </c>
      <c r="AE148" s="389" t="str">
        <f t="shared" si="85"/>
        <v/>
      </c>
      <c r="AF148" s="79"/>
      <c r="AG148" s="3"/>
      <c r="AH148" s="3"/>
      <c r="AI148" s="392" t="str">
        <f t="shared" si="75"/>
        <v/>
      </c>
      <c r="AK148" s="393">
        <f t="shared" si="76"/>
        <v>0</v>
      </c>
      <c r="AL148" s="393">
        <f t="shared" si="77"/>
        <v>0</v>
      </c>
      <c r="AM148" s="393">
        <f t="shared" si="78"/>
        <v>0</v>
      </c>
      <c r="AN148" s="393">
        <f t="shared" si="79"/>
        <v>0</v>
      </c>
      <c r="AO148" s="393">
        <f t="shared" si="79"/>
        <v>0</v>
      </c>
    </row>
    <row r="149" spans="2:41" ht="15.5">
      <c r="B149" s="139"/>
      <c r="C149" s="322">
        <v>130</v>
      </c>
      <c r="D149" s="227"/>
      <c r="E149" s="352"/>
      <c r="F149" s="353"/>
      <c r="G149" s="329"/>
      <c r="H149" s="385"/>
      <c r="I149" s="385"/>
      <c r="J149" s="356"/>
      <c r="K149" s="329"/>
      <c r="L149" s="386"/>
      <c r="M149" s="386"/>
      <c r="N149" s="174" t="str">
        <f t="shared" si="71"/>
        <v/>
      </c>
      <c r="O149" s="387"/>
      <c r="P149" s="388"/>
      <c r="Q149" s="388"/>
      <c r="R149" s="359">
        <f t="shared" si="72"/>
        <v>0</v>
      </c>
      <c r="S149" s="359">
        <f t="shared" si="72"/>
        <v>0</v>
      </c>
      <c r="T149" s="168" t="str">
        <f>IF(J149="","",IF(G149="電算室用",2700,メイン_入力!$Y$32))</f>
        <v/>
      </c>
      <c r="U149" s="168" t="str">
        <f>IF(J149="","",IF(G149="電算室用",0,メイン_入力!$Z$32))</f>
        <v/>
      </c>
      <c r="V149" s="168" t="str">
        <f t="shared" si="73"/>
        <v/>
      </c>
      <c r="W149" s="48" t="str">
        <f t="shared" si="80"/>
        <v/>
      </c>
      <c r="X149" s="356"/>
      <c r="Y149" s="48" t="str">
        <f t="shared" si="81"/>
        <v/>
      </c>
      <c r="Z149" s="168" t="str">
        <f t="shared" si="74"/>
        <v/>
      </c>
      <c r="AA149" s="48" t="str">
        <f t="shared" si="86"/>
        <v/>
      </c>
      <c r="AB149" s="389" t="str">
        <f t="shared" si="82"/>
        <v/>
      </c>
      <c r="AC149" s="389" t="str">
        <f t="shared" si="83"/>
        <v/>
      </c>
      <c r="AD149" s="389" t="str">
        <f t="shared" si="84"/>
        <v/>
      </c>
      <c r="AE149" s="389" t="str">
        <f t="shared" si="85"/>
        <v/>
      </c>
      <c r="AF149" s="79"/>
      <c r="AG149" s="3"/>
      <c r="AH149" s="3"/>
      <c r="AI149" s="392" t="str">
        <f t="shared" si="75"/>
        <v/>
      </c>
      <c r="AK149" s="393">
        <f t="shared" si="76"/>
        <v>0</v>
      </c>
      <c r="AL149" s="393">
        <f t="shared" si="77"/>
        <v>0</v>
      </c>
      <c r="AM149" s="393">
        <f t="shared" si="78"/>
        <v>0</v>
      </c>
      <c r="AN149" s="393">
        <f t="shared" si="79"/>
        <v>0</v>
      </c>
      <c r="AO149" s="393">
        <f t="shared" si="79"/>
        <v>0</v>
      </c>
    </row>
    <row r="150" spans="2:41" ht="15.5">
      <c r="B150" s="139"/>
      <c r="C150" s="322">
        <v>131</v>
      </c>
      <c r="D150" s="227"/>
      <c r="E150" s="352"/>
      <c r="F150" s="353"/>
      <c r="G150" s="329"/>
      <c r="H150" s="385"/>
      <c r="I150" s="385"/>
      <c r="J150" s="356"/>
      <c r="K150" s="329"/>
      <c r="L150" s="386"/>
      <c r="M150" s="386"/>
      <c r="N150" s="174" t="str">
        <f t="shared" si="71"/>
        <v/>
      </c>
      <c r="O150" s="387"/>
      <c r="P150" s="388"/>
      <c r="Q150" s="388"/>
      <c r="R150" s="359">
        <f t="shared" si="72"/>
        <v>0</v>
      </c>
      <c r="S150" s="359">
        <f t="shared" si="72"/>
        <v>0</v>
      </c>
      <c r="T150" s="168" t="str">
        <f>IF(J150="","",IF(G150="電算室用",2700,メイン_入力!$Y$32))</f>
        <v/>
      </c>
      <c r="U150" s="168" t="str">
        <f>IF(J150="","",IF(G150="電算室用",0,メイン_入力!$Z$32))</f>
        <v/>
      </c>
      <c r="V150" s="168" t="str">
        <f t="shared" si="73"/>
        <v/>
      </c>
      <c r="W150" s="48" t="str">
        <f t="shared" si="80"/>
        <v/>
      </c>
      <c r="X150" s="356"/>
      <c r="Y150" s="48" t="str">
        <f t="shared" si="81"/>
        <v/>
      </c>
      <c r="Z150" s="168" t="str">
        <f t="shared" si="74"/>
        <v/>
      </c>
      <c r="AA150" s="48" t="str">
        <f t="shared" si="86"/>
        <v/>
      </c>
      <c r="AB150" s="389" t="str">
        <f t="shared" si="82"/>
        <v/>
      </c>
      <c r="AC150" s="389" t="str">
        <f t="shared" si="83"/>
        <v/>
      </c>
      <c r="AD150" s="389" t="str">
        <f t="shared" si="84"/>
        <v/>
      </c>
      <c r="AE150" s="389" t="str">
        <f t="shared" si="85"/>
        <v/>
      </c>
      <c r="AF150" s="79"/>
      <c r="AG150" s="3"/>
      <c r="AH150" s="3"/>
      <c r="AI150" s="392" t="str">
        <f t="shared" si="75"/>
        <v/>
      </c>
      <c r="AK150" s="393">
        <f t="shared" si="76"/>
        <v>0</v>
      </c>
      <c r="AL150" s="393">
        <f t="shared" si="77"/>
        <v>0</v>
      </c>
      <c r="AM150" s="393">
        <f t="shared" si="78"/>
        <v>0</v>
      </c>
      <c r="AN150" s="393">
        <f t="shared" si="79"/>
        <v>0</v>
      </c>
      <c r="AO150" s="393">
        <f t="shared" si="79"/>
        <v>0</v>
      </c>
    </row>
    <row r="151" spans="2:41" ht="15.5">
      <c r="B151" s="139"/>
      <c r="C151" s="322">
        <v>132</v>
      </c>
      <c r="D151" s="227"/>
      <c r="E151" s="352"/>
      <c r="F151" s="353"/>
      <c r="G151" s="329"/>
      <c r="H151" s="385"/>
      <c r="I151" s="385"/>
      <c r="J151" s="356"/>
      <c r="K151" s="329"/>
      <c r="L151" s="386"/>
      <c r="M151" s="386"/>
      <c r="N151" s="174" t="str">
        <f t="shared" si="71"/>
        <v/>
      </c>
      <c r="O151" s="387"/>
      <c r="P151" s="388"/>
      <c r="Q151" s="388"/>
      <c r="R151" s="359">
        <f t="shared" si="72"/>
        <v>0</v>
      </c>
      <c r="S151" s="359">
        <f t="shared" si="72"/>
        <v>0</v>
      </c>
      <c r="T151" s="168" t="str">
        <f>IF(J151="","",IF(G151="電算室用",2700,メイン_入力!$Y$32))</f>
        <v/>
      </c>
      <c r="U151" s="168" t="str">
        <f>IF(J151="","",IF(G151="電算室用",0,メイン_入力!$Z$32))</f>
        <v/>
      </c>
      <c r="V151" s="168" t="str">
        <f t="shared" si="73"/>
        <v/>
      </c>
      <c r="W151" s="48" t="str">
        <f t="shared" si="80"/>
        <v/>
      </c>
      <c r="X151" s="356"/>
      <c r="Y151" s="48" t="str">
        <f t="shared" si="81"/>
        <v/>
      </c>
      <c r="Z151" s="168" t="str">
        <f t="shared" si="74"/>
        <v/>
      </c>
      <c r="AA151" s="48" t="str">
        <f t="shared" si="86"/>
        <v/>
      </c>
      <c r="AB151" s="389" t="str">
        <f t="shared" si="82"/>
        <v/>
      </c>
      <c r="AC151" s="389" t="str">
        <f t="shared" si="83"/>
        <v/>
      </c>
      <c r="AD151" s="389" t="str">
        <f t="shared" si="84"/>
        <v/>
      </c>
      <c r="AE151" s="389" t="str">
        <f t="shared" si="85"/>
        <v/>
      </c>
      <c r="AF151" s="79"/>
      <c r="AG151" s="3"/>
      <c r="AH151" s="3"/>
      <c r="AI151" s="392" t="str">
        <f t="shared" si="75"/>
        <v/>
      </c>
      <c r="AK151" s="393">
        <f t="shared" si="76"/>
        <v>0</v>
      </c>
      <c r="AL151" s="393">
        <f t="shared" si="77"/>
        <v>0</v>
      </c>
      <c r="AM151" s="393">
        <f t="shared" si="78"/>
        <v>0</v>
      </c>
      <c r="AN151" s="393">
        <f t="shared" si="79"/>
        <v>0</v>
      </c>
      <c r="AO151" s="393">
        <f t="shared" si="79"/>
        <v>0</v>
      </c>
    </row>
    <row r="152" spans="2:41" ht="15.5">
      <c r="B152" s="139"/>
      <c r="C152" s="322">
        <v>133</v>
      </c>
      <c r="D152" s="227"/>
      <c r="E152" s="352"/>
      <c r="F152" s="353"/>
      <c r="G152" s="329"/>
      <c r="H152" s="385"/>
      <c r="I152" s="385"/>
      <c r="J152" s="356"/>
      <c r="K152" s="329"/>
      <c r="L152" s="386"/>
      <c r="M152" s="386"/>
      <c r="N152" s="174" t="str">
        <f t="shared" si="71"/>
        <v/>
      </c>
      <c r="O152" s="387"/>
      <c r="P152" s="388"/>
      <c r="Q152" s="388"/>
      <c r="R152" s="359">
        <f t="shared" si="72"/>
        <v>0</v>
      </c>
      <c r="S152" s="359">
        <f t="shared" si="72"/>
        <v>0</v>
      </c>
      <c r="T152" s="168" t="str">
        <f>IF(J152="","",IF(G152="電算室用",2700,メイン_入力!$Y$32))</f>
        <v/>
      </c>
      <c r="U152" s="168" t="str">
        <f>IF(J152="","",IF(G152="電算室用",0,メイン_入力!$Z$32))</f>
        <v/>
      </c>
      <c r="V152" s="168" t="str">
        <f t="shared" si="73"/>
        <v/>
      </c>
      <c r="W152" s="48" t="str">
        <f t="shared" si="80"/>
        <v/>
      </c>
      <c r="X152" s="356"/>
      <c r="Y152" s="48" t="str">
        <f t="shared" si="81"/>
        <v/>
      </c>
      <c r="Z152" s="168" t="str">
        <f t="shared" si="74"/>
        <v/>
      </c>
      <c r="AA152" s="48" t="str">
        <f t="shared" si="86"/>
        <v/>
      </c>
      <c r="AB152" s="389" t="str">
        <f t="shared" si="82"/>
        <v/>
      </c>
      <c r="AC152" s="389" t="str">
        <f t="shared" si="83"/>
        <v/>
      </c>
      <c r="AD152" s="389" t="str">
        <f t="shared" si="84"/>
        <v/>
      </c>
      <c r="AE152" s="389" t="str">
        <f t="shared" si="85"/>
        <v/>
      </c>
      <c r="AF152" s="79"/>
      <c r="AG152" s="3"/>
      <c r="AH152" s="3"/>
      <c r="AI152" s="392" t="str">
        <f t="shared" si="75"/>
        <v/>
      </c>
      <c r="AK152" s="393">
        <f t="shared" si="76"/>
        <v>0</v>
      </c>
      <c r="AL152" s="393">
        <f t="shared" si="77"/>
        <v>0</v>
      </c>
      <c r="AM152" s="393">
        <f t="shared" si="78"/>
        <v>0</v>
      </c>
      <c r="AN152" s="393">
        <f t="shared" si="79"/>
        <v>0</v>
      </c>
      <c r="AO152" s="393">
        <f t="shared" si="79"/>
        <v>0</v>
      </c>
    </row>
    <row r="153" spans="2:41" ht="15.5">
      <c r="B153" s="139"/>
      <c r="C153" s="322">
        <v>134</v>
      </c>
      <c r="D153" s="227"/>
      <c r="E153" s="352"/>
      <c r="F153" s="353"/>
      <c r="G153" s="329"/>
      <c r="H153" s="385"/>
      <c r="I153" s="385"/>
      <c r="J153" s="356"/>
      <c r="K153" s="329"/>
      <c r="L153" s="386"/>
      <c r="M153" s="386"/>
      <c r="N153" s="174" t="str">
        <f t="shared" si="71"/>
        <v/>
      </c>
      <c r="O153" s="387"/>
      <c r="P153" s="388"/>
      <c r="Q153" s="388"/>
      <c r="R153" s="359">
        <f t="shared" si="72"/>
        <v>0</v>
      </c>
      <c r="S153" s="359">
        <f t="shared" si="72"/>
        <v>0</v>
      </c>
      <c r="T153" s="168" t="str">
        <f>IF(J153="","",IF(G153="電算室用",2700,メイン_入力!$Y$32))</f>
        <v/>
      </c>
      <c r="U153" s="168" t="str">
        <f>IF(J153="","",IF(G153="電算室用",0,メイン_入力!$Z$32))</f>
        <v/>
      </c>
      <c r="V153" s="168" t="str">
        <f t="shared" si="73"/>
        <v/>
      </c>
      <c r="W153" s="48" t="str">
        <f t="shared" si="80"/>
        <v/>
      </c>
      <c r="X153" s="356"/>
      <c r="Y153" s="48" t="str">
        <f t="shared" si="81"/>
        <v/>
      </c>
      <c r="Z153" s="168" t="str">
        <f t="shared" si="74"/>
        <v/>
      </c>
      <c r="AA153" s="48" t="str">
        <f t="shared" si="86"/>
        <v/>
      </c>
      <c r="AB153" s="389" t="str">
        <f t="shared" si="82"/>
        <v/>
      </c>
      <c r="AC153" s="389" t="str">
        <f t="shared" si="83"/>
        <v/>
      </c>
      <c r="AD153" s="389" t="str">
        <f t="shared" si="84"/>
        <v/>
      </c>
      <c r="AE153" s="389" t="str">
        <f t="shared" si="85"/>
        <v/>
      </c>
      <c r="AF153" s="79"/>
      <c r="AG153" s="3"/>
      <c r="AH153" s="3"/>
      <c r="AI153" s="392" t="str">
        <f t="shared" si="75"/>
        <v/>
      </c>
      <c r="AK153" s="393">
        <f t="shared" si="76"/>
        <v>0</v>
      </c>
      <c r="AL153" s="393">
        <f t="shared" si="77"/>
        <v>0</v>
      </c>
      <c r="AM153" s="393">
        <f t="shared" si="78"/>
        <v>0</v>
      </c>
      <c r="AN153" s="393">
        <f t="shared" si="79"/>
        <v>0</v>
      </c>
      <c r="AO153" s="393">
        <f t="shared" si="79"/>
        <v>0</v>
      </c>
    </row>
    <row r="154" spans="2:41" ht="15.5">
      <c r="B154" s="139"/>
      <c r="C154" s="322">
        <v>135</v>
      </c>
      <c r="D154" s="227"/>
      <c r="E154" s="352"/>
      <c r="F154" s="353"/>
      <c r="G154" s="329"/>
      <c r="H154" s="385"/>
      <c r="I154" s="385"/>
      <c r="J154" s="356"/>
      <c r="K154" s="329"/>
      <c r="L154" s="386"/>
      <c r="M154" s="386"/>
      <c r="N154" s="174" t="str">
        <f t="shared" si="71"/>
        <v/>
      </c>
      <c r="O154" s="387"/>
      <c r="P154" s="388"/>
      <c r="Q154" s="388"/>
      <c r="R154" s="359">
        <f t="shared" si="72"/>
        <v>0</v>
      </c>
      <c r="S154" s="359">
        <f t="shared" si="72"/>
        <v>0</v>
      </c>
      <c r="T154" s="168" t="str">
        <f>IF(J154="","",IF(G154="電算室用",2700,メイン_入力!$Y$32))</f>
        <v/>
      </c>
      <c r="U154" s="168" t="str">
        <f>IF(J154="","",IF(G154="電算室用",0,メイン_入力!$Z$32))</f>
        <v/>
      </c>
      <c r="V154" s="168" t="str">
        <f t="shared" si="73"/>
        <v/>
      </c>
      <c r="W154" s="48" t="str">
        <f t="shared" si="80"/>
        <v/>
      </c>
      <c r="X154" s="356"/>
      <c r="Y154" s="48" t="str">
        <f t="shared" si="81"/>
        <v/>
      </c>
      <c r="Z154" s="168" t="str">
        <f t="shared" si="74"/>
        <v/>
      </c>
      <c r="AA154" s="48" t="str">
        <f t="shared" si="86"/>
        <v/>
      </c>
      <c r="AB154" s="389" t="str">
        <f t="shared" si="82"/>
        <v/>
      </c>
      <c r="AC154" s="389" t="str">
        <f t="shared" si="83"/>
        <v/>
      </c>
      <c r="AD154" s="389" t="str">
        <f t="shared" si="84"/>
        <v/>
      </c>
      <c r="AE154" s="389" t="str">
        <f t="shared" si="85"/>
        <v/>
      </c>
      <c r="AF154" s="79"/>
      <c r="AG154" s="3"/>
      <c r="AH154" s="3"/>
      <c r="AI154" s="392" t="str">
        <f t="shared" si="75"/>
        <v/>
      </c>
      <c r="AK154" s="393">
        <f t="shared" si="76"/>
        <v>0</v>
      </c>
      <c r="AL154" s="393">
        <f t="shared" si="77"/>
        <v>0</v>
      </c>
      <c r="AM154" s="393">
        <f t="shared" si="78"/>
        <v>0</v>
      </c>
      <c r="AN154" s="393">
        <f t="shared" si="79"/>
        <v>0</v>
      </c>
      <c r="AO154" s="393">
        <f t="shared" si="79"/>
        <v>0</v>
      </c>
    </row>
    <row r="155" spans="2:41" ht="15.5">
      <c r="B155" s="139"/>
      <c r="C155" s="322">
        <v>136</v>
      </c>
      <c r="D155" s="227"/>
      <c r="E155" s="352"/>
      <c r="F155" s="353"/>
      <c r="G155" s="329"/>
      <c r="H155" s="385"/>
      <c r="I155" s="385"/>
      <c r="J155" s="356"/>
      <c r="K155" s="329"/>
      <c r="L155" s="386"/>
      <c r="M155" s="386"/>
      <c r="N155" s="174" t="str">
        <f t="shared" si="71"/>
        <v/>
      </c>
      <c r="O155" s="387"/>
      <c r="P155" s="388"/>
      <c r="Q155" s="388"/>
      <c r="R155" s="359">
        <f t="shared" si="72"/>
        <v>0</v>
      </c>
      <c r="S155" s="359">
        <f t="shared" si="72"/>
        <v>0</v>
      </c>
      <c r="T155" s="168" t="str">
        <f>IF(J155="","",IF(G155="電算室用",2700,メイン_入力!$Y$32))</f>
        <v/>
      </c>
      <c r="U155" s="168" t="str">
        <f>IF(J155="","",IF(G155="電算室用",0,メイン_入力!$Z$32))</f>
        <v/>
      </c>
      <c r="V155" s="168" t="str">
        <f t="shared" si="73"/>
        <v/>
      </c>
      <c r="W155" s="48" t="str">
        <f t="shared" si="80"/>
        <v/>
      </c>
      <c r="X155" s="356"/>
      <c r="Y155" s="48" t="str">
        <f t="shared" si="81"/>
        <v/>
      </c>
      <c r="Z155" s="168" t="str">
        <f t="shared" si="74"/>
        <v/>
      </c>
      <c r="AA155" s="48" t="str">
        <f t="shared" si="86"/>
        <v/>
      </c>
      <c r="AB155" s="389" t="str">
        <f t="shared" si="82"/>
        <v/>
      </c>
      <c r="AC155" s="389" t="str">
        <f t="shared" si="83"/>
        <v/>
      </c>
      <c r="AD155" s="389" t="str">
        <f t="shared" si="84"/>
        <v/>
      </c>
      <c r="AE155" s="389" t="str">
        <f t="shared" si="85"/>
        <v/>
      </c>
      <c r="AF155" s="79"/>
      <c r="AG155" s="3"/>
      <c r="AH155" s="3"/>
      <c r="AI155" s="392" t="str">
        <f t="shared" si="75"/>
        <v/>
      </c>
      <c r="AK155" s="393">
        <f t="shared" si="76"/>
        <v>0</v>
      </c>
      <c r="AL155" s="393">
        <f t="shared" si="77"/>
        <v>0</v>
      </c>
      <c r="AM155" s="393">
        <f t="shared" si="78"/>
        <v>0</v>
      </c>
      <c r="AN155" s="393">
        <f t="shared" si="79"/>
        <v>0</v>
      </c>
      <c r="AO155" s="393">
        <f t="shared" si="79"/>
        <v>0</v>
      </c>
    </row>
    <row r="156" spans="2:41" ht="15.5">
      <c r="B156" s="139"/>
      <c r="C156" s="322">
        <v>137</v>
      </c>
      <c r="D156" s="227"/>
      <c r="E156" s="352"/>
      <c r="F156" s="353"/>
      <c r="G156" s="329"/>
      <c r="H156" s="385"/>
      <c r="I156" s="385"/>
      <c r="J156" s="356"/>
      <c r="K156" s="329"/>
      <c r="L156" s="386"/>
      <c r="M156" s="386"/>
      <c r="N156" s="174" t="str">
        <f t="shared" si="71"/>
        <v/>
      </c>
      <c r="O156" s="387"/>
      <c r="P156" s="388"/>
      <c r="Q156" s="388"/>
      <c r="R156" s="359">
        <f t="shared" si="72"/>
        <v>0</v>
      </c>
      <c r="S156" s="359">
        <f t="shared" si="72"/>
        <v>0</v>
      </c>
      <c r="T156" s="168" t="str">
        <f>IF(J156="","",IF(G156="電算室用",2700,メイン_入力!$Y$32))</f>
        <v/>
      </c>
      <c r="U156" s="168" t="str">
        <f>IF(J156="","",IF(G156="電算室用",0,メイン_入力!$Z$32))</f>
        <v/>
      </c>
      <c r="V156" s="168" t="str">
        <f t="shared" si="73"/>
        <v/>
      </c>
      <c r="W156" s="48" t="str">
        <f t="shared" si="80"/>
        <v/>
      </c>
      <c r="X156" s="356"/>
      <c r="Y156" s="48" t="str">
        <f t="shared" si="81"/>
        <v/>
      </c>
      <c r="Z156" s="168" t="str">
        <f t="shared" si="74"/>
        <v/>
      </c>
      <c r="AA156" s="48" t="str">
        <f t="shared" si="86"/>
        <v/>
      </c>
      <c r="AB156" s="389" t="str">
        <f t="shared" si="82"/>
        <v/>
      </c>
      <c r="AC156" s="389" t="str">
        <f t="shared" si="83"/>
        <v/>
      </c>
      <c r="AD156" s="389" t="str">
        <f t="shared" si="84"/>
        <v/>
      </c>
      <c r="AE156" s="389" t="str">
        <f t="shared" si="85"/>
        <v/>
      </c>
      <c r="AF156" s="79"/>
      <c r="AG156" s="3"/>
      <c r="AH156" s="3"/>
      <c r="AI156" s="392" t="str">
        <f t="shared" si="75"/>
        <v/>
      </c>
      <c r="AK156" s="393">
        <f t="shared" si="76"/>
        <v>0</v>
      </c>
      <c r="AL156" s="393">
        <f t="shared" si="77"/>
        <v>0</v>
      </c>
      <c r="AM156" s="393">
        <f t="shared" si="78"/>
        <v>0</v>
      </c>
      <c r="AN156" s="393">
        <f t="shared" si="79"/>
        <v>0</v>
      </c>
      <c r="AO156" s="393">
        <f t="shared" si="79"/>
        <v>0</v>
      </c>
    </row>
    <row r="157" spans="2:41" ht="15.5">
      <c r="B157" s="139"/>
      <c r="C157" s="322">
        <v>138</v>
      </c>
      <c r="D157" s="227"/>
      <c r="E157" s="352"/>
      <c r="F157" s="353"/>
      <c r="G157" s="329"/>
      <c r="H157" s="385"/>
      <c r="I157" s="385"/>
      <c r="J157" s="356"/>
      <c r="K157" s="329"/>
      <c r="L157" s="386"/>
      <c r="M157" s="386"/>
      <c r="N157" s="174" t="str">
        <f t="shared" si="71"/>
        <v/>
      </c>
      <c r="O157" s="387"/>
      <c r="P157" s="388"/>
      <c r="Q157" s="388"/>
      <c r="R157" s="359">
        <f t="shared" si="72"/>
        <v>0</v>
      </c>
      <c r="S157" s="359">
        <f t="shared" si="72"/>
        <v>0</v>
      </c>
      <c r="T157" s="168" t="str">
        <f>IF(J157="","",IF(G157="電算室用",2700,メイン_入力!$Y$32))</f>
        <v/>
      </c>
      <c r="U157" s="168" t="str">
        <f>IF(J157="","",IF(G157="電算室用",0,メイン_入力!$Z$32))</f>
        <v/>
      </c>
      <c r="V157" s="168" t="str">
        <f t="shared" si="73"/>
        <v/>
      </c>
      <c r="W157" s="48" t="str">
        <f t="shared" si="80"/>
        <v/>
      </c>
      <c r="X157" s="356"/>
      <c r="Y157" s="48" t="str">
        <f t="shared" si="81"/>
        <v/>
      </c>
      <c r="Z157" s="168" t="str">
        <f t="shared" si="74"/>
        <v/>
      </c>
      <c r="AA157" s="48" t="str">
        <f t="shared" si="86"/>
        <v/>
      </c>
      <c r="AB157" s="389" t="str">
        <f t="shared" si="82"/>
        <v/>
      </c>
      <c r="AC157" s="389" t="str">
        <f t="shared" si="83"/>
        <v/>
      </c>
      <c r="AD157" s="389" t="str">
        <f t="shared" si="84"/>
        <v/>
      </c>
      <c r="AE157" s="389" t="str">
        <f t="shared" si="85"/>
        <v/>
      </c>
      <c r="AF157" s="79"/>
      <c r="AG157" s="3"/>
      <c r="AH157" s="3"/>
      <c r="AI157" s="392" t="str">
        <f t="shared" si="75"/>
        <v/>
      </c>
      <c r="AK157" s="393">
        <f t="shared" si="76"/>
        <v>0</v>
      </c>
      <c r="AL157" s="393">
        <f t="shared" si="77"/>
        <v>0</v>
      </c>
      <c r="AM157" s="393">
        <f t="shared" si="78"/>
        <v>0</v>
      </c>
      <c r="AN157" s="393">
        <f t="shared" si="79"/>
        <v>0</v>
      </c>
      <c r="AO157" s="393">
        <f t="shared" si="79"/>
        <v>0</v>
      </c>
    </row>
    <row r="158" spans="2:41" ht="15.5">
      <c r="B158" s="139"/>
      <c r="C158" s="322">
        <v>139</v>
      </c>
      <c r="D158" s="227"/>
      <c r="E158" s="352"/>
      <c r="F158" s="353"/>
      <c r="G158" s="329"/>
      <c r="H158" s="385"/>
      <c r="I158" s="385"/>
      <c r="J158" s="356"/>
      <c r="K158" s="329"/>
      <c r="L158" s="386"/>
      <c r="M158" s="386"/>
      <c r="N158" s="174" t="str">
        <f t="shared" si="71"/>
        <v/>
      </c>
      <c r="O158" s="387"/>
      <c r="P158" s="388"/>
      <c r="Q158" s="388"/>
      <c r="R158" s="359">
        <f t="shared" si="72"/>
        <v>0</v>
      </c>
      <c r="S158" s="359">
        <f t="shared" si="72"/>
        <v>0</v>
      </c>
      <c r="T158" s="168" t="str">
        <f>IF(J158="","",IF(G158="電算室用",2700,メイン_入力!$Y$32))</f>
        <v/>
      </c>
      <c r="U158" s="168" t="str">
        <f>IF(J158="","",IF(G158="電算室用",0,メイン_入力!$Z$32))</f>
        <v/>
      </c>
      <c r="V158" s="168" t="str">
        <f t="shared" si="73"/>
        <v/>
      </c>
      <c r="W158" s="48" t="str">
        <f t="shared" si="80"/>
        <v/>
      </c>
      <c r="X158" s="356"/>
      <c r="Y158" s="48" t="str">
        <f t="shared" si="81"/>
        <v/>
      </c>
      <c r="Z158" s="168" t="str">
        <f t="shared" si="74"/>
        <v/>
      </c>
      <c r="AA158" s="48" t="str">
        <f t="shared" si="86"/>
        <v/>
      </c>
      <c r="AB158" s="389" t="str">
        <f t="shared" si="82"/>
        <v/>
      </c>
      <c r="AC158" s="389" t="str">
        <f t="shared" si="83"/>
        <v/>
      </c>
      <c r="AD158" s="389" t="str">
        <f t="shared" si="84"/>
        <v/>
      </c>
      <c r="AE158" s="389" t="str">
        <f t="shared" si="85"/>
        <v/>
      </c>
      <c r="AF158" s="79"/>
      <c r="AG158" s="3"/>
      <c r="AH158" s="3"/>
      <c r="AI158" s="392" t="str">
        <f t="shared" si="75"/>
        <v/>
      </c>
      <c r="AK158" s="393">
        <f t="shared" si="76"/>
        <v>0</v>
      </c>
      <c r="AL158" s="393">
        <f t="shared" si="77"/>
        <v>0</v>
      </c>
      <c r="AM158" s="393">
        <f t="shared" si="78"/>
        <v>0</v>
      </c>
      <c r="AN158" s="393">
        <f t="shared" si="79"/>
        <v>0</v>
      </c>
      <c r="AO158" s="393">
        <f t="shared" si="79"/>
        <v>0</v>
      </c>
    </row>
    <row r="159" spans="2:41" ht="15.5">
      <c r="B159" s="139"/>
      <c r="C159" s="322">
        <v>140</v>
      </c>
      <c r="D159" s="227"/>
      <c r="E159" s="352"/>
      <c r="F159" s="353"/>
      <c r="G159" s="329"/>
      <c r="H159" s="385"/>
      <c r="I159" s="385"/>
      <c r="J159" s="356"/>
      <c r="K159" s="329"/>
      <c r="L159" s="386"/>
      <c r="M159" s="386"/>
      <c r="N159" s="174" t="str">
        <f t="shared" si="71"/>
        <v/>
      </c>
      <c r="O159" s="387"/>
      <c r="P159" s="388"/>
      <c r="Q159" s="388"/>
      <c r="R159" s="359">
        <f t="shared" si="72"/>
        <v>0</v>
      </c>
      <c r="S159" s="359">
        <f t="shared" si="72"/>
        <v>0</v>
      </c>
      <c r="T159" s="168" t="str">
        <f>IF(J159="","",IF(G159="電算室用",2700,メイン_入力!$Y$32))</f>
        <v/>
      </c>
      <c r="U159" s="168" t="str">
        <f>IF(J159="","",IF(G159="電算室用",0,メイン_入力!$Z$32))</f>
        <v/>
      </c>
      <c r="V159" s="168" t="str">
        <f t="shared" si="73"/>
        <v/>
      </c>
      <c r="W159" s="48" t="str">
        <f t="shared" si="80"/>
        <v/>
      </c>
      <c r="X159" s="356"/>
      <c r="Y159" s="48" t="str">
        <f t="shared" si="81"/>
        <v/>
      </c>
      <c r="Z159" s="168" t="str">
        <f t="shared" si="74"/>
        <v/>
      </c>
      <c r="AA159" s="48" t="str">
        <f t="shared" si="86"/>
        <v/>
      </c>
      <c r="AB159" s="389" t="str">
        <f t="shared" si="82"/>
        <v/>
      </c>
      <c r="AC159" s="389" t="str">
        <f t="shared" si="83"/>
        <v/>
      </c>
      <c r="AD159" s="389" t="str">
        <f t="shared" si="84"/>
        <v/>
      </c>
      <c r="AE159" s="389" t="str">
        <f t="shared" si="85"/>
        <v/>
      </c>
      <c r="AF159" s="79"/>
      <c r="AG159" s="3"/>
      <c r="AH159" s="3"/>
      <c r="AI159" s="392" t="str">
        <f t="shared" si="75"/>
        <v/>
      </c>
      <c r="AK159" s="393">
        <f t="shared" si="76"/>
        <v>0</v>
      </c>
      <c r="AL159" s="393">
        <f t="shared" si="77"/>
        <v>0</v>
      </c>
      <c r="AM159" s="393">
        <f t="shared" si="78"/>
        <v>0</v>
      </c>
      <c r="AN159" s="393">
        <f t="shared" si="79"/>
        <v>0</v>
      </c>
      <c r="AO159" s="393">
        <f t="shared" si="79"/>
        <v>0</v>
      </c>
    </row>
    <row r="160" spans="2:41" ht="15.5">
      <c r="B160" s="139"/>
      <c r="C160" s="322">
        <v>141</v>
      </c>
      <c r="D160" s="227"/>
      <c r="E160" s="352"/>
      <c r="F160" s="353"/>
      <c r="G160" s="329"/>
      <c r="H160" s="385"/>
      <c r="I160" s="385"/>
      <c r="J160" s="356"/>
      <c r="K160" s="329"/>
      <c r="L160" s="386"/>
      <c r="M160" s="386"/>
      <c r="N160" s="174" t="str">
        <f t="shared" si="71"/>
        <v/>
      </c>
      <c r="O160" s="387"/>
      <c r="P160" s="388"/>
      <c r="Q160" s="388"/>
      <c r="R160" s="359">
        <f t="shared" si="72"/>
        <v>0</v>
      </c>
      <c r="S160" s="359">
        <f t="shared" si="72"/>
        <v>0</v>
      </c>
      <c r="T160" s="168" t="str">
        <f>IF(J160="","",IF(G160="電算室用",2700,メイン_入力!$Y$32))</f>
        <v/>
      </c>
      <c r="U160" s="168" t="str">
        <f>IF(J160="","",IF(G160="電算室用",0,メイン_入力!$Z$32))</f>
        <v/>
      </c>
      <c r="V160" s="168" t="str">
        <f t="shared" si="73"/>
        <v/>
      </c>
      <c r="W160" s="48" t="str">
        <f t="shared" si="80"/>
        <v/>
      </c>
      <c r="X160" s="356"/>
      <c r="Y160" s="48" t="str">
        <f t="shared" si="81"/>
        <v/>
      </c>
      <c r="Z160" s="168" t="str">
        <f t="shared" si="74"/>
        <v/>
      </c>
      <c r="AA160" s="48" t="str">
        <f t="shared" si="86"/>
        <v/>
      </c>
      <c r="AB160" s="389" t="str">
        <f t="shared" si="82"/>
        <v/>
      </c>
      <c r="AC160" s="389" t="str">
        <f t="shared" si="83"/>
        <v/>
      </c>
      <c r="AD160" s="389" t="str">
        <f t="shared" si="84"/>
        <v/>
      </c>
      <c r="AE160" s="389" t="str">
        <f t="shared" si="85"/>
        <v/>
      </c>
      <c r="AF160" s="79"/>
      <c r="AG160" s="3"/>
      <c r="AH160" s="3"/>
      <c r="AI160" s="392" t="str">
        <f t="shared" si="75"/>
        <v/>
      </c>
      <c r="AK160" s="393">
        <f t="shared" si="76"/>
        <v>0</v>
      </c>
      <c r="AL160" s="393">
        <f t="shared" si="77"/>
        <v>0</v>
      </c>
      <c r="AM160" s="393">
        <f t="shared" si="78"/>
        <v>0</v>
      </c>
      <c r="AN160" s="393">
        <f t="shared" si="79"/>
        <v>0</v>
      </c>
      <c r="AO160" s="393">
        <f t="shared" si="79"/>
        <v>0</v>
      </c>
    </row>
    <row r="161" spans="2:41" ht="15.5">
      <c r="B161" s="139"/>
      <c r="C161" s="322">
        <v>142</v>
      </c>
      <c r="D161" s="227"/>
      <c r="E161" s="352"/>
      <c r="F161" s="353"/>
      <c r="G161" s="329"/>
      <c r="H161" s="385"/>
      <c r="I161" s="385"/>
      <c r="J161" s="356"/>
      <c r="K161" s="329"/>
      <c r="L161" s="386"/>
      <c r="M161" s="386"/>
      <c r="N161" s="174" t="str">
        <f t="shared" si="71"/>
        <v/>
      </c>
      <c r="O161" s="387"/>
      <c r="P161" s="388"/>
      <c r="Q161" s="388"/>
      <c r="R161" s="359">
        <f t="shared" si="72"/>
        <v>0</v>
      </c>
      <c r="S161" s="359">
        <f t="shared" si="72"/>
        <v>0</v>
      </c>
      <c r="T161" s="168" t="str">
        <f>IF(J161="","",IF(G161="電算室用",2700,メイン_入力!$Y$32))</f>
        <v/>
      </c>
      <c r="U161" s="168" t="str">
        <f>IF(J161="","",IF(G161="電算室用",0,メイン_入力!$Z$32))</f>
        <v/>
      </c>
      <c r="V161" s="168" t="str">
        <f t="shared" si="73"/>
        <v/>
      </c>
      <c r="W161" s="48" t="str">
        <f t="shared" si="80"/>
        <v/>
      </c>
      <c r="X161" s="356"/>
      <c r="Y161" s="48" t="str">
        <f t="shared" si="81"/>
        <v/>
      </c>
      <c r="Z161" s="168" t="str">
        <f t="shared" si="74"/>
        <v/>
      </c>
      <c r="AA161" s="48" t="str">
        <f t="shared" si="86"/>
        <v/>
      </c>
      <c r="AB161" s="389" t="str">
        <f t="shared" si="82"/>
        <v/>
      </c>
      <c r="AC161" s="389" t="str">
        <f t="shared" si="83"/>
        <v/>
      </c>
      <c r="AD161" s="389" t="str">
        <f t="shared" si="84"/>
        <v/>
      </c>
      <c r="AE161" s="389" t="str">
        <f t="shared" si="85"/>
        <v/>
      </c>
      <c r="AF161" s="79"/>
      <c r="AG161" s="3"/>
      <c r="AH161" s="3"/>
      <c r="AI161" s="392" t="str">
        <f t="shared" si="75"/>
        <v/>
      </c>
      <c r="AK161" s="393">
        <f t="shared" si="76"/>
        <v>0</v>
      </c>
      <c r="AL161" s="393">
        <f t="shared" si="77"/>
        <v>0</v>
      </c>
      <c r="AM161" s="393">
        <f t="shared" si="78"/>
        <v>0</v>
      </c>
      <c r="AN161" s="393">
        <f t="shared" si="79"/>
        <v>0</v>
      </c>
      <c r="AO161" s="393">
        <f t="shared" si="79"/>
        <v>0</v>
      </c>
    </row>
    <row r="162" spans="2:41" ht="15.5">
      <c r="B162" s="139"/>
      <c r="C162" s="322">
        <v>143</v>
      </c>
      <c r="D162" s="227"/>
      <c r="E162" s="352"/>
      <c r="F162" s="353"/>
      <c r="G162" s="329"/>
      <c r="H162" s="385"/>
      <c r="I162" s="385"/>
      <c r="J162" s="356"/>
      <c r="K162" s="329"/>
      <c r="L162" s="386"/>
      <c r="M162" s="386"/>
      <c r="N162" s="174" t="str">
        <f t="shared" si="71"/>
        <v/>
      </c>
      <c r="O162" s="387"/>
      <c r="P162" s="388"/>
      <c r="Q162" s="388"/>
      <c r="R162" s="359">
        <f t="shared" si="72"/>
        <v>0</v>
      </c>
      <c r="S162" s="359">
        <f t="shared" si="72"/>
        <v>0</v>
      </c>
      <c r="T162" s="168" t="str">
        <f>IF(J162="","",IF(G162="電算室用",2700,メイン_入力!$Y$32))</f>
        <v/>
      </c>
      <c r="U162" s="168" t="str">
        <f>IF(J162="","",IF(G162="電算室用",0,メイン_入力!$Z$32))</f>
        <v/>
      </c>
      <c r="V162" s="168" t="str">
        <f t="shared" si="73"/>
        <v/>
      </c>
      <c r="W162" s="48" t="str">
        <f t="shared" si="80"/>
        <v/>
      </c>
      <c r="X162" s="356"/>
      <c r="Y162" s="48" t="str">
        <f t="shared" si="81"/>
        <v/>
      </c>
      <c r="Z162" s="168" t="str">
        <f t="shared" si="74"/>
        <v/>
      </c>
      <c r="AA162" s="48" t="str">
        <f t="shared" si="86"/>
        <v/>
      </c>
      <c r="AB162" s="389" t="str">
        <f t="shared" si="82"/>
        <v/>
      </c>
      <c r="AC162" s="389" t="str">
        <f t="shared" si="83"/>
        <v/>
      </c>
      <c r="AD162" s="389" t="str">
        <f t="shared" si="84"/>
        <v/>
      </c>
      <c r="AE162" s="389" t="str">
        <f t="shared" si="85"/>
        <v/>
      </c>
      <c r="AF162" s="79"/>
      <c r="AG162" s="3"/>
      <c r="AH162" s="3"/>
      <c r="AI162" s="392" t="str">
        <f t="shared" si="75"/>
        <v/>
      </c>
      <c r="AK162" s="393">
        <f t="shared" si="76"/>
        <v>0</v>
      </c>
      <c r="AL162" s="393">
        <f t="shared" si="77"/>
        <v>0</v>
      </c>
      <c r="AM162" s="393">
        <f t="shared" si="78"/>
        <v>0</v>
      </c>
      <c r="AN162" s="393">
        <f t="shared" si="79"/>
        <v>0</v>
      </c>
      <c r="AO162" s="393">
        <f t="shared" si="79"/>
        <v>0</v>
      </c>
    </row>
    <row r="163" spans="2:41" ht="15.5">
      <c r="B163" s="139"/>
      <c r="C163" s="322">
        <v>144</v>
      </c>
      <c r="D163" s="227"/>
      <c r="E163" s="352"/>
      <c r="F163" s="353"/>
      <c r="G163" s="329"/>
      <c r="H163" s="385"/>
      <c r="I163" s="385"/>
      <c r="J163" s="356"/>
      <c r="K163" s="329"/>
      <c r="L163" s="386"/>
      <c r="M163" s="386"/>
      <c r="N163" s="174" t="str">
        <f t="shared" si="71"/>
        <v/>
      </c>
      <c r="O163" s="387"/>
      <c r="P163" s="388"/>
      <c r="Q163" s="388"/>
      <c r="R163" s="359">
        <f t="shared" si="72"/>
        <v>0</v>
      </c>
      <c r="S163" s="359">
        <f t="shared" si="72"/>
        <v>0</v>
      </c>
      <c r="T163" s="168" t="str">
        <f>IF(J163="","",IF(G163="電算室用",2700,メイン_入力!$Y$32))</f>
        <v/>
      </c>
      <c r="U163" s="168" t="str">
        <f>IF(J163="","",IF(G163="電算室用",0,メイン_入力!$Z$32))</f>
        <v/>
      </c>
      <c r="V163" s="168" t="str">
        <f t="shared" si="73"/>
        <v/>
      </c>
      <c r="W163" s="48" t="str">
        <f t="shared" si="80"/>
        <v/>
      </c>
      <c r="X163" s="356"/>
      <c r="Y163" s="48" t="str">
        <f t="shared" si="81"/>
        <v/>
      </c>
      <c r="Z163" s="168" t="str">
        <f t="shared" si="74"/>
        <v/>
      </c>
      <c r="AA163" s="48" t="str">
        <f t="shared" si="86"/>
        <v/>
      </c>
      <c r="AB163" s="389" t="str">
        <f t="shared" si="82"/>
        <v/>
      </c>
      <c r="AC163" s="389" t="str">
        <f t="shared" si="83"/>
        <v/>
      </c>
      <c r="AD163" s="389" t="str">
        <f t="shared" si="84"/>
        <v/>
      </c>
      <c r="AE163" s="389" t="str">
        <f t="shared" si="85"/>
        <v/>
      </c>
      <c r="AF163" s="79"/>
      <c r="AG163" s="3"/>
      <c r="AH163" s="3"/>
      <c r="AI163" s="392" t="str">
        <f t="shared" si="75"/>
        <v/>
      </c>
      <c r="AK163" s="393">
        <f t="shared" si="76"/>
        <v>0</v>
      </c>
      <c r="AL163" s="393">
        <f t="shared" si="77"/>
        <v>0</v>
      </c>
      <c r="AM163" s="393">
        <f t="shared" si="78"/>
        <v>0</v>
      </c>
      <c r="AN163" s="393">
        <f t="shared" si="79"/>
        <v>0</v>
      </c>
      <c r="AO163" s="393">
        <f t="shared" si="79"/>
        <v>0</v>
      </c>
    </row>
    <row r="164" spans="2:41" ht="15.5">
      <c r="B164" s="139"/>
      <c r="C164" s="322">
        <v>145</v>
      </c>
      <c r="D164" s="227"/>
      <c r="E164" s="352"/>
      <c r="F164" s="353"/>
      <c r="G164" s="329"/>
      <c r="H164" s="385"/>
      <c r="I164" s="385"/>
      <c r="J164" s="356"/>
      <c r="K164" s="329"/>
      <c r="L164" s="386"/>
      <c r="M164" s="386"/>
      <c r="N164" s="174" t="str">
        <f t="shared" si="71"/>
        <v/>
      </c>
      <c r="O164" s="387"/>
      <c r="P164" s="388"/>
      <c r="Q164" s="388"/>
      <c r="R164" s="359">
        <f t="shared" si="72"/>
        <v>0</v>
      </c>
      <c r="S164" s="359">
        <f t="shared" si="72"/>
        <v>0</v>
      </c>
      <c r="T164" s="168" t="str">
        <f>IF(J164="","",IF(G164="電算室用",2700,メイン_入力!$Y$32))</f>
        <v/>
      </c>
      <c r="U164" s="168" t="str">
        <f>IF(J164="","",IF(G164="電算室用",0,メイン_入力!$Z$32))</f>
        <v/>
      </c>
      <c r="V164" s="168" t="str">
        <f t="shared" si="73"/>
        <v/>
      </c>
      <c r="W164" s="48" t="str">
        <f t="shared" si="80"/>
        <v/>
      </c>
      <c r="X164" s="356"/>
      <c r="Y164" s="48" t="str">
        <f t="shared" si="81"/>
        <v/>
      </c>
      <c r="Z164" s="168" t="str">
        <f t="shared" si="74"/>
        <v/>
      </c>
      <c r="AA164" s="48" t="str">
        <f t="shared" si="86"/>
        <v/>
      </c>
      <c r="AB164" s="389" t="str">
        <f t="shared" si="82"/>
        <v/>
      </c>
      <c r="AC164" s="389" t="str">
        <f t="shared" si="83"/>
        <v/>
      </c>
      <c r="AD164" s="389" t="str">
        <f t="shared" si="84"/>
        <v/>
      </c>
      <c r="AE164" s="389" t="str">
        <f t="shared" si="85"/>
        <v/>
      </c>
      <c r="AF164" s="79"/>
      <c r="AG164" s="3"/>
      <c r="AH164" s="3"/>
      <c r="AI164" s="392" t="str">
        <f t="shared" si="75"/>
        <v/>
      </c>
      <c r="AK164" s="393">
        <f t="shared" si="76"/>
        <v>0</v>
      </c>
      <c r="AL164" s="393">
        <f t="shared" si="77"/>
        <v>0</v>
      </c>
      <c r="AM164" s="393">
        <f t="shared" si="78"/>
        <v>0</v>
      </c>
      <c r="AN164" s="393">
        <f t="shared" si="79"/>
        <v>0</v>
      </c>
      <c r="AO164" s="393">
        <f t="shared" si="79"/>
        <v>0</v>
      </c>
    </row>
    <row r="165" spans="2:41" ht="15.5">
      <c r="B165" s="139"/>
      <c r="C165" s="322">
        <v>146</v>
      </c>
      <c r="D165" s="227"/>
      <c r="E165" s="352"/>
      <c r="F165" s="353"/>
      <c r="G165" s="329"/>
      <c r="H165" s="385"/>
      <c r="I165" s="385"/>
      <c r="J165" s="356"/>
      <c r="K165" s="329"/>
      <c r="L165" s="386"/>
      <c r="M165" s="386"/>
      <c r="N165" s="174" t="str">
        <f t="shared" si="71"/>
        <v/>
      </c>
      <c r="O165" s="387"/>
      <c r="P165" s="388"/>
      <c r="Q165" s="388"/>
      <c r="R165" s="359">
        <f t="shared" si="72"/>
        <v>0</v>
      </c>
      <c r="S165" s="359">
        <f t="shared" si="72"/>
        <v>0</v>
      </c>
      <c r="T165" s="168" t="str">
        <f>IF(J165="","",IF(G165="電算室用",2700,メイン_入力!$Y$32))</f>
        <v/>
      </c>
      <c r="U165" s="168" t="str">
        <f>IF(J165="","",IF(G165="電算室用",0,メイン_入力!$Z$32))</f>
        <v/>
      </c>
      <c r="V165" s="168" t="str">
        <f t="shared" si="73"/>
        <v/>
      </c>
      <c r="W165" s="48" t="str">
        <f t="shared" si="80"/>
        <v/>
      </c>
      <c r="X165" s="356"/>
      <c r="Y165" s="48" t="str">
        <f t="shared" si="81"/>
        <v/>
      </c>
      <c r="Z165" s="168" t="str">
        <f t="shared" si="74"/>
        <v/>
      </c>
      <c r="AA165" s="48" t="str">
        <f t="shared" si="86"/>
        <v/>
      </c>
      <c r="AB165" s="389" t="str">
        <f t="shared" si="82"/>
        <v/>
      </c>
      <c r="AC165" s="389" t="str">
        <f t="shared" si="83"/>
        <v/>
      </c>
      <c r="AD165" s="389" t="str">
        <f t="shared" si="84"/>
        <v/>
      </c>
      <c r="AE165" s="389" t="str">
        <f t="shared" si="85"/>
        <v/>
      </c>
      <c r="AF165" s="79"/>
      <c r="AG165" s="3"/>
      <c r="AH165" s="3"/>
      <c r="AI165" s="392" t="str">
        <f t="shared" si="75"/>
        <v/>
      </c>
      <c r="AK165" s="393">
        <f t="shared" si="76"/>
        <v>0</v>
      </c>
      <c r="AL165" s="393">
        <f t="shared" si="77"/>
        <v>0</v>
      </c>
      <c r="AM165" s="393">
        <f t="shared" si="78"/>
        <v>0</v>
      </c>
      <c r="AN165" s="393">
        <f t="shared" si="79"/>
        <v>0</v>
      </c>
      <c r="AO165" s="393">
        <f t="shared" si="79"/>
        <v>0</v>
      </c>
    </row>
    <row r="166" spans="2:41" ht="15.5">
      <c r="B166" s="139"/>
      <c r="C166" s="322">
        <v>147</v>
      </c>
      <c r="D166" s="227"/>
      <c r="E166" s="352"/>
      <c r="F166" s="353"/>
      <c r="G166" s="329"/>
      <c r="H166" s="385"/>
      <c r="I166" s="385"/>
      <c r="J166" s="356"/>
      <c r="K166" s="329"/>
      <c r="L166" s="386"/>
      <c r="M166" s="386"/>
      <c r="N166" s="174" t="str">
        <f t="shared" si="71"/>
        <v/>
      </c>
      <c r="O166" s="387"/>
      <c r="P166" s="388"/>
      <c r="Q166" s="388"/>
      <c r="R166" s="359">
        <f t="shared" si="72"/>
        <v>0</v>
      </c>
      <c r="S166" s="359">
        <f t="shared" si="72"/>
        <v>0</v>
      </c>
      <c r="T166" s="168" t="str">
        <f>IF(J166="","",IF(G166="電算室用",2700,メイン_入力!$Y$32))</f>
        <v/>
      </c>
      <c r="U166" s="168" t="str">
        <f>IF(J166="","",IF(G166="電算室用",0,メイン_入力!$Z$32))</f>
        <v/>
      </c>
      <c r="V166" s="168" t="str">
        <f t="shared" si="73"/>
        <v/>
      </c>
      <c r="W166" s="48" t="str">
        <f t="shared" si="80"/>
        <v/>
      </c>
      <c r="X166" s="356"/>
      <c r="Y166" s="48" t="str">
        <f t="shared" si="81"/>
        <v/>
      </c>
      <c r="Z166" s="168" t="str">
        <f t="shared" si="74"/>
        <v/>
      </c>
      <c r="AA166" s="48" t="str">
        <f t="shared" si="86"/>
        <v/>
      </c>
      <c r="AB166" s="389" t="str">
        <f t="shared" si="82"/>
        <v/>
      </c>
      <c r="AC166" s="389" t="str">
        <f t="shared" si="83"/>
        <v/>
      </c>
      <c r="AD166" s="389" t="str">
        <f t="shared" si="84"/>
        <v/>
      </c>
      <c r="AE166" s="389" t="str">
        <f t="shared" si="85"/>
        <v/>
      </c>
      <c r="AF166" s="79"/>
      <c r="AG166" s="3"/>
      <c r="AH166" s="3"/>
      <c r="AI166" s="392" t="str">
        <f t="shared" si="75"/>
        <v/>
      </c>
      <c r="AK166" s="393">
        <f t="shared" si="76"/>
        <v>0</v>
      </c>
      <c r="AL166" s="393">
        <f t="shared" si="77"/>
        <v>0</v>
      </c>
      <c r="AM166" s="393">
        <f t="shared" si="78"/>
        <v>0</v>
      </c>
      <c r="AN166" s="393">
        <f t="shared" si="79"/>
        <v>0</v>
      </c>
      <c r="AO166" s="393">
        <f t="shared" si="79"/>
        <v>0</v>
      </c>
    </row>
    <row r="167" spans="2:41" ht="15.5">
      <c r="B167" s="139"/>
      <c r="C167" s="322">
        <v>148</v>
      </c>
      <c r="D167" s="227"/>
      <c r="E167" s="352"/>
      <c r="F167" s="353"/>
      <c r="G167" s="329"/>
      <c r="H167" s="385"/>
      <c r="I167" s="385"/>
      <c r="J167" s="356"/>
      <c r="K167" s="329"/>
      <c r="L167" s="386"/>
      <c r="M167" s="386"/>
      <c r="N167" s="174" t="str">
        <f t="shared" si="71"/>
        <v/>
      </c>
      <c r="O167" s="387"/>
      <c r="P167" s="388"/>
      <c r="Q167" s="388"/>
      <c r="R167" s="359">
        <f t="shared" si="72"/>
        <v>0</v>
      </c>
      <c r="S167" s="359">
        <f t="shared" si="72"/>
        <v>0</v>
      </c>
      <c r="T167" s="168" t="str">
        <f>IF(J167="","",IF(G167="電算室用",2700,メイン_入力!$Y$32))</f>
        <v/>
      </c>
      <c r="U167" s="168" t="str">
        <f>IF(J167="","",IF(G167="電算室用",0,メイン_入力!$Z$32))</f>
        <v/>
      </c>
      <c r="V167" s="168" t="str">
        <f t="shared" si="73"/>
        <v/>
      </c>
      <c r="W167" s="48" t="str">
        <f t="shared" si="80"/>
        <v/>
      </c>
      <c r="X167" s="356"/>
      <c r="Y167" s="48" t="str">
        <f t="shared" si="81"/>
        <v/>
      </c>
      <c r="Z167" s="168" t="str">
        <f t="shared" si="74"/>
        <v/>
      </c>
      <c r="AA167" s="48" t="str">
        <f t="shared" si="86"/>
        <v/>
      </c>
      <c r="AB167" s="389" t="str">
        <f t="shared" si="82"/>
        <v/>
      </c>
      <c r="AC167" s="389" t="str">
        <f t="shared" si="83"/>
        <v/>
      </c>
      <c r="AD167" s="389" t="str">
        <f t="shared" si="84"/>
        <v/>
      </c>
      <c r="AE167" s="389" t="str">
        <f t="shared" si="85"/>
        <v/>
      </c>
      <c r="AF167" s="79"/>
      <c r="AG167" s="3"/>
      <c r="AH167" s="3"/>
      <c r="AI167" s="392" t="str">
        <f t="shared" si="75"/>
        <v/>
      </c>
      <c r="AK167" s="393">
        <f t="shared" si="76"/>
        <v>0</v>
      </c>
      <c r="AL167" s="393">
        <f t="shared" si="77"/>
        <v>0</v>
      </c>
      <c r="AM167" s="393">
        <f t="shared" si="78"/>
        <v>0</v>
      </c>
      <c r="AN167" s="393">
        <f t="shared" si="79"/>
        <v>0</v>
      </c>
      <c r="AO167" s="393">
        <f t="shared" si="79"/>
        <v>0</v>
      </c>
    </row>
    <row r="168" spans="2:41" ht="15.5">
      <c r="B168" s="139"/>
      <c r="C168" s="322">
        <v>149</v>
      </c>
      <c r="D168" s="227"/>
      <c r="E168" s="352"/>
      <c r="F168" s="353"/>
      <c r="G168" s="329"/>
      <c r="H168" s="385"/>
      <c r="I168" s="385"/>
      <c r="J168" s="356"/>
      <c r="K168" s="329"/>
      <c r="L168" s="386"/>
      <c r="M168" s="386"/>
      <c r="N168" s="174" t="str">
        <f t="shared" si="71"/>
        <v/>
      </c>
      <c r="O168" s="387"/>
      <c r="P168" s="388"/>
      <c r="Q168" s="388"/>
      <c r="R168" s="359">
        <f t="shared" si="72"/>
        <v>0</v>
      </c>
      <c r="S168" s="359">
        <f t="shared" si="72"/>
        <v>0</v>
      </c>
      <c r="T168" s="168" t="str">
        <f>IF(J168="","",IF(G168="電算室用",2700,メイン_入力!$Y$32))</f>
        <v/>
      </c>
      <c r="U168" s="168" t="str">
        <f>IF(J168="","",IF(G168="電算室用",0,メイン_入力!$Z$32))</f>
        <v/>
      </c>
      <c r="V168" s="168" t="str">
        <f t="shared" si="73"/>
        <v/>
      </c>
      <c r="W168" s="48" t="str">
        <f t="shared" si="80"/>
        <v/>
      </c>
      <c r="X168" s="356"/>
      <c r="Y168" s="48" t="str">
        <f t="shared" si="81"/>
        <v/>
      </c>
      <c r="Z168" s="168" t="str">
        <f t="shared" si="74"/>
        <v/>
      </c>
      <c r="AA168" s="48" t="str">
        <f t="shared" si="86"/>
        <v/>
      </c>
      <c r="AB168" s="389" t="str">
        <f t="shared" si="82"/>
        <v/>
      </c>
      <c r="AC168" s="389" t="str">
        <f t="shared" si="83"/>
        <v/>
      </c>
      <c r="AD168" s="389" t="str">
        <f t="shared" si="84"/>
        <v/>
      </c>
      <c r="AE168" s="389" t="str">
        <f t="shared" si="85"/>
        <v/>
      </c>
      <c r="AF168" s="79"/>
      <c r="AG168" s="3"/>
      <c r="AH168" s="3"/>
      <c r="AI168" s="392" t="str">
        <f t="shared" si="75"/>
        <v/>
      </c>
      <c r="AK168" s="393">
        <f t="shared" si="76"/>
        <v>0</v>
      </c>
      <c r="AL168" s="393">
        <f t="shared" si="77"/>
        <v>0</v>
      </c>
      <c r="AM168" s="393">
        <f t="shared" si="78"/>
        <v>0</v>
      </c>
      <c r="AN168" s="393">
        <f t="shared" si="79"/>
        <v>0</v>
      </c>
      <c r="AO168" s="393">
        <f t="shared" si="79"/>
        <v>0</v>
      </c>
    </row>
    <row r="169" spans="2:41" ht="15.5">
      <c r="B169" s="139"/>
      <c r="C169" s="322">
        <v>150</v>
      </c>
      <c r="D169" s="227"/>
      <c r="E169" s="352"/>
      <c r="F169" s="353"/>
      <c r="G169" s="329"/>
      <c r="H169" s="385"/>
      <c r="I169" s="385"/>
      <c r="J169" s="356"/>
      <c r="K169" s="329"/>
      <c r="L169" s="386"/>
      <c r="M169" s="386"/>
      <c r="N169" s="174" t="str">
        <f t="shared" si="71"/>
        <v/>
      </c>
      <c r="O169" s="387"/>
      <c r="P169" s="388"/>
      <c r="Q169" s="388"/>
      <c r="R169" s="359">
        <f t="shared" si="72"/>
        <v>0</v>
      </c>
      <c r="S169" s="359">
        <f t="shared" si="72"/>
        <v>0</v>
      </c>
      <c r="T169" s="168" t="str">
        <f>IF(J169="","",IF(G169="電算室用",2700,メイン_入力!$Y$32))</f>
        <v/>
      </c>
      <c r="U169" s="168" t="str">
        <f>IF(J169="","",IF(G169="電算室用",0,メイン_入力!$Z$32))</f>
        <v/>
      </c>
      <c r="V169" s="168" t="str">
        <f t="shared" si="73"/>
        <v/>
      </c>
      <c r="W169" s="48" t="str">
        <f t="shared" si="80"/>
        <v/>
      </c>
      <c r="X169" s="356"/>
      <c r="Y169" s="48" t="str">
        <f t="shared" si="81"/>
        <v/>
      </c>
      <c r="Z169" s="168" t="str">
        <f t="shared" si="74"/>
        <v/>
      </c>
      <c r="AA169" s="48" t="str">
        <f t="shared" si="86"/>
        <v/>
      </c>
      <c r="AB169" s="389" t="str">
        <f t="shared" si="82"/>
        <v/>
      </c>
      <c r="AC169" s="389" t="str">
        <f t="shared" si="83"/>
        <v/>
      </c>
      <c r="AD169" s="389" t="str">
        <f t="shared" si="84"/>
        <v/>
      </c>
      <c r="AE169" s="389" t="str">
        <f t="shared" si="85"/>
        <v/>
      </c>
      <c r="AF169" s="79"/>
      <c r="AG169" s="3"/>
      <c r="AH169" s="3"/>
      <c r="AI169" s="394" t="str">
        <f t="shared" si="75"/>
        <v/>
      </c>
      <c r="AK169" s="395">
        <f t="shared" si="76"/>
        <v>0</v>
      </c>
      <c r="AL169" s="395">
        <f t="shared" si="77"/>
        <v>0</v>
      </c>
      <c r="AM169" s="395">
        <f t="shared" si="78"/>
        <v>0</v>
      </c>
      <c r="AN169" s="395">
        <f t="shared" si="79"/>
        <v>0</v>
      </c>
      <c r="AO169" s="395">
        <f t="shared" si="79"/>
        <v>0</v>
      </c>
    </row>
    <row r="170" spans="2:41" ht="15.5">
      <c r="B170" s="299"/>
      <c r="C170" s="332"/>
      <c r="D170" s="332"/>
      <c r="E170" s="332"/>
      <c r="F170" s="332"/>
      <c r="G170" s="332"/>
      <c r="H170" s="332"/>
      <c r="I170" s="332"/>
      <c r="J170" s="332"/>
      <c r="K170" s="332"/>
      <c r="L170" s="332"/>
      <c r="M170" s="332"/>
      <c r="N170" s="332"/>
      <c r="O170" s="332"/>
      <c r="P170" s="332"/>
      <c r="Q170" s="332"/>
      <c r="R170" s="332"/>
      <c r="S170" s="332"/>
      <c r="T170" s="332"/>
      <c r="U170" s="332"/>
      <c r="V170" s="332"/>
      <c r="W170" s="332"/>
      <c r="X170" s="332"/>
      <c r="Y170" s="332"/>
      <c r="Z170" s="332"/>
      <c r="AA170" s="332"/>
      <c r="AB170" s="332"/>
      <c r="AC170" s="332"/>
      <c r="AD170" s="332"/>
      <c r="AE170" s="332"/>
      <c r="AF170" s="334"/>
    </row>
    <row r="171" spans="2:41" ht="15.5">
      <c r="AF171" s="303" t="s">
        <v>229</v>
      </c>
    </row>
  </sheetData>
  <sheetProtection algorithmName="SHA-512" hashValue="Ndk9oP08BvHOQCDr3ENqxwIHoi5OYaWw17oQa02Qi+uCYRLJtS/K7nP4fK8xC7sJXCts2Jqz4O36B7ihOWjJpQ==" saltValue="kBe9h/Rh736izk+u/fXiCA==" spinCount="100000" sheet="1" selectLockedCells="1"/>
  <dataConsolidate/>
  <mergeCells count="23">
    <mergeCell ref="C8:C11"/>
    <mergeCell ref="D8:Q8"/>
    <mergeCell ref="D9:D11"/>
    <mergeCell ref="E9:E11"/>
    <mergeCell ref="F9:F11"/>
    <mergeCell ref="G9:G11"/>
    <mergeCell ref="H9:H11"/>
    <mergeCell ref="I9:I11"/>
    <mergeCell ref="J9:J11"/>
    <mergeCell ref="K9:K11"/>
    <mergeCell ref="L9:Q9"/>
    <mergeCell ref="R8:AE8"/>
    <mergeCell ref="L10:M10"/>
    <mergeCell ref="N10:N11"/>
    <mergeCell ref="O10:O11"/>
    <mergeCell ref="P10:P11"/>
    <mergeCell ref="Q10:Q11"/>
    <mergeCell ref="X9:Y11"/>
    <mergeCell ref="AB9:AE10"/>
    <mergeCell ref="R9:S10"/>
    <mergeCell ref="T9:U10"/>
    <mergeCell ref="V9:W11"/>
    <mergeCell ref="Z9:AA11"/>
  </mergeCells>
  <phoneticPr fontId="3"/>
  <conditionalFormatting sqref="O16:O23">
    <cfRule type="expression" dxfId="54" priority="40" stopIfTrue="1">
      <formula>G16="電算室用"</formula>
    </cfRule>
  </conditionalFormatting>
  <conditionalFormatting sqref="O12:Q169">
    <cfRule type="expression" dxfId="53" priority="1" stopIfTrue="1">
      <formula>G12="電算室用"</formula>
    </cfRule>
  </conditionalFormatting>
  <conditionalFormatting sqref="P17:P23">
    <cfRule type="expression" dxfId="52" priority="13" stopIfTrue="1">
      <formula>H17="電算室用"</formula>
    </cfRule>
  </conditionalFormatting>
  <conditionalFormatting sqref="P15:Q17">
    <cfRule type="expression" dxfId="51" priority="44" stopIfTrue="1">
      <formula>H15="電算室用"</formula>
    </cfRule>
  </conditionalFormatting>
  <conditionalFormatting sqref="Q13:Q41">
    <cfRule type="expression" dxfId="50" priority="45" stopIfTrue="1">
      <formula>I13="電算室用"</formula>
    </cfRule>
  </conditionalFormatting>
  <dataValidations count="4">
    <dataValidation type="list" allowBlank="1" showInputMessage="1" showErrorMessage="1" sqref="G108:G137 G12:G41 G76:G105 G44:G73 G140:G169" xr:uid="{6EA37ED4-2A0E-4D61-9DA6-384103E9D819}">
      <formula1>$AJ$9:$AO$9</formula1>
    </dataValidation>
    <dataValidation type="list" allowBlank="1" showInputMessage="1" showErrorMessage="1" sqref="D76:D105 D12:D41 D44:D73 D140:D169 D108:D137" xr:uid="{4AAF12F0-0B06-4486-8293-939B9D747F5A}">
      <formula1>$AJ$2:$AQ$2</formula1>
    </dataValidation>
    <dataValidation type="list" allowBlank="1" showInputMessage="1" showErrorMessage="1" sqref="P12:Q41 P108:Q137 P76:Q105 P44:Q73 P140:Q169" xr:uid="{AF883359-2984-4BFF-8308-F89F7FDE7934}">
      <formula1>$AM$5:$AN$5</formula1>
    </dataValidation>
    <dataValidation type="list" allowBlank="1" showInputMessage="1" showErrorMessage="1" sqref="K140:K169 K12:K41 K44:K73 K108:K137 K76:K105" xr:uid="{DF2FDFB0-50AB-48FC-BCF4-9E48D45875FE}">
      <formula1>$AJ$7:$AN$7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5" orientation="landscape" r:id="rId1"/>
  <headerFooter alignWithMargins="0"/>
  <rowBreaks count="4" manualBreakCount="4">
    <brk id="43" max="27" man="1"/>
    <brk id="75" max="27" man="1"/>
    <brk id="107" max="16383" man="1"/>
    <brk id="139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FD705-C191-414F-B01E-73ECEA297B08}">
  <dimension ref="A1:BC107"/>
  <sheetViews>
    <sheetView showGridLines="0" view="pageBreakPreview" zoomScaleNormal="70" zoomScaleSheetLayoutView="100" workbookViewId="0">
      <selection activeCell="D12" sqref="D12"/>
    </sheetView>
  </sheetViews>
  <sheetFormatPr defaultColWidth="0" defaultRowHeight="15.5" zeroHeight="1"/>
  <cols>
    <col min="1" max="1" width="1.9140625" style="339" customWidth="1"/>
    <col min="2" max="2" width="1.9140625" style="2" customWidth="1"/>
    <col min="3" max="3" width="3.33203125" style="2" customWidth="1"/>
    <col min="4" max="5" width="5.08203125" style="2" customWidth="1"/>
    <col min="6" max="6" width="9.58203125" style="2" customWidth="1"/>
    <col min="7" max="8" width="6.9140625" style="2" customWidth="1"/>
    <col min="9" max="9" width="5.08203125" style="2" customWidth="1"/>
    <col min="10" max="16" width="6.33203125" style="2" customWidth="1"/>
    <col min="17" max="17" width="6.4140625" style="2" customWidth="1"/>
    <col min="18" max="25" width="6.9140625" style="2" customWidth="1"/>
    <col min="26" max="26" width="1.9140625" style="2" customWidth="1"/>
    <col min="27" max="27" width="1.9140625" style="2" hidden="1" customWidth="1"/>
    <col min="28" max="37" width="7.83203125" style="2" hidden="1" customWidth="1"/>
    <col min="38" max="16384" width="8.08203125" style="2" hidden="1"/>
  </cols>
  <sheetData>
    <row r="1" spans="1:55" ht="15" customHeight="1" thickBot="1">
      <c r="AC1" s="3" t="s">
        <v>410</v>
      </c>
      <c r="AR1" s="3" t="s">
        <v>221</v>
      </c>
      <c r="AS1" s="3"/>
      <c r="AU1" s="3" t="s">
        <v>285</v>
      </c>
    </row>
    <row r="2" spans="1:55" ht="15.5" customHeight="1" thickBot="1">
      <c r="D2" s="310"/>
      <c r="E2" s="5" t="s">
        <v>0</v>
      </c>
      <c r="AC2" s="37" t="s">
        <v>8</v>
      </c>
      <c r="AD2" s="37" t="s">
        <v>9</v>
      </c>
      <c r="AE2" s="37" t="s">
        <v>10</v>
      </c>
      <c r="AF2" s="37" t="s">
        <v>11</v>
      </c>
      <c r="AG2" s="37" t="s">
        <v>12</v>
      </c>
      <c r="AH2" s="37" t="s">
        <v>13</v>
      </c>
      <c r="AI2" s="37" t="s">
        <v>14</v>
      </c>
      <c r="AJ2" s="37" t="s">
        <v>15</v>
      </c>
      <c r="AK2" s="37"/>
      <c r="AL2" s="37"/>
      <c r="AM2" s="37"/>
      <c r="AN2" s="37"/>
      <c r="AO2" s="37"/>
      <c r="AP2" s="37"/>
      <c r="AQ2" s="375"/>
      <c r="AR2" s="59"/>
      <c r="AS2" s="31" t="s">
        <v>198</v>
      </c>
      <c r="AU2" s="31"/>
      <c r="AV2" s="37" t="s">
        <v>8</v>
      </c>
      <c r="AW2" s="37" t="s">
        <v>9</v>
      </c>
      <c r="AX2" s="37" t="s">
        <v>10</v>
      </c>
      <c r="AY2" s="37" t="s">
        <v>11</v>
      </c>
      <c r="AZ2" s="37" t="s">
        <v>12</v>
      </c>
      <c r="BA2" s="37" t="s">
        <v>13</v>
      </c>
      <c r="BB2" s="37" t="s">
        <v>14</v>
      </c>
      <c r="BC2" s="37" t="s">
        <v>15</v>
      </c>
    </row>
    <row r="3" spans="1:55" ht="15.5" customHeight="1" thickBot="1">
      <c r="D3" s="313"/>
      <c r="E3" s="5" t="s">
        <v>1</v>
      </c>
      <c r="AK3" s="3"/>
      <c r="AL3" s="3"/>
      <c r="AM3" s="3"/>
      <c r="AN3" s="3"/>
      <c r="AO3" s="3"/>
      <c r="AP3" s="3"/>
      <c r="AR3" s="31" t="s">
        <v>100</v>
      </c>
      <c r="AS3" s="31">
        <f>メイン_入力!$AB$99</f>
        <v>0.38600000000000001</v>
      </c>
      <c r="AU3" s="31" t="s">
        <v>100</v>
      </c>
      <c r="AV3" s="31">
        <f>SUMIF($D$12:$D$105,AV2,$V$12:$V$105)</f>
        <v>0</v>
      </c>
      <c r="AW3" s="31">
        <f t="shared" ref="AW3:BC3" si="0">SUMIF($D$12:$D$105,AW2,$V$12:$V$105)</f>
        <v>0</v>
      </c>
      <c r="AX3" s="31">
        <f t="shared" si="0"/>
        <v>0</v>
      </c>
      <c r="AY3" s="31">
        <f t="shared" si="0"/>
        <v>0</v>
      </c>
      <c r="AZ3" s="31">
        <f t="shared" si="0"/>
        <v>0</v>
      </c>
      <c r="BA3" s="31">
        <f t="shared" si="0"/>
        <v>0</v>
      </c>
      <c r="BB3" s="31">
        <f t="shared" si="0"/>
        <v>0</v>
      </c>
      <c r="BC3" s="31">
        <f t="shared" si="0"/>
        <v>0</v>
      </c>
    </row>
    <row r="4" spans="1:55" ht="15.5" customHeight="1">
      <c r="AK4" s="3"/>
      <c r="AL4" s="3"/>
      <c r="AM4" s="3"/>
      <c r="AN4" s="3"/>
      <c r="AO4" s="3"/>
      <c r="AP4" s="3"/>
      <c r="AR4" s="31" t="s">
        <v>98</v>
      </c>
      <c r="AS4" s="31">
        <f>メイン_入力!$AB$100</f>
        <v>0.495</v>
      </c>
      <c r="AU4" s="31" t="s">
        <v>98</v>
      </c>
      <c r="AV4" s="31">
        <f>SUMIF($D$12:$D$105,AV2,$W$12:$W$105)</f>
        <v>0</v>
      </c>
      <c r="AW4" s="31">
        <f t="shared" ref="AW4:BC4" si="1">SUMIF($D$12:$D$105,AW2,$W$12:$W$105)</f>
        <v>0</v>
      </c>
      <c r="AX4" s="31">
        <f t="shared" si="1"/>
        <v>0</v>
      </c>
      <c r="AY4" s="31">
        <f t="shared" si="1"/>
        <v>0</v>
      </c>
      <c r="AZ4" s="31">
        <f t="shared" si="1"/>
        <v>0</v>
      </c>
      <c r="BA4" s="31">
        <f t="shared" si="1"/>
        <v>0</v>
      </c>
      <c r="BB4" s="31">
        <f t="shared" si="1"/>
        <v>0</v>
      </c>
      <c r="BC4" s="31">
        <f t="shared" si="1"/>
        <v>0</v>
      </c>
    </row>
    <row r="5" spans="1:55" ht="15" customHeight="1">
      <c r="A5" s="9" t="s">
        <v>827</v>
      </c>
      <c r="C5" s="71"/>
      <c r="D5" s="38"/>
      <c r="E5" s="5"/>
      <c r="U5" s="3"/>
      <c r="V5" s="3"/>
      <c r="W5" s="3"/>
      <c r="X5" s="3"/>
      <c r="Y5" s="3"/>
      <c r="Z5" s="10"/>
      <c r="AA5" s="3"/>
      <c r="AB5" s="3"/>
      <c r="AC5" s="37" t="s">
        <v>295</v>
      </c>
      <c r="AD5" s="37" t="s">
        <v>296</v>
      </c>
      <c r="AF5" s="37" t="s">
        <v>238</v>
      </c>
      <c r="AG5" s="37"/>
      <c r="AR5" s="31" t="s">
        <v>99</v>
      </c>
      <c r="AS5" s="31">
        <f>メイン_入力!$AB$101</f>
        <v>0.495</v>
      </c>
      <c r="AU5" s="31" t="s">
        <v>103</v>
      </c>
      <c r="AV5" s="31">
        <f>SUMIF($D$12:$D$105,AV2,$X$12:$X$105)</f>
        <v>0</v>
      </c>
      <c r="AW5" s="31">
        <f t="shared" ref="AW5:BC5" si="2">SUMIF($D$12:$D$105,AW2,$X$12:$X$105)</f>
        <v>0</v>
      </c>
      <c r="AX5" s="31">
        <f t="shared" si="2"/>
        <v>0</v>
      </c>
      <c r="AY5" s="31">
        <f t="shared" si="2"/>
        <v>0</v>
      </c>
      <c r="AZ5" s="31">
        <f t="shared" si="2"/>
        <v>0</v>
      </c>
      <c r="BA5" s="31">
        <f t="shared" si="2"/>
        <v>0</v>
      </c>
      <c r="BB5" s="31">
        <f t="shared" si="2"/>
        <v>0</v>
      </c>
      <c r="BC5" s="31">
        <f t="shared" si="2"/>
        <v>0</v>
      </c>
    </row>
    <row r="6" spans="1:55" ht="15.5" customHeight="1">
      <c r="B6" s="316"/>
      <c r="C6" s="340" t="s">
        <v>442</v>
      </c>
      <c r="D6" s="317" t="s">
        <v>443</v>
      </c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317"/>
      <c r="Q6" s="317"/>
      <c r="R6" s="317"/>
      <c r="S6" s="317"/>
      <c r="T6" s="317"/>
      <c r="U6" s="78"/>
      <c r="V6" s="78"/>
      <c r="W6" s="78"/>
      <c r="X6" s="78"/>
      <c r="Y6" s="78"/>
      <c r="Z6" s="341"/>
      <c r="AA6" s="3"/>
      <c r="AB6" s="3"/>
      <c r="AR6" s="31" t="s">
        <v>848</v>
      </c>
      <c r="AS6" s="31">
        <f>メイン_入力!$AB$102</f>
        <v>0.495</v>
      </c>
      <c r="AU6" s="31" t="s">
        <v>848</v>
      </c>
      <c r="AV6" s="31">
        <f>SUMIF($D$12:$D$105,AV2,$Y$12:$Y$105)</f>
        <v>0</v>
      </c>
      <c r="AW6" s="31">
        <f t="shared" ref="AW6:BC6" si="3">SUMIF($D$12:$D$105,AW2,$Y$12:$Y$105)</f>
        <v>0</v>
      </c>
      <c r="AX6" s="31">
        <f t="shared" si="3"/>
        <v>0</v>
      </c>
      <c r="AY6" s="31">
        <f t="shared" si="3"/>
        <v>0</v>
      </c>
      <c r="AZ6" s="31">
        <f t="shared" si="3"/>
        <v>0</v>
      </c>
      <c r="BA6" s="31">
        <f t="shared" si="3"/>
        <v>0</v>
      </c>
      <c r="BB6" s="31">
        <f t="shared" si="3"/>
        <v>0</v>
      </c>
      <c r="BC6" s="31">
        <f t="shared" si="3"/>
        <v>0</v>
      </c>
    </row>
    <row r="7" spans="1:55" ht="15" customHeight="1">
      <c r="B7" s="139"/>
      <c r="U7" s="3"/>
      <c r="V7" s="3"/>
      <c r="W7" s="3"/>
      <c r="X7" s="3"/>
      <c r="Y7" s="3"/>
      <c r="Z7" s="79"/>
      <c r="AA7" s="3"/>
      <c r="AB7" s="3"/>
    </row>
    <row r="8" spans="1:55" ht="15" customHeight="1">
      <c r="B8" s="139"/>
      <c r="C8" s="604" t="s">
        <v>94</v>
      </c>
      <c r="D8" s="616" t="s">
        <v>306</v>
      </c>
      <c r="E8" s="624"/>
      <c r="F8" s="624"/>
      <c r="G8" s="624"/>
      <c r="H8" s="624"/>
      <c r="I8" s="624"/>
      <c r="J8" s="624"/>
      <c r="K8" s="624"/>
      <c r="L8" s="624"/>
      <c r="M8" s="624"/>
      <c r="N8" s="624"/>
      <c r="O8" s="624"/>
      <c r="P8" s="626"/>
      <c r="Q8" s="616" t="s">
        <v>357</v>
      </c>
      <c r="R8" s="624"/>
      <c r="S8" s="624"/>
      <c r="T8" s="624"/>
      <c r="U8" s="624"/>
      <c r="V8" s="624"/>
      <c r="W8" s="624"/>
      <c r="X8" s="624"/>
      <c r="Y8" s="626"/>
      <c r="Z8" s="79"/>
      <c r="AA8" s="3"/>
      <c r="AB8" s="3"/>
    </row>
    <row r="9" spans="1:55" ht="15" customHeight="1">
      <c r="B9" s="139"/>
      <c r="C9" s="605"/>
      <c r="D9" s="562" t="s">
        <v>313</v>
      </c>
      <c r="E9" s="562" t="s">
        <v>314</v>
      </c>
      <c r="F9" s="645" t="s">
        <v>358</v>
      </c>
      <c r="G9" s="562" t="s">
        <v>444</v>
      </c>
      <c r="H9" s="562" t="s">
        <v>382</v>
      </c>
      <c r="I9" s="562" t="s">
        <v>364</v>
      </c>
      <c r="J9" s="616" t="s">
        <v>321</v>
      </c>
      <c r="K9" s="624"/>
      <c r="L9" s="624"/>
      <c r="M9" s="624"/>
      <c r="N9" s="624"/>
      <c r="O9" s="624"/>
      <c r="P9" s="626"/>
      <c r="Q9" s="563" t="s">
        <v>322</v>
      </c>
      <c r="R9" s="563" t="s">
        <v>445</v>
      </c>
      <c r="S9" s="563" t="s">
        <v>366</v>
      </c>
      <c r="T9" s="563" t="s">
        <v>367</v>
      </c>
      <c r="U9" s="563" t="s">
        <v>368</v>
      </c>
      <c r="V9" s="645" t="s">
        <v>327</v>
      </c>
      <c r="W9" s="646"/>
      <c r="X9" s="646"/>
      <c r="Y9" s="647"/>
      <c r="Z9" s="79"/>
      <c r="AA9" s="3"/>
      <c r="AB9" s="3"/>
      <c r="AC9" s="3" t="s">
        <v>446</v>
      </c>
      <c r="AD9" s="3"/>
      <c r="AE9" s="3"/>
      <c r="AF9" s="3"/>
      <c r="AG9" s="3"/>
      <c r="AH9" s="3"/>
    </row>
    <row r="10" spans="1:55" ht="35.25" customHeight="1">
      <c r="B10" s="139"/>
      <c r="C10" s="605"/>
      <c r="D10" s="563"/>
      <c r="E10" s="563"/>
      <c r="F10" s="666"/>
      <c r="G10" s="563"/>
      <c r="H10" s="563"/>
      <c r="I10" s="563"/>
      <c r="J10" s="668" t="s">
        <v>447</v>
      </c>
      <c r="K10" s="668" t="s">
        <v>448</v>
      </c>
      <c r="L10" s="668" t="s">
        <v>372</v>
      </c>
      <c r="M10" s="668" t="s">
        <v>385</v>
      </c>
      <c r="N10" s="668" t="s">
        <v>373</v>
      </c>
      <c r="O10" s="668" t="s">
        <v>374</v>
      </c>
      <c r="P10" s="668" t="s">
        <v>449</v>
      </c>
      <c r="Q10" s="563"/>
      <c r="R10" s="563"/>
      <c r="S10" s="563"/>
      <c r="T10" s="563"/>
      <c r="U10" s="563"/>
      <c r="V10" s="648"/>
      <c r="W10" s="649"/>
      <c r="X10" s="649"/>
      <c r="Y10" s="650"/>
      <c r="Z10" s="79"/>
      <c r="AA10" s="3"/>
      <c r="AB10" s="3"/>
      <c r="AC10" s="406" t="s">
        <v>450</v>
      </c>
      <c r="AD10" s="406" t="s">
        <v>451</v>
      </c>
      <c r="AE10" s="406" t="s">
        <v>452</v>
      </c>
      <c r="AF10" s="406" t="s">
        <v>386</v>
      </c>
      <c r="AG10" s="406" t="s">
        <v>453</v>
      </c>
      <c r="AH10" s="406" t="s">
        <v>454</v>
      </c>
      <c r="AI10" s="406" t="s">
        <v>455</v>
      </c>
    </row>
    <row r="11" spans="1:55" ht="28.25" customHeight="1">
      <c r="B11" s="139"/>
      <c r="C11" s="605"/>
      <c r="D11" s="563"/>
      <c r="E11" s="563"/>
      <c r="F11" s="666"/>
      <c r="G11" s="563"/>
      <c r="H11" s="563"/>
      <c r="I11" s="563"/>
      <c r="J11" s="668"/>
      <c r="K11" s="668"/>
      <c r="L11" s="668"/>
      <c r="M11" s="668"/>
      <c r="N11" s="668"/>
      <c r="O11" s="668"/>
      <c r="P11" s="668"/>
      <c r="Q11" s="563"/>
      <c r="R11" s="563"/>
      <c r="S11" s="642"/>
      <c r="T11" s="563"/>
      <c r="U11" s="563"/>
      <c r="V11" s="365" t="s">
        <v>395</v>
      </c>
      <c r="W11" s="365" t="s">
        <v>396</v>
      </c>
      <c r="X11" s="365" t="s">
        <v>397</v>
      </c>
      <c r="Y11" s="365" t="s">
        <v>850</v>
      </c>
      <c r="Z11" s="79"/>
      <c r="AA11" s="3"/>
      <c r="AB11" s="3"/>
      <c r="AC11" s="31">
        <v>0.25</v>
      </c>
      <c r="AD11" s="31">
        <v>0.17</v>
      </c>
      <c r="AE11" s="31">
        <v>0.05</v>
      </c>
      <c r="AF11" s="31">
        <v>0.1</v>
      </c>
      <c r="AG11" s="31">
        <v>0.06</v>
      </c>
      <c r="AH11" s="31">
        <v>0.04</v>
      </c>
      <c r="AI11" s="31">
        <v>0.05</v>
      </c>
    </row>
    <row r="12" spans="1:55" ht="15" customHeight="1">
      <c r="B12" s="139"/>
      <c r="C12" s="322">
        <v>1</v>
      </c>
      <c r="D12" s="227"/>
      <c r="E12" s="352"/>
      <c r="F12" s="353"/>
      <c r="G12" s="407"/>
      <c r="H12" s="386"/>
      <c r="I12" s="356"/>
      <c r="J12" s="227"/>
      <c r="K12" s="227"/>
      <c r="L12" s="227"/>
      <c r="M12" s="227"/>
      <c r="N12" s="227"/>
      <c r="O12" s="227"/>
      <c r="P12" s="227"/>
      <c r="Q12" s="31" t="str">
        <f t="shared" ref="Q12:Q41" si="4">IF(I12="","",IF(J12="",0,1)*$AC$11+IF(K12="",0,1)*$AD$11+IF(L12="",0,1)*$AE$11+IF(M12="",0,1)*$AF$11+IF(N12="",0,1)*IF(E12&gt;2014,$AG$11,$AH$11)+IF(O12="",0,1)*$AH$11+IF(P12="",0,1)*$AI$11)</f>
        <v/>
      </c>
      <c r="R12" s="168" t="str">
        <f>IF(I12="","",メイン_入力!$AC$32)</f>
        <v/>
      </c>
      <c r="S12" s="168" t="str">
        <f>IF(I12="","",H12*I12*(1-Q12)*R12)</f>
        <v/>
      </c>
      <c r="T12" s="356"/>
      <c r="U12" s="168" t="str">
        <f>IF(Q12="","",IF(T12="",S12*Q12/(1-Q12),T12*Q12/(1-Q12)))</f>
        <v/>
      </c>
      <c r="V12" s="96" t="str">
        <f>IF(ISERROR(U12),"",IF(U12="","",U12*$AS$3/1000))</f>
        <v/>
      </c>
      <c r="W12" s="96" t="str">
        <f>IF(ISERROR(U12),"",IF(U12="","",U12*$AS$4/1000))</f>
        <v/>
      </c>
      <c r="X12" s="96" t="str">
        <f t="shared" ref="X12:X73" si="5">IF(ISERROR(U12),"",IF(U12="","",U12*$AS$5/1000))</f>
        <v/>
      </c>
      <c r="Y12" s="96" t="str">
        <f>IF(ISERROR(U12),"",IF(U12="","",U12*$AS$6/1000))</f>
        <v/>
      </c>
      <c r="Z12" s="79"/>
      <c r="AA12" s="3"/>
      <c r="AB12" s="3"/>
    </row>
    <row r="13" spans="1:55" ht="15" customHeight="1">
      <c r="B13" s="139"/>
      <c r="C13" s="322">
        <v>2</v>
      </c>
      <c r="D13" s="227"/>
      <c r="E13" s="352"/>
      <c r="F13" s="353"/>
      <c r="G13" s="407"/>
      <c r="H13" s="386"/>
      <c r="I13" s="356"/>
      <c r="J13" s="227"/>
      <c r="K13" s="227"/>
      <c r="L13" s="227"/>
      <c r="M13" s="227"/>
      <c r="N13" s="227"/>
      <c r="O13" s="227"/>
      <c r="P13" s="227"/>
      <c r="Q13" s="31" t="str">
        <f t="shared" si="4"/>
        <v/>
      </c>
      <c r="R13" s="168" t="str">
        <f>IF(I13="","",メイン_入力!$AC$32)</f>
        <v/>
      </c>
      <c r="S13" s="168" t="str">
        <f t="shared" ref="S13:S41" si="6">IF(I13="","",H13*I13*(1-Q13)*R13)</f>
        <v/>
      </c>
      <c r="T13" s="356"/>
      <c r="U13" s="168" t="str">
        <f t="shared" ref="U13:U41" si="7">IF(Q13="","",IF(T13="",S13*Q13/(1-Q13),T13*Q13/(1-Q13)))</f>
        <v/>
      </c>
      <c r="V13" s="96" t="str">
        <f t="shared" ref="V13:V42" si="8">IF(ISERROR(U13),"",IF(U13="","",U13*$AS$3/1000))</f>
        <v/>
      </c>
      <c r="W13" s="96" t="str">
        <f t="shared" ref="W13:W42" si="9">IF(ISERROR(U13),"",IF(U13="","",U13*$AS$4/1000))</f>
        <v/>
      </c>
      <c r="X13" s="96" t="str">
        <f t="shared" si="5"/>
        <v/>
      </c>
      <c r="Y13" s="96" t="str">
        <f t="shared" ref="Y13:Y40" si="10">IF(ISERROR(U13),"",IF(U13="","",U13*$AS$6/1000))</f>
        <v/>
      </c>
      <c r="Z13" s="79"/>
      <c r="AA13" s="3"/>
      <c r="AB13" s="3"/>
    </row>
    <row r="14" spans="1:55" ht="15" customHeight="1">
      <c r="B14" s="139"/>
      <c r="C14" s="322">
        <v>3</v>
      </c>
      <c r="D14" s="227"/>
      <c r="E14" s="352"/>
      <c r="F14" s="353"/>
      <c r="G14" s="407"/>
      <c r="H14" s="386"/>
      <c r="I14" s="356"/>
      <c r="J14" s="227"/>
      <c r="K14" s="227"/>
      <c r="L14" s="227"/>
      <c r="M14" s="227"/>
      <c r="N14" s="227"/>
      <c r="O14" s="227"/>
      <c r="P14" s="227"/>
      <c r="Q14" s="31" t="str">
        <f t="shared" si="4"/>
        <v/>
      </c>
      <c r="R14" s="168" t="str">
        <f>IF(I14="","",メイン_入力!$AC$32)</f>
        <v/>
      </c>
      <c r="S14" s="168" t="str">
        <f t="shared" si="6"/>
        <v/>
      </c>
      <c r="T14" s="356"/>
      <c r="U14" s="168" t="str">
        <f t="shared" si="7"/>
        <v/>
      </c>
      <c r="V14" s="96" t="str">
        <f t="shared" si="8"/>
        <v/>
      </c>
      <c r="W14" s="96" t="str">
        <f t="shared" si="9"/>
        <v/>
      </c>
      <c r="X14" s="96" t="str">
        <f t="shared" si="5"/>
        <v/>
      </c>
      <c r="Y14" s="96" t="str">
        <f t="shared" si="10"/>
        <v/>
      </c>
      <c r="Z14" s="79"/>
      <c r="AA14" s="3"/>
      <c r="AB14" s="3"/>
    </row>
    <row r="15" spans="1:55" ht="15" customHeight="1">
      <c r="B15" s="139"/>
      <c r="C15" s="322">
        <v>4</v>
      </c>
      <c r="D15" s="227"/>
      <c r="E15" s="352"/>
      <c r="F15" s="353"/>
      <c r="G15" s="407"/>
      <c r="H15" s="386"/>
      <c r="I15" s="356"/>
      <c r="J15" s="227"/>
      <c r="K15" s="227"/>
      <c r="L15" s="227"/>
      <c r="M15" s="227"/>
      <c r="N15" s="227"/>
      <c r="O15" s="227"/>
      <c r="P15" s="227"/>
      <c r="Q15" s="31" t="str">
        <f t="shared" si="4"/>
        <v/>
      </c>
      <c r="R15" s="168" t="str">
        <f>IF(I15="","",メイン_入力!$AC$32)</f>
        <v/>
      </c>
      <c r="S15" s="168" t="str">
        <f t="shared" si="6"/>
        <v/>
      </c>
      <c r="T15" s="356"/>
      <c r="U15" s="168" t="str">
        <f t="shared" si="7"/>
        <v/>
      </c>
      <c r="V15" s="96" t="str">
        <f t="shared" si="8"/>
        <v/>
      </c>
      <c r="W15" s="96" t="str">
        <f t="shared" si="9"/>
        <v/>
      </c>
      <c r="X15" s="96" t="str">
        <f t="shared" si="5"/>
        <v/>
      </c>
      <c r="Y15" s="96" t="str">
        <f t="shared" si="10"/>
        <v/>
      </c>
      <c r="Z15" s="79"/>
      <c r="AA15" s="3"/>
      <c r="AB15" s="3"/>
    </row>
    <row r="16" spans="1:55" ht="15" customHeight="1">
      <c r="B16" s="139"/>
      <c r="C16" s="322">
        <v>5</v>
      </c>
      <c r="D16" s="227"/>
      <c r="E16" s="352"/>
      <c r="F16" s="353"/>
      <c r="G16" s="407"/>
      <c r="H16" s="386"/>
      <c r="I16" s="356"/>
      <c r="J16" s="227"/>
      <c r="K16" s="227"/>
      <c r="L16" s="227"/>
      <c r="M16" s="227"/>
      <c r="N16" s="227"/>
      <c r="O16" s="227"/>
      <c r="P16" s="227"/>
      <c r="Q16" s="31" t="str">
        <f t="shared" si="4"/>
        <v/>
      </c>
      <c r="R16" s="168" t="str">
        <f>IF(I16="","",メイン_入力!$AC$32)</f>
        <v/>
      </c>
      <c r="S16" s="168" t="str">
        <f t="shared" si="6"/>
        <v/>
      </c>
      <c r="T16" s="356"/>
      <c r="U16" s="168" t="str">
        <f t="shared" si="7"/>
        <v/>
      </c>
      <c r="V16" s="96" t="str">
        <f t="shared" si="8"/>
        <v/>
      </c>
      <c r="W16" s="96" t="str">
        <f t="shared" si="9"/>
        <v/>
      </c>
      <c r="X16" s="96" t="str">
        <f t="shared" si="5"/>
        <v/>
      </c>
      <c r="Y16" s="96" t="str">
        <f t="shared" si="10"/>
        <v/>
      </c>
      <c r="Z16" s="79"/>
      <c r="AA16" s="3"/>
      <c r="AB16" s="3"/>
    </row>
    <row r="17" spans="2:34" ht="15" customHeight="1">
      <c r="B17" s="139"/>
      <c r="C17" s="322">
        <v>6</v>
      </c>
      <c r="D17" s="227"/>
      <c r="E17" s="352"/>
      <c r="F17" s="353"/>
      <c r="G17" s="407"/>
      <c r="H17" s="386"/>
      <c r="I17" s="356"/>
      <c r="J17" s="227"/>
      <c r="K17" s="227"/>
      <c r="L17" s="227"/>
      <c r="M17" s="227"/>
      <c r="N17" s="227"/>
      <c r="O17" s="227"/>
      <c r="P17" s="227"/>
      <c r="Q17" s="31" t="str">
        <f t="shared" si="4"/>
        <v/>
      </c>
      <c r="R17" s="168" t="str">
        <f>IF(I17="","",メイン_入力!$AC$32)</f>
        <v/>
      </c>
      <c r="S17" s="168" t="str">
        <f t="shared" si="6"/>
        <v/>
      </c>
      <c r="T17" s="356"/>
      <c r="U17" s="168" t="str">
        <f t="shared" si="7"/>
        <v/>
      </c>
      <c r="V17" s="96" t="str">
        <f t="shared" si="8"/>
        <v/>
      </c>
      <c r="W17" s="96" t="str">
        <f t="shared" si="9"/>
        <v/>
      </c>
      <c r="X17" s="96" t="str">
        <f t="shared" si="5"/>
        <v/>
      </c>
      <c r="Y17" s="96" t="str">
        <f t="shared" si="10"/>
        <v/>
      </c>
      <c r="Z17" s="79"/>
      <c r="AA17" s="3"/>
      <c r="AB17" s="3"/>
    </row>
    <row r="18" spans="2:34" ht="15" customHeight="1">
      <c r="B18" s="139"/>
      <c r="C18" s="322">
        <v>7</v>
      </c>
      <c r="D18" s="227"/>
      <c r="E18" s="352"/>
      <c r="F18" s="353"/>
      <c r="G18" s="407"/>
      <c r="H18" s="386"/>
      <c r="I18" s="356"/>
      <c r="J18" s="227"/>
      <c r="K18" s="227"/>
      <c r="L18" s="227"/>
      <c r="M18" s="227"/>
      <c r="N18" s="227"/>
      <c r="O18" s="227"/>
      <c r="P18" s="227"/>
      <c r="Q18" s="31" t="str">
        <f t="shared" si="4"/>
        <v/>
      </c>
      <c r="R18" s="168" t="str">
        <f>IF(I18="","",メイン_入力!$AC$32)</f>
        <v/>
      </c>
      <c r="S18" s="168" t="str">
        <f t="shared" si="6"/>
        <v/>
      </c>
      <c r="T18" s="356"/>
      <c r="U18" s="168" t="str">
        <f t="shared" si="7"/>
        <v/>
      </c>
      <c r="V18" s="96" t="str">
        <f t="shared" si="8"/>
        <v/>
      </c>
      <c r="W18" s="96" t="str">
        <f t="shared" si="9"/>
        <v/>
      </c>
      <c r="X18" s="96" t="str">
        <f t="shared" si="5"/>
        <v/>
      </c>
      <c r="Y18" s="96" t="str">
        <f t="shared" si="10"/>
        <v/>
      </c>
      <c r="Z18" s="79"/>
      <c r="AA18" s="3"/>
      <c r="AB18" s="3"/>
      <c r="AH18" s="57"/>
    </row>
    <row r="19" spans="2:34" ht="15" customHeight="1">
      <c r="B19" s="139"/>
      <c r="C19" s="322">
        <v>8</v>
      </c>
      <c r="D19" s="227"/>
      <c r="E19" s="352"/>
      <c r="F19" s="353"/>
      <c r="G19" s="407"/>
      <c r="H19" s="386"/>
      <c r="I19" s="356"/>
      <c r="J19" s="227"/>
      <c r="K19" s="227"/>
      <c r="L19" s="227"/>
      <c r="M19" s="227"/>
      <c r="N19" s="227"/>
      <c r="O19" s="227"/>
      <c r="P19" s="227"/>
      <c r="Q19" s="31" t="str">
        <f t="shared" si="4"/>
        <v/>
      </c>
      <c r="R19" s="168" t="str">
        <f>IF(I19="","",メイン_入力!$AC$32)</f>
        <v/>
      </c>
      <c r="S19" s="168" t="str">
        <f t="shared" si="6"/>
        <v/>
      </c>
      <c r="T19" s="356"/>
      <c r="U19" s="168" t="str">
        <f t="shared" si="7"/>
        <v/>
      </c>
      <c r="V19" s="96" t="str">
        <f t="shared" si="8"/>
        <v/>
      </c>
      <c r="W19" s="96" t="str">
        <f t="shared" si="9"/>
        <v/>
      </c>
      <c r="X19" s="96" t="str">
        <f>IF(ISERROR(U19),"",IF(U19="","",U19*$AS$5/1000))</f>
        <v/>
      </c>
      <c r="Y19" s="96" t="str">
        <f t="shared" si="10"/>
        <v/>
      </c>
      <c r="Z19" s="79"/>
      <c r="AA19" s="3"/>
      <c r="AB19" s="3"/>
      <c r="AH19" s="3"/>
    </row>
    <row r="20" spans="2:34" ht="15" customHeight="1">
      <c r="B20" s="139"/>
      <c r="C20" s="322">
        <v>9</v>
      </c>
      <c r="D20" s="227"/>
      <c r="E20" s="352"/>
      <c r="F20" s="353"/>
      <c r="G20" s="407"/>
      <c r="H20" s="386"/>
      <c r="I20" s="356"/>
      <c r="J20" s="227"/>
      <c r="K20" s="227"/>
      <c r="L20" s="227"/>
      <c r="M20" s="227"/>
      <c r="N20" s="227"/>
      <c r="O20" s="227"/>
      <c r="P20" s="227"/>
      <c r="Q20" s="31" t="str">
        <f t="shared" si="4"/>
        <v/>
      </c>
      <c r="R20" s="168" t="str">
        <f>IF(I20="","",メイン_入力!$AC$32)</f>
        <v/>
      </c>
      <c r="S20" s="168" t="str">
        <f t="shared" si="6"/>
        <v/>
      </c>
      <c r="T20" s="356"/>
      <c r="U20" s="168" t="str">
        <f t="shared" si="7"/>
        <v/>
      </c>
      <c r="V20" s="96" t="str">
        <f t="shared" si="8"/>
        <v/>
      </c>
      <c r="W20" s="96" t="str">
        <f t="shared" si="9"/>
        <v/>
      </c>
      <c r="X20" s="96" t="str">
        <f>IF(ISERROR(U20),"",IF(U20="","",U20*$AS$5/1000))</f>
        <v/>
      </c>
      <c r="Y20" s="96" t="str">
        <f t="shared" si="10"/>
        <v/>
      </c>
      <c r="Z20" s="79"/>
      <c r="AA20" s="3"/>
      <c r="AB20" s="3"/>
      <c r="AD20" s="72"/>
      <c r="AE20" s="72"/>
    </row>
    <row r="21" spans="2:34" ht="15" customHeight="1">
      <c r="B21" s="139"/>
      <c r="C21" s="322">
        <v>10</v>
      </c>
      <c r="D21" s="227"/>
      <c r="E21" s="352"/>
      <c r="F21" s="353"/>
      <c r="G21" s="407"/>
      <c r="H21" s="386"/>
      <c r="I21" s="356"/>
      <c r="J21" s="227"/>
      <c r="K21" s="227"/>
      <c r="L21" s="227"/>
      <c r="M21" s="227"/>
      <c r="N21" s="227"/>
      <c r="O21" s="227"/>
      <c r="P21" s="227"/>
      <c r="Q21" s="31" t="str">
        <f t="shared" si="4"/>
        <v/>
      </c>
      <c r="R21" s="168" t="str">
        <f>IF(I21="","",メイン_入力!$AC$32)</f>
        <v/>
      </c>
      <c r="S21" s="168" t="str">
        <f t="shared" si="6"/>
        <v/>
      </c>
      <c r="T21" s="356"/>
      <c r="U21" s="168" t="str">
        <f t="shared" si="7"/>
        <v/>
      </c>
      <c r="V21" s="96" t="str">
        <f t="shared" si="8"/>
        <v/>
      </c>
      <c r="W21" s="96" t="str">
        <f t="shared" si="9"/>
        <v/>
      </c>
      <c r="X21" s="96" t="str">
        <f t="shared" si="5"/>
        <v/>
      </c>
      <c r="Y21" s="96" t="str">
        <f t="shared" si="10"/>
        <v/>
      </c>
      <c r="Z21" s="79"/>
      <c r="AA21" s="3"/>
      <c r="AB21" s="3"/>
      <c r="AD21" s="72"/>
      <c r="AE21" s="72"/>
    </row>
    <row r="22" spans="2:34" ht="15" customHeight="1">
      <c r="B22" s="139"/>
      <c r="C22" s="322">
        <v>11</v>
      </c>
      <c r="D22" s="227"/>
      <c r="E22" s="352"/>
      <c r="F22" s="353"/>
      <c r="G22" s="407"/>
      <c r="H22" s="386"/>
      <c r="I22" s="356"/>
      <c r="J22" s="227"/>
      <c r="K22" s="227"/>
      <c r="L22" s="227"/>
      <c r="M22" s="227"/>
      <c r="N22" s="227"/>
      <c r="O22" s="227"/>
      <c r="P22" s="227"/>
      <c r="Q22" s="31" t="str">
        <f t="shared" si="4"/>
        <v/>
      </c>
      <c r="R22" s="168" t="str">
        <f>IF(I22="","",メイン_入力!$AC$32)</f>
        <v/>
      </c>
      <c r="S22" s="168" t="str">
        <f t="shared" si="6"/>
        <v/>
      </c>
      <c r="T22" s="356"/>
      <c r="U22" s="168" t="str">
        <f t="shared" si="7"/>
        <v/>
      </c>
      <c r="V22" s="96" t="str">
        <f t="shared" si="8"/>
        <v/>
      </c>
      <c r="W22" s="96" t="str">
        <f t="shared" si="9"/>
        <v/>
      </c>
      <c r="X22" s="96" t="str">
        <f t="shared" si="5"/>
        <v/>
      </c>
      <c r="Y22" s="96" t="str">
        <f t="shared" si="10"/>
        <v/>
      </c>
      <c r="Z22" s="79"/>
      <c r="AA22" s="3"/>
      <c r="AB22" s="3"/>
    </row>
    <row r="23" spans="2:34" ht="15" customHeight="1">
      <c r="B23" s="139"/>
      <c r="C23" s="322">
        <v>12</v>
      </c>
      <c r="D23" s="227"/>
      <c r="E23" s="352"/>
      <c r="F23" s="353"/>
      <c r="G23" s="407"/>
      <c r="H23" s="386"/>
      <c r="I23" s="356"/>
      <c r="J23" s="227"/>
      <c r="K23" s="227"/>
      <c r="L23" s="227"/>
      <c r="M23" s="227"/>
      <c r="N23" s="227"/>
      <c r="O23" s="227"/>
      <c r="P23" s="227"/>
      <c r="Q23" s="31" t="str">
        <f t="shared" si="4"/>
        <v/>
      </c>
      <c r="R23" s="168" t="str">
        <f>IF(I23="","",メイン_入力!$AC$32)</f>
        <v/>
      </c>
      <c r="S23" s="168" t="str">
        <f t="shared" si="6"/>
        <v/>
      </c>
      <c r="T23" s="356"/>
      <c r="U23" s="168" t="str">
        <f t="shared" si="7"/>
        <v/>
      </c>
      <c r="V23" s="96" t="str">
        <f t="shared" si="8"/>
        <v/>
      </c>
      <c r="W23" s="96" t="str">
        <f t="shared" si="9"/>
        <v/>
      </c>
      <c r="X23" s="96" t="str">
        <f t="shared" si="5"/>
        <v/>
      </c>
      <c r="Y23" s="96" t="str">
        <f t="shared" si="10"/>
        <v/>
      </c>
      <c r="Z23" s="79"/>
      <c r="AA23" s="3"/>
      <c r="AB23" s="3"/>
    </row>
    <row r="24" spans="2:34" ht="15" customHeight="1">
      <c r="B24" s="139"/>
      <c r="C24" s="322">
        <v>13</v>
      </c>
      <c r="D24" s="227"/>
      <c r="E24" s="352"/>
      <c r="F24" s="353"/>
      <c r="G24" s="407"/>
      <c r="H24" s="386"/>
      <c r="I24" s="356"/>
      <c r="J24" s="227"/>
      <c r="K24" s="227"/>
      <c r="L24" s="227"/>
      <c r="M24" s="227"/>
      <c r="N24" s="227"/>
      <c r="O24" s="227"/>
      <c r="P24" s="227"/>
      <c r="Q24" s="31" t="str">
        <f t="shared" si="4"/>
        <v/>
      </c>
      <c r="R24" s="168" t="str">
        <f>IF(I24="","",メイン_入力!$AC$32)</f>
        <v/>
      </c>
      <c r="S24" s="168" t="str">
        <f t="shared" si="6"/>
        <v/>
      </c>
      <c r="T24" s="356"/>
      <c r="U24" s="168" t="str">
        <f t="shared" si="7"/>
        <v/>
      </c>
      <c r="V24" s="96" t="str">
        <f t="shared" si="8"/>
        <v/>
      </c>
      <c r="W24" s="96" t="str">
        <f t="shared" si="9"/>
        <v/>
      </c>
      <c r="X24" s="96" t="str">
        <f t="shared" si="5"/>
        <v/>
      </c>
      <c r="Y24" s="96" t="str">
        <f t="shared" si="10"/>
        <v/>
      </c>
      <c r="Z24" s="79"/>
      <c r="AA24" s="3"/>
      <c r="AB24" s="3"/>
    </row>
    <row r="25" spans="2:34" ht="15" customHeight="1">
      <c r="B25" s="139"/>
      <c r="C25" s="322">
        <v>14</v>
      </c>
      <c r="D25" s="227"/>
      <c r="E25" s="352"/>
      <c r="F25" s="353"/>
      <c r="G25" s="407"/>
      <c r="H25" s="386"/>
      <c r="I25" s="356"/>
      <c r="J25" s="227"/>
      <c r="K25" s="227"/>
      <c r="L25" s="227"/>
      <c r="M25" s="227"/>
      <c r="N25" s="227"/>
      <c r="O25" s="227"/>
      <c r="P25" s="227"/>
      <c r="Q25" s="31" t="str">
        <f t="shared" si="4"/>
        <v/>
      </c>
      <c r="R25" s="168" t="str">
        <f>IF(I25="","",メイン_入力!$AC$32)</f>
        <v/>
      </c>
      <c r="S25" s="168" t="str">
        <f t="shared" si="6"/>
        <v/>
      </c>
      <c r="T25" s="356"/>
      <c r="U25" s="168" t="str">
        <f t="shared" si="7"/>
        <v/>
      </c>
      <c r="V25" s="96" t="str">
        <f t="shared" si="8"/>
        <v/>
      </c>
      <c r="W25" s="96" t="str">
        <f t="shared" si="9"/>
        <v/>
      </c>
      <c r="X25" s="96" t="str">
        <f t="shared" si="5"/>
        <v/>
      </c>
      <c r="Y25" s="96" t="str">
        <f t="shared" si="10"/>
        <v/>
      </c>
      <c r="Z25" s="79"/>
      <c r="AA25" s="3"/>
      <c r="AB25" s="3"/>
    </row>
    <row r="26" spans="2:34" ht="15" customHeight="1">
      <c r="B26" s="139"/>
      <c r="C26" s="322">
        <v>15</v>
      </c>
      <c r="D26" s="227"/>
      <c r="E26" s="352"/>
      <c r="F26" s="353"/>
      <c r="G26" s="407"/>
      <c r="H26" s="386"/>
      <c r="I26" s="356"/>
      <c r="J26" s="227"/>
      <c r="K26" s="227"/>
      <c r="L26" s="227"/>
      <c r="M26" s="227"/>
      <c r="N26" s="227"/>
      <c r="O26" s="227"/>
      <c r="P26" s="227"/>
      <c r="Q26" s="31" t="str">
        <f t="shared" si="4"/>
        <v/>
      </c>
      <c r="R26" s="168" t="str">
        <f>IF(I26="","",メイン_入力!$AC$32)</f>
        <v/>
      </c>
      <c r="S26" s="168" t="str">
        <f t="shared" si="6"/>
        <v/>
      </c>
      <c r="T26" s="356"/>
      <c r="U26" s="168" t="str">
        <f t="shared" si="7"/>
        <v/>
      </c>
      <c r="V26" s="96" t="str">
        <f t="shared" si="8"/>
        <v/>
      </c>
      <c r="W26" s="96" t="str">
        <f t="shared" si="9"/>
        <v/>
      </c>
      <c r="X26" s="96" t="str">
        <f t="shared" si="5"/>
        <v/>
      </c>
      <c r="Y26" s="96" t="str">
        <f t="shared" si="10"/>
        <v/>
      </c>
      <c r="Z26" s="79"/>
      <c r="AA26" s="3"/>
      <c r="AB26" s="3"/>
    </row>
    <row r="27" spans="2:34" ht="15" customHeight="1">
      <c r="B27" s="139"/>
      <c r="C27" s="322">
        <v>16</v>
      </c>
      <c r="D27" s="227"/>
      <c r="E27" s="352"/>
      <c r="F27" s="353"/>
      <c r="G27" s="407"/>
      <c r="H27" s="386"/>
      <c r="I27" s="356"/>
      <c r="J27" s="227"/>
      <c r="K27" s="227"/>
      <c r="L27" s="227"/>
      <c r="M27" s="227"/>
      <c r="N27" s="227"/>
      <c r="O27" s="227"/>
      <c r="P27" s="227"/>
      <c r="Q27" s="31" t="str">
        <f t="shared" si="4"/>
        <v/>
      </c>
      <c r="R27" s="168" t="str">
        <f>IF(I27="","",メイン_入力!$AC$32)</f>
        <v/>
      </c>
      <c r="S27" s="168" t="str">
        <f t="shared" si="6"/>
        <v/>
      </c>
      <c r="T27" s="356"/>
      <c r="U27" s="168" t="str">
        <f t="shared" si="7"/>
        <v/>
      </c>
      <c r="V27" s="96" t="str">
        <f t="shared" si="8"/>
        <v/>
      </c>
      <c r="W27" s="96" t="str">
        <f t="shared" si="9"/>
        <v/>
      </c>
      <c r="X27" s="96" t="str">
        <f t="shared" si="5"/>
        <v/>
      </c>
      <c r="Y27" s="96" t="str">
        <f t="shared" si="10"/>
        <v/>
      </c>
      <c r="Z27" s="79"/>
      <c r="AA27" s="3"/>
      <c r="AB27" s="3"/>
    </row>
    <row r="28" spans="2:34" ht="15" customHeight="1">
      <c r="B28" s="139"/>
      <c r="C28" s="322">
        <v>17</v>
      </c>
      <c r="D28" s="227"/>
      <c r="E28" s="352"/>
      <c r="F28" s="353"/>
      <c r="G28" s="407"/>
      <c r="H28" s="386"/>
      <c r="I28" s="356"/>
      <c r="J28" s="227"/>
      <c r="K28" s="227"/>
      <c r="L28" s="227"/>
      <c r="M28" s="227"/>
      <c r="N28" s="227"/>
      <c r="O28" s="227"/>
      <c r="P28" s="227"/>
      <c r="Q28" s="31" t="str">
        <f t="shared" si="4"/>
        <v/>
      </c>
      <c r="R28" s="168" t="str">
        <f>IF(I28="","",メイン_入力!$AC$32)</f>
        <v/>
      </c>
      <c r="S28" s="168" t="str">
        <f t="shared" si="6"/>
        <v/>
      </c>
      <c r="T28" s="356"/>
      <c r="U28" s="168" t="str">
        <f t="shared" si="7"/>
        <v/>
      </c>
      <c r="V28" s="96" t="str">
        <f t="shared" si="8"/>
        <v/>
      </c>
      <c r="W28" s="96" t="str">
        <f t="shared" si="9"/>
        <v/>
      </c>
      <c r="X28" s="96" t="str">
        <f t="shared" si="5"/>
        <v/>
      </c>
      <c r="Y28" s="96" t="str">
        <f t="shared" si="10"/>
        <v/>
      </c>
      <c r="Z28" s="79"/>
      <c r="AA28" s="3"/>
      <c r="AB28" s="3"/>
    </row>
    <row r="29" spans="2:34" ht="15" customHeight="1">
      <c r="B29" s="139"/>
      <c r="C29" s="322">
        <v>18</v>
      </c>
      <c r="D29" s="227"/>
      <c r="E29" s="352"/>
      <c r="F29" s="353"/>
      <c r="G29" s="407"/>
      <c r="H29" s="386"/>
      <c r="I29" s="356"/>
      <c r="J29" s="227"/>
      <c r="K29" s="227"/>
      <c r="L29" s="227"/>
      <c r="M29" s="227"/>
      <c r="N29" s="227"/>
      <c r="O29" s="227"/>
      <c r="P29" s="227"/>
      <c r="Q29" s="31" t="str">
        <f t="shared" si="4"/>
        <v/>
      </c>
      <c r="R29" s="168" t="str">
        <f>IF(I29="","",メイン_入力!$AC$32)</f>
        <v/>
      </c>
      <c r="S29" s="168" t="str">
        <f t="shared" si="6"/>
        <v/>
      </c>
      <c r="T29" s="356"/>
      <c r="U29" s="168" t="str">
        <f t="shared" si="7"/>
        <v/>
      </c>
      <c r="V29" s="96" t="str">
        <f t="shared" si="8"/>
        <v/>
      </c>
      <c r="W29" s="96" t="str">
        <f t="shared" si="9"/>
        <v/>
      </c>
      <c r="X29" s="96" t="str">
        <f t="shared" si="5"/>
        <v/>
      </c>
      <c r="Y29" s="96" t="str">
        <f t="shared" si="10"/>
        <v/>
      </c>
      <c r="Z29" s="79"/>
      <c r="AA29" s="3"/>
      <c r="AB29" s="3"/>
    </row>
    <row r="30" spans="2:34" ht="15" customHeight="1">
      <c r="B30" s="139"/>
      <c r="C30" s="322">
        <v>19</v>
      </c>
      <c r="D30" s="227"/>
      <c r="E30" s="352"/>
      <c r="F30" s="353"/>
      <c r="G30" s="407"/>
      <c r="H30" s="408"/>
      <c r="I30" s="356"/>
      <c r="J30" s="227"/>
      <c r="K30" s="227"/>
      <c r="L30" s="227"/>
      <c r="M30" s="227"/>
      <c r="N30" s="227"/>
      <c r="O30" s="227"/>
      <c r="P30" s="227"/>
      <c r="Q30" s="31" t="str">
        <f t="shared" si="4"/>
        <v/>
      </c>
      <c r="R30" s="168" t="str">
        <f>IF(I30="","",メイン_入力!$AC$32)</f>
        <v/>
      </c>
      <c r="S30" s="168" t="str">
        <f t="shared" si="6"/>
        <v/>
      </c>
      <c r="T30" s="356"/>
      <c r="U30" s="168" t="str">
        <f t="shared" si="7"/>
        <v/>
      </c>
      <c r="V30" s="96" t="str">
        <f t="shared" si="8"/>
        <v/>
      </c>
      <c r="W30" s="96" t="str">
        <f t="shared" si="9"/>
        <v/>
      </c>
      <c r="X30" s="96" t="str">
        <f t="shared" si="5"/>
        <v/>
      </c>
      <c r="Y30" s="96" t="str">
        <f t="shared" si="10"/>
        <v/>
      </c>
      <c r="Z30" s="79"/>
      <c r="AA30" s="3"/>
      <c r="AB30" s="3"/>
    </row>
    <row r="31" spans="2:34" ht="15" customHeight="1">
      <c r="B31" s="139"/>
      <c r="C31" s="322">
        <v>20</v>
      </c>
      <c r="D31" s="227"/>
      <c r="E31" s="352"/>
      <c r="F31" s="353"/>
      <c r="G31" s="407"/>
      <c r="H31" s="386"/>
      <c r="I31" s="356"/>
      <c r="J31" s="227"/>
      <c r="K31" s="227"/>
      <c r="L31" s="227"/>
      <c r="M31" s="227"/>
      <c r="N31" s="227"/>
      <c r="O31" s="227"/>
      <c r="P31" s="227"/>
      <c r="Q31" s="31" t="str">
        <f t="shared" si="4"/>
        <v/>
      </c>
      <c r="R31" s="168" t="str">
        <f>IF(I31="","",メイン_入力!$AC$32)</f>
        <v/>
      </c>
      <c r="S31" s="168" t="str">
        <f t="shared" si="6"/>
        <v/>
      </c>
      <c r="T31" s="356"/>
      <c r="U31" s="168" t="str">
        <f t="shared" si="7"/>
        <v/>
      </c>
      <c r="V31" s="96" t="str">
        <f t="shared" si="8"/>
        <v/>
      </c>
      <c r="W31" s="96" t="str">
        <f t="shared" si="9"/>
        <v/>
      </c>
      <c r="X31" s="96" t="str">
        <f t="shared" si="5"/>
        <v/>
      </c>
      <c r="Y31" s="96" t="str">
        <f t="shared" si="10"/>
        <v/>
      </c>
      <c r="Z31" s="79"/>
      <c r="AA31" s="3"/>
      <c r="AB31" s="3"/>
    </row>
    <row r="32" spans="2:34" ht="15" customHeight="1">
      <c r="B32" s="139"/>
      <c r="C32" s="322">
        <v>21</v>
      </c>
      <c r="D32" s="227"/>
      <c r="E32" s="352"/>
      <c r="F32" s="353"/>
      <c r="G32" s="407"/>
      <c r="H32" s="408"/>
      <c r="I32" s="356"/>
      <c r="J32" s="227"/>
      <c r="K32" s="227"/>
      <c r="L32" s="227"/>
      <c r="M32" s="227"/>
      <c r="N32" s="227"/>
      <c r="O32" s="227"/>
      <c r="P32" s="227"/>
      <c r="Q32" s="31" t="str">
        <f t="shared" si="4"/>
        <v/>
      </c>
      <c r="R32" s="168" t="str">
        <f>IF(I32="","",メイン_入力!$AC$32)</f>
        <v/>
      </c>
      <c r="S32" s="168" t="str">
        <f t="shared" si="6"/>
        <v/>
      </c>
      <c r="T32" s="356"/>
      <c r="U32" s="168" t="str">
        <f t="shared" si="7"/>
        <v/>
      </c>
      <c r="V32" s="96" t="str">
        <f t="shared" si="8"/>
        <v/>
      </c>
      <c r="W32" s="96" t="str">
        <f t="shared" si="9"/>
        <v/>
      </c>
      <c r="X32" s="96" t="str">
        <f t="shared" si="5"/>
        <v/>
      </c>
      <c r="Y32" s="96" t="str">
        <f t="shared" si="10"/>
        <v/>
      </c>
      <c r="Z32" s="79"/>
      <c r="AA32" s="3"/>
      <c r="AB32" s="3"/>
    </row>
    <row r="33" spans="2:28" ht="15" customHeight="1">
      <c r="B33" s="139"/>
      <c r="C33" s="322">
        <v>22</v>
      </c>
      <c r="D33" s="227"/>
      <c r="E33" s="352"/>
      <c r="F33" s="353"/>
      <c r="G33" s="407"/>
      <c r="H33" s="386"/>
      <c r="I33" s="356"/>
      <c r="J33" s="227"/>
      <c r="K33" s="227"/>
      <c r="L33" s="227"/>
      <c r="M33" s="227"/>
      <c r="N33" s="227"/>
      <c r="O33" s="227"/>
      <c r="P33" s="227"/>
      <c r="Q33" s="31" t="str">
        <f t="shared" si="4"/>
        <v/>
      </c>
      <c r="R33" s="168" t="str">
        <f>IF(I33="","",メイン_入力!$AC$32)</f>
        <v/>
      </c>
      <c r="S33" s="168" t="str">
        <f t="shared" si="6"/>
        <v/>
      </c>
      <c r="T33" s="356"/>
      <c r="U33" s="168" t="str">
        <f t="shared" si="7"/>
        <v/>
      </c>
      <c r="V33" s="96" t="str">
        <f t="shared" si="8"/>
        <v/>
      </c>
      <c r="W33" s="96" t="str">
        <f t="shared" si="9"/>
        <v/>
      </c>
      <c r="X33" s="96" t="str">
        <f t="shared" si="5"/>
        <v/>
      </c>
      <c r="Y33" s="96" t="str">
        <f t="shared" si="10"/>
        <v/>
      </c>
      <c r="Z33" s="79"/>
      <c r="AA33" s="3"/>
      <c r="AB33" s="3"/>
    </row>
    <row r="34" spans="2:28" ht="15" customHeight="1">
      <c r="B34" s="139"/>
      <c r="C34" s="322">
        <v>23</v>
      </c>
      <c r="D34" s="227"/>
      <c r="E34" s="352"/>
      <c r="F34" s="353"/>
      <c r="G34" s="407"/>
      <c r="H34" s="386"/>
      <c r="I34" s="356"/>
      <c r="J34" s="227"/>
      <c r="K34" s="227"/>
      <c r="L34" s="227"/>
      <c r="M34" s="227"/>
      <c r="N34" s="227"/>
      <c r="O34" s="227"/>
      <c r="P34" s="227"/>
      <c r="Q34" s="31" t="str">
        <f t="shared" si="4"/>
        <v/>
      </c>
      <c r="R34" s="168" t="str">
        <f>IF(I34="","",メイン_入力!$AC$32)</f>
        <v/>
      </c>
      <c r="S34" s="168" t="str">
        <f t="shared" si="6"/>
        <v/>
      </c>
      <c r="T34" s="356"/>
      <c r="U34" s="168" t="str">
        <f t="shared" si="7"/>
        <v/>
      </c>
      <c r="V34" s="96" t="str">
        <f t="shared" si="8"/>
        <v/>
      </c>
      <c r="W34" s="96" t="str">
        <f t="shared" si="9"/>
        <v/>
      </c>
      <c r="X34" s="96" t="str">
        <f t="shared" si="5"/>
        <v/>
      </c>
      <c r="Y34" s="96" t="str">
        <f t="shared" si="10"/>
        <v/>
      </c>
      <c r="Z34" s="79"/>
      <c r="AA34" s="3"/>
      <c r="AB34" s="3"/>
    </row>
    <row r="35" spans="2:28" ht="15" customHeight="1">
      <c r="B35" s="139"/>
      <c r="C35" s="322">
        <v>24</v>
      </c>
      <c r="D35" s="227"/>
      <c r="E35" s="352"/>
      <c r="F35" s="353"/>
      <c r="G35" s="407"/>
      <c r="H35" s="386"/>
      <c r="I35" s="356"/>
      <c r="J35" s="227"/>
      <c r="K35" s="227"/>
      <c r="L35" s="227"/>
      <c r="M35" s="227"/>
      <c r="N35" s="227"/>
      <c r="O35" s="227"/>
      <c r="P35" s="227"/>
      <c r="Q35" s="31" t="str">
        <f t="shared" si="4"/>
        <v/>
      </c>
      <c r="R35" s="168" t="str">
        <f>IF(I35="","",メイン_入力!$AC$32)</f>
        <v/>
      </c>
      <c r="S35" s="168" t="str">
        <f t="shared" si="6"/>
        <v/>
      </c>
      <c r="T35" s="356"/>
      <c r="U35" s="168" t="str">
        <f t="shared" si="7"/>
        <v/>
      </c>
      <c r="V35" s="96" t="str">
        <f t="shared" si="8"/>
        <v/>
      </c>
      <c r="W35" s="96" t="str">
        <f t="shared" si="9"/>
        <v/>
      </c>
      <c r="X35" s="96" t="str">
        <f t="shared" si="5"/>
        <v/>
      </c>
      <c r="Y35" s="96" t="str">
        <f t="shared" si="10"/>
        <v/>
      </c>
      <c r="Z35" s="79"/>
      <c r="AA35" s="3"/>
      <c r="AB35" s="3"/>
    </row>
    <row r="36" spans="2:28" ht="15" customHeight="1">
      <c r="B36" s="139"/>
      <c r="C36" s="322">
        <v>25</v>
      </c>
      <c r="D36" s="227"/>
      <c r="E36" s="352"/>
      <c r="F36" s="353"/>
      <c r="G36" s="407"/>
      <c r="H36" s="386"/>
      <c r="I36" s="356"/>
      <c r="J36" s="227"/>
      <c r="K36" s="227"/>
      <c r="L36" s="227"/>
      <c r="M36" s="227"/>
      <c r="N36" s="227"/>
      <c r="O36" s="227"/>
      <c r="P36" s="227"/>
      <c r="Q36" s="31" t="str">
        <f t="shared" si="4"/>
        <v/>
      </c>
      <c r="R36" s="168" t="str">
        <f>IF(I36="","",メイン_入力!$AC$32)</f>
        <v/>
      </c>
      <c r="S36" s="168" t="str">
        <f t="shared" si="6"/>
        <v/>
      </c>
      <c r="T36" s="356"/>
      <c r="U36" s="168" t="str">
        <f t="shared" si="7"/>
        <v/>
      </c>
      <c r="V36" s="96" t="str">
        <f t="shared" si="8"/>
        <v/>
      </c>
      <c r="W36" s="96" t="str">
        <f t="shared" si="9"/>
        <v/>
      </c>
      <c r="X36" s="96" t="str">
        <f t="shared" si="5"/>
        <v/>
      </c>
      <c r="Y36" s="96" t="str">
        <f t="shared" si="10"/>
        <v/>
      </c>
      <c r="Z36" s="79"/>
      <c r="AA36" s="3"/>
      <c r="AB36" s="3"/>
    </row>
    <row r="37" spans="2:28" ht="15" customHeight="1">
      <c r="B37" s="139"/>
      <c r="C37" s="322">
        <v>26</v>
      </c>
      <c r="D37" s="227"/>
      <c r="E37" s="352"/>
      <c r="F37" s="353"/>
      <c r="G37" s="407"/>
      <c r="H37" s="386"/>
      <c r="I37" s="356"/>
      <c r="J37" s="227"/>
      <c r="K37" s="227"/>
      <c r="L37" s="227"/>
      <c r="M37" s="227"/>
      <c r="N37" s="227"/>
      <c r="O37" s="227"/>
      <c r="P37" s="227"/>
      <c r="Q37" s="31" t="str">
        <f t="shared" si="4"/>
        <v/>
      </c>
      <c r="R37" s="168" t="str">
        <f>IF(I37="","",メイン_入力!$AC$32)</f>
        <v/>
      </c>
      <c r="S37" s="168" t="str">
        <f t="shared" si="6"/>
        <v/>
      </c>
      <c r="T37" s="356"/>
      <c r="U37" s="168" t="str">
        <f t="shared" si="7"/>
        <v/>
      </c>
      <c r="V37" s="96" t="str">
        <f t="shared" si="8"/>
        <v/>
      </c>
      <c r="W37" s="96" t="str">
        <f t="shared" si="9"/>
        <v/>
      </c>
      <c r="X37" s="96" t="str">
        <f t="shared" si="5"/>
        <v/>
      </c>
      <c r="Y37" s="96" t="str">
        <f t="shared" si="10"/>
        <v/>
      </c>
      <c r="Z37" s="79"/>
      <c r="AA37" s="3"/>
      <c r="AB37" s="3"/>
    </row>
    <row r="38" spans="2:28" ht="15" customHeight="1">
      <c r="B38" s="139"/>
      <c r="C38" s="322">
        <v>27</v>
      </c>
      <c r="D38" s="227"/>
      <c r="E38" s="352"/>
      <c r="F38" s="353"/>
      <c r="G38" s="407"/>
      <c r="H38" s="386"/>
      <c r="I38" s="356"/>
      <c r="J38" s="227"/>
      <c r="K38" s="227"/>
      <c r="L38" s="227"/>
      <c r="M38" s="227"/>
      <c r="N38" s="227"/>
      <c r="O38" s="227"/>
      <c r="P38" s="227"/>
      <c r="Q38" s="31" t="str">
        <f t="shared" si="4"/>
        <v/>
      </c>
      <c r="R38" s="168" t="str">
        <f>IF(I38="","",メイン_入力!$AC$32)</f>
        <v/>
      </c>
      <c r="S38" s="168" t="str">
        <f t="shared" si="6"/>
        <v/>
      </c>
      <c r="T38" s="356"/>
      <c r="U38" s="168" t="str">
        <f t="shared" si="7"/>
        <v/>
      </c>
      <c r="V38" s="96" t="str">
        <f t="shared" si="8"/>
        <v/>
      </c>
      <c r="W38" s="96" t="str">
        <f t="shared" si="9"/>
        <v/>
      </c>
      <c r="X38" s="96" t="str">
        <f t="shared" si="5"/>
        <v/>
      </c>
      <c r="Y38" s="96" t="str">
        <f t="shared" si="10"/>
        <v/>
      </c>
      <c r="Z38" s="79"/>
      <c r="AA38" s="3"/>
      <c r="AB38" s="3"/>
    </row>
    <row r="39" spans="2:28" ht="15" customHeight="1">
      <c r="B39" s="139"/>
      <c r="C39" s="322">
        <v>28</v>
      </c>
      <c r="D39" s="227"/>
      <c r="E39" s="352"/>
      <c r="F39" s="353"/>
      <c r="G39" s="407"/>
      <c r="H39" s="386"/>
      <c r="I39" s="356"/>
      <c r="J39" s="227"/>
      <c r="K39" s="227"/>
      <c r="L39" s="227"/>
      <c r="M39" s="227"/>
      <c r="N39" s="227"/>
      <c r="O39" s="227"/>
      <c r="P39" s="227"/>
      <c r="Q39" s="31" t="str">
        <f t="shared" si="4"/>
        <v/>
      </c>
      <c r="R39" s="168" t="str">
        <f>IF(I39="","",メイン_入力!$AC$32)</f>
        <v/>
      </c>
      <c r="S39" s="168" t="str">
        <f t="shared" si="6"/>
        <v/>
      </c>
      <c r="T39" s="356"/>
      <c r="U39" s="168" t="str">
        <f t="shared" si="7"/>
        <v/>
      </c>
      <c r="V39" s="96" t="str">
        <f t="shared" si="8"/>
        <v/>
      </c>
      <c r="W39" s="96" t="str">
        <f t="shared" si="9"/>
        <v/>
      </c>
      <c r="X39" s="96" t="str">
        <f t="shared" si="5"/>
        <v/>
      </c>
      <c r="Y39" s="96" t="str">
        <f t="shared" si="10"/>
        <v/>
      </c>
      <c r="Z39" s="79"/>
      <c r="AA39" s="3"/>
      <c r="AB39" s="3"/>
    </row>
    <row r="40" spans="2:28" ht="15" customHeight="1">
      <c r="B40" s="139"/>
      <c r="C40" s="322">
        <v>29</v>
      </c>
      <c r="D40" s="227"/>
      <c r="E40" s="352"/>
      <c r="F40" s="353"/>
      <c r="G40" s="407"/>
      <c r="H40" s="386"/>
      <c r="I40" s="356"/>
      <c r="J40" s="227"/>
      <c r="K40" s="227"/>
      <c r="L40" s="227"/>
      <c r="M40" s="227"/>
      <c r="N40" s="227"/>
      <c r="O40" s="227"/>
      <c r="P40" s="227"/>
      <c r="Q40" s="31" t="str">
        <f t="shared" si="4"/>
        <v/>
      </c>
      <c r="R40" s="168" t="str">
        <f>IF(I40="","",メイン_入力!$AC$32)</f>
        <v/>
      </c>
      <c r="S40" s="168" t="str">
        <f t="shared" si="6"/>
        <v/>
      </c>
      <c r="T40" s="356"/>
      <c r="U40" s="168" t="str">
        <f t="shared" si="7"/>
        <v/>
      </c>
      <c r="V40" s="96" t="str">
        <f t="shared" si="8"/>
        <v/>
      </c>
      <c r="W40" s="96" t="str">
        <f t="shared" si="9"/>
        <v/>
      </c>
      <c r="X40" s="96" t="str">
        <f t="shared" si="5"/>
        <v/>
      </c>
      <c r="Y40" s="96" t="str">
        <f t="shared" si="10"/>
        <v/>
      </c>
      <c r="Z40" s="79"/>
      <c r="AA40" s="3"/>
      <c r="AB40" s="3"/>
    </row>
    <row r="41" spans="2:28" ht="15" customHeight="1">
      <c r="B41" s="139"/>
      <c r="C41" s="322">
        <v>30</v>
      </c>
      <c r="D41" s="227"/>
      <c r="E41" s="352"/>
      <c r="F41" s="353"/>
      <c r="G41" s="407"/>
      <c r="H41" s="408"/>
      <c r="I41" s="356"/>
      <c r="J41" s="227"/>
      <c r="K41" s="227"/>
      <c r="L41" s="227"/>
      <c r="M41" s="227"/>
      <c r="N41" s="227"/>
      <c r="O41" s="227"/>
      <c r="P41" s="227"/>
      <c r="Q41" s="31" t="str">
        <f t="shared" si="4"/>
        <v/>
      </c>
      <c r="R41" s="168" t="str">
        <f>IF(I41="","",メイン_入力!$AC$32)</f>
        <v/>
      </c>
      <c r="S41" s="168" t="str">
        <f t="shared" si="6"/>
        <v/>
      </c>
      <c r="T41" s="356"/>
      <c r="U41" s="168" t="str">
        <f t="shared" si="7"/>
        <v/>
      </c>
      <c r="V41" s="108" t="str">
        <f t="shared" si="8"/>
        <v/>
      </c>
      <c r="W41" s="108" t="str">
        <f t="shared" si="9"/>
        <v/>
      </c>
      <c r="X41" s="108" t="str">
        <f t="shared" si="5"/>
        <v/>
      </c>
      <c r="Y41" s="96" t="str">
        <f>IF(ISERROR(U41),"",IF(U41="","",U41*$AS$6/1000))</f>
        <v/>
      </c>
      <c r="Z41" s="79"/>
      <c r="AA41" s="3"/>
      <c r="AB41" s="3"/>
    </row>
    <row r="42" spans="2:28" ht="15" customHeight="1">
      <c r="B42" s="299"/>
      <c r="C42" s="332"/>
      <c r="D42" s="332"/>
      <c r="E42" s="332"/>
      <c r="F42" s="332"/>
      <c r="G42" s="332"/>
      <c r="H42" s="396"/>
      <c r="I42" s="332"/>
      <c r="J42" s="332"/>
      <c r="K42" s="332"/>
      <c r="L42" s="332"/>
      <c r="M42" s="332"/>
      <c r="N42" s="332"/>
      <c r="O42" s="332"/>
      <c r="P42" s="332"/>
      <c r="Q42" s="332"/>
      <c r="R42" s="332"/>
      <c r="S42" s="332"/>
      <c r="T42" s="332"/>
      <c r="U42" s="332"/>
      <c r="V42" s="548" t="str">
        <f t="shared" si="8"/>
        <v/>
      </c>
      <c r="W42" s="548" t="str">
        <f t="shared" si="9"/>
        <v/>
      </c>
      <c r="X42" s="548" t="str">
        <f t="shared" si="5"/>
        <v/>
      </c>
      <c r="Y42" s="549"/>
      <c r="Z42" s="334"/>
    </row>
    <row r="43" spans="2:28">
      <c r="H43" s="405"/>
      <c r="V43" s="409"/>
      <c r="Z43" s="303" t="s">
        <v>229</v>
      </c>
    </row>
    <row r="44" spans="2:28">
      <c r="B44" s="139"/>
      <c r="C44" s="322">
        <v>31</v>
      </c>
      <c r="D44" s="227"/>
      <c r="E44" s="352"/>
      <c r="F44" s="353"/>
      <c r="G44" s="407"/>
      <c r="H44" s="386"/>
      <c r="I44" s="356"/>
      <c r="J44" s="227"/>
      <c r="K44" s="227"/>
      <c r="L44" s="227"/>
      <c r="M44" s="227"/>
      <c r="N44" s="227"/>
      <c r="O44" s="227"/>
      <c r="P44" s="227"/>
      <c r="Q44" s="31" t="str">
        <f t="shared" ref="Q44:Q73" si="11">IF(I44="","",IF(J44="",0,1)*$AC$11+IF(K44="",0,1)*$AD$11+IF(L44="",0,1)*$AE$11+IF(M44="",0,1)*$AF$11+IF(N44="",0,1)*IF(E44&gt;2014,$AG$11,$AH$11)+IF(O44="",0,1)*$AH$11+IF(P44="",0,1)*$AI$11)</f>
        <v/>
      </c>
      <c r="R44" s="168" t="str">
        <f>IF(I44="","",メイン_入力!$AC$32)</f>
        <v/>
      </c>
      <c r="S44" s="168" t="str">
        <f t="shared" ref="S44:S73" si="12">IF(I44="","",H44*I44*(1-Q44)*R44)</f>
        <v/>
      </c>
      <c r="T44" s="356"/>
      <c r="U44" s="168" t="str">
        <f>IF(Q44="","",IF(T44="",S44*Q44/(1-Q44),T44*Q44/(1-Q44)))</f>
        <v/>
      </c>
      <c r="V44" s="96" t="str">
        <f>IF(ISERROR(U44),"",IF(U44="","",U44*0.382/1000))</f>
        <v/>
      </c>
      <c r="W44" s="96" t="str">
        <f>IF(ISERROR(U44),"",IF(U44="","",U44*0.489/1000))</f>
        <v/>
      </c>
      <c r="X44" s="96" t="str">
        <f t="shared" ref="X44:X53" si="13">IF(ISERROR(U44),"",IF(U44="","",U44*$AS$5/1000))</f>
        <v/>
      </c>
      <c r="Y44" s="96" t="str">
        <f>IF(ISERROR(U44),"",IF(U44="","",U44*$AS$6/1000))</f>
        <v/>
      </c>
      <c r="Z44" s="79"/>
    </row>
    <row r="45" spans="2:28">
      <c r="B45" s="139"/>
      <c r="C45" s="322">
        <v>32</v>
      </c>
      <c r="D45" s="227"/>
      <c r="E45" s="352"/>
      <c r="F45" s="353"/>
      <c r="G45" s="407"/>
      <c r="H45" s="408"/>
      <c r="I45" s="356"/>
      <c r="J45" s="227"/>
      <c r="K45" s="227"/>
      <c r="L45" s="227"/>
      <c r="M45" s="227"/>
      <c r="N45" s="227"/>
      <c r="O45" s="227"/>
      <c r="P45" s="227"/>
      <c r="Q45" s="31" t="str">
        <f t="shared" si="11"/>
        <v/>
      </c>
      <c r="R45" s="168" t="str">
        <f>IF(I45="","",メイン_入力!$AC$32)</f>
        <v/>
      </c>
      <c r="S45" s="168" t="str">
        <f t="shared" si="12"/>
        <v/>
      </c>
      <c r="T45" s="356"/>
      <c r="U45" s="168" t="str">
        <f t="shared" ref="U45:U73" si="14">IF(Q45="","",IF(T45="",S45*Q45/(1-Q45),T45*Q45/(1-Q45)))</f>
        <v/>
      </c>
      <c r="V45" s="96" t="str">
        <f t="shared" ref="V45:V73" si="15">IF(ISERROR(U45),"",IF(U45="","",U45*0.382/1000))</f>
        <v/>
      </c>
      <c r="W45" s="96" t="str">
        <f t="shared" ref="W45:W73" si="16">IF(ISERROR(U45),"",IF(U45="","",U45*0.489/1000))</f>
        <v/>
      </c>
      <c r="X45" s="96" t="str">
        <f t="shared" si="13"/>
        <v/>
      </c>
      <c r="Y45" s="96" t="str">
        <f t="shared" ref="Y45:Y73" si="17">IF(ISERROR(U45),"",IF(U45="","",U45*$AS$6/1000))</f>
        <v/>
      </c>
      <c r="Z45" s="79"/>
    </row>
    <row r="46" spans="2:28">
      <c r="B46" s="139"/>
      <c r="C46" s="322">
        <v>33</v>
      </c>
      <c r="D46" s="227"/>
      <c r="E46" s="352"/>
      <c r="F46" s="353"/>
      <c r="G46" s="407"/>
      <c r="H46" s="386"/>
      <c r="I46" s="356"/>
      <c r="J46" s="227"/>
      <c r="K46" s="227"/>
      <c r="L46" s="227"/>
      <c r="M46" s="227"/>
      <c r="N46" s="227"/>
      <c r="O46" s="227"/>
      <c r="P46" s="227"/>
      <c r="Q46" s="31" t="str">
        <f t="shared" si="11"/>
        <v/>
      </c>
      <c r="R46" s="168" t="str">
        <f>IF(I46="","",メイン_入力!$AC$32)</f>
        <v/>
      </c>
      <c r="S46" s="168" t="str">
        <f t="shared" si="12"/>
        <v/>
      </c>
      <c r="T46" s="356"/>
      <c r="U46" s="168" t="str">
        <f t="shared" si="14"/>
        <v/>
      </c>
      <c r="V46" s="96" t="str">
        <f t="shared" si="15"/>
        <v/>
      </c>
      <c r="W46" s="96" t="str">
        <f t="shared" si="16"/>
        <v/>
      </c>
      <c r="X46" s="96" t="str">
        <f t="shared" si="13"/>
        <v/>
      </c>
      <c r="Y46" s="96" t="str">
        <f t="shared" si="17"/>
        <v/>
      </c>
      <c r="Z46" s="79"/>
    </row>
    <row r="47" spans="2:28">
      <c r="B47" s="139"/>
      <c r="C47" s="322">
        <v>34</v>
      </c>
      <c r="D47" s="227"/>
      <c r="E47" s="352"/>
      <c r="F47" s="353"/>
      <c r="G47" s="407"/>
      <c r="H47" s="386"/>
      <c r="I47" s="356"/>
      <c r="J47" s="227"/>
      <c r="K47" s="227"/>
      <c r="L47" s="227"/>
      <c r="M47" s="227"/>
      <c r="N47" s="227"/>
      <c r="O47" s="227"/>
      <c r="P47" s="227"/>
      <c r="Q47" s="31" t="str">
        <f t="shared" si="11"/>
        <v/>
      </c>
      <c r="R47" s="168" t="str">
        <f>IF(I47="","",メイン_入力!$AC$32)</f>
        <v/>
      </c>
      <c r="S47" s="168" t="str">
        <f t="shared" si="12"/>
        <v/>
      </c>
      <c r="T47" s="356"/>
      <c r="U47" s="168" t="str">
        <f t="shared" si="14"/>
        <v/>
      </c>
      <c r="V47" s="96" t="str">
        <f t="shared" si="15"/>
        <v/>
      </c>
      <c r="W47" s="96" t="str">
        <f t="shared" si="16"/>
        <v/>
      </c>
      <c r="X47" s="96" t="str">
        <f t="shared" si="13"/>
        <v/>
      </c>
      <c r="Y47" s="96" t="str">
        <f t="shared" si="17"/>
        <v/>
      </c>
      <c r="Z47" s="79"/>
    </row>
    <row r="48" spans="2:28">
      <c r="B48" s="139"/>
      <c r="C48" s="322">
        <v>35</v>
      </c>
      <c r="D48" s="227"/>
      <c r="E48" s="352"/>
      <c r="F48" s="353"/>
      <c r="G48" s="407"/>
      <c r="H48" s="386"/>
      <c r="I48" s="356"/>
      <c r="J48" s="227"/>
      <c r="K48" s="227"/>
      <c r="L48" s="227"/>
      <c r="M48" s="227"/>
      <c r="N48" s="227"/>
      <c r="O48" s="227"/>
      <c r="P48" s="227"/>
      <c r="Q48" s="31" t="str">
        <f t="shared" si="11"/>
        <v/>
      </c>
      <c r="R48" s="168" t="str">
        <f>IF(I48="","",メイン_入力!$AC$32)</f>
        <v/>
      </c>
      <c r="S48" s="168" t="str">
        <f t="shared" si="12"/>
        <v/>
      </c>
      <c r="T48" s="356"/>
      <c r="U48" s="168" t="str">
        <f t="shared" si="14"/>
        <v/>
      </c>
      <c r="V48" s="96" t="str">
        <f t="shared" si="15"/>
        <v/>
      </c>
      <c r="W48" s="96" t="str">
        <f t="shared" si="16"/>
        <v/>
      </c>
      <c r="X48" s="96" t="str">
        <f t="shared" si="13"/>
        <v/>
      </c>
      <c r="Y48" s="96" t="str">
        <f t="shared" si="17"/>
        <v/>
      </c>
      <c r="Z48" s="79"/>
    </row>
    <row r="49" spans="2:26">
      <c r="B49" s="139"/>
      <c r="C49" s="322">
        <v>36</v>
      </c>
      <c r="D49" s="227"/>
      <c r="E49" s="352"/>
      <c r="F49" s="353"/>
      <c r="G49" s="407"/>
      <c r="H49" s="386"/>
      <c r="I49" s="356"/>
      <c r="J49" s="227"/>
      <c r="K49" s="227"/>
      <c r="L49" s="227"/>
      <c r="M49" s="227"/>
      <c r="N49" s="227"/>
      <c r="O49" s="227"/>
      <c r="P49" s="227"/>
      <c r="Q49" s="31" t="str">
        <f t="shared" si="11"/>
        <v/>
      </c>
      <c r="R49" s="168" t="str">
        <f>IF(I49="","",メイン_入力!$AC$32)</f>
        <v/>
      </c>
      <c r="S49" s="168" t="str">
        <f t="shared" si="12"/>
        <v/>
      </c>
      <c r="T49" s="356"/>
      <c r="U49" s="168" t="str">
        <f t="shared" si="14"/>
        <v/>
      </c>
      <c r="V49" s="96" t="str">
        <f t="shared" si="15"/>
        <v/>
      </c>
      <c r="W49" s="96" t="str">
        <f t="shared" si="16"/>
        <v/>
      </c>
      <c r="X49" s="96" t="str">
        <f t="shared" si="13"/>
        <v/>
      </c>
      <c r="Y49" s="96" t="str">
        <f t="shared" si="17"/>
        <v/>
      </c>
      <c r="Z49" s="79"/>
    </row>
    <row r="50" spans="2:26">
      <c r="B50" s="139"/>
      <c r="C50" s="322">
        <v>37</v>
      </c>
      <c r="D50" s="227"/>
      <c r="E50" s="352"/>
      <c r="F50" s="353"/>
      <c r="G50" s="407"/>
      <c r="H50" s="386"/>
      <c r="I50" s="356"/>
      <c r="J50" s="227"/>
      <c r="K50" s="227"/>
      <c r="L50" s="227"/>
      <c r="M50" s="227"/>
      <c r="N50" s="227"/>
      <c r="O50" s="227"/>
      <c r="P50" s="227"/>
      <c r="Q50" s="31" t="str">
        <f t="shared" si="11"/>
        <v/>
      </c>
      <c r="R50" s="168" t="str">
        <f>IF(I50="","",メイン_入力!$AC$32)</f>
        <v/>
      </c>
      <c r="S50" s="168" t="str">
        <f t="shared" si="12"/>
        <v/>
      </c>
      <c r="T50" s="356"/>
      <c r="U50" s="168" t="str">
        <f t="shared" si="14"/>
        <v/>
      </c>
      <c r="V50" s="96" t="str">
        <f t="shared" si="15"/>
        <v/>
      </c>
      <c r="W50" s="96" t="str">
        <f t="shared" si="16"/>
        <v/>
      </c>
      <c r="X50" s="96" t="str">
        <f t="shared" si="13"/>
        <v/>
      </c>
      <c r="Y50" s="96" t="str">
        <f t="shared" si="17"/>
        <v/>
      </c>
      <c r="Z50" s="79"/>
    </row>
    <row r="51" spans="2:26">
      <c r="B51" s="139"/>
      <c r="C51" s="322">
        <v>38</v>
      </c>
      <c r="D51" s="227"/>
      <c r="E51" s="352"/>
      <c r="F51" s="353"/>
      <c r="G51" s="407"/>
      <c r="H51" s="386"/>
      <c r="I51" s="356"/>
      <c r="J51" s="227"/>
      <c r="K51" s="227"/>
      <c r="L51" s="227"/>
      <c r="M51" s="227"/>
      <c r="N51" s="227"/>
      <c r="O51" s="227"/>
      <c r="P51" s="227"/>
      <c r="Q51" s="31" t="str">
        <f t="shared" si="11"/>
        <v/>
      </c>
      <c r="R51" s="168" t="str">
        <f>IF(I51="","",メイン_入力!$AC$32)</f>
        <v/>
      </c>
      <c r="S51" s="168" t="str">
        <f t="shared" si="12"/>
        <v/>
      </c>
      <c r="T51" s="356"/>
      <c r="U51" s="168" t="str">
        <f t="shared" si="14"/>
        <v/>
      </c>
      <c r="V51" s="96" t="str">
        <f t="shared" si="15"/>
        <v/>
      </c>
      <c r="W51" s="96" t="str">
        <f t="shared" si="16"/>
        <v/>
      </c>
      <c r="X51" s="96" t="str">
        <f t="shared" si="13"/>
        <v/>
      </c>
      <c r="Y51" s="96" t="str">
        <f t="shared" si="17"/>
        <v/>
      </c>
      <c r="Z51" s="79"/>
    </row>
    <row r="52" spans="2:26">
      <c r="B52" s="139"/>
      <c r="C52" s="322">
        <v>39</v>
      </c>
      <c r="D52" s="227"/>
      <c r="E52" s="352"/>
      <c r="F52" s="353"/>
      <c r="G52" s="407"/>
      <c r="H52" s="386"/>
      <c r="I52" s="356"/>
      <c r="J52" s="227"/>
      <c r="K52" s="227"/>
      <c r="L52" s="227"/>
      <c r="M52" s="227"/>
      <c r="N52" s="227"/>
      <c r="O52" s="227"/>
      <c r="P52" s="227"/>
      <c r="Q52" s="31" t="str">
        <f t="shared" si="11"/>
        <v/>
      </c>
      <c r="R52" s="168" t="str">
        <f>IF(I52="","",メイン_入力!$AC$32)</f>
        <v/>
      </c>
      <c r="S52" s="168" t="str">
        <f t="shared" si="12"/>
        <v/>
      </c>
      <c r="T52" s="356"/>
      <c r="U52" s="168" t="str">
        <f t="shared" si="14"/>
        <v/>
      </c>
      <c r="V52" s="96" t="str">
        <f t="shared" si="15"/>
        <v/>
      </c>
      <c r="W52" s="96" t="str">
        <f t="shared" si="16"/>
        <v/>
      </c>
      <c r="X52" s="96" t="str">
        <f t="shared" si="13"/>
        <v/>
      </c>
      <c r="Y52" s="96" t="str">
        <f t="shared" si="17"/>
        <v/>
      </c>
      <c r="Z52" s="79"/>
    </row>
    <row r="53" spans="2:26">
      <c r="B53" s="139"/>
      <c r="C53" s="322">
        <v>40</v>
      </c>
      <c r="D53" s="227"/>
      <c r="E53" s="352"/>
      <c r="F53" s="353"/>
      <c r="G53" s="407"/>
      <c r="H53" s="386"/>
      <c r="I53" s="356"/>
      <c r="J53" s="227"/>
      <c r="K53" s="227"/>
      <c r="L53" s="227"/>
      <c r="M53" s="227"/>
      <c r="N53" s="227"/>
      <c r="O53" s="227"/>
      <c r="P53" s="227"/>
      <c r="Q53" s="31" t="str">
        <f t="shared" si="11"/>
        <v/>
      </c>
      <c r="R53" s="168" t="str">
        <f>IF(I53="","",メイン_入力!$AC$32)</f>
        <v/>
      </c>
      <c r="S53" s="168" t="str">
        <f t="shared" si="12"/>
        <v/>
      </c>
      <c r="T53" s="356"/>
      <c r="U53" s="168" t="str">
        <f t="shared" si="14"/>
        <v/>
      </c>
      <c r="V53" s="96" t="str">
        <f t="shared" si="15"/>
        <v/>
      </c>
      <c r="W53" s="96" t="str">
        <f t="shared" si="16"/>
        <v/>
      </c>
      <c r="X53" s="96" t="str">
        <f t="shared" si="13"/>
        <v/>
      </c>
      <c r="Y53" s="96" t="str">
        <f t="shared" si="17"/>
        <v/>
      </c>
      <c r="Z53" s="79"/>
    </row>
    <row r="54" spans="2:26">
      <c r="B54" s="139"/>
      <c r="C54" s="322">
        <v>41</v>
      </c>
      <c r="D54" s="227"/>
      <c r="E54" s="352"/>
      <c r="F54" s="353"/>
      <c r="G54" s="407"/>
      <c r="H54" s="386"/>
      <c r="I54" s="356"/>
      <c r="J54" s="227"/>
      <c r="K54" s="227"/>
      <c r="L54" s="227"/>
      <c r="M54" s="227"/>
      <c r="N54" s="227"/>
      <c r="O54" s="227"/>
      <c r="P54" s="227"/>
      <c r="Q54" s="31" t="str">
        <f t="shared" si="11"/>
        <v/>
      </c>
      <c r="R54" s="168" t="str">
        <f>IF(I54="","",メイン_入力!$AC$32)</f>
        <v/>
      </c>
      <c r="S54" s="168" t="str">
        <f t="shared" si="12"/>
        <v/>
      </c>
      <c r="T54" s="356"/>
      <c r="U54" s="168" t="str">
        <f t="shared" si="14"/>
        <v/>
      </c>
      <c r="V54" s="96" t="str">
        <f t="shared" si="15"/>
        <v/>
      </c>
      <c r="W54" s="96" t="str">
        <f t="shared" si="16"/>
        <v/>
      </c>
      <c r="X54" s="96" t="str">
        <f t="shared" si="5"/>
        <v/>
      </c>
      <c r="Y54" s="96" t="str">
        <f t="shared" si="17"/>
        <v/>
      </c>
      <c r="Z54" s="79"/>
    </row>
    <row r="55" spans="2:26">
      <c r="B55" s="139"/>
      <c r="C55" s="322">
        <v>42</v>
      </c>
      <c r="D55" s="227"/>
      <c r="E55" s="352"/>
      <c r="F55" s="353"/>
      <c r="G55" s="407"/>
      <c r="H55" s="386"/>
      <c r="I55" s="356"/>
      <c r="J55" s="227"/>
      <c r="K55" s="227"/>
      <c r="L55" s="227"/>
      <c r="M55" s="227"/>
      <c r="N55" s="227"/>
      <c r="O55" s="227"/>
      <c r="P55" s="227"/>
      <c r="Q55" s="31" t="str">
        <f t="shared" si="11"/>
        <v/>
      </c>
      <c r="R55" s="168" t="str">
        <f>IF(I55="","",メイン_入力!$AC$32)</f>
        <v/>
      </c>
      <c r="S55" s="168" t="str">
        <f t="shared" si="12"/>
        <v/>
      </c>
      <c r="T55" s="356"/>
      <c r="U55" s="168" t="str">
        <f t="shared" si="14"/>
        <v/>
      </c>
      <c r="V55" s="96" t="str">
        <f t="shared" si="15"/>
        <v/>
      </c>
      <c r="W55" s="96" t="str">
        <f t="shared" si="16"/>
        <v/>
      </c>
      <c r="X55" s="96" t="str">
        <f t="shared" si="5"/>
        <v/>
      </c>
      <c r="Y55" s="96" t="str">
        <f t="shared" si="17"/>
        <v/>
      </c>
      <c r="Z55" s="79"/>
    </row>
    <row r="56" spans="2:26">
      <c r="B56" s="139"/>
      <c r="C56" s="322">
        <v>43</v>
      </c>
      <c r="D56" s="227"/>
      <c r="E56" s="352"/>
      <c r="F56" s="353"/>
      <c r="G56" s="407"/>
      <c r="H56" s="386"/>
      <c r="I56" s="356"/>
      <c r="J56" s="227"/>
      <c r="K56" s="227"/>
      <c r="L56" s="227"/>
      <c r="M56" s="227"/>
      <c r="N56" s="227"/>
      <c r="O56" s="227"/>
      <c r="P56" s="227"/>
      <c r="Q56" s="31" t="str">
        <f t="shared" si="11"/>
        <v/>
      </c>
      <c r="R56" s="168" t="str">
        <f>IF(I56="","",メイン_入力!$AC$32)</f>
        <v/>
      </c>
      <c r="S56" s="168" t="str">
        <f t="shared" si="12"/>
        <v/>
      </c>
      <c r="T56" s="356"/>
      <c r="U56" s="168" t="str">
        <f t="shared" si="14"/>
        <v/>
      </c>
      <c r="V56" s="96" t="str">
        <f t="shared" si="15"/>
        <v/>
      </c>
      <c r="W56" s="96" t="str">
        <f t="shared" si="16"/>
        <v/>
      </c>
      <c r="X56" s="96" t="str">
        <f t="shared" si="5"/>
        <v/>
      </c>
      <c r="Y56" s="96" t="str">
        <f t="shared" si="17"/>
        <v/>
      </c>
      <c r="Z56" s="79"/>
    </row>
    <row r="57" spans="2:26">
      <c r="B57" s="139"/>
      <c r="C57" s="322">
        <v>44</v>
      </c>
      <c r="D57" s="227"/>
      <c r="E57" s="352"/>
      <c r="F57" s="353"/>
      <c r="G57" s="407"/>
      <c r="H57" s="386"/>
      <c r="I57" s="356"/>
      <c r="J57" s="227"/>
      <c r="K57" s="227"/>
      <c r="L57" s="227"/>
      <c r="M57" s="227"/>
      <c r="N57" s="227"/>
      <c r="O57" s="227"/>
      <c r="P57" s="227"/>
      <c r="Q57" s="31" t="str">
        <f t="shared" si="11"/>
        <v/>
      </c>
      <c r="R57" s="168" t="str">
        <f>IF(I57="","",メイン_入力!$AC$32)</f>
        <v/>
      </c>
      <c r="S57" s="168" t="str">
        <f t="shared" si="12"/>
        <v/>
      </c>
      <c r="T57" s="356"/>
      <c r="U57" s="168" t="str">
        <f t="shared" si="14"/>
        <v/>
      </c>
      <c r="V57" s="96" t="str">
        <f t="shared" si="15"/>
        <v/>
      </c>
      <c r="W57" s="96" t="str">
        <f t="shared" si="16"/>
        <v/>
      </c>
      <c r="X57" s="96" t="str">
        <f t="shared" si="5"/>
        <v/>
      </c>
      <c r="Y57" s="96" t="str">
        <f t="shared" si="17"/>
        <v/>
      </c>
      <c r="Z57" s="79"/>
    </row>
    <row r="58" spans="2:26">
      <c r="B58" s="139"/>
      <c r="C58" s="322">
        <v>45</v>
      </c>
      <c r="D58" s="227"/>
      <c r="E58" s="352"/>
      <c r="F58" s="353"/>
      <c r="G58" s="407"/>
      <c r="H58" s="386"/>
      <c r="I58" s="356"/>
      <c r="J58" s="227"/>
      <c r="K58" s="227"/>
      <c r="L58" s="227"/>
      <c r="M58" s="227"/>
      <c r="N58" s="227"/>
      <c r="O58" s="227"/>
      <c r="P58" s="227"/>
      <c r="Q58" s="31" t="str">
        <f t="shared" si="11"/>
        <v/>
      </c>
      <c r="R58" s="168" t="str">
        <f>IF(I58="","",メイン_入力!$AC$32)</f>
        <v/>
      </c>
      <c r="S58" s="168" t="str">
        <f t="shared" si="12"/>
        <v/>
      </c>
      <c r="T58" s="356"/>
      <c r="U58" s="168" t="str">
        <f t="shared" si="14"/>
        <v/>
      </c>
      <c r="V58" s="96" t="str">
        <f t="shared" si="15"/>
        <v/>
      </c>
      <c r="W58" s="96" t="str">
        <f t="shared" si="16"/>
        <v/>
      </c>
      <c r="X58" s="96" t="str">
        <f t="shared" si="5"/>
        <v/>
      </c>
      <c r="Y58" s="96" t="str">
        <f t="shared" si="17"/>
        <v/>
      </c>
      <c r="Z58" s="79"/>
    </row>
    <row r="59" spans="2:26">
      <c r="B59" s="139"/>
      <c r="C59" s="322">
        <v>46</v>
      </c>
      <c r="D59" s="227"/>
      <c r="E59" s="352"/>
      <c r="F59" s="353"/>
      <c r="G59" s="407"/>
      <c r="H59" s="386"/>
      <c r="I59" s="356"/>
      <c r="J59" s="227"/>
      <c r="K59" s="227"/>
      <c r="L59" s="227"/>
      <c r="M59" s="227"/>
      <c r="N59" s="227"/>
      <c r="O59" s="227"/>
      <c r="P59" s="227"/>
      <c r="Q59" s="31" t="str">
        <f t="shared" si="11"/>
        <v/>
      </c>
      <c r="R59" s="168" t="str">
        <f>IF(I59="","",メイン_入力!$AC$32)</f>
        <v/>
      </c>
      <c r="S59" s="168" t="str">
        <f t="shared" si="12"/>
        <v/>
      </c>
      <c r="T59" s="356"/>
      <c r="U59" s="168" t="str">
        <f t="shared" si="14"/>
        <v/>
      </c>
      <c r="V59" s="96" t="str">
        <f t="shared" si="15"/>
        <v/>
      </c>
      <c r="W59" s="96" t="str">
        <f t="shared" si="16"/>
        <v/>
      </c>
      <c r="X59" s="96" t="str">
        <f t="shared" si="5"/>
        <v/>
      </c>
      <c r="Y59" s="96" t="str">
        <f t="shared" si="17"/>
        <v/>
      </c>
      <c r="Z59" s="79"/>
    </row>
    <row r="60" spans="2:26">
      <c r="B60" s="139"/>
      <c r="C60" s="322">
        <v>47</v>
      </c>
      <c r="D60" s="227"/>
      <c r="E60" s="352"/>
      <c r="F60" s="353"/>
      <c r="G60" s="407"/>
      <c r="H60" s="386"/>
      <c r="I60" s="356"/>
      <c r="J60" s="227"/>
      <c r="K60" s="227"/>
      <c r="L60" s="227"/>
      <c r="M60" s="227"/>
      <c r="N60" s="227"/>
      <c r="O60" s="227"/>
      <c r="P60" s="227"/>
      <c r="Q60" s="31" t="str">
        <f t="shared" si="11"/>
        <v/>
      </c>
      <c r="R60" s="168" t="str">
        <f>IF(I60="","",メイン_入力!$AC$32)</f>
        <v/>
      </c>
      <c r="S60" s="168" t="str">
        <f t="shared" si="12"/>
        <v/>
      </c>
      <c r="T60" s="356"/>
      <c r="U60" s="168" t="str">
        <f t="shared" si="14"/>
        <v/>
      </c>
      <c r="V60" s="96" t="str">
        <f t="shared" si="15"/>
        <v/>
      </c>
      <c r="W60" s="96" t="str">
        <f t="shared" si="16"/>
        <v/>
      </c>
      <c r="X60" s="96" t="str">
        <f t="shared" si="5"/>
        <v/>
      </c>
      <c r="Y60" s="96" t="str">
        <f t="shared" si="17"/>
        <v/>
      </c>
      <c r="Z60" s="79"/>
    </row>
    <row r="61" spans="2:26">
      <c r="B61" s="139"/>
      <c r="C61" s="322">
        <v>48</v>
      </c>
      <c r="D61" s="227"/>
      <c r="E61" s="352"/>
      <c r="F61" s="353"/>
      <c r="G61" s="407"/>
      <c r="H61" s="386"/>
      <c r="I61" s="356"/>
      <c r="J61" s="227"/>
      <c r="K61" s="227"/>
      <c r="L61" s="227"/>
      <c r="M61" s="227"/>
      <c r="N61" s="227"/>
      <c r="O61" s="227"/>
      <c r="P61" s="227"/>
      <c r="Q61" s="31" t="str">
        <f t="shared" si="11"/>
        <v/>
      </c>
      <c r="R61" s="168" t="str">
        <f>IF(I61="","",メイン_入力!$AC$32)</f>
        <v/>
      </c>
      <c r="S61" s="168" t="str">
        <f t="shared" si="12"/>
        <v/>
      </c>
      <c r="T61" s="356"/>
      <c r="U61" s="168" t="str">
        <f t="shared" si="14"/>
        <v/>
      </c>
      <c r="V61" s="96" t="str">
        <f t="shared" si="15"/>
        <v/>
      </c>
      <c r="W61" s="96" t="str">
        <f t="shared" si="16"/>
        <v/>
      </c>
      <c r="X61" s="96" t="str">
        <f t="shared" si="5"/>
        <v/>
      </c>
      <c r="Y61" s="96" t="str">
        <f t="shared" si="17"/>
        <v/>
      </c>
      <c r="Z61" s="79"/>
    </row>
    <row r="62" spans="2:26">
      <c r="B62" s="139"/>
      <c r="C62" s="322">
        <v>49</v>
      </c>
      <c r="D62" s="227"/>
      <c r="E62" s="352"/>
      <c r="F62" s="353"/>
      <c r="G62" s="407"/>
      <c r="H62" s="386"/>
      <c r="I62" s="356"/>
      <c r="J62" s="227"/>
      <c r="K62" s="227"/>
      <c r="L62" s="227"/>
      <c r="M62" s="227"/>
      <c r="N62" s="227"/>
      <c r="O62" s="227"/>
      <c r="P62" s="227"/>
      <c r="Q62" s="31" t="str">
        <f t="shared" si="11"/>
        <v/>
      </c>
      <c r="R62" s="168" t="str">
        <f>IF(I62="","",メイン_入力!$AC$32)</f>
        <v/>
      </c>
      <c r="S62" s="168" t="str">
        <f t="shared" si="12"/>
        <v/>
      </c>
      <c r="T62" s="356"/>
      <c r="U62" s="168" t="str">
        <f t="shared" si="14"/>
        <v/>
      </c>
      <c r="V62" s="96" t="str">
        <f t="shared" si="15"/>
        <v/>
      </c>
      <c r="W62" s="96" t="str">
        <f t="shared" si="16"/>
        <v/>
      </c>
      <c r="X62" s="96" t="str">
        <f t="shared" si="5"/>
        <v/>
      </c>
      <c r="Y62" s="96" t="str">
        <f t="shared" si="17"/>
        <v/>
      </c>
      <c r="Z62" s="79"/>
    </row>
    <row r="63" spans="2:26">
      <c r="B63" s="139"/>
      <c r="C63" s="322">
        <v>50</v>
      </c>
      <c r="D63" s="227"/>
      <c r="E63" s="352"/>
      <c r="F63" s="353"/>
      <c r="G63" s="407"/>
      <c r="H63" s="408"/>
      <c r="I63" s="356"/>
      <c r="J63" s="227"/>
      <c r="K63" s="227"/>
      <c r="L63" s="227"/>
      <c r="M63" s="227"/>
      <c r="N63" s="227"/>
      <c r="O63" s="227"/>
      <c r="P63" s="227"/>
      <c r="Q63" s="31" t="str">
        <f t="shared" si="11"/>
        <v/>
      </c>
      <c r="R63" s="168" t="str">
        <f>IF(I63="","",メイン_入力!$AC$32)</f>
        <v/>
      </c>
      <c r="S63" s="168" t="str">
        <f t="shared" si="12"/>
        <v/>
      </c>
      <c r="T63" s="356"/>
      <c r="U63" s="168" t="str">
        <f t="shared" si="14"/>
        <v/>
      </c>
      <c r="V63" s="96" t="str">
        <f t="shared" si="15"/>
        <v/>
      </c>
      <c r="W63" s="96" t="str">
        <f t="shared" si="16"/>
        <v/>
      </c>
      <c r="X63" s="96" t="str">
        <f t="shared" si="5"/>
        <v/>
      </c>
      <c r="Y63" s="96" t="str">
        <f t="shared" si="17"/>
        <v/>
      </c>
      <c r="Z63" s="79"/>
    </row>
    <row r="64" spans="2:26">
      <c r="B64" s="139"/>
      <c r="C64" s="322">
        <v>51</v>
      </c>
      <c r="D64" s="227"/>
      <c r="E64" s="352"/>
      <c r="F64" s="353"/>
      <c r="G64" s="407"/>
      <c r="H64" s="386"/>
      <c r="I64" s="356"/>
      <c r="J64" s="227"/>
      <c r="K64" s="227"/>
      <c r="L64" s="227"/>
      <c r="M64" s="227"/>
      <c r="N64" s="227"/>
      <c r="O64" s="227"/>
      <c r="P64" s="227"/>
      <c r="Q64" s="31" t="str">
        <f t="shared" si="11"/>
        <v/>
      </c>
      <c r="R64" s="168" t="str">
        <f>IF(I64="","",メイン_入力!$AC$32)</f>
        <v/>
      </c>
      <c r="S64" s="168" t="str">
        <f t="shared" si="12"/>
        <v/>
      </c>
      <c r="T64" s="356"/>
      <c r="U64" s="168" t="str">
        <f t="shared" si="14"/>
        <v/>
      </c>
      <c r="V64" s="96" t="str">
        <f t="shared" si="15"/>
        <v/>
      </c>
      <c r="W64" s="96" t="str">
        <f t="shared" si="16"/>
        <v/>
      </c>
      <c r="X64" s="96" t="str">
        <f t="shared" si="5"/>
        <v/>
      </c>
      <c r="Y64" s="96" t="str">
        <f t="shared" si="17"/>
        <v/>
      </c>
      <c r="Z64" s="79"/>
    </row>
    <row r="65" spans="2:26">
      <c r="B65" s="139"/>
      <c r="C65" s="322">
        <v>52</v>
      </c>
      <c r="D65" s="227"/>
      <c r="E65" s="352"/>
      <c r="F65" s="353"/>
      <c r="G65" s="407"/>
      <c r="H65" s="386"/>
      <c r="I65" s="356"/>
      <c r="J65" s="227"/>
      <c r="K65" s="227"/>
      <c r="L65" s="227"/>
      <c r="M65" s="227"/>
      <c r="N65" s="227"/>
      <c r="O65" s="227"/>
      <c r="P65" s="227"/>
      <c r="Q65" s="31" t="str">
        <f t="shared" si="11"/>
        <v/>
      </c>
      <c r="R65" s="168" t="str">
        <f>IF(I65="","",メイン_入力!$AC$32)</f>
        <v/>
      </c>
      <c r="S65" s="168" t="str">
        <f t="shared" si="12"/>
        <v/>
      </c>
      <c r="T65" s="356"/>
      <c r="U65" s="168" t="str">
        <f t="shared" si="14"/>
        <v/>
      </c>
      <c r="V65" s="96" t="str">
        <f t="shared" si="15"/>
        <v/>
      </c>
      <c r="W65" s="96" t="str">
        <f t="shared" si="16"/>
        <v/>
      </c>
      <c r="X65" s="96" t="str">
        <f t="shared" si="5"/>
        <v/>
      </c>
      <c r="Y65" s="96" t="str">
        <f t="shared" si="17"/>
        <v/>
      </c>
      <c r="Z65" s="79"/>
    </row>
    <row r="66" spans="2:26">
      <c r="B66" s="139"/>
      <c r="C66" s="322">
        <v>53</v>
      </c>
      <c r="D66" s="227"/>
      <c r="E66" s="352"/>
      <c r="F66" s="353"/>
      <c r="G66" s="407"/>
      <c r="H66" s="386"/>
      <c r="I66" s="356"/>
      <c r="J66" s="227"/>
      <c r="K66" s="227"/>
      <c r="L66" s="227"/>
      <c r="M66" s="227"/>
      <c r="N66" s="227"/>
      <c r="O66" s="227"/>
      <c r="P66" s="227"/>
      <c r="Q66" s="31" t="str">
        <f t="shared" si="11"/>
        <v/>
      </c>
      <c r="R66" s="168" t="str">
        <f>IF(I66="","",メイン_入力!$AC$32)</f>
        <v/>
      </c>
      <c r="S66" s="168" t="str">
        <f t="shared" si="12"/>
        <v/>
      </c>
      <c r="T66" s="356"/>
      <c r="U66" s="168" t="str">
        <f t="shared" si="14"/>
        <v/>
      </c>
      <c r="V66" s="96" t="str">
        <f t="shared" si="15"/>
        <v/>
      </c>
      <c r="W66" s="96" t="str">
        <f t="shared" si="16"/>
        <v/>
      </c>
      <c r="X66" s="96" t="str">
        <f t="shared" si="5"/>
        <v/>
      </c>
      <c r="Y66" s="96" t="str">
        <f t="shared" si="17"/>
        <v/>
      </c>
      <c r="Z66" s="79"/>
    </row>
    <row r="67" spans="2:26">
      <c r="B67" s="139"/>
      <c r="C67" s="322">
        <v>54</v>
      </c>
      <c r="D67" s="227"/>
      <c r="E67" s="352"/>
      <c r="F67" s="353"/>
      <c r="G67" s="407"/>
      <c r="H67" s="386"/>
      <c r="I67" s="356"/>
      <c r="J67" s="227"/>
      <c r="K67" s="227"/>
      <c r="L67" s="227"/>
      <c r="M67" s="227"/>
      <c r="N67" s="227"/>
      <c r="O67" s="227"/>
      <c r="P67" s="227"/>
      <c r="Q67" s="31" t="str">
        <f t="shared" si="11"/>
        <v/>
      </c>
      <c r="R67" s="168" t="str">
        <f>IF(I67="","",メイン_入力!$AC$32)</f>
        <v/>
      </c>
      <c r="S67" s="168" t="str">
        <f t="shared" si="12"/>
        <v/>
      </c>
      <c r="T67" s="356"/>
      <c r="U67" s="168" t="str">
        <f t="shared" si="14"/>
        <v/>
      </c>
      <c r="V67" s="96" t="str">
        <f t="shared" si="15"/>
        <v/>
      </c>
      <c r="W67" s="96" t="str">
        <f t="shared" si="16"/>
        <v/>
      </c>
      <c r="X67" s="96" t="str">
        <f t="shared" si="5"/>
        <v/>
      </c>
      <c r="Y67" s="96" t="str">
        <f t="shared" si="17"/>
        <v/>
      </c>
      <c r="Z67" s="79"/>
    </row>
    <row r="68" spans="2:26">
      <c r="B68" s="139"/>
      <c r="C68" s="322">
        <v>55</v>
      </c>
      <c r="D68" s="227"/>
      <c r="E68" s="352"/>
      <c r="F68" s="353"/>
      <c r="G68" s="407"/>
      <c r="H68" s="386"/>
      <c r="I68" s="356"/>
      <c r="J68" s="227"/>
      <c r="K68" s="227"/>
      <c r="L68" s="227"/>
      <c r="M68" s="227"/>
      <c r="N68" s="227"/>
      <c r="O68" s="227"/>
      <c r="P68" s="227"/>
      <c r="Q68" s="31" t="str">
        <f t="shared" si="11"/>
        <v/>
      </c>
      <c r="R68" s="168" t="str">
        <f>IF(I68="","",メイン_入力!$AC$32)</f>
        <v/>
      </c>
      <c r="S68" s="168" t="str">
        <f t="shared" si="12"/>
        <v/>
      </c>
      <c r="T68" s="356"/>
      <c r="U68" s="168" t="str">
        <f t="shared" si="14"/>
        <v/>
      </c>
      <c r="V68" s="96" t="str">
        <f t="shared" si="15"/>
        <v/>
      </c>
      <c r="W68" s="96" t="str">
        <f t="shared" si="16"/>
        <v/>
      </c>
      <c r="X68" s="96" t="str">
        <f t="shared" si="5"/>
        <v/>
      </c>
      <c r="Y68" s="96" t="str">
        <f t="shared" si="17"/>
        <v/>
      </c>
      <c r="Z68" s="79"/>
    </row>
    <row r="69" spans="2:26">
      <c r="B69" s="139"/>
      <c r="C69" s="322">
        <v>56</v>
      </c>
      <c r="D69" s="227"/>
      <c r="E69" s="352"/>
      <c r="F69" s="353"/>
      <c r="G69" s="407"/>
      <c r="H69" s="386"/>
      <c r="I69" s="356"/>
      <c r="J69" s="227"/>
      <c r="K69" s="227"/>
      <c r="L69" s="227"/>
      <c r="M69" s="227"/>
      <c r="N69" s="227"/>
      <c r="O69" s="227"/>
      <c r="P69" s="227"/>
      <c r="Q69" s="31" t="str">
        <f t="shared" si="11"/>
        <v/>
      </c>
      <c r="R69" s="168" t="str">
        <f>IF(I69="","",メイン_入力!$AC$32)</f>
        <v/>
      </c>
      <c r="S69" s="168" t="str">
        <f t="shared" si="12"/>
        <v/>
      </c>
      <c r="T69" s="356"/>
      <c r="U69" s="168" t="str">
        <f t="shared" si="14"/>
        <v/>
      </c>
      <c r="V69" s="96" t="str">
        <f t="shared" si="15"/>
        <v/>
      </c>
      <c r="W69" s="96" t="str">
        <f t="shared" si="16"/>
        <v/>
      </c>
      <c r="X69" s="96" t="str">
        <f t="shared" si="5"/>
        <v/>
      </c>
      <c r="Y69" s="96" t="str">
        <f t="shared" si="17"/>
        <v/>
      </c>
      <c r="Z69" s="79"/>
    </row>
    <row r="70" spans="2:26">
      <c r="B70" s="139"/>
      <c r="C70" s="322">
        <v>57</v>
      </c>
      <c r="D70" s="227"/>
      <c r="E70" s="352"/>
      <c r="F70" s="353"/>
      <c r="G70" s="407"/>
      <c r="H70" s="386"/>
      <c r="I70" s="356"/>
      <c r="J70" s="227"/>
      <c r="K70" s="227"/>
      <c r="L70" s="227"/>
      <c r="M70" s="227"/>
      <c r="N70" s="227"/>
      <c r="O70" s="227"/>
      <c r="P70" s="227"/>
      <c r="Q70" s="31" t="str">
        <f t="shared" si="11"/>
        <v/>
      </c>
      <c r="R70" s="168" t="str">
        <f>IF(I70="","",メイン_入力!$AC$32)</f>
        <v/>
      </c>
      <c r="S70" s="168" t="str">
        <f t="shared" si="12"/>
        <v/>
      </c>
      <c r="T70" s="356"/>
      <c r="U70" s="168" t="str">
        <f t="shared" si="14"/>
        <v/>
      </c>
      <c r="V70" s="96" t="str">
        <f t="shared" si="15"/>
        <v/>
      </c>
      <c r="W70" s="96" t="str">
        <f t="shared" si="16"/>
        <v/>
      </c>
      <c r="X70" s="96" t="str">
        <f t="shared" si="5"/>
        <v/>
      </c>
      <c r="Y70" s="96" t="str">
        <f t="shared" si="17"/>
        <v/>
      </c>
      <c r="Z70" s="79"/>
    </row>
    <row r="71" spans="2:26">
      <c r="B71" s="139"/>
      <c r="C71" s="322">
        <v>58</v>
      </c>
      <c r="D71" s="227"/>
      <c r="E71" s="352"/>
      <c r="F71" s="353"/>
      <c r="G71" s="407"/>
      <c r="H71" s="386"/>
      <c r="I71" s="356"/>
      <c r="J71" s="227"/>
      <c r="K71" s="227"/>
      <c r="L71" s="227"/>
      <c r="M71" s="227"/>
      <c r="N71" s="227"/>
      <c r="O71" s="227"/>
      <c r="P71" s="227"/>
      <c r="Q71" s="31" t="str">
        <f t="shared" si="11"/>
        <v/>
      </c>
      <c r="R71" s="168" t="str">
        <f>IF(I71="","",メイン_入力!$AC$32)</f>
        <v/>
      </c>
      <c r="S71" s="168" t="str">
        <f t="shared" si="12"/>
        <v/>
      </c>
      <c r="T71" s="356"/>
      <c r="U71" s="168" t="str">
        <f t="shared" si="14"/>
        <v/>
      </c>
      <c r="V71" s="96" t="str">
        <f t="shared" si="15"/>
        <v/>
      </c>
      <c r="W71" s="96" t="str">
        <f t="shared" si="16"/>
        <v/>
      </c>
      <c r="X71" s="96" t="str">
        <f t="shared" si="5"/>
        <v/>
      </c>
      <c r="Y71" s="96" t="str">
        <f t="shared" si="17"/>
        <v/>
      </c>
      <c r="Z71" s="79"/>
    </row>
    <row r="72" spans="2:26">
      <c r="B72" s="139"/>
      <c r="C72" s="322">
        <v>59</v>
      </c>
      <c r="D72" s="227"/>
      <c r="E72" s="352"/>
      <c r="F72" s="353"/>
      <c r="G72" s="407"/>
      <c r="H72" s="386"/>
      <c r="I72" s="356"/>
      <c r="J72" s="227"/>
      <c r="K72" s="227"/>
      <c r="L72" s="227"/>
      <c r="M72" s="227"/>
      <c r="N72" s="227"/>
      <c r="O72" s="227"/>
      <c r="P72" s="227"/>
      <c r="Q72" s="31" t="str">
        <f t="shared" si="11"/>
        <v/>
      </c>
      <c r="R72" s="168" t="str">
        <f>IF(I72="","",メイン_入力!$AC$32)</f>
        <v/>
      </c>
      <c r="S72" s="168" t="str">
        <f t="shared" si="12"/>
        <v/>
      </c>
      <c r="T72" s="356"/>
      <c r="U72" s="168" t="str">
        <f t="shared" si="14"/>
        <v/>
      </c>
      <c r="V72" s="96" t="str">
        <f t="shared" si="15"/>
        <v/>
      </c>
      <c r="W72" s="96" t="str">
        <f t="shared" si="16"/>
        <v/>
      </c>
      <c r="X72" s="96" t="str">
        <f t="shared" si="5"/>
        <v/>
      </c>
      <c r="Y72" s="96" t="str">
        <f t="shared" si="17"/>
        <v/>
      </c>
      <c r="Z72" s="79"/>
    </row>
    <row r="73" spans="2:26">
      <c r="B73" s="139"/>
      <c r="C73" s="322">
        <v>60</v>
      </c>
      <c r="D73" s="227"/>
      <c r="E73" s="352"/>
      <c r="F73" s="353"/>
      <c r="G73" s="407"/>
      <c r="H73" s="386"/>
      <c r="I73" s="356"/>
      <c r="J73" s="227"/>
      <c r="K73" s="227"/>
      <c r="L73" s="227"/>
      <c r="M73" s="227"/>
      <c r="N73" s="227"/>
      <c r="O73" s="227"/>
      <c r="P73" s="227"/>
      <c r="Q73" s="31" t="str">
        <f t="shared" si="11"/>
        <v/>
      </c>
      <c r="R73" s="168" t="str">
        <f>IF(I73="","",メイン_入力!$AC$32)</f>
        <v/>
      </c>
      <c r="S73" s="168" t="str">
        <f t="shared" si="12"/>
        <v/>
      </c>
      <c r="T73" s="356"/>
      <c r="U73" s="168" t="str">
        <f t="shared" si="14"/>
        <v/>
      </c>
      <c r="V73" s="96" t="str">
        <f t="shared" si="15"/>
        <v/>
      </c>
      <c r="W73" s="96" t="str">
        <f t="shared" si="16"/>
        <v/>
      </c>
      <c r="X73" s="96" t="str">
        <f t="shared" si="5"/>
        <v/>
      </c>
      <c r="Y73" s="96" t="str">
        <f t="shared" si="17"/>
        <v/>
      </c>
      <c r="Z73" s="79"/>
    </row>
    <row r="74" spans="2:26">
      <c r="B74" s="299"/>
      <c r="C74" s="332"/>
      <c r="D74" s="332"/>
      <c r="E74" s="332"/>
      <c r="F74" s="332"/>
      <c r="G74" s="332"/>
      <c r="H74" s="396"/>
      <c r="I74" s="332"/>
      <c r="J74" s="332"/>
      <c r="K74" s="332"/>
      <c r="L74" s="332"/>
      <c r="M74" s="332"/>
      <c r="N74" s="332"/>
      <c r="O74" s="332"/>
      <c r="P74" s="332"/>
      <c r="Q74" s="332"/>
      <c r="R74" s="332"/>
      <c r="S74" s="332"/>
      <c r="T74" s="332"/>
      <c r="U74" s="332"/>
      <c r="V74" s="410"/>
      <c r="W74" s="332"/>
      <c r="X74" s="332"/>
      <c r="Y74" s="332"/>
      <c r="Z74" s="334"/>
    </row>
    <row r="75" spans="2:26">
      <c r="H75" s="405"/>
      <c r="V75" s="409"/>
      <c r="Z75" s="303" t="s">
        <v>229</v>
      </c>
    </row>
    <row r="76" spans="2:26">
      <c r="B76" s="139"/>
      <c r="C76" s="322">
        <v>61</v>
      </c>
      <c r="D76" s="227"/>
      <c r="E76" s="352"/>
      <c r="F76" s="353"/>
      <c r="G76" s="407"/>
      <c r="H76" s="386"/>
      <c r="I76" s="356"/>
      <c r="J76" s="227"/>
      <c r="K76" s="227"/>
      <c r="L76" s="227"/>
      <c r="M76" s="227"/>
      <c r="N76" s="227"/>
      <c r="O76" s="227"/>
      <c r="P76" s="227"/>
      <c r="Q76" s="31" t="str">
        <f>IF(I76="","",IF(J76="",0,1)*$AC$11+IF(K76="",0,1)*$AD$11+IF(L76="",0,1)*$AE$11+IF(M76="",0,1)*$AF$11+IF(N76="",0,1)*IF(E76&gt;2014,$AG$11,$AH$11)+IF(O76="",0,1)*$AH$11+IF(P76="",0,1)*$AI$11)</f>
        <v/>
      </c>
      <c r="R76" s="168" t="str">
        <f>IF(I76="","",メイン_入力!$AC$32)</f>
        <v/>
      </c>
      <c r="S76" s="168" t="str">
        <f t="shared" ref="S76:S105" si="18">IF(I76="","",H76*I76*(1-Q76)*R76)</f>
        <v/>
      </c>
      <c r="T76" s="356"/>
      <c r="U76" s="168" t="str">
        <f>IF(Q76="","",IF(T76="",S76*Q76/(1-Q76),T76*Q76/(1-Q76)))</f>
        <v/>
      </c>
      <c r="V76" s="96" t="str">
        <f>IF(ISERROR(U76),"",IF(U76="","",U76*0.382/1000))</f>
        <v/>
      </c>
      <c r="W76" s="96" t="str">
        <f>IF(ISERROR(U76),"",IF(U76="","",U76*0.489/1000))</f>
        <v/>
      </c>
      <c r="X76" s="96" t="str">
        <f t="shared" ref="X76:X105" si="19">IF(ISERROR(U76),"",IF(U76="","",U76*$AS$5/1000))</f>
        <v/>
      </c>
      <c r="Y76" s="96" t="str">
        <f t="shared" ref="Y76:Y105" si="20">IF(ISERROR(U76),"",IF(U76="","",U76*$AS$6/1000))</f>
        <v/>
      </c>
      <c r="Z76" s="79"/>
    </row>
    <row r="77" spans="2:26">
      <c r="B77" s="139"/>
      <c r="C77" s="322">
        <v>62</v>
      </c>
      <c r="D77" s="227"/>
      <c r="E77" s="352"/>
      <c r="F77" s="353"/>
      <c r="G77" s="407"/>
      <c r="H77" s="386"/>
      <c r="I77" s="356"/>
      <c r="J77" s="227"/>
      <c r="K77" s="227"/>
      <c r="L77" s="227"/>
      <c r="M77" s="227"/>
      <c r="N77" s="227"/>
      <c r="O77" s="227"/>
      <c r="P77" s="227"/>
      <c r="Q77" s="31" t="str">
        <f t="shared" ref="Q77:Q105" si="21">IF(I77="","",IF(J77="",0,1)*$AC$11+IF(K77="",0,1)*$AD$11+IF(L77="",0,1)*$AE$11+IF(M77="",0,1)*$AF$11+IF(N77="",0,1)*IF(E77&gt;2014,$AG$11,$AH$11)+IF(O77="",0,1)*$AH$11+IF(P77="",0,1)*$AI$11)</f>
        <v/>
      </c>
      <c r="R77" s="168" t="str">
        <f>IF(I77="","",メイン_入力!$AC$32)</f>
        <v/>
      </c>
      <c r="S77" s="168" t="str">
        <f t="shared" si="18"/>
        <v/>
      </c>
      <c r="T77" s="356"/>
      <c r="U77" s="168" t="str">
        <f t="shared" ref="U77:U105" si="22">IF(Q77="","",IF(T77="",S77*Q77/(1-Q77),T77*Q77/(1-Q77)))</f>
        <v/>
      </c>
      <c r="V77" s="96" t="str">
        <f t="shared" ref="V77:V105" si="23">IF(ISERROR(U77),"",IF(U77="","",U77*0.382/1000))</f>
        <v/>
      </c>
      <c r="W77" s="96" t="str">
        <f t="shared" ref="W77:W105" si="24">IF(ISERROR(U77),"",IF(U77="","",U77*0.489/1000))</f>
        <v/>
      </c>
      <c r="X77" s="96" t="str">
        <f t="shared" si="19"/>
        <v/>
      </c>
      <c r="Y77" s="96" t="str">
        <f t="shared" si="20"/>
        <v/>
      </c>
      <c r="Z77" s="79"/>
    </row>
    <row r="78" spans="2:26">
      <c r="B78" s="139"/>
      <c r="C78" s="322">
        <v>63</v>
      </c>
      <c r="D78" s="227"/>
      <c r="E78" s="352"/>
      <c r="F78" s="353"/>
      <c r="G78" s="407"/>
      <c r="H78" s="408"/>
      <c r="I78" s="356"/>
      <c r="J78" s="227"/>
      <c r="K78" s="227"/>
      <c r="L78" s="227"/>
      <c r="M78" s="227"/>
      <c r="N78" s="227"/>
      <c r="O78" s="227"/>
      <c r="P78" s="227"/>
      <c r="Q78" s="31" t="str">
        <f t="shared" si="21"/>
        <v/>
      </c>
      <c r="R78" s="168" t="str">
        <f>IF(I78="","",メイン_入力!$AC$32)</f>
        <v/>
      </c>
      <c r="S78" s="168" t="str">
        <f t="shared" si="18"/>
        <v/>
      </c>
      <c r="T78" s="356"/>
      <c r="U78" s="168" t="str">
        <f t="shared" si="22"/>
        <v/>
      </c>
      <c r="V78" s="96" t="str">
        <f t="shared" si="23"/>
        <v/>
      </c>
      <c r="W78" s="96" t="str">
        <f t="shared" si="24"/>
        <v/>
      </c>
      <c r="X78" s="96" t="str">
        <f t="shared" si="19"/>
        <v/>
      </c>
      <c r="Y78" s="96" t="str">
        <f t="shared" si="20"/>
        <v/>
      </c>
      <c r="Z78" s="79"/>
    </row>
    <row r="79" spans="2:26">
      <c r="B79" s="139"/>
      <c r="C79" s="322">
        <v>64</v>
      </c>
      <c r="D79" s="227"/>
      <c r="E79" s="352"/>
      <c r="F79" s="353"/>
      <c r="G79" s="407"/>
      <c r="H79" s="386"/>
      <c r="I79" s="356"/>
      <c r="J79" s="227"/>
      <c r="K79" s="227"/>
      <c r="L79" s="227"/>
      <c r="M79" s="227"/>
      <c r="N79" s="227"/>
      <c r="O79" s="227"/>
      <c r="P79" s="227"/>
      <c r="Q79" s="31" t="str">
        <f t="shared" si="21"/>
        <v/>
      </c>
      <c r="R79" s="168" t="str">
        <f>IF(I79="","",メイン_入力!$AC$32)</f>
        <v/>
      </c>
      <c r="S79" s="168" t="str">
        <f t="shared" si="18"/>
        <v/>
      </c>
      <c r="T79" s="356"/>
      <c r="U79" s="168" t="str">
        <f t="shared" si="22"/>
        <v/>
      </c>
      <c r="V79" s="96" t="str">
        <f t="shared" si="23"/>
        <v/>
      </c>
      <c r="W79" s="96" t="str">
        <f t="shared" si="24"/>
        <v/>
      </c>
      <c r="X79" s="96" t="str">
        <f t="shared" si="19"/>
        <v/>
      </c>
      <c r="Y79" s="96" t="str">
        <f t="shared" si="20"/>
        <v/>
      </c>
      <c r="Z79" s="79"/>
    </row>
    <row r="80" spans="2:26">
      <c r="B80" s="139"/>
      <c r="C80" s="322">
        <v>65</v>
      </c>
      <c r="D80" s="227"/>
      <c r="E80" s="352"/>
      <c r="F80" s="353"/>
      <c r="G80" s="407"/>
      <c r="H80" s="386"/>
      <c r="I80" s="356"/>
      <c r="J80" s="227"/>
      <c r="K80" s="227"/>
      <c r="L80" s="227"/>
      <c r="M80" s="227"/>
      <c r="N80" s="227"/>
      <c r="O80" s="227"/>
      <c r="P80" s="227"/>
      <c r="Q80" s="31" t="str">
        <f t="shared" si="21"/>
        <v/>
      </c>
      <c r="R80" s="168" t="str">
        <f>IF(I80="","",メイン_入力!$AC$32)</f>
        <v/>
      </c>
      <c r="S80" s="168" t="str">
        <f t="shared" si="18"/>
        <v/>
      </c>
      <c r="T80" s="356"/>
      <c r="U80" s="168" t="str">
        <f t="shared" si="22"/>
        <v/>
      </c>
      <c r="V80" s="96" t="str">
        <f t="shared" si="23"/>
        <v/>
      </c>
      <c r="W80" s="96" t="str">
        <f t="shared" si="24"/>
        <v/>
      </c>
      <c r="X80" s="96" t="str">
        <f t="shared" si="19"/>
        <v/>
      </c>
      <c r="Y80" s="96" t="str">
        <f t="shared" si="20"/>
        <v/>
      </c>
      <c r="Z80" s="79"/>
    </row>
    <row r="81" spans="2:26">
      <c r="B81" s="139"/>
      <c r="C81" s="322">
        <v>66</v>
      </c>
      <c r="D81" s="227"/>
      <c r="E81" s="352"/>
      <c r="F81" s="353"/>
      <c r="G81" s="407"/>
      <c r="H81" s="386"/>
      <c r="I81" s="356"/>
      <c r="J81" s="227"/>
      <c r="K81" s="227"/>
      <c r="L81" s="227"/>
      <c r="M81" s="227"/>
      <c r="N81" s="227"/>
      <c r="O81" s="227"/>
      <c r="P81" s="227"/>
      <c r="Q81" s="31" t="str">
        <f t="shared" si="21"/>
        <v/>
      </c>
      <c r="R81" s="168" t="str">
        <f>IF(I81="","",メイン_入力!$AC$32)</f>
        <v/>
      </c>
      <c r="S81" s="168" t="str">
        <f t="shared" si="18"/>
        <v/>
      </c>
      <c r="T81" s="356"/>
      <c r="U81" s="168" t="str">
        <f t="shared" si="22"/>
        <v/>
      </c>
      <c r="V81" s="96" t="str">
        <f t="shared" si="23"/>
        <v/>
      </c>
      <c r="W81" s="96" t="str">
        <f t="shared" si="24"/>
        <v/>
      </c>
      <c r="X81" s="96" t="str">
        <f t="shared" si="19"/>
        <v/>
      </c>
      <c r="Y81" s="96" t="str">
        <f t="shared" si="20"/>
        <v/>
      </c>
      <c r="Z81" s="79"/>
    </row>
    <row r="82" spans="2:26">
      <c r="B82" s="139"/>
      <c r="C82" s="322">
        <v>67</v>
      </c>
      <c r="D82" s="227"/>
      <c r="E82" s="352"/>
      <c r="F82" s="353"/>
      <c r="G82" s="407"/>
      <c r="H82" s="386"/>
      <c r="I82" s="356"/>
      <c r="J82" s="227"/>
      <c r="K82" s="227"/>
      <c r="L82" s="227"/>
      <c r="M82" s="227"/>
      <c r="N82" s="227"/>
      <c r="O82" s="227"/>
      <c r="P82" s="227"/>
      <c r="Q82" s="31" t="str">
        <f t="shared" si="21"/>
        <v/>
      </c>
      <c r="R82" s="168" t="str">
        <f>IF(I82="","",メイン_入力!$AC$32)</f>
        <v/>
      </c>
      <c r="S82" s="168" t="str">
        <f t="shared" si="18"/>
        <v/>
      </c>
      <c r="T82" s="356"/>
      <c r="U82" s="168" t="str">
        <f t="shared" si="22"/>
        <v/>
      </c>
      <c r="V82" s="96" t="str">
        <f t="shared" si="23"/>
        <v/>
      </c>
      <c r="W82" s="96" t="str">
        <f t="shared" si="24"/>
        <v/>
      </c>
      <c r="X82" s="96" t="str">
        <f t="shared" si="19"/>
        <v/>
      </c>
      <c r="Y82" s="96" t="str">
        <f t="shared" si="20"/>
        <v/>
      </c>
      <c r="Z82" s="79"/>
    </row>
    <row r="83" spans="2:26">
      <c r="B83" s="139"/>
      <c r="C83" s="322">
        <v>68</v>
      </c>
      <c r="D83" s="227"/>
      <c r="E83" s="352"/>
      <c r="F83" s="353"/>
      <c r="G83" s="407"/>
      <c r="H83" s="386"/>
      <c r="I83" s="356"/>
      <c r="J83" s="227"/>
      <c r="K83" s="227"/>
      <c r="L83" s="227"/>
      <c r="M83" s="227"/>
      <c r="N83" s="227"/>
      <c r="O83" s="227"/>
      <c r="P83" s="227"/>
      <c r="Q83" s="31" t="str">
        <f t="shared" si="21"/>
        <v/>
      </c>
      <c r="R83" s="168" t="str">
        <f>IF(I83="","",メイン_入力!$AC$32)</f>
        <v/>
      </c>
      <c r="S83" s="168" t="str">
        <f t="shared" si="18"/>
        <v/>
      </c>
      <c r="T83" s="356"/>
      <c r="U83" s="168" t="str">
        <f t="shared" si="22"/>
        <v/>
      </c>
      <c r="V83" s="96" t="str">
        <f t="shared" si="23"/>
        <v/>
      </c>
      <c r="W83" s="96" t="str">
        <f t="shared" si="24"/>
        <v/>
      </c>
      <c r="X83" s="96" t="str">
        <f t="shared" si="19"/>
        <v/>
      </c>
      <c r="Y83" s="96" t="str">
        <f t="shared" si="20"/>
        <v/>
      </c>
      <c r="Z83" s="79"/>
    </row>
    <row r="84" spans="2:26">
      <c r="B84" s="139"/>
      <c r="C84" s="322">
        <v>69</v>
      </c>
      <c r="D84" s="227"/>
      <c r="E84" s="352"/>
      <c r="F84" s="353"/>
      <c r="G84" s="407"/>
      <c r="H84" s="386"/>
      <c r="I84" s="356"/>
      <c r="J84" s="227"/>
      <c r="K84" s="227"/>
      <c r="L84" s="227"/>
      <c r="M84" s="227"/>
      <c r="N84" s="227"/>
      <c r="O84" s="227"/>
      <c r="P84" s="227"/>
      <c r="Q84" s="31" t="str">
        <f t="shared" si="21"/>
        <v/>
      </c>
      <c r="R84" s="168" t="str">
        <f>IF(I84="","",メイン_入力!$AC$32)</f>
        <v/>
      </c>
      <c r="S84" s="168" t="str">
        <f t="shared" si="18"/>
        <v/>
      </c>
      <c r="T84" s="356"/>
      <c r="U84" s="168" t="str">
        <f t="shared" si="22"/>
        <v/>
      </c>
      <c r="V84" s="96" t="str">
        <f t="shared" si="23"/>
        <v/>
      </c>
      <c r="W84" s="96" t="str">
        <f t="shared" si="24"/>
        <v/>
      </c>
      <c r="X84" s="96" t="str">
        <f t="shared" si="19"/>
        <v/>
      </c>
      <c r="Y84" s="96" t="str">
        <f t="shared" si="20"/>
        <v/>
      </c>
      <c r="Z84" s="79"/>
    </row>
    <row r="85" spans="2:26">
      <c r="B85" s="139"/>
      <c r="C85" s="322">
        <v>70</v>
      </c>
      <c r="D85" s="227"/>
      <c r="E85" s="352"/>
      <c r="F85" s="353"/>
      <c r="G85" s="407"/>
      <c r="H85" s="386"/>
      <c r="I85" s="356"/>
      <c r="J85" s="227"/>
      <c r="K85" s="227"/>
      <c r="L85" s="227"/>
      <c r="M85" s="227"/>
      <c r="N85" s="227"/>
      <c r="O85" s="227"/>
      <c r="P85" s="227"/>
      <c r="Q85" s="31" t="str">
        <f t="shared" si="21"/>
        <v/>
      </c>
      <c r="R85" s="168" t="str">
        <f>IF(I85="","",メイン_入力!$AC$32)</f>
        <v/>
      </c>
      <c r="S85" s="168" t="str">
        <f t="shared" si="18"/>
        <v/>
      </c>
      <c r="T85" s="356"/>
      <c r="U85" s="168" t="str">
        <f t="shared" si="22"/>
        <v/>
      </c>
      <c r="V85" s="96" t="str">
        <f t="shared" si="23"/>
        <v/>
      </c>
      <c r="W85" s="96" t="str">
        <f t="shared" si="24"/>
        <v/>
      </c>
      <c r="X85" s="96" t="str">
        <f t="shared" si="19"/>
        <v/>
      </c>
      <c r="Y85" s="96" t="str">
        <f t="shared" si="20"/>
        <v/>
      </c>
      <c r="Z85" s="79"/>
    </row>
    <row r="86" spans="2:26">
      <c r="B86" s="139"/>
      <c r="C86" s="322">
        <v>71</v>
      </c>
      <c r="D86" s="227"/>
      <c r="E86" s="352"/>
      <c r="F86" s="353"/>
      <c r="G86" s="407"/>
      <c r="H86" s="386"/>
      <c r="I86" s="356"/>
      <c r="J86" s="227"/>
      <c r="K86" s="227"/>
      <c r="L86" s="227"/>
      <c r="M86" s="227"/>
      <c r="N86" s="227"/>
      <c r="O86" s="227"/>
      <c r="P86" s="227"/>
      <c r="Q86" s="31" t="str">
        <f t="shared" si="21"/>
        <v/>
      </c>
      <c r="R86" s="168" t="str">
        <f>IF(I86="","",メイン_入力!$AC$32)</f>
        <v/>
      </c>
      <c r="S86" s="168" t="str">
        <f t="shared" si="18"/>
        <v/>
      </c>
      <c r="T86" s="356"/>
      <c r="U86" s="168" t="str">
        <f t="shared" si="22"/>
        <v/>
      </c>
      <c r="V86" s="96" t="str">
        <f t="shared" si="23"/>
        <v/>
      </c>
      <c r="W86" s="96" t="str">
        <f t="shared" si="24"/>
        <v/>
      </c>
      <c r="X86" s="96" t="str">
        <f t="shared" si="19"/>
        <v/>
      </c>
      <c r="Y86" s="96" t="str">
        <f t="shared" si="20"/>
        <v/>
      </c>
      <c r="Z86" s="79"/>
    </row>
    <row r="87" spans="2:26">
      <c r="B87" s="139"/>
      <c r="C87" s="322">
        <v>72</v>
      </c>
      <c r="D87" s="227"/>
      <c r="E87" s="352"/>
      <c r="F87" s="353"/>
      <c r="G87" s="407"/>
      <c r="H87" s="386"/>
      <c r="I87" s="356"/>
      <c r="J87" s="227"/>
      <c r="K87" s="227"/>
      <c r="L87" s="227"/>
      <c r="M87" s="227"/>
      <c r="N87" s="227"/>
      <c r="O87" s="227"/>
      <c r="P87" s="227"/>
      <c r="Q87" s="31" t="str">
        <f t="shared" si="21"/>
        <v/>
      </c>
      <c r="R87" s="168" t="str">
        <f>IF(I87="","",メイン_入力!$AC$32)</f>
        <v/>
      </c>
      <c r="S87" s="168" t="str">
        <f t="shared" si="18"/>
        <v/>
      </c>
      <c r="T87" s="356"/>
      <c r="U87" s="168" t="str">
        <f t="shared" si="22"/>
        <v/>
      </c>
      <c r="V87" s="96" t="str">
        <f t="shared" si="23"/>
        <v/>
      </c>
      <c r="W87" s="96" t="str">
        <f t="shared" si="24"/>
        <v/>
      </c>
      <c r="X87" s="96" t="str">
        <f t="shared" si="19"/>
        <v/>
      </c>
      <c r="Y87" s="96" t="str">
        <f t="shared" si="20"/>
        <v/>
      </c>
      <c r="Z87" s="79"/>
    </row>
    <row r="88" spans="2:26">
      <c r="B88" s="139"/>
      <c r="C88" s="322">
        <v>73</v>
      </c>
      <c r="D88" s="227"/>
      <c r="E88" s="352"/>
      <c r="F88" s="353"/>
      <c r="G88" s="407"/>
      <c r="H88" s="386"/>
      <c r="I88" s="356"/>
      <c r="J88" s="227"/>
      <c r="K88" s="227"/>
      <c r="L88" s="227"/>
      <c r="M88" s="227"/>
      <c r="N88" s="227"/>
      <c r="O88" s="227"/>
      <c r="P88" s="227"/>
      <c r="Q88" s="31" t="str">
        <f t="shared" si="21"/>
        <v/>
      </c>
      <c r="R88" s="168" t="str">
        <f>IF(I88="","",メイン_入力!$AC$32)</f>
        <v/>
      </c>
      <c r="S88" s="168" t="str">
        <f t="shared" si="18"/>
        <v/>
      </c>
      <c r="T88" s="356"/>
      <c r="U88" s="168" t="str">
        <f t="shared" si="22"/>
        <v/>
      </c>
      <c r="V88" s="96" t="str">
        <f t="shared" si="23"/>
        <v/>
      </c>
      <c r="W88" s="96" t="str">
        <f t="shared" si="24"/>
        <v/>
      </c>
      <c r="X88" s="96" t="str">
        <f t="shared" si="19"/>
        <v/>
      </c>
      <c r="Y88" s="96" t="str">
        <f t="shared" si="20"/>
        <v/>
      </c>
      <c r="Z88" s="79"/>
    </row>
    <row r="89" spans="2:26">
      <c r="B89" s="139"/>
      <c r="C89" s="322">
        <v>74</v>
      </c>
      <c r="D89" s="227"/>
      <c r="E89" s="352"/>
      <c r="F89" s="353"/>
      <c r="G89" s="407"/>
      <c r="H89" s="386"/>
      <c r="I89" s="356"/>
      <c r="J89" s="227"/>
      <c r="K89" s="227"/>
      <c r="L89" s="227"/>
      <c r="M89" s="227"/>
      <c r="N89" s="227"/>
      <c r="O89" s="227"/>
      <c r="P89" s="227"/>
      <c r="Q89" s="31" t="str">
        <f t="shared" si="21"/>
        <v/>
      </c>
      <c r="R89" s="168" t="str">
        <f>IF(I89="","",メイン_入力!$AC$32)</f>
        <v/>
      </c>
      <c r="S89" s="168" t="str">
        <f t="shared" si="18"/>
        <v/>
      </c>
      <c r="T89" s="356"/>
      <c r="U89" s="168" t="str">
        <f t="shared" si="22"/>
        <v/>
      </c>
      <c r="V89" s="96" t="str">
        <f t="shared" si="23"/>
        <v/>
      </c>
      <c r="W89" s="96" t="str">
        <f t="shared" si="24"/>
        <v/>
      </c>
      <c r="X89" s="96" t="str">
        <f t="shared" si="19"/>
        <v/>
      </c>
      <c r="Y89" s="96" t="str">
        <f t="shared" si="20"/>
        <v/>
      </c>
      <c r="Z89" s="79"/>
    </row>
    <row r="90" spans="2:26">
      <c r="B90" s="139"/>
      <c r="C90" s="322">
        <v>75</v>
      </c>
      <c r="D90" s="227"/>
      <c r="E90" s="352"/>
      <c r="F90" s="353"/>
      <c r="G90" s="407"/>
      <c r="H90" s="386"/>
      <c r="I90" s="356"/>
      <c r="J90" s="227"/>
      <c r="K90" s="227"/>
      <c r="L90" s="227"/>
      <c r="M90" s="227"/>
      <c r="N90" s="227"/>
      <c r="O90" s="227"/>
      <c r="P90" s="227"/>
      <c r="Q90" s="31" t="str">
        <f t="shared" si="21"/>
        <v/>
      </c>
      <c r="R90" s="168" t="str">
        <f>IF(I90="","",メイン_入力!$AC$32)</f>
        <v/>
      </c>
      <c r="S90" s="168" t="str">
        <f t="shared" si="18"/>
        <v/>
      </c>
      <c r="T90" s="356"/>
      <c r="U90" s="168" t="str">
        <f t="shared" si="22"/>
        <v/>
      </c>
      <c r="V90" s="96" t="str">
        <f t="shared" si="23"/>
        <v/>
      </c>
      <c r="W90" s="96" t="str">
        <f t="shared" si="24"/>
        <v/>
      </c>
      <c r="X90" s="96" t="str">
        <f t="shared" si="19"/>
        <v/>
      </c>
      <c r="Y90" s="96" t="str">
        <f t="shared" si="20"/>
        <v/>
      </c>
      <c r="Z90" s="79"/>
    </row>
    <row r="91" spans="2:26">
      <c r="B91" s="139"/>
      <c r="C91" s="322">
        <v>76</v>
      </c>
      <c r="D91" s="227"/>
      <c r="E91" s="352"/>
      <c r="F91" s="353"/>
      <c r="G91" s="407"/>
      <c r="H91" s="386"/>
      <c r="I91" s="356"/>
      <c r="J91" s="227"/>
      <c r="K91" s="227"/>
      <c r="L91" s="227"/>
      <c r="M91" s="227"/>
      <c r="N91" s="227"/>
      <c r="O91" s="227"/>
      <c r="P91" s="227"/>
      <c r="Q91" s="31" t="str">
        <f t="shared" si="21"/>
        <v/>
      </c>
      <c r="R91" s="168" t="str">
        <f>IF(I91="","",メイン_入力!$AC$32)</f>
        <v/>
      </c>
      <c r="S91" s="168" t="str">
        <f t="shared" si="18"/>
        <v/>
      </c>
      <c r="T91" s="356"/>
      <c r="U91" s="168" t="str">
        <f t="shared" si="22"/>
        <v/>
      </c>
      <c r="V91" s="96" t="str">
        <f t="shared" si="23"/>
        <v/>
      </c>
      <c r="W91" s="96" t="str">
        <f t="shared" si="24"/>
        <v/>
      </c>
      <c r="X91" s="96" t="str">
        <f t="shared" si="19"/>
        <v/>
      </c>
      <c r="Y91" s="96" t="str">
        <f t="shared" si="20"/>
        <v/>
      </c>
      <c r="Z91" s="79"/>
    </row>
    <row r="92" spans="2:26">
      <c r="B92" s="139"/>
      <c r="C92" s="322">
        <v>77</v>
      </c>
      <c r="D92" s="227"/>
      <c r="E92" s="352"/>
      <c r="F92" s="353"/>
      <c r="G92" s="407"/>
      <c r="H92" s="386"/>
      <c r="I92" s="356"/>
      <c r="J92" s="227"/>
      <c r="K92" s="227"/>
      <c r="L92" s="227"/>
      <c r="M92" s="227"/>
      <c r="N92" s="227"/>
      <c r="O92" s="227"/>
      <c r="P92" s="227"/>
      <c r="Q92" s="31" t="str">
        <f t="shared" si="21"/>
        <v/>
      </c>
      <c r="R92" s="168" t="str">
        <f>IF(I92="","",メイン_入力!$AC$32)</f>
        <v/>
      </c>
      <c r="S92" s="168" t="str">
        <f t="shared" si="18"/>
        <v/>
      </c>
      <c r="T92" s="356"/>
      <c r="U92" s="168" t="str">
        <f t="shared" si="22"/>
        <v/>
      </c>
      <c r="V92" s="96" t="str">
        <f t="shared" si="23"/>
        <v/>
      </c>
      <c r="W92" s="96" t="str">
        <f t="shared" si="24"/>
        <v/>
      </c>
      <c r="X92" s="96" t="str">
        <f t="shared" si="19"/>
        <v/>
      </c>
      <c r="Y92" s="96" t="str">
        <f t="shared" si="20"/>
        <v/>
      </c>
      <c r="Z92" s="79"/>
    </row>
    <row r="93" spans="2:26">
      <c r="B93" s="139"/>
      <c r="C93" s="322">
        <v>78</v>
      </c>
      <c r="D93" s="227"/>
      <c r="E93" s="352"/>
      <c r="F93" s="353"/>
      <c r="G93" s="407"/>
      <c r="H93" s="386"/>
      <c r="I93" s="356"/>
      <c r="J93" s="227"/>
      <c r="K93" s="227"/>
      <c r="L93" s="227"/>
      <c r="M93" s="227"/>
      <c r="N93" s="227"/>
      <c r="O93" s="227"/>
      <c r="P93" s="227"/>
      <c r="Q93" s="31" t="str">
        <f t="shared" si="21"/>
        <v/>
      </c>
      <c r="R93" s="168" t="str">
        <f>IF(I93="","",メイン_入力!$AC$32)</f>
        <v/>
      </c>
      <c r="S93" s="168" t="str">
        <f t="shared" si="18"/>
        <v/>
      </c>
      <c r="T93" s="356"/>
      <c r="U93" s="168" t="str">
        <f t="shared" si="22"/>
        <v/>
      </c>
      <c r="V93" s="96" t="str">
        <f t="shared" si="23"/>
        <v/>
      </c>
      <c r="W93" s="96" t="str">
        <f t="shared" si="24"/>
        <v/>
      </c>
      <c r="X93" s="96" t="str">
        <f t="shared" si="19"/>
        <v/>
      </c>
      <c r="Y93" s="96" t="str">
        <f t="shared" si="20"/>
        <v/>
      </c>
      <c r="Z93" s="79"/>
    </row>
    <row r="94" spans="2:26">
      <c r="B94" s="139"/>
      <c r="C94" s="322">
        <v>79</v>
      </c>
      <c r="D94" s="227"/>
      <c r="E94" s="352"/>
      <c r="F94" s="353"/>
      <c r="G94" s="407"/>
      <c r="H94" s="386"/>
      <c r="I94" s="356"/>
      <c r="J94" s="227"/>
      <c r="K94" s="227"/>
      <c r="L94" s="227"/>
      <c r="M94" s="227"/>
      <c r="N94" s="227"/>
      <c r="O94" s="227"/>
      <c r="P94" s="227"/>
      <c r="Q94" s="31" t="str">
        <f t="shared" si="21"/>
        <v/>
      </c>
      <c r="R94" s="168" t="str">
        <f>IF(I94="","",メイン_入力!$AC$32)</f>
        <v/>
      </c>
      <c r="S94" s="168" t="str">
        <f t="shared" si="18"/>
        <v/>
      </c>
      <c r="T94" s="356"/>
      <c r="U94" s="168" t="str">
        <f t="shared" si="22"/>
        <v/>
      </c>
      <c r="V94" s="96" t="str">
        <f t="shared" si="23"/>
        <v/>
      </c>
      <c r="W94" s="96" t="str">
        <f t="shared" si="24"/>
        <v/>
      </c>
      <c r="X94" s="96" t="str">
        <f t="shared" si="19"/>
        <v/>
      </c>
      <c r="Y94" s="96" t="str">
        <f t="shared" si="20"/>
        <v/>
      </c>
      <c r="Z94" s="79"/>
    </row>
    <row r="95" spans="2:26">
      <c r="B95" s="139"/>
      <c r="C95" s="322">
        <v>80</v>
      </c>
      <c r="D95" s="227"/>
      <c r="E95" s="352"/>
      <c r="F95" s="353"/>
      <c r="G95" s="407"/>
      <c r="H95" s="386"/>
      <c r="I95" s="356"/>
      <c r="J95" s="227"/>
      <c r="K95" s="227"/>
      <c r="L95" s="227"/>
      <c r="M95" s="227"/>
      <c r="N95" s="227"/>
      <c r="O95" s="227"/>
      <c r="P95" s="227"/>
      <c r="Q95" s="31" t="str">
        <f t="shared" si="21"/>
        <v/>
      </c>
      <c r="R95" s="168" t="str">
        <f>IF(I95="","",メイン_入力!$AC$32)</f>
        <v/>
      </c>
      <c r="S95" s="168" t="str">
        <f t="shared" si="18"/>
        <v/>
      </c>
      <c r="T95" s="356"/>
      <c r="U95" s="168" t="str">
        <f t="shared" si="22"/>
        <v/>
      </c>
      <c r="V95" s="96" t="str">
        <f t="shared" si="23"/>
        <v/>
      </c>
      <c r="W95" s="96" t="str">
        <f t="shared" si="24"/>
        <v/>
      </c>
      <c r="X95" s="96" t="str">
        <f t="shared" si="19"/>
        <v/>
      </c>
      <c r="Y95" s="96" t="str">
        <f t="shared" si="20"/>
        <v/>
      </c>
      <c r="Z95" s="79"/>
    </row>
    <row r="96" spans="2:26">
      <c r="B96" s="139"/>
      <c r="C96" s="322">
        <v>81</v>
      </c>
      <c r="D96" s="227"/>
      <c r="E96" s="352"/>
      <c r="F96" s="353"/>
      <c r="G96" s="407"/>
      <c r="H96" s="386"/>
      <c r="I96" s="356"/>
      <c r="J96" s="227"/>
      <c r="K96" s="227"/>
      <c r="L96" s="227"/>
      <c r="M96" s="227"/>
      <c r="N96" s="227"/>
      <c r="O96" s="227"/>
      <c r="P96" s="227"/>
      <c r="Q96" s="31" t="str">
        <f t="shared" si="21"/>
        <v/>
      </c>
      <c r="R96" s="168" t="str">
        <f>IF(I96="","",メイン_入力!$AC$32)</f>
        <v/>
      </c>
      <c r="S96" s="168" t="str">
        <f t="shared" si="18"/>
        <v/>
      </c>
      <c r="T96" s="356"/>
      <c r="U96" s="168" t="str">
        <f t="shared" si="22"/>
        <v/>
      </c>
      <c r="V96" s="96" t="str">
        <f t="shared" si="23"/>
        <v/>
      </c>
      <c r="W96" s="96" t="str">
        <f t="shared" si="24"/>
        <v/>
      </c>
      <c r="X96" s="96" t="str">
        <f t="shared" si="19"/>
        <v/>
      </c>
      <c r="Y96" s="96" t="str">
        <f t="shared" si="20"/>
        <v/>
      </c>
      <c r="Z96" s="79"/>
    </row>
    <row r="97" spans="2:26">
      <c r="B97" s="139"/>
      <c r="C97" s="322">
        <v>82</v>
      </c>
      <c r="D97" s="227"/>
      <c r="E97" s="352"/>
      <c r="F97" s="353"/>
      <c r="G97" s="407"/>
      <c r="H97" s="386"/>
      <c r="I97" s="356"/>
      <c r="J97" s="227"/>
      <c r="K97" s="227"/>
      <c r="L97" s="227"/>
      <c r="M97" s="227"/>
      <c r="N97" s="227"/>
      <c r="O97" s="227"/>
      <c r="P97" s="227"/>
      <c r="Q97" s="31" t="str">
        <f t="shared" si="21"/>
        <v/>
      </c>
      <c r="R97" s="168" t="str">
        <f>IF(I97="","",メイン_入力!$AC$32)</f>
        <v/>
      </c>
      <c r="S97" s="168" t="str">
        <f t="shared" si="18"/>
        <v/>
      </c>
      <c r="T97" s="356"/>
      <c r="U97" s="168" t="str">
        <f t="shared" si="22"/>
        <v/>
      </c>
      <c r="V97" s="96" t="str">
        <f t="shared" si="23"/>
        <v/>
      </c>
      <c r="W97" s="96" t="str">
        <f t="shared" si="24"/>
        <v/>
      </c>
      <c r="X97" s="96" t="str">
        <f t="shared" si="19"/>
        <v/>
      </c>
      <c r="Y97" s="96" t="str">
        <f t="shared" si="20"/>
        <v/>
      </c>
      <c r="Z97" s="79"/>
    </row>
    <row r="98" spans="2:26">
      <c r="B98" s="139"/>
      <c r="C98" s="322">
        <v>83</v>
      </c>
      <c r="D98" s="227"/>
      <c r="E98" s="352"/>
      <c r="F98" s="353"/>
      <c r="G98" s="407"/>
      <c r="H98" s="386"/>
      <c r="I98" s="356"/>
      <c r="J98" s="227"/>
      <c r="K98" s="227"/>
      <c r="L98" s="227"/>
      <c r="M98" s="227"/>
      <c r="N98" s="227"/>
      <c r="O98" s="227"/>
      <c r="P98" s="227"/>
      <c r="Q98" s="31" t="str">
        <f t="shared" si="21"/>
        <v/>
      </c>
      <c r="R98" s="168" t="str">
        <f>IF(I98="","",メイン_入力!$AC$32)</f>
        <v/>
      </c>
      <c r="S98" s="168" t="str">
        <f t="shared" si="18"/>
        <v/>
      </c>
      <c r="T98" s="356"/>
      <c r="U98" s="168" t="str">
        <f t="shared" si="22"/>
        <v/>
      </c>
      <c r="V98" s="96" t="str">
        <f t="shared" si="23"/>
        <v/>
      </c>
      <c r="W98" s="96" t="str">
        <f t="shared" si="24"/>
        <v/>
      </c>
      <c r="X98" s="96" t="str">
        <f t="shared" si="19"/>
        <v/>
      </c>
      <c r="Y98" s="96" t="str">
        <f t="shared" si="20"/>
        <v/>
      </c>
      <c r="Z98" s="79"/>
    </row>
    <row r="99" spans="2:26">
      <c r="B99" s="139"/>
      <c r="C99" s="322">
        <v>84</v>
      </c>
      <c r="D99" s="227"/>
      <c r="E99" s="352"/>
      <c r="F99" s="353"/>
      <c r="G99" s="407"/>
      <c r="H99" s="386"/>
      <c r="I99" s="356"/>
      <c r="J99" s="227"/>
      <c r="K99" s="227"/>
      <c r="L99" s="227"/>
      <c r="M99" s="227"/>
      <c r="N99" s="227"/>
      <c r="O99" s="227"/>
      <c r="P99" s="227"/>
      <c r="Q99" s="31" t="str">
        <f t="shared" si="21"/>
        <v/>
      </c>
      <c r="R99" s="168" t="str">
        <f>IF(I99="","",メイン_入力!$AC$32)</f>
        <v/>
      </c>
      <c r="S99" s="168" t="str">
        <f t="shared" si="18"/>
        <v/>
      </c>
      <c r="T99" s="356"/>
      <c r="U99" s="168" t="str">
        <f t="shared" si="22"/>
        <v/>
      </c>
      <c r="V99" s="96" t="str">
        <f t="shared" si="23"/>
        <v/>
      </c>
      <c r="W99" s="96" t="str">
        <f t="shared" si="24"/>
        <v/>
      </c>
      <c r="X99" s="96" t="str">
        <f t="shared" si="19"/>
        <v/>
      </c>
      <c r="Y99" s="96" t="str">
        <f t="shared" si="20"/>
        <v/>
      </c>
      <c r="Z99" s="79"/>
    </row>
    <row r="100" spans="2:26">
      <c r="B100" s="139"/>
      <c r="C100" s="322">
        <v>85</v>
      </c>
      <c r="D100" s="227"/>
      <c r="E100" s="352"/>
      <c r="F100" s="353"/>
      <c r="G100" s="407"/>
      <c r="H100" s="386"/>
      <c r="I100" s="356"/>
      <c r="J100" s="227"/>
      <c r="K100" s="227"/>
      <c r="L100" s="227"/>
      <c r="M100" s="227"/>
      <c r="N100" s="227"/>
      <c r="O100" s="227"/>
      <c r="P100" s="227"/>
      <c r="Q100" s="31" t="str">
        <f t="shared" si="21"/>
        <v/>
      </c>
      <c r="R100" s="168" t="str">
        <f>IF(I100="","",メイン_入力!$AC$32)</f>
        <v/>
      </c>
      <c r="S100" s="168" t="str">
        <f t="shared" si="18"/>
        <v/>
      </c>
      <c r="T100" s="356"/>
      <c r="U100" s="168" t="str">
        <f t="shared" si="22"/>
        <v/>
      </c>
      <c r="V100" s="96" t="str">
        <f t="shared" si="23"/>
        <v/>
      </c>
      <c r="W100" s="96" t="str">
        <f t="shared" si="24"/>
        <v/>
      </c>
      <c r="X100" s="96" t="str">
        <f t="shared" si="19"/>
        <v/>
      </c>
      <c r="Y100" s="96" t="str">
        <f t="shared" si="20"/>
        <v/>
      </c>
      <c r="Z100" s="79"/>
    </row>
    <row r="101" spans="2:26">
      <c r="B101" s="139"/>
      <c r="C101" s="322">
        <v>86</v>
      </c>
      <c r="D101" s="227"/>
      <c r="E101" s="352"/>
      <c r="F101" s="353"/>
      <c r="G101" s="407"/>
      <c r="H101" s="386"/>
      <c r="I101" s="356"/>
      <c r="J101" s="227"/>
      <c r="K101" s="227"/>
      <c r="L101" s="227"/>
      <c r="M101" s="227"/>
      <c r="N101" s="227"/>
      <c r="O101" s="227"/>
      <c r="P101" s="227"/>
      <c r="Q101" s="31" t="str">
        <f t="shared" si="21"/>
        <v/>
      </c>
      <c r="R101" s="168" t="str">
        <f>IF(I101="","",メイン_入力!$AC$32)</f>
        <v/>
      </c>
      <c r="S101" s="168" t="str">
        <f t="shared" si="18"/>
        <v/>
      </c>
      <c r="T101" s="356"/>
      <c r="U101" s="168" t="str">
        <f t="shared" si="22"/>
        <v/>
      </c>
      <c r="V101" s="96" t="str">
        <f t="shared" si="23"/>
        <v/>
      </c>
      <c r="W101" s="96" t="str">
        <f t="shared" si="24"/>
        <v/>
      </c>
      <c r="X101" s="96" t="str">
        <f t="shared" si="19"/>
        <v/>
      </c>
      <c r="Y101" s="96" t="str">
        <f t="shared" si="20"/>
        <v/>
      </c>
      <c r="Z101" s="79"/>
    </row>
    <row r="102" spans="2:26">
      <c r="B102" s="139"/>
      <c r="C102" s="322">
        <v>87</v>
      </c>
      <c r="D102" s="227"/>
      <c r="E102" s="352"/>
      <c r="F102" s="353"/>
      <c r="G102" s="407"/>
      <c r="H102" s="386"/>
      <c r="I102" s="356"/>
      <c r="J102" s="227"/>
      <c r="K102" s="227"/>
      <c r="L102" s="227"/>
      <c r="M102" s="227"/>
      <c r="N102" s="227"/>
      <c r="O102" s="227"/>
      <c r="P102" s="227"/>
      <c r="Q102" s="31" t="str">
        <f t="shared" si="21"/>
        <v/>
      </c>
      <c r="R102" s="168" t="str">
        <f>IF(I102="","",メイン_入力!$AC$32)</f>
        <v/>
      </c>
      <c r="S102" s="168" t="str">
        <f t="shared" si="18"/>
        <v/>
      </c>
      <c r="T102" s="356"/>
      <c r="U102" s="168" t="str">
        <f t="shared" si="22"/>
        <v/>
      </c>
      <c r="V102" s="96" t="str">
        <f t="shared" si="23"/>
        <v/>
      </c>
      <c r="W102" s="96" t="str">
        <f t="shared" si="24"/>
        <v/>
      </c>
      <c r="X102" s="96" t="str">
        <f t="shared" si="19"/>
        <v/>
      </c>
      <c r="Y102" s="96" t="str">
        <f t="shared" si="20"/>
        <v/>
      </c>
      <c r="Z102" s="79"/>
    </row>
    <row r="103" spans="2:26">
      <c r="B103" s="139"/>
      <c r="C103" s="322">
        <v>88</v>
      </c>
      <c r="D103" s="227"/>
      <c r="E103" s="352"/>
      <c r="F103" s="353"/>
      <c r="G103" s="407"/>
      <c r="H103" s="386"/>
      <c r="I103" s="356"/>
      <c r="J103" s="227"/>
      <c r="K103" s="227"/>
      <c r="L103" s="227"/>
      <c r="M103" s="227"/>
      <c r="N103" s="227"/>
      <c r="O103" s="227"/>
      <c r="P103" s="227"/>
      <c r="Q103" s="31" t="str">
        <f t="shared" si="21"/>
        <v/>
      </c>
      <c r="R103" s="168" t="str">
        <f>IF(I103="","",メイン_入力!$AC$32)</f>
        <v/>
      </c>
      <c r="S103" s="168" t="str">
        <f t="shared" si="18"/>
        <v/>
      </c>
      <c r="T103" s="356"/>
      <c r="U103" s="168" t="str">
        <f t="shared" si="22"/>
        <v/>
      </c>
      <c r="V103" s="96" t="str">
        <f t="shared" si="23"/>
        <v/>
      </c>
      <c r="W103" s="96" t="str">
        <f t="shared" si="24"/>
        <v/>
      </c>
      <c r="X103" s="96" t="str">
        <f t="shared" si="19"/>
        <v/>
      </c>
      <c r="Y103" s="96" t="str">
        <f t="shared" si="20"/>
        <v/>
      </c>
      <c r="Z103" s="79"/>
    </row>
    <row r="104" spans="2:26">
      <c r="B104" s="139"/>
      <c r="C104" s="322">
        <v>89</v>
      </c>
      <c r="D104" s="227"/>
      <c r="E104" s="352"/>
      <c r="F104" s="353"/>
      <c r="G104" s="407"/>
      <c r="H104" s="386"/>
      <c r="I104" s="356"/>
      <c r="J104" s="227"/>
      <c r="K104" s="227"/>
      <c r="L104" s="227"/>
      <c r="M104" s="227"/>
      <c r="N104" s="227"/>
      <c r="O104" s="227"/>
      <c r="P104" s="227"/>
      <c r="Q104" s="31" t="str">
        <f t="shared" si="21"/>
        <v/>
      </c>
      <c r="R104" s="168" t="str">
        <f>IF(I104="","",メイン_入力!$AC$32)</f>
        <v/>
      </c>
      <c r="S104" s="168" t="str">
        <f t="shared" si="18"/>
        <v/>
      </c>
      <c r="T104" s="356"/>
      <c r="U104" s="168" t="str">
        <f t="shared" si="22"/>
        <v/>
      </c>
      <c r="V104" s="96" t="str">
        <f t="shared" si="23"/>
        <v/>
      </c>
      <c r="W104" s="96" t="str">
        <f t="shared" si="24"/>
        <v/>
      </c>
      <c r="X104" s="96" t="str">
        <f t="shared" si="19"/>
        <v/>
      </c>
      <c r="Y104" s="96" t="str">
        <f t="shared" si="20"/>
        <v/>
      </c>
      <c r="Z104" s="79"/>
    </row>
    <row r="105" spans="2:26">
      <c r="B105" s="139"/>
      <c r="C105" s="322">
        <v>90</v>
      </c>
      <c r="D105" s="227"/>
      <c r="E105" s="352"/>
      <c r="F105" s="353"/>
      <c r="G105" s="407"/>
      <c r="H105" s="386"/>
      <c r="I105" s="356"/>
      <c r="J105" s="227"/>
      <c r="K105" s="227"/>
      <c r="L105" s="227"/>
      <c r="M105" s="227"/>
      <c r="N105" s="227"/>
      <c r="O105" s="227"/>
      <c r="P105" s="227"/>
      <c r="Q105" s="31" t="str">
        <f t="shared" si="21"/>
        <v/>
      </c>
      <c r="R105" s="168" t="str">
        <f>IF(I105="","",メイン_入力!$AC$32)</f>
        <v/>
      </c>
      <c r="S105" s="168" t="str">
        <f t="shared" si="18"/>
        <v/>
      </c>
      <c r="T105" s="356"/>
      <c r="U105" s="168" t="str">
        <f t="shared" si="22"/>
        <v/>
      </c>
      <c r="V105" s="96" t="str">
        <f t="shared" si="23"/>
        <v/>
      </c>
      <c r="W105" s="96" t="str">
        <f t="shared" si="24"/>
        <v/>
      </c>
      <c r="X105" s="96" t="str">
        <f t="shared" si="19"/>
        <v/>
      </c>
      <c r="Y105" s="96" t="str">
        <f t="shared" si="20"/>
        <v/>
      </c>
      <c r="Z105" s="79"/>
    </row>
    <row r="106" spans="2:26">
      <c r="B106" s="299"/>
      <c r="C106" s="332"/>
      <c r="D106" s="332"/>
      <c r="E106" s="332"/>
      <c r="F106" s="332"/>
      <c r="G106" s="332"/>
      <c r="H106" s="332"/>
      <c r="I106" s="332"/>
      <c r="J106" s="332"/>
      <c r="K106" s="332"/>
      <c r="L106" s="332"/>
      <c r="M106" s="332"/>
      <c r="N106" s="332"/>
      <c r="O106" s="332"/>
      <c r="P106" s="332"/>
      <c r="Q106" s="332"/>
      <c r="R106" s="332"/>
      <c r="S106" s="332"/>
      <c r="T106" s="332"/>
      <c r="U106" s="332"/>
      <c r="V106" s="332"/>
      <c r="W106" s="332"/>
      <c r="X106" s="332"/>
      <c r="Y106" s="332"/>
      <c r="Z106" s="334"/>
    </row>
    <row r="107" spans="2:26">
      <c r="Z107" s="303" t="s">
        <v>229</v>
      </c>
    </row>
  </sheetData>
  <sheetProtection algorithmName="SHA-512" hashValue="pp7dVfw8Xz5uGC26BU7z9YK/DUpmG+FuFMPq4YCuxTNcsAGD/+j9OX67W+fyJ+cvdUNgDfC2WsI9bBMnl8MVFA==" saltValue="HSX0mI+N+KSoYeuD1mrm5g==" spinCount="100000" sheet="1" selectLockedCells="1"/>
  <mergeCells count="23">
    <mergeCell ref="C8:C11"/>
    <mergeCell ref="D8:P8"/>
    <mergeCell ref="D9:D11"/>
    <mergeCell ref="E9:E11"/>
    <mergeCell ref="F9:F11"/>
    <mergeCell ref="G9:G11"/>
    <mergeCell ref="H9:H11"/>
    <mergeCell ref="I9:I11"/>
    <mergeCell ref="J9:P9"/>
    <mergeCell ref="V9:Y10"/>
    <mergeCell ref="Q8:Y8"/>
    <mergeCell ref="P10:P11"/>
    <mergeCell ref="J10:J11"/>
    <mergeCell ref="K10:K11"/>
    <mergeCell ref="L10:L11"/>
    <mergeCell ref="M10:M11"/>
    <mergeCell ref="N10:N11"/>
    <mergeCell ref="O10:O11"/>
    <mergeCell ref="Q9:Q11"/>
    <mergeCell ref="R9:R11"/>
    <mergeCell ref="S9:S11"/>
    <mergeCell ref="T9:T11"/>
    <mergeCell ref="U9:U11"/>
  </mergeCells>
  <phoneticPr fontId="3"/>
  <conditionalFormatting sqref="J12:J41">
    <cfRule type="expression" dxfId="49" priority="13">
      <formula>AND(J12="○",COUNTIF(J12:K12,"○")&gt;1)</formula>
    </cfRule>
  </conditionalFormatting>
  <conditionalFormatting sqref="J44:J73">
    <cfRule type="expression" dxfId="48" priority="8">
      <formula>AND(J44="○",COUNTIF(J44:K44,"○")&gt;1)</formula>
    </cfRule>
  </conditionalFormatting>
  <conditionalFormatting sqref="J76:J105">
    <cfRule type="expression" dxfId="47" priority="3">
      <formula>AND(J76="○",COUNTIF(J76:K76,"○")&gt;1)</formula>
    </cfRule>
  </conditionalFormatting>
  <conditionalFormatting sqref="K12:K41">
    <cfRule type="expression" dxfId="46" priority="14">
      <formula>AND(K12="○",COUNTIF(J12:K12,"○")&gt;1)</formula>
    </cfRule>
  </conditionalFormatting>
  <conditionalFormatting sqref="K44:K73">
    <cfRule type="expression" dxfId="45" priority="9">
      <formula>AND(K44="○",COUNTIF(J44:K44,"○")&gt;1)</formula>
    </cfRule>
  </conditionalFormatting>
  <conditionalFormatting sqref="K76:K105">
    <cfRule type="expression" dxfId="44" priority="4">
      <formula>AND(K76="○",COUNTIF(J76:K76,"○")&gt;1)</formula>
    </cfRule>
  </conditionalFormatting>
  <conditionalFormatting sqref="M12:M41">
    <cfRule type="expression" dxfId="43" priority="15">
      <formula>AND(M12="○",COUNTIF(M12:O12,"○")&gt;1)</formula>
    </cfRule>
  </conditionalFormatting>
  <conditionalFormatting sqref="M44:M73">
    <cfRule type="expression" dxfId="42" priority="10">
      <formula>AND(M44="○",COUNTIF(M44:O44,"○")&gt;1)</formula>
    </cfRule>
  </conditionalFormatting>
  <conditionalFormatting sqref="M76:M105">
    <cfRule type="expression" dxfId="41" priority="5">
      <formula>AND(M76="○",COUNTIF(M76:O76,"○")&gt;1)</formula>
    </cfRule>
  </conditionalFormatting>
  <conditionalFormatting sqref="N12:N41">
    <cfRule type="expression" dxfId="40" priority="12">
      <formula>AND(N12="○",COUNTIF(M12:O12,"○")&gt;1)</formula>
    </cfRule>
  </conditionalFormatting>
  <conditionalFormatting sqref="N44:N73">
    <cfRule type="expression" dxfId="39" priority="7">
      <formula>AND(N44="○",COUNTIF(M44:O44,"○")&gt;1)</formula>
    </cfRule>
  </conditionalFormatting>
  <conditionalFormatting sqref="N76:N105">
    <cfRule type="expression" dxfId="38" priority="2">
      <formula>AND(N76="○",COUNTIF(M76:O76,"○")&gt;1)</formula>
    </cfRule>
  </conditionalFormatting>
  <conditionalFormatting sqref="O12:O41">
    <cfRule type="expression" dxfId="37" priority="11">
      <formula>AND(O12="○",COUNTIF(M12:O12,"○")&gt;1)</formula>
    </cfRule>
  </conditionalFormatting>
  <conditionalFormatting sqref="O44:O73">
    <cfRule type="expression" dxfId="36" priority="6">
      <formula>AND(O44="○",COUNTIF(M44:O44,"○")&gt;1)</formula>
    </cfRule>
  </conditionalFormatting>
  <conditionalFormatting sqref="O76:O105">
    <cfRule type="expression" dxfId="35" priority="1">
      <formula>AND(O76="○",COUNTIF(M76:O76,"○")&gt;1)</formula>
    </cfRule>
  </conditionalFormatting>
  <dataValidations count="2">
    <dataValidation type="list" allowBlank="1" showInputMessage="1" showErrorMessage="1" sqref="D44:D73 D76:D105 D12:D41" xr:uid="{4FE7FBEB-F22B-4009-AA43-50CBAD93782F}">
      <formula1>$AC$2:$AJ$2</formula1>
    </dataValidation>
    <dataValidation type="list" allowBlank="1" showInputMessage="1" showErrorMessage="1" sqref="J12:P41 J76:P105 J44:P73" xr:uid="{E2645831-18C3-417E-893E-EE005C190375}">
      <formula1>$AF$5:$AG$5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77" orientation="landscape" blackAndWhite="1" r:id="rId1"/>
  <headerFooter alignWithMargins="0"/>
  <rowBreaks count="2" manualBreakCount="2">
    <brk id="43" max="21" man="1"/>
    <brk id="7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A68E6-99C1-4530-A528-11E53ACA8A80}">
  <dimension ref="A1:BG107"/>
  <sheetViews>
    <sheetView showGridLines="0" view="pageBreakPreview" zoomScale="96" zoomScaleNormal="85" zoomScaleSheetLayoutView="96" workbookViewId="0">
      <selection activeCell="D12" sqref="D12"/>
    </sheetView>
  </sheetViews>
  <sheetFormatPr defaultColWidth="0" defaultRowHeight="15.5" zeroHeight="1"/>
  <cols>
    <col min="1" max="1" width="1.9140625" style="339" customWidth="1"/>
    <col min="2" max="2" width="1.9140625" style="2" customWidth="1"/>
    <col min="3" max="3" width="3.33203125" style="2" customWidth="1"/>
    <col min="4" max="5" width="5.08203125" style="2" customWidth="1"/>
    <col min="6" max="6" width="7.83203125" style="2" customWidth="1"/>
    <col min="7" max="8" width="6" style="2" customWidth="1"/>
    <col min="9" max="9" width="5.08203125" style="2" customWidth="1"/>
    <col min="10" max="12" width="8.83203125" style="2" customWidth="1"/>
    <col min="13" max="13" width="6.4140625" style="2" customWidth="1"/>
    <col min="14" max="15" width="6" style="2" customWidth="1"/>
    <col min="16" max="23" width="6.9140625" style="2" customWidth="1"/>
    <col min="24" max="24" width="1.9140625" style="2" customWidth="1"/>
    <col min="25" max="25" width="1.9140625" style="2" hidden="1" customWidth="1"/>
    <col min="26" max="35" width="7.83203125" style="2" hidden="1" customWidth="1"/>
    <col min="36" max="16384" width="8.08203125" style="2" hidden="1"/>
  </cols>
  <sheetData>
    <row r="1" spans="1:59" ht="15" customHeight="1" thickBot="1">
      <c r="AA1" s="3" t="s">
        <v>5</v>
      </c>
      <c r="AP1" s="3" t="s">
        <v>221</v>
      </c>
      <c r="AQ1" s="3"/>
      <c r="AS1" s="3" t="s">
        <v>285</v>
      </c>
    </row>
    <row r="2" spans="1:59" ht="15" customHeight="1" thickBot="1">
      <c r="D2" s="310"/>
      <c r="E2" s="5" t="s">
        <v>0</v>
      </c>
      <c r="AA2" s="37" t="s">
        <v>8</v>
      </c>
      <c r="AB2" s="37" t="s">
        <v>9</v>
      </c>
      <c r="AC2" s="37" t="s">
        <v>10</v>
      </c>
      <c r="AD2" s="37" t="s">
        <v>11</v>
      </c>
      <c r="AE2" s="37" t="s">
        <v>12</v>
      </c>
      <c r="AF2" s="37" t="s">
        <v>13</v>
      </c>
      <c r="AG2" s="37" t="s">
        <v>14</v>
      </c>
      <c r="AH2" s="37" t="s">
        <v>15</v>
      </c>
      <c r="AI2" s="37"/>
      <c r="AJ2" s="37"/>
      <c r="AK2" s="37"/>
      <c r="AL2" s="37"/>
      <c r="AM2" s="37"/>
      <c r="AN2" s="37"/>
      <c r="AO2" s="375"/>
      <c r="AP2" s="59"/>
      <c r="AQ2" s="31" t="s">
        <v>204</v>
      </c>
      <c r="AS2" s="312"/>
      <c r="AT2" s="37" t="s">
        <v>8</v>
      </c>
      <c r="AU2" s="37" t="s">
        <v>9</v>
      </c>
      <c r="AV2" s="37" t="s">
        <v>10</v>
      </c>
      <c r="AW2" s="37" t="s">
        <v>11</v>
      </c>
      <c r="AX2" s="37" t="s">
        <v>12</v>
      </c>
      <c r="AY2" s="37" t="s">
        <v>13</v>
      </c>
      <c r="AZ2" s="37" t="s">
        <v>14</v>
      </c>
      <c r="BA2" s="37" t="s">
        <v>15</v>
      </c>
    </row>
    <row r="3" spans="1:59" ht="15" customHeight="1" thickBot="1">
      <c r="D3" s="313"/>
      <c r="E3" s="5" t="s">
        <v>1</v>
      </c>
      <c r="AP3" s="31" t="s">
        <v>100</v>
      </c>
      <c r="AQ3" s="31">
        <f>メイン_入力!$AH$99</f>
        <v>5.7000000000000002E-2</v>
      </c>
      <c r="AS3" s="31" t="s">
        <v>100</v>
      </c>
      <c r="AT3" s="31">
        <f>SUMIF($D$12:$D$105,AT2,$T$12:$T$105)</f>
        <v>0</v>
      </c>
      <c r="AU3" s="31">
        <f t="shared" ref="AU3:BA3" si="0">SUMIF($D$12:$D$105,AB2,$T$12:$T$105)</f>
        <v>0</v>
      </c>
      <c r="AV3" s="31">
        <f t="shared" si="0"/>
        <v>0</v>
      </c>
      <c r="AW3" s="31">
        <f t="shared" si="0"/>
        <v>0</v>
      </c>
      <c r="AX3" s="31">
        <f t="shared" si="0"/>
        <v>0</v>
      </c>
      <c r="AY3" s="31">
        <f t="shared" si="0"/>
        <v>0</v>
      </c>
      <c r="AZ3" s="31">
        <f t="shared" si="0"/>
        <v>0</v>
      </c>
      <c r="BA3" s="31">
        <f t="shared" si="0"/>
        <v>0</v>
      </c>
      <c r="BB3" s="3"/>
      <c r="BC3" s="3"/>
      <c r="BD3" s="3"/>
      <c r="BE3" s="3"/>
      <c r="BF3" s="3"/>
      <c r="BG3" s="3"/>
    </row>
    <row r="4" spans="1:59" ht="15" customHeight="1">
      <c r="AP4" s="31" t="s">
        <v>98</v>
      </c>
      <c r="AQ4" s="31">
        <f>メイン_入力!$AH$100</f>
        <v>5.7000000000000002E-2</v>
      </c>
      <c r="AS4" s="31" t="s">
        <v>98</v>
      </c>
      <c r="AT4" s="31">
        <f>SUMIF($D$12:$D$105,AT2,$U$12:$U$105)</f>
        <v>0</v>
      </c>
      <c r="AU4" s="31">
        <f t="shared" ref="AU4:BA4" si="1">SUMIF($D$12:$D$105,AB2,$U$12:$U$105)</f>
        <v>0</v>
      </c>
      <c r="AV4" s="31">
        <f t="shared" si="1"/>
        <v>0</v>
      </c>
      <c r="AW4" s="31">
        <f t="shared" si="1"/>
        <v>0</v>
      </c>
      <c r="AX4" s="31">
        <f t="shared" si="1"/>
        <v>0</v>
      </c>
      <c r="AY4" s="31">
        <f t="shared" si="1"/>
        <v>0</v>
      </c>
      <c r="AZ4" s="31">
        <f t="shared" si="1"/>
        <v>0</v>
      </c>
      <c r="BA4" s="31">
        <f t="shared" si="1"/>
        <v>0</v>
      </c>
      <c r="BB4" s="3"/>
      <c r="BC4" s="3"/>
      <c r="BD4" s="3"/>
      <c r="BE4" s="3"/>
      <c r="BF4" s="3"/>
      <c r="BG4" s="3"/>
    </row>
    <row r="5" spans="1:59" ht="15" customHeight="1">
      <c r="A5" s="9" t="s">
        <v>828</v>
      </c>
      <c r="C5" s="71"/>
      <c r="D5" s="38"/>
      <c r="E5" s="5"/>
      <c r="R5" s="3"/>
      <c r="S5" s="3"/>
      <c r="T5" s="3"/>
      <c r="U5" s="3"/>
      <c r="V5" s="3"/>
      <c r="W5" s="3"/>
      <c r="X5" s="10"/>
      <c r="Y5" s="3"/>
      <c r="Z5" s="3"/>
      <c r="AA5" s="37" t="s">
        <v>295</v>
      </c>
      <c r="AB5" s="37" t="s">
        <v>296</v>
      </c>
      <c r="AD5" s="37" t="s">
        <v>238</v>
      </c>
      <c r="AE5" s="37"/>
      <c r="AP5" s="31" t="s">
        <v>99</v>
      </c>
      <c r="AQ5" s="31">
        <f>メイン_入力!$AH$101</f>
        <v>5.7000000000000002E-2</v>
      </c>
      <c r="AS5" s="31" t="s">
        <v>99</v>
      </c>
      <c r="AT5" s="31">
        <f>SUMIF($D$12:$D$105,AT2,$V$12:$V$105)</f>
        <v>0</v>
      </c>
      <c r="AU5" s="31">
        <f t="shared" ref="AU5:BA5" si="2">SUMIF($D$12:$D$105,AU2,$V$12:$V$105)</f>
        <v>0</v>
      </c>
      <c r="AV5" s="31">
        <f t="shared" si="2"/>
        <v>0</v>
      </c>
      <c r="AW5" s="31">
        <f t="shared" si="2"/>
        <v>0</v>
      </c>
      <c r="AX5" s="31">
        <f t="shared" si="2"/>
        <v>0</v>
      </c>
      <c r="AY5" s="31">
        <f t="shared" si="2"/>
        <v>0</v>
      </c>
      <c r="AZ5" s="31">
        <f t="shared" si="2"/>
        <v>0</v>
      </c>
      <c r="BA5" s="31">
        <f t="shared" si="2"/>
        <v>0</v>
      </c>
    </row>
    <row r="6" spans="1:59" ht="15" customHeight="1">
      <c r="B6" s="316"/>
      <c r="C6" s="340" t="s">
        <v>456</v>
      </c>
      <c r="D6" s="317" t="s">
        <v>457</v>
      </c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317"/>
      <c r="Q6" s="317"/>
      <c r="R6" s="78"/>
      <c r="S6" s="78"/>
      <c r="T6" s="78"/>
      <c r="U6" s="78"/>
      <c r="V6" s="78"/>
      <c r="W6" s="78"/>
      <c r="X6" s="341"/>
      <c r="Y6" s="3"/>
      <c r="Z6" s="3"/>
      <c r="AP6" s="31" t="s">
        <v>848</v>
      </c>
      <c r="AQ6" s="31">
        <f>メイン_入力!$AH$102</f>
        <v>5.7000000000000002E-2</v>
      </c>
      <c r="AS6" s="31" t="s">
        <v>848</v>
      </c>
      <c r="AT6" s="31">
        <f t="shared" ref="AT6:BA6" si="3">SUMIF($D$12:$D$105,AT2,$W$12:$W$105)</f>
        <v>0</v>
      </c>
      <c r="AU6" s="31">
        <f t="shared" si="3"/>
        <v>0</v>
      </c>
      <c r="AV6" s="31">
        <f t="shared" si="3"/>
        <v>0</v>
      </c>
      <c r="AW6" s="31">
        <f t="shared" si="3"/>
        <v>0</v>
      </c>
      <c r="AX6" s="31">
        <f t="shared" si="3"/>
        <v>0</v>
      </c>
      <c r="AY6" s="31">
        <f t="shared" si="3"/>
        <v>0</v>
      </c>
      <c r="AZ6" s="31">
        <f t="shared" si="3"/>
        <v>0</v>
      </c>
      <c r="BA6" s="31">
        <f t="shared" si="3"/>
        <v>0</v>
      </c>
    </row>
    <row r="7" spans="1:59" hidden="1">
      <c r="B7" s="139"/>
      <c r="R7" s="3"/>
      <c r="S7" s="3"/>
      <c r="T7" s="3"/>
      <c r="U7" s="3"/>
      <c r="V7" s="3"/>
      <c r="W7" s="3"/>
      <c r="X7" s="79"/>
      <c r="Y7" s="3"/>
      <c r="Z7" s="3"/>
      <c r="AA7" s="687" t="s">
        <v>458</v>
      </c>
      <c r="AB7" s="687" t="s">
        <v>459</v>
      </c>
    </row>
    <row r="8" spans="1:59" ht="15" customHeight="1">
      <c r="B8" s="139"/>
      <c r="C8" s="604" t="s">
        <v>94</v>
      </c>
      <c r="D8" s="616" t="s">
        <v>306</v>
      </c>
      <c r="E8" s="624"/>
      <c r="F8" s="624"/>
      <c r="G8" s="624"/>
      <c r="H8" s="624"/>
      <c r="I8" s="624"/>
      <c r="J8" s="624"/>
      <c r="K8" s="624"/>
      <c r="L8" s="626"/>
      <c r="M8" s="616" t="s">
        <v>357</v>
      </c>
      <c r="N8" s="624"/>
      <c r="O8" s="624"/>
      <c r="P8" s="624"/>
      <c r="Q8" s="624"/>
      <c r="R8" s="624"/>
      <c r="S8" s="624"/>
      <c r="T8" s="624"/>
      <c r="U8" s="624"/>
      <c r="V8" s="624"/>
      <c r="W8" s="626"/>
      <c r="X8" s="79"/>
      <c r="Y8" s="3"/>
      <c r="Z8" s="3"/>
      <c r="AA8" s="688"/>
      <c r="AB8" s="688"/>
    </row>
    <row r="9" spans="1:59" ht="14.25" customHeight="1">
      <c r="B9" s="139"/>
      <c r="C9" s="605"/>
      <c r="D9" s="568" t="s">
        <v>313</v>
      </c>
      <c r="E9" s="568" t="s">
        <v>314</v>
      </c>
      <c r="F9" s="568" t="s">
        <v>358</v>
      </c>
      <c r="G9" s="568" t="s">
        <v>460</v>
      </c>
      <c r="H9" s="568" t="s">
        <v>461</v>
      </c>
      <c r="I9" s="568" t="s">
        <v>364</v>
      </c>
      <c r="J9" s="648" t="s">
        <v>321</v>
      </c>
      <c r="K9" s="649"/>
      <c r="L9" s="649"/>
      <c r="M9" s="563" t="s">
        <v>322</v>
      </c>
      <c r="N9" s="666" t="s">
        <v>462</v>
      </c>
      <c r="O9" s="680"/>
      <c r="P9" s="666" t="s">
        <v>384</v>
      </c>
      <c r="Q9" s="680"/>
      <c r="R9" s="563" t="s">
        <v>463</v>
      </c>
      <c r="S9" s="563" t="s">
        <v>464</v>
      </c>
      <c r="T9" s="645" t="s">
        <v>327</v>
      </c>
      <c r="U9" s="646"/>
      <c r="V9" s="646"/>
      <c r="W9" s="647"/>
      <c r="X9" s="79"/>
      <c r="Y9" s="3"/>
      <c r="Z9" s="3"/>
      <c r="AA9" s="96" t="str">
        <f>IF(G12="","",31.5)</f>
        <v/>
      </c>
      <c r="AB9" s="96" t="str">
        <f>IF(G12="","",33.5)</f>
        <v/>
      </c>
    </row>
    <row r="10" spans="1:59" ht="50.15" customHeight="1">
      <c r="B10" s="139"/>
      <c r="C10" s="605"/>
      <c r="D10" s="584"/>
      <c r="E10" s="584"/>
      <c r="F10" s="584"/>
      <c r="G10" s="584"/>
      <c r="H10" s="584"/>
      <c r="I10" s="584"/>
      <c r="J10" s="568" t="s">
        <v>465</v>
      </c>
      <c r="K10" s="568" t="s">
        <v>466</v>
      </c>
      <c r="L10" s="570" t="s">
        <v>467</v>
      </c>
      <c r="M10" s="563"/>
      <c r="N10" s="648"/>
      <c r="O10" s="679"/>
      <c r="P10" s="648"/>
      <c r="Q10" s="679"/>
      <c r="R10" s="563"/>
      <c r="S10" s="563"/>
      <c r="T10" s="648"/>
      <c r="U10" s="649"/>
      <c r="V10" s="649"/>
      <c r="W10" s="650"/>
      <c r="X10" s="79"/>
      <c r="Y10" s="3"/>
      <c r="Z10" s="3"/>
      <c r="AA10" s="56" t="s">
        <v>468</v>
      </c>
      <c r="AB10" s="56" t="s">
        <v>469</v>
      </c>
      <c r="AC10" s="56" t="s">
        <v>470</v>
      </c>
    </row>
    <row r="11" spans="1:59" ht="28.25" customHeight="1">
      <c r="B11" s="139"/>
      <c r="C11" s="689"/>
      <c r="D11" s="603"/>
      <c r="E11" s="603"/>
      <c r="F11" s="603"/>
      <c r="G11" s="603"/>
      <c r="H11" s="603"/>
      <c r="I11" s="603"/>
      <c r="J11" s="569"/>
      <c r="K11" s="569"/>
      <c r="L11" s="571"/>
      <c r="M11" s="643"/>
      <c r="N11" s="153" t="s">
        <v>351</v>
      </c>
      <c r="O11" s="153" t="s">
        <v>352</v>
      </c>
      <c r="P11" s="411" t="s">
        <v>351</v>
      </c>
      <c r="Q11" s="411" t="s">
        <v>352</v>
      </c>
      <c r="R11" s="643"/>
      <c r="S11" s="643"/>
      <c r="T11" s="476" t="s">
        <v>395</v>
      </c>
      <c r="U11" s="476" t="s">
        <v>396</v>
      </c>
      <c r="V11" s="476" t="s">
        <v>397</v>
      </c>
      <c r="W11" s="476" t="s">
        <v>850</v>
      </c>
      <c r="X11" s="79"/>
      <c r="Y11" s="3"/>
      <c r="Z11" s="3"/>
      <c r="AA11" s="31">
        <v>0.5</v>
      </c>
      <c r="AB11" s="31">
        <v>0.4</v>
      </c>
      <c r="AC11" s="31">
        <v>0.5</v>
      </c>
    </row>
    <row r="12" spans="1:59" ht="14.25" customHeight="1">
      <c r="B12" s="139"/>
      <c r="C12" s="322">
        <v>1</v>
      </c>
      <c r="D12" s="227"/>
      <c r="E12" s="352"/>
      <c r="F12" s="353"/>
      <c r="G12" s="356"/>
      <c r="H12" s="356"/>
      <c r="I12" s="356"/>
      <c r="J12" s="227"/>
      <c r="K12" s="227"/>
      <c r="L12" s="227"/>
      <c r="M12" s="60" t="str">
        <f t="shared" ref="M12:M41" si="4">IF(I12="","",SUMIF(J12:L12,"○",$AA$11:$AC$11))</f>
        <v/>
      </c>
      <c r="N12" s="96" t="str">
        <f t="shared" ref="N12:N41" si="5">IF(E12="","",$AA$9)</f>
        <v/>
      </c>
      <c r="O12" s="96" t="str">
        <f t="shared" ref="O12:O41" si="6">IF(E12="","",$AB$9)</f>
        <v/>
      </c>
      <c r="P12" s="179" t="str">
        <f>IF(G12="","",メイン_入力!$Y$32)</f>
        <v/>
      </c>
      <c r="Q12" s="179" t="str">
        <f>IF(G12="","",メイン_入力!$Z$32)</f>
        <v/>
      </c>
      <c r="R12" s="168" t="str">
        <f t="shared" ref="R12:R41" si="7">IF(I12="","",0.33*G12*I12*(1-M12)*(N12*P12+O12*Q12)*3.6/1000)</f>
        <v/>
      </c>
      <c r="S12" s="168" t="str">
        <f>IF(M12="","",R12*M12/(1-M12))</f>
        <v/>
      </c>
      <c r="T12" s="96" t="str">
        <f t="shared" ref="T12:T41" si="8">IF(ISERROR(S12),"",IF(S12="","",S12*$AQ$3/1000))</f>
        <v/>
      </c>
      <c r="U12" s="96" t="str">
        <f t="shared" ref="U12:U41" si="9">IF(ISERROR(S12),"",IF(S12="","",S12*$AQ$4/1000))</f>
        <v/>
      </c>
      <c r="V12" s="96" t="str">
        <f t="shared" ref="V12:V41" si="10">IF(ISERROR(S12),"",IF(S12="","",S12*$AQ$5/1000))</f>
        <v/>
      </c>
      <c r="W12" s="96" t="str">
        <f t="shared" ref="W12:W41" si="11">IF(ISERROR(S12),"",IF(S12="","",S12*$AQ$6/1000))</f>
        <v/>
      </c>
      <c r="X12" s="79"/>
      <c r="Y12" s="3"/>
      <c r="Z12" s="3"/>
      <c r="AA12" s="146"/>
    </row>
    <row r="13" spans="1:59" ht="14.25" customHeight="1">
      <c r="B13" s="139"/>
      <c r="C13" s="322">
        <v>2</v>
      </c>
      <c r="D13" s="227"/>
      <c r="E13" s="352"/>
      <c r="F13" s="353"/>
      <c r="G13" s="356"/>
      <c r="H13" s="356"/>
      <c r="I13" s="356"/>
      <c r="J13" s="227"/>
      <c r="K13" s="227"/>
      <c r="L13" s="227"/>
      <c r="M13" s="60" t="str">
        <f t="shared" si="4"/>
        <v/>
      </c>
      <c r="N13" s="96" t="str">
        <f t="shared" si="5"/>
        <v/>
      </c>
      <c r="O13" s="96" t="str">
        <f t="shared" si="6"/>
        <v/>
      </c>
      <c r="P13" s="179" t="str">
        <f>IF(G13="","",メイン_入力!$Y$32)</f>
        <v/>
      </c>
      <c r="Q13" s="179" t="str">
        <f>IF(G13="","",メイン_入力!$Z$32)</f>
        <v/>
      </c>
      <c r="R13" s="168" t="str">
        <f t="shared" si="7"/>
        <v/>
      </c>
      <c r="S13" s="168" t="str">
        <f t="shared" ref="S13:S41" si="12">IF(M13="","",R13*M13/(1-M13))</f>
        <v/>
      </c>
      <c r="T13" s="96" t="str">
        <f t="shared" si="8"/>
        <v/>
      </c>
      <c r="U13" s="96" t="str">
        <f t="shared" si="9"/>
        <v/>
      </c>
      <c r="V13" s="96" t="str">
        <f t="shared" si="10"/>
        <v/>
      </c>
      <c r="W13" s="96" t="str">
        <f t="shared" si="11"/>
        <v/>
      </c>
      <c r="X13" s="79"/>
      <c r="Y13" s="3"/>
      <c r="Z13" s="3"/>
      <c r="AA13" s="146"/>
      <c r="AB13" s="146"/>
      <c r="AC13" s="146"/>
      <c r="AD13" s="146"/>
      <c r="AE13" s="146"/>
    </row>
    <row r="14" spans="1:59" ht="14.25" customHeight="1">
      <c r="B14" s="139"/>
      <c r="C14" s="322">
        <v>3</v>
      </c>
      <c r="D14" s="227"/>
      <c r="E14" s="352"/>
      <c r="F14" s="353"/>
      <c r="G14" s="356"/>
      <c r="H14" s="356"/>
      <c r="I14" s="356"/>
      <c r="J14" s="227"/>
      <c r="K14" s="227"/>
      <c r="L14" s="227"/>
      <c r="M14" s="60" t="str">
        <f t="shared" si="4"/>
        <v/>
      </c>
      <c r="N14" s="96" t="str">
        <f t="shared" si="5"/>
        <v/>
      </c>
      <c r="O14" s="96" t="str">
        <f t="shared" si="6"/>
        <v/>
      </c>
      <c r="P14" s="179" t="str">
        <f>IF(G14="","",メイン_入力!$Y$32)</f>
        <v/>
      </c>
      <c r="Q14" s="179" t="str">
        <f>IF(G14="","",メイン_入力!$Z$32)</f>
        <v/>
      </c>
      <c r="R14" s="168" t="str">
        <f t="shared" si="7"/>
        <v/>
      </c>
      <c r="S14" s="168" t="str">
        <f t="shared" si="12"/>
        <v/>
      </c>
      <c r="T14" s="96" t="str">
        <f t="shared" si="8"/>
        <v/>
      </c>
      <c r="U14" s="96" t="str">
        <f t="shared" si="9"/>
        <v/>
      </c>
      <c r="V14" s="96" t="str">
        <f t="shared" si="10"/>
        <v/>
      </c>
      <c r="W14" s="96" t="str">
        <f t="shared" si="11"/>
        <v/>
      </c>
      <c r="X14" s="79"/>
      <c r="Y14" s="3"/>
      <c r="Z14" s="3"/>
      <c r="AA14" s="146"/>
      <c r="AB14" s="146"/>
      <c r="AC14" s="146"/>
      <c r="AD14" s="146"/>
      <c r="AE14" s="146"/>
    </row>
    <row r="15" spans="1:59" ht="14.25" customHeight="1">
      <c r="B15" s="139"/>
      <c r="C15" s="322">
        <v>4</v>
      </c>
      <c r="D15" s="227"/>
      <c r="E15" s="352"/>
      <c r="F15" s="353"/>
      <c r="G15" s="356"/>
      <c r="H15" s="356"/>
      <c r="I15" s="356"/>
      <c r="J15" s="227"/>
      <c r="K15" s="227"/>
      <c r="L15" s="227"/>
      <c r="M15" s="60" t="str">
        <f t="shared" si="4"/>
        <v/>
      </c>
      <c r="N15" s="96" t="str">
        <f t="shared" si="5"/>
        <v/>
      </c>
      <c r="O15" s="96" t="str">
        <f t="shared" si="6"/>
        <v/>
      </c>
      <c r="P15" s="179" t="str">
        <f>IF(G15="","",メイン_入力!$Y$32)</f>
        <v/>
      </c>
      <c r="Q15" s="179" t="str">
        <f>IF(G15="","",メイン_入力!$Z$32)</f>
        <v/>
      </c>
      <c r="R15" s="168" t="str">
        <f t="shared" si="7"/>
        <v/>
      </c>
      <c r="S15" s="168" t="str">
        <f t="shared" si="12"/>
        <v/>
      </c>
      <c r="T15" s="96" t="str">
        <f t="shared" si="8"/>
        <v/>
      </c>
      <c r="U15" s="96" t="str">
        <f t="shared" si="9"/>
        <v/>
      </c>
      <c r="V15" s="96" t="str">
        <f t="shared" si="10"/>
        <v/>
      </c>
      <c r="W15" s="96" t="str">
        <f t="shared" si="11"/>
        <v/>
      </c>
      <c r="X15" s="79"/>
      <c r="Y15" s="3"/>
      <c r="Z15" s="3"/>
      <c r="AA15" s="146"/>
      <c r="AB15" s="146"/>
      <c r="AC15" s="146"/>
      <c r="AD15" s="146"/>
      <c r="AE15" s="146"/>
    </row>
    <row r="16" spans="1:59" ht="14.25" customHeight="1">
      <c r="B16" s="139"/>
      <c r="C16" s="322">
        <v>5</v>
      </c>
      <c r="D16" s="227"/>
      <c r="E16" s="352"/>
      <c r="F16" s="353"/>
      <c r="G16" s="356"/>
      <c r="H16" s="356"/>
      <c r="I16" s="356"/>
      <c r="J16" s="227"/>
      <c r="K16" s="227"/>
      <c r="L16" s="227"/>
      <c r="M16" s="60" t="str">
        <f t="shared" si="4"/>
        <v/>
      </c>
      <c r="N16" s="96" t="str">
        <f t="shared" si="5"/>
        <v/>
      </c>
      <c r="O16" s="96" t="str">
        <f t="shared" si="6"/>
        <v/>
      </c>
      <c r="P16" s="179" t="str">
        <f>IF(G16="","",メイン_入力!$Y$32)</f>
        <v/>
      </c>
      <c r="Q16" s="179" t="str">
        <f>IF(G16="","",メイン_入力!$Z$32)</f>
        <v/>
      </c>
      <c r="R16" s="168" t="str">
        <f t="shared" si="7"/>
        <v/>
      </c>
      <c r="S16" s="168" t="str">
        <f t="shared" si="12"/>
        <v/>
      </c>
      <c r="T16" s="96" t="str">
        <f t="shared" si="8"/>
        <v/>
      </c>
      <c r="U16" s="96" t="str">
        <f t="shared" si="9"/>
        <v/>
      </c>
      <c r="V16" s="96" t="str">
        <f t="shared" si="10"/>
        <v/>
      </c>
      <c r="W16" s="96" t="str">
        <f t="shared" si="11"/>
        <v/>
      </c>
      <c r="X16" s="79"/>
      <c r="Y16" s="3"/>
      <c r="Z16" s="3"/>
      <c r="AA16" s="146"/>
      <c r="AB16" s="146"/>
      <c r="AC16" s="146"/>
      <c r="AD16" s="146"/>
      <c r="AE16" s="146"/>
    </row>
    <row r="17" spans="2:31" ht="14.25" customHeight="1">
      <c r="B17" s="139"/>
      <c r="C17" s="322">
        <v>6</v>
      </c>
      <c r="D17" s="227"/>
      <c r="E17" s="352"/>
      <c r="F17" s="353"/>
      <c r="G17" s="356"/>
      <c r="H17" s="356"/>
      <c r="I17" s="356"/>
      <c r="J17" s="227"/>
      <c r="K17" s="227"/>
      <c r="L17" s="227"/>
      <c r="M17" s="60" t="str">
        <f t="shared" si="4"/>
        <v/>
      </c>
      <c r="N17" s="96" t="str">
        <f t="shared" si="5"/>
        <v/>
      </c>
      <c r="O17" s="96" t="str">
        <f t="shared" si="6"/>
        <v/>
      </c>
      <c r="P17" s="179" t="str">
        <f>IF(G17="","",メイン_入力!$Y$32)</f>
        <v/>
      </c>
      <c r="Q17" s="179" t="str">
        <f>IF(G17="","",メイン_入力!$Z$32)</f>
        <v/>
      </c>
      <c r="R17" s="168" t="str">
        <f t="shared" si="7"/>
        <v/>
      </c>
      <c r="S17" s="168" t="str">
        <f t="shared" si="12"/>
        <v/>
      </c>
      <c r="T17" s="96" t="str">
        <f t="shared" si="8"/>
        <v/>
      </c>
      <c r="U17" s="96" t="str">
        <f t="shared" si="9"/>
        <v/>
      </c>
      <c r="V17" s="96" t="str">
        <f t="shared" si="10"/>
        <v/>
      </c>
      <c r="W17" s="96" t="str">
        <f t="shared" si="11"/>
        <v/>
      </c>
      <c r="X17" s="79"/>
      <c r="Y17" s="3"/>
      <c r="Z17" s="3"/>
      <c r="AA17" s="146"/>
      <c r="AB17" s="146"/>
      <c r="AC17" s="146"/>
      <c r="AD17" s="146"/>
      <c r="AE17" s="146"/>
    </row>
    <row r="18" spans="2:31" ht="14.25" customHeight="1">
      <c r="B18" s="139"/>
      <c r="C18" s="322">
        <v>7</v>
      </c>
      <c r="D18" s="227"/>
      <c r="E18" s="352"/>
      <c r="F18" s="353"/>
      <c r="G18" s="356"/>
      <c r="H18" s="356"/>
      <c r="I18" s="356"/>
      <c r="J18" s="227"/>
      <c r="K18" s="227"/>
      <c r="L18" s="227"/>
      <c r="M18" s="60" t="str">
        <f t="shared" si="4"/>
        <v/>
      </c>
      <c r="N18" s="96" t="str">
        <f t="shared" si="5"/>
        <v/>
      </c>
      <c r="O18" s="96" t="str">
        <f t="shared" si="6"/>
        <v/>
      </c>
      <c r="P18" s="179" t="str">
        <f>IF(G18="","",メイン_入力!$Y$32)</f>
        <v/>
      </c>
      <c r="Q18" s="179" t="str">
        <f>IF(G18="","",メイン_入力!$Z$32)</f>
        <v/>
      </c>
      <c r="R18" s="168" t="str">
        <f t="shared" si="7"/>
        <v/>
      </c>
      <c r="S18" s="168" t="str">
        <f t="shared" si="12"/>
        <v/>
      </c>
      <c r="T18" s="96" t="str">
        <f t="shared" si="8"/>
        <v/>
      </c>
      <c r="U18" s="96" t="str">
        <f t="shared" si="9"/>
        <v/>
      </c>
      <c r="V18" s="96" t="str">
        <f t="shared" si="10"/>
        <v/>
      </c>
      <c r="W18" s="96" t="str">
        <f t="shared" si="11"/>
        <v/>
      </c>
      <c r="X18" s="79"/>
      <c r="Y18" s="3"/>
      <c r="Z18" s="3"/>
      <c r="AA18" s="146"/>
      <c r="AB18" s="146"/>
      <c r="AC18" s="146"/>
      <c r="AD18" s="146"/>
      <c r="AE18" s="146"/>
    </row>
    <row r="19" spans="2:31" ht="14.25" customHeight="1">
      <c r="B19" s="139"/>
      <c r="C19" s="322">
        <v>8</v>
      </c>
      <c r="D19" s="227"/>
      <c r="E19" s="352"/>
      <c r="F19" s="353"/>
      <c r="G19" s="356"/>
      <c r="H19" s="356"/>
      <c r="I19" s="356"/>
      <c r="J19" s="227"/>
      <c r="K19" s="227"/>
      <c r="L19" s="227"/>
      <c r="M19" s="60" t="str">
        <f t="shared" si="4"/>
        <v/>
      </c>
      <c r="N19" s="96" t="str">
        <f t="shared" si="5"/>
        <v/>
      </c>
      <c r="O19" s="96" t="str">
        <f t="shared" si="6"/>
        <v/>
      </c>
      <c r="P19" s="179" t="str">
        <f>IF(G19="","",メイン_入力!$Y$32)</f>
        <v/>
      </c>
      <c r="Q19" s="179" t="str">
        <f>IF(G19="","",メイン_入力!$Z$32)</f>
        <v/>
      </c>
      <c r="R19" s="168" t="str">
        <f t="shared" si="7"/>
        <v/>
      </c>
      <c r="S19" s="168" t="str">
        <f t="shared" si="12"/>
        <v/>
      </c>
      <c r="T19" s="96" t="str">
        <f t="shared" si="8"/>
        <v/>
      </c>
      <c r="U19" s="96" t="str">
        <f t="shared" si="9"/>
        <v/>
      </c>
      <c r="V19" s="96" t="str">
        <f t="shared" si="10"/>
        <v/>
      </c>
      <c r="W19" s="96" t="str">
        <f t="shared" si="11"/>
        <v/>
      </c>
      <c r="X19" s="79"/>
      <c r="Y19" s="3"/>
      <c r="Z19" s="3"/>
      <c r="AA19" s="146"/>
      <c r="AB19" s="146"/>
      <c r="AC19" s="146"/>
      <c r="AD19" s="146"/>
      <c r="AE19" s="146"/>
    </row>
    <row r="20" spans="2:31" ht="14.25" customHeight="1">
      <c r="B20" s="139"/>
      <c r="C20" s="322">
        <v>9</v>
      </c>
      <c r="D20" s="227"/>
      <c r="E20" s="352"/>
      <c r="F20" s="353"/>
      <c r="G20" s="356"/>
      <c r="H20" s="356"/>
      <c r="I20" s="356"/>
      <c r="J20" s="227"/>
      <c r="K20" s="227"/>
      <c r="L20" s="227"/>
      <c r="M20" s="60" t="str">
        <f t="shared" si="4"/>
        <v/>
      </c>
      <c r="N20" s="96" t="str">
        <f t="shared" si="5"/>
        <v/>
      </c>
      <c r="O20" s="96" t="str">
        <f t="shared" si="6"/>
        <v/>
      </c>
      <c r="P20" s="179" t="str">
        <f>IF(G20="","",メイン_入力!$Y$32)</f>
        <v/>
      </c>
      <c r="Q20" s="179" t="str">
        <f>IF(G20="","",メイン_入力!$Z$32)</f>
        <v/>
      </c>
      <c r="R20" s="168" t="str">
        <f t="shared" si="7"/>
        <v/>
      </c>
      <c r="S20" s="168" t="str">
        <f t="shared" si="12"/>
        <v/>
      </c>
      <c r="T20" s="96" t="str">
        <f t="shared" si="8"/>
        <v/>
      </c>
      <c r="U20" s="96" t="str">
        <f t="shared" si="9"/>
        <v/>
      </c>
      <c r="V20" s="96" t="str">
        <f t="shared" si="10"/>
        <v/>
      </c>
      <c r="W20" s="96" t="str">
        <f t="shared" si="11"/>
        <v/>
      </c>
      <c r="X20" s="79"/>
      <c r="Y20" s="3"/>
      <c r="Z20" s="3"/>
      <c r="AA20" s="146"/>
      <c r="AB20" s="146"/>
      <c r="AC20" s="146"/>
      <c r="AD20" s="146"/>
      <c r="AE20" s="146"/>
    </row>
    <row r="21" spans="2:31" ht="14.25" customHeight="1">
      <c r="B21" s="139"/>
      <c r="C21" s="322">
        <v>10</v>
      </c>
      <c r="D21" s="227"/>
      <c r="E21" s="352"/>
      <c r="F21" s="353"/>
      <c r="G21" s="356"/>
      <c r="H21" s="356"/>
      <c r="I21" s="356"/>
      <c r="J21" s="227"/>
      <c r="K21" s="227"/>
      <c r="L21" s="227"/>
      <c r="M21" s="60" t="str">
        <f t="shared" si="4"/>
        <v/>
      </c>
      <c r="N21" s="96" t="str">
        <f t="shared" si="5"/>
        <v/>
      </c>
      <c r="O21" s="96" t="str">
        <f t="shared" si="6"/>
        <v/>
      </c>
      <c r="P21" s="179" t="str">
        <f>IF(G21="","",メイン_入力!$Y$32)</f>
        <v/>
      </c>
      <c r="Q21" s="179" t="str">
        <f>IF(G21="","",メイン_入力!$Z$32)</f>
        <v/>
      </c>
      <c r="R21" s="168" t="str">
        <f t="shared" si="7"/>
        <v/>
      </c>
      <c r="S21" s="168" t="str">
        <f t="shared" si="12"/>
        <v/>
      </c>
      <c r="T21" s="96" t="str">
        <f t="shared" si="8"/>
        <v/>
      </c>
      <c r="U21" s="96" t="str">
        <f t="shared" si="9"/>
        <v/>
      </c>
      <c r="V21" s="96" t="str">
        <f t="shared" si="10"/>
        <v/>
      </c>
      <c r="W21" s="96" t="str">
        <f t="shared" si="11"/>
        <v/>
      </c>
      <c r="X21" s="79"/>
      <c r="Y21" s="3"/>
      <c r="Z21" s="3"/>
      <c r="AA21" s="146"/>
      <c r="AB21" s="146"/>
      <c r="AC21" s="146"/>
      <c r="AD21" s="146"/>
      <c r="AE21" s="146"/>
    </row>
    <row r="22" spans="2:31" ht="14.25" customHeight="1">
      <c r="B22" s="139"/>
      <c r="C22" s="322">
        <v>11</v>
      </c>
      <c r="D22" s="227"/>
      <c r="E22" s="352"/>
      <c r="F22" s="353"/>
      <c r="G22" s="356"/>
      <c r="H22" s="356"/>
      <c r="I22" s="356"/>
      <c r="J22" s="227"/>
      <c r="K22" s="227"/>
      <c r="L22" s="227"/>
      <c r="M22" s="60" t="str">
        <f t="shared" si="4"/>
        <v/>
      </c>
      <c r="N22" s="96" t="str">
        <f t="shared" si="5"/>
        <v/>
      </c>
      <c r="O22" s="96" t="str">
        <f t="shared" si="6"/>
        <v/>
      </c>
      <c r="P22" s="179" t="str">
        <f>IF(G22="","",メイン_入力!$Y$32)</f>
        <v/>
      </c>
      <c r="Q22" s="179" t="str">
        <f>IF(G22="","",メイン_入力!$Z$32)</f>
        <v/>
      </c>
      <c r="R22" s="168" t="str">
        <f t="shared" si="7"/>
        <v/>
      </c>
      <c r="S22" s="168" t="str">
        <f t="shared" si="12"/>
        <v/>
      </c>
      <c r="T22" s="96" t="str">
        <f t="shared" si="8"/>
        <v/>
      </c>
      <c r="U22" s="96" t="str">
        <f t="shared" si="9"/>
        <v/>
      </c>
      <c r="V22" s="96" t="str">
        <f t="shared" si="10"/>
        <v/>
      </c>
      <c r="W22" s="96" t="str">
        <f t="shared" si="11"/>
        <v/>
      </c>
      <c r="X22" s="79"/>
      <c r="Y22" s="3"/>
      <c r="Z22" s="3"/>
      <c r="AA22" s="146"/>
      <c r="AB22" s="146"/>
      <c r="AC22" s="146"/>
      <c r="AD22" s="146"/>
      <c r="AE22" s="146"/>
    </row>
    <row r="23" spans="2:31" ht="14.25" customHeight="1">
      <c r="B23" s="139"/>
      <c r="C23" s="322">
        <v>12</v>
      </c>
      <c r="D23" s="227"/>
      <c r="E23" s="352"/>
      <c r="F23" s="353"/>
      <c r="G23" s="356"/>
      <c r="H23" s="356"/>
      <c r="I23" s="356"/>
      <c r="J23" s="227"/>
      <c r="K23" s="227"/>
      <c r="L23" s="227"/>
      <c r="M23" s="60" t="str">
        <f t="shared" si="4"/>
        <v/>
      </c>
      <c r="N23" s="96" t="str">
        <f t="shared" si="5"/>
        <v/>
      </c>
      <c r="O23" s="96" t="str">
        <f t="shared" si="6"/>
        <v/>
      </c>
      <c r="P23" s="179" t="str">
        <f>IF(G23="","",メイン_入力!$Y$32)</f>
        <v/>
      </c>
      <c r="Q23" s="179" t="str">
        <f>IF(G23="","",メイン_入力!$Z$32)</f>
        <v/>
      </c>
      <c r="R23" s="168" t="str">
        <f t="shared" si="7"/>
        <v/>
      </c>
      <c r="S23" s="168" t="str">
        <f t="shared" si="12"/>
        <v/>
      </c>
      <c r="T23" s="96" t="str">
        <f t="shared" si="8"/>
        <v/>
      </c>
      <c r="U23" s="96" t="str">
        <f t="shared" si="9"/>
        <v/>
      </c>
      <c r="V23" s="96" t="str">
        <f t="shared" si="10"/>
        <v/>
      </c>
      <c r="W23" s="96" t="str">
        <f t="shared" si="11"/>
        <v/>
      </c>
      <c r="X23" s="79"/>
      <c r="Y23" s="3"/>
      <c r="Z23" s="3"/>
      <c r="AA23" s="146"/>
      <c r="AB23" s="146"/>
      <c r="AC23" s="146"/>
      <c r="AD23" s="146"/>
      <c r="AE23" s="146"/>
    </row>
    <row r="24" spans="2:31" ht="14.25" customHeight="1">
      <c r="B24" s="139"/>
      <c r="C24" s="322">
        <v>13</v>
      </c>
      <c r="D24" s="227"/>
      <c r="E24" s="352"/>
      <c r="F24" s="353"/>
      <c r="G24" s="356"/>
      <c r="H24" s="356"/>
      <c r="I24" s="356"/>
      <c r="J24" s="227"/>
      <c r="K24" s="227"/>
      <c r="L24" s="227"/>
      <c r="M24" s="60" t="str">
        <f t="shared" si="4"/>
        <v/>
      </c>
      <c r="N24" s="96" t="str">
        <f t="shared" si="5"/>
        <v/>
      </c>
      <c r="O24" s="96" t="str">
        <f t="shared" si="6"/>
        <v/>
      </c>
      <c r="P24" s="179" t="str">
        <f>IF(G24="","",メイン_入力!$Y$32)</f>
        <v/>
      </c>
      <c r="Q24" s="179" t="str">
        <f>IF(G24="","",メイン_入力!$Z$32)</f>
        <v/>
      </c>
      <c r="R24" s="168" t="str">
        <f t="shared" si="7"/>
        <v/>
      </c>
      <c r="S24" s="168" t="str">
        <f t="shared" si="12"/>
        <v/>
      </c>
      <c r="T24" s="96" t="str">
        <f t="shared" si="8"/>
        <v/>
      </c>
      <c r="U24" s="96" t="str">
        <f t="shared" si="9"/>
        <v/>
      </c>
      <c r="V24" s="96" t="str">
        <f t="shared" si="10"/>
        <v/>
      </c>
      <c r="W24" s="96" t="str">
        <f t="shared" si="11"/>
        <v/>
      </c>
      <c r="X24" s="79"/>
      <c r="Y24" s="3"/>
      <c r="Z24" s="3"/>
      <c r="AA24" s="146"/>
      <c r="AB24" s="146"/>
      <c r="AC24" s="146"/>
      <c r="AD24" s="146"/>
      <c r="AE24" s="146"/>
    </row>
    <row r="25" spans="2:31" ht="14.25" customHeight="1">
      <c r="B25" s="139"/>
      <c r="C25" s="322">
        <v>14</v>
      </c>
      <c r="D25" s="227"/>
      <c r="E25" s="352"/>
      <c r="F25" s="353"/>
      <c r="G25" s="356"/>
      <c r="H25" s="356"/>
      <c r="I25" s="356"/>
      <c r="J25" s="227"/>
      <c r="K25" s="227"/>
      <c r="L25" s="227"/>
      <c r="M25" s="60" t="str">
        <f t="shared" si="4"/>
        <v/>
      </c>
      <c r="N25" s="96" t="str">
        <f t="shared" si="5"/>
        <v/>
      </c>
      <c r="O25" s="96" t="str">
        <f t="shared" si="6"/>
        <v/>
      </c>
      <c r="P25" s="179" t="str">
        <f>IF(G25="","",メイン_入力!$Y$32)</f>
        <v/>
      </c>
      <c r="Q25" s="179" t="str">
        <f>IF(G25="","",メイン_入力!$Z$32)</f>
        <v/>
      </c>
      <c r="R25" s="168" t="str">
        <f t="shared" si="7"/>
        <v/>
      </c>
      <c r="S25" s="168" t="str">
        <f t="shared" si="12"/>
        <v/>
      </c>
      <c r="T25" s="96" t="str">
        <f t="shared" si="8"/>
        <v/>
      </c>
      <c r="U25" s="96" t="str">
        <f t="shared" si="9"/>
        <v/>
      </c>
      <c r="V25" s="96" t="str">
        <f t="shared" si="10"/>
        <v/>
      </c>
      <c r="W25" s="96" t="str">
        <f t="shared" si="11"/>
        <v/>
      </c>
      <c r="X25" s="79"/>
      <c r="Y25" s="3"/>
      <c r="Z25" s="3"/>
      <c r="AA25" s="146"/>
      <c r="AB25" s="146"/>
      <c r="AC25" s="146"/>
      <c r="AD25" s="146"/>
      <c r="AE25" s="146"/>
    </row>
    <row r="26" spans="2:31" ht="14.25" customHeight="1">
      <c r="B26" s="139"/>
      <c r="C26" s="322">
        <v>15</v>
      </c>
      <c r="D26" s="227"/>
      <c r="E26" s="352"/>
      <c r="F26" s="353"/>
      <c r="G26" s="356"/>
      <c r="H26" s="356"/>
      <c r="I26" s="356"/>
      <c r="J26" s="227"/>
      <c r="K26" s="227"/>
      <c r="L26" s="227"/>
      <c r="M26" s="60" t="str">
        <f t="shared" si="4"/>
        <v/>
      </c>
      <c r="N26" s="96" t="str">
        <f t="shared" si="5"/>
        <v/>
      </c>
      <c r="O26" s="96" t="str">
        <f t="shared" si="6"/>
        <v/>
      </c>
      <c r="P26" s="179" t="str">
        <f>IF(G26="","",メイン_入力!$Y$32)</f>
        <v/>
      </c>
      <c r="Q26" s="179" t="str">
        <f>IF(G26="","",メイン_入力!$Z$32)</f>
        <v/>
      </c>
      <c r="R26" s="168" t="str">
        <f t="shared" si="7"/>
        <v/>
      </c>
      <c r="S26" s="168" t="str">
        <f t="shared" si="12"/>
        <v/>
      </c>
      <c r="T26" s="96" t="str">
        <f t="shared" si="8"/>
        <v/>
      </c>
      <c r="U26" s="96" t="str">
        <f t="shared" si="9"/>
        <v/>
      </c>
      <c r="V26" s="96" t="str">
        <f t="shared" si="10"/>
        <v/>
      </c>
      <c r="W26" s="96" t="str">
        <f t="shared" si="11"/>
        <v/>
      </c>
      <c r="X26" s="79"/>
      <c r="Y26" s="3"/>
      <c r="Z26" s="3"/>
      <c r="AA26" s="146"/>
      <c r="AB26" s="146"/>
      <c r="AC26" s="146"/>
      <c r="AD26" s="146"/>
      <c r="AE26" s="146"/>
    </row>
    <row r="27" spans="2:31" ht="14.25" customHeight="1">
      <c r="B27" s="139"/>
      <c r="C27" s="322">
        <v>16</v>
      </c>
      <c r="D27" s="227"/>
      <c r="E27" s="352"/>
      <c r="F27" s="353"/>
      <c r="G27" s="356"/>
      <c r="H27" s="356"/>
      <c r="I27" s="356"/>
      <c r="J27" s="227"/>
      <c r="K27" s="227"/>
      <c r="L27" s="227"/>
      <c r="M27" s="60" t="str">
        <f t="shared" si="4"/>
        <v/>
      </c>
      <c r="N27" s="96" t="str">
        <f t="shared" si="5"/>
        <v/>
      </c>
      <c r="O27" s="96" t="str">
        <f t="shared" si="6"/>
        <v/>
      </c>
      <c r="P27" s="179" t="str">
        <f>IF(G27="","",メイン_入力!$Y$32)</f>
        <v/>
      </c>
      <c r="Q27" s="179" t="str">
        <f>IF(G27="","",メイン_入力!$Z$32)</f>
        <v/>
      </c>
      <c r="R27" s="168" t="str">
        <f t="shared" si="7"/>
        <v/>
      </c>
      <c r="S27" s="168" t="str">
        <f t="shared" si="12"/>
        <v/>
      </c>
      <c r="T27" s="96" t="str">
        <f t="shared" si="8"/>
        <v/>
      </c>
      <c r="U27" s="96" t="str">
        <f t="shared" si="9"/>
        <v/>
      </c>
      <c r="V27" s="96" t="str">
        <f t="shared" si="10"/>
        <v/>
      </c>
      <c r="W27" s="96" t="str">
        <f t="shared" si="11"/>
        <v/>
      </c>
      <c r="X27" s="79"/>
      <c r="Y27" s="3"/>
      <c r="Z27" s="3"/>
      <c r="AA27" s="146"/>
      <c r="AB27" s="146"/>
      <c r="AC27" s="146"/>
      <c r="AD27" s="146"/>
      <c r="AE27" s="146"/>
    </row>
    <row r="28" spans="2:31" ht="14.25" customHeight="1">
      <c r="B28" s="139"/>
      <c r="C28" s="322">
        <v>17</v>
      </c>
      <c r="D28" s="227"/>
      <c r="E28" s="352"/>
      <c r="F28" s="353"/>
      <c r="G28" s="356"/>
      <c r="H28" s="356"/>
      <c r="I28" s="356"/>
      <c r="J28" s="227"/>
      <c r="K28" s="227"/>
      <c r="L28" s="227"/>
      <c r="M28" s="60" t="str">
        <f t="shared" si="4"/>
        <v/>
      </c>
      <c r="N28" s="96" t="str">
        <f t="shared" si="5"/>
        <v/>
      </c>
      <c r="O28" s="96" t="str">
        <f t="shared" si="6"/>
        <v/>
      </c>
      <c r="P28" s="179" t="str">
        <f>IF(G28="","",メイン_入力!$Y$32)</f>
        <v/>
      </c>
      <c r="Q28" s="179" t="str">
        <f>IF(G28="","",メイン_入力!$Z$32)</f>
        <v/>
      </c>
      <c r="R28" s="168" t="str">
        <f t="shared" si="7"/>
        <v/>
      </c>
      <c r="S28" s="168" t="str">
        <f t="shared" si="12"/>
        <v/>
      </c>
      <c r="T28" s="96" t="str">
        <f t="shared" si="8"/>
        <v/>
      </c>
      <c r="U28" s="96" t="str">
        <f t="shared" si="9"/>
        <v/>
      </c>
      <c r="V28" s="96" t="str">
        <f t="shared" si="10"/>
        <v/>
      </c>
      <c r="W28" s="96" t="str">
        <f t="shared" si="11"/>
        <v/>
      </c>
      <c r="X28" s="79"/>
      <c r="Y28" s="3"/>
      <c r="Z28" s="3"/>
      <c r="AA28" s="146"/>
      <c r="AB28" s="146"/>
      <c r="AC28" s="146"/>
      <c r="AD28" s="146"/>
      <c r="AE28" s="146"/>
    </row>
    <row r="29" spans="2:31" ht="14.25" customHeight="1">
      <c r="B29" s="139"/>
      <c r="C29" s="322">
        <v>18</v>
      </c>
      <c r="D29" s="227"/>
      <c r="E29" s="352"/>
      <c r="F29" s="353"/>
      <c r="G29" s="356"/>
      <c r="H29" s="356"/>
      <c r="I29" s="356"/>
      <c r="J29" s="227"/>
      <c r="K29" s="227"/>
      <c r="L29" s="227"/>
      <c r="M29" s="60" t="str">
        <f t="shared" si="4"/>
        <v/>
      </c>
      <c r="N29" s="96" t="str">
        <f t="shared" si="5"/>
        <v/>
      </c>
      <c r="O29" s="96" t="str">
        <f t="shared" si="6"/>
        <v/>
      </c>
      <c r="P29" s="179" t="str">
        <f>IF(G29="","",メイン_入力!$Y$32)</f>
        <v/>
      </c>
      <c r="Q29" s="179" t="str">
        <f>IF(G29="","",メイン_入力!$Z$32)</f>
        <v/>
      </c>
      <c r="R29" s="168" t="str">
        <f t="shared" si="7"/>
        <v/>
      </c>
      <c r="S29" s="168" t="str">
        <f t="shared" si="12"/>
        <v/>
      </c>
      <c r="T29" s="96" t="str">
        <f t="shared" si="8"/>
        <v/>
      </c>
      <c r="U29" s="96" t="str">
        <f t="shared" si="9"/>
        <v/>
      </c>
      <c r="V29" s="96" t="str">
        <f t="shared" si="10"/>
        <v/>
      </c>
      <c r="W29" s="96" t="str">
        <f t="shared" si="11"/>
        <v/>
      </c>
      <c r="X29" s="79"/>
      <c r="Y29" s="3"/>
      <c r="Z29" s="3"/>
      <c r="AA29" s="146"/>
      <c r="AB29" s="146"/>
      <c r="AC29" s="146"/>
      <c r="AD29" s="146"/>
      <c r="AE29" s="146"/>
    </row>
    <row r="30" spans="2:31" ht="14.25" customHeight="1">
      <c r="B30" s="139"/>
      <c r="C30" s="322">
        <v>19</v>
      </c>
      <c r="D30" s="227"/>
      <c r="E30" s="352"/>
      <c r="F30" s="353"/>
      <c r="G30" s="356"/>
      <c r="H30" s="356"/>
      <c r="I30" s="356"/>
      <c r="J30" s="227"/>
      <c r="K30" s="227"/>
      <c r="L30" s="227"/>
      <c r="M30" s="60" t="str">
        <f t="shared" si="4"/>
        <v/>
      </c>
      <c r="N30" s="96" t="str">
        <f t="shared" si="5"/>
        <v/>
      </c>
      <c r="O30" s="96" t="str">
        <f t="shared" si="6"/>
        <v/>
      </c>
      <c r="P30" s="179" t="str">
        <f>IF(G30="","",メイン_入力!$Y$32)</f>
        <v/>
      </c>
      <c r="Q30" s="179" t="str">
        <f>IF(G30="","",メイン_入力!$Z$32)</f>
        <v/>
      </c>
      <c r="R30" s="168" t="str">
        <f t="shared" si="7"/>
        <v/>
      </c>
      <c r="S30" s="168" t="str">
        <f t="shared" si="12"/>
        <v/>
      </c>
      <c r="T30" s="96" t="str">
        <f t="shared" si="8"/>
        <v/>
      </c>
      <c r="U30" s="96" t="str">
        <f t="shared" si="9"/>
        <v/>
      </c>
      <c r="V30" s="96" t="str">
        <f t="shared" si="10"/>
        <v/>
      </c>
      <c r="W30" s="96" t="str">
        <f t="shared" si="11"/>
        <v/>
      </c>
      <c r="X30" s="79"/>
      <c r="Y30" s="3"/>
      <c r="Z30" s="3"/>
      <c r="AA30" s="146"/>
      <c r="AB30" s="146"/>
      <c r="AC30" s="146"/>
      <c r="AD30" s="146"/>
      <c r="AE30" s="146"/>
    </row>
    <row r="31" spans="2:31" ht="14.25" customHeight="1">
      <c r="B31" s="139"/>
      <c r="C31" s="322">
        <v>20</v>
      </c>
      <c r="D31" s="227"/>
      <c r="E31" s="352"/>
      <c r="F31" s="353"/>
      <c r="G31" s="356"/>
      <c r="H31" s="356"/>
      <c r="I31" s="356"/>
      <c r="J31" s="227"/>
      <c r="K31" s="227"/>
      <c r="L31" s="227"/>
      <c r="M31" s="60" t="str">
        <f t="shared" si="4"/>
        <v/>
      </c>
      <c r="N31" s="96" t="str">
        <f t="shared" si="5"/>
        <v/>
      </c>
      <c r="O31" s="96" t="str">
        <f t="shared" si="6"/>
        <v/>
      </c>
      <c r="P31" s="179" t="str">
        <f>IF(G31="","",メイン_入力!$Y$32)</f>
        <v/>
      </c>
      <c r="Q31" s="179" t="str">
        <f>IF(G31="","",メイン_入力!$Z$32)</f>
        <v/>
      </c>
      <c r="R31" s="168" t="str">
        <f t="shared" si="7"/>
        <v/>
      </c>
      <c r="S31" s="168" t="str">
        <f t="shared" si="12"/>
        <v/>
      </c>
      <c r="T31" s="96" t="str">
        <f t="shared" si="8"/>
        <v/>
      </c>
      <c r="U31" s="96" t="str">
        <f t="shared" si="9"/>
        <v/>
      </c>
      <c r="V31" s="96" t="str">
        <f t="shared" si="10"/>
        <v/>
      </c>
      <c r="W31" s="96" t="str">
        <f t="shared" si="11"/>
        <v/>
      </c>
      <c r="X31" s="79"/>
      <c r="Y31" s="3"/>
      <c r="Z31" s="3"/>
      <c r="AA31" s="146"/>
      <c r="AB31" s="146"/>
      <c r="AC31" s="146"/>
      <c r="AD31" s="146"/>
      <c r="AE31" s="146"/>
    </row>
    <row r="32" spans="2:31" ht="14.25" customHeight="1">
      <c r="B32" s="139"/>
      <c r="C32" s="322">
        <v>21</v>
      </c>
      <c r="D32" s="227"/>
      <c r="E32" s="352"/>
      <c r="F32" s="353"/>
      <c r="G32" s="356"/>
      <c r="H32" s="356"/>
      <c r="I32" s="356"/>
      <c r="J32" s="227"/>
      <c r="K32" s="227"/>
      <c r="L32" s="227"/>
      <c r="M32" s="60" t="str">
        <f t="shared" si="4"/>
        <v/>
      </c>
      <c r="N32" s="96" t="str">
        <f t="shared" si="5"/>
        <v/>
      </c>
      <c r="O32" s="96" t="str">
        <f t="shared" si="6"/>
        <v/>
      </c>
      <c r="P32" s="179" t="str">
        <f>IF(G32="","",メイン_入力!$Y$32)</f>
        <v/>
      </c>
      <c r="Q32" s="179" t="str">
        <f>IF(G32="","",メイン_入力!$Z$32)</f>
        <v/>
      </c>
      <c r="R32" s="168" t="str">
        <f t="shared" si="7"/>
        <v/>
      </c>
      <c r="S32" s="168" t="str">
        <f t="shared" si="12"/>
        <v/>
      </c>
      <c r="T32" s="96" t="str">
        <f t="shared" si="8"/>
        <v/>
      </c>
      <c r="U32" s="96" t="str">
        <f t="shared" si="9"/>
        <v/>
      </c>
      <c r="V32" s="96" t="str">
        <f t="shared" si="10"/>
        <v/>
      </c>
      <c r="W32" s="96" t="str">
        <f t="shared" si="11"/>
        <v/>
      </c>
      <c r="X32" s="79"/>
      <c r="Y32" s="3"/>
      <c r="Z32" s="3"/>
      <c r="AA32" s="146"/>
      <c r="AB32" s="146"/>
      <c r="AC32" s="146"/>
      <c r="AD32" s="146"/>
      <c r="AE32" s="146"/>
    </row>
    <row r="33" spans="2:31" ht="14.25" customHeight="1">
      <c r="B33" s="139"/>
      <c r="C33" s="322">
        <v>22</v>
      </c>
      <c r="D33" s="227"/>
      <c r="E33" s="352"/>
      <c r="F33" s="353"/>
      <c r="G33" s="356"/>
      <c r="H33" s="356"/>
      <c r="I33" s="356"/>
      <c r="J33" s="227"/>
      <c r="K33" s="227"/>
      <c r="L33" s="227"/>
      <c r="M33" s="60" t="str">
        <f t="shared" si="4"/>
        <v/>
      </c>
      <c r="N33" s="96" t="str">
        <f t="shared" si="5"/>
        <v/>
      </c>
      <c r="O33" s="96" t="str">
        <f t="shared" si="6"/>
        <v/>
      </c>
      <c r="P33" s="179" t="str">
        <f>IF(G33="","",メイン_入力!$Y$32)</f>
        <v/>
      </c>
      <c r="Q33" s="179" t="str">
        <f>IF(G33="","",メイン_入力!$Z$32)</f>
        <v/>
      </c>
      <c r="R33" s="168" t="str">
        <f t="shared" si="7"/>
        <v/>
      </c>
      <c r="S33" s="168" t="str">
        <f t="shared" si="12"/>
        <v/>
      </c>
      <c r="T33" s="96" t="str">
        <f t="shared" si="8"/>
        <v/>
      </c>
      <c r="U33" s="96" t="str">
        <f t="shared" si="9"/>
        <v/>
      </c>
      <c r="V33" s="96" t="str">
        <f t="shared" si="10"/>
        <v/>
      </c>
      <c r="W33" s="96" t="str">
        <f t="shared" si="11"/>
        <v/>
      </c>
      <c r="X33" s="79"/>
      <c r="Y33" s="3"/>
      <c r="Z33" s="3"/>
      <c r="AA33" s="146"/>
      <c r="AB33" s="146"/>
      <c r="AC33" s="146"/>
      <c r="AD33" s="146"/>
      <c r="AE33" s="146"/>
    </row>
    <row r="34" spans="2:31" ht="14.25" customHeight="1">
      <c r="B34" s="139"/>
      <c r="C34" s="322">
        <v>23</v>
      </c>
      <c r="D34" s="227"/>
      <c r="E34" s="352"/>
      <c r="F34" s="353"/>
      <c r="G34" s="356"/>
      <c r="H34" s="356"/>
      <c r="I34" s="356"/>
      <c r="J34" s="227"/>
      <c r="K34" s="227"/>
      <c r="L34" s="227"/>
      <c r="M34" s="60" t="str">
        <f t="shared" si="4"/>
        <v/>
      </c>
      <c r="N34" s="96" t="str">
        <f t="shared" si="5"/>
        <v/>
      </c>
      <c r="O34" s="96" t="str">
        <f t="shared" si="6"/>
        <v/>
      </c>
      <c r="P34" s="179" t="str">
        <f>IF(G34="","",メイン_入力!$Y$32)</f>
        <v/>
      </c>
      <c r="Q34" s="179" t="str">
        <f>IF(G34="","",メイン_入力!$Z$32)</f>
        <v/>
      </c>
      <c r="R34" s="168" t="str">
        <f t="shared" si="7"/>
        <v/>
      </c>
      <c r="S34" s="168" t="str">
        <f t="shared" si="12"/>
        <v/>
      </c>
      <c r="T34" s="96" t="str">
        <f t="shared" si="8"/>
        <v/>
      </c>
      <c r="U34" s="96" t="str">
        <f t="shared" si="9"/>
        <v/>
      </c>
      <c r="V34" s="96" t="str">
        <f t="shared" si="10"/>
        <v/>
      </c>
      <c r="W34" s="96" t="str">
        <f t="shared" si="11"/>
        <v/>
      </c>
      <c r="X34" s="79"/>
      <c r="Y34" s="3"/>
      <c r="Z34" s="3"/>
      <c r="AA34" s="146"/>
      <c r="AB34" s="146"/>
      <c r="AC34" s="146"/>
      <c r="AD34" s="146"/>
      <c r="AE34" s="146"/>
    </row>
    <row r="35" spans="2:31" ht="14.25" customHeight="1">
      <c r="B35" s="139"/>
      <c r="C35" s="322">
        <v>24</v>
      </c>
      <c r="D35" s="227"/>
      <c r="E35" s="352"/>
      <c r="F35" s="353"/>
      <c r="G35" s="356"/>
      <c r="H35" s="356"/>
      <c r="I35" s="356"/>
      <c r="J35" s="227"/>
      <c r="K35" s="227"/>
      <c r="L35" s="227"/>
      <c r="M35" s="60" t="str">
        <f t="shared" si="4"/>
        <v/>
      </c>
      <c r="N35" s="96" t="str">
        <f t="shared" si="5"/>
        <v/>
      </c>
      <c r="O35" s="96" t="str">
        <f t="shared" si="6"/>
        <v/>
      </c>
      <c r="P35" s="179" t="str">
        <f>IF(G35="","",メイン_入力!$Y$32)</f>
        <v/>
      </c>
      <c r="Q35" s="179" t="str">
        <f>IF(G35="","",メイン_入力!$Z$32)</f>
        <v/>
      </c>
      <c r="R35" s="168" t="str">
        <f t="shared" si="7"/>
        <v/>
      </c>
      <c r="S35" s="168" t="str">
        <f t="shared" si="12"/>
        <v/>
      </c>
      <c r="T35" s="96" t="str">
        <f t="shared" si="8"/>
        <v/>
      </c>
      <c r="U35" s="96" t="str">
        <f t="shared" si="9"/>
        <v/>
      </c>
      <c r="V35" s="96" t="str">
        <f t="shared" si="10"/>
        <v/>
      </c>
      <c r="W35" s="96" t="str">
        <f t="shared" si="11"/>
        <v/>
      </c>
      <c r="X35" s="79"/>
      <c r="Y35" s="3"/>
      <c r="Z35" s="3"/>
      <c r="AA35" s="146"/>
      <c r="AB35" s="146"/>
      <c r="AC35" s="146"/>
      <c r="AD35" s="146"/>
      <c r="AE35" s="146"/>
    </row>
    <row r="36" spans="2:31" ht="14.25" customHeight="1">
      <c r="B36" s="139"/>
      <c r="C36" s="322">
        <v>25</v>
      </c>
      <c r="D36" s="227"/>
      <c r="E36" s="352"/>
      <c r="F36" s="353"/>
      <c r="G36" s="356"/>
      <c r="H36" s="356"/>
      <c r="I36" s="356"/>
      <c r="J36" s="227"/>
      <c r="K36" s="227"/>
      <c r="L36" s="227"/>
      <c r="M36" s="60" t="str">
        <f t="shared" si="4"/>
        <v/>
      </c>
      <c r="N36" s="96" t="str">
        <f t="shared" si="5"/>
        <v/>
      </c>
      <c r="O36" s="96" t="str">
        <f t="shared" si="6"/>
        <v/>
      </c>
      <c r="P36" s="179" t="str">
        <f>IF(G36="","",メイン_入力!$Y$32)</f>
        <v/>
      </c>
      <c r="Q36" s="179" t="str">
        <f>IF(G36="","",メイン_入力!$Z$32)</f>
        <v/>
      </c>
      <c r="R36" s="168" t="str">
        <f t="shared" si="7"/>
        <v/>
      </c>
      <c r="S36" s="168" t="str">
        <f t="shared" si="12"/>
        <v/>
      </c>
      <c r="T36" s="96" t="str">
        <f t="shared" si="8"/>
        <v/>
      </c>
      <c r="U36" s="96" t="str">
        <f t="shared" si="9"/>
        <v/>
      </c>
      <c r="V36" s="96" t="str">
        <f t="shared" si="10"/>
        <v/>
      </c>
      <c r="W36" s="96" t="str">
        <f t="shared" si="11"/>
        <v/>
      </c>
      <c r="X36" s="79"/>
      <c r="Y36" s="3"/>
      <c r="Z36" s="3"/>
      <c r="AA36" s="146"/>
      <c r="AB36" s="146"/>
      <c r="AC36" s="146"/>
      <c r="AD36" s="146"/>
      <c r="AE36" s="146"/>
    </row>
    <row r="37" spans="2:31" ht="14.25" customHeight="1">
      <c r="B37" s="139"/>
      <c r="C37" s="322">
        <v>26</v>
      </c>
      <c r="D37" s="227"/>
      <c r="E37" s="352"/>
      <c r="F37" s="353"/>
      <c r="G37" s="356"/>
      <c r="H37" s="356"/>
      <c r="I37" s="356"/>
      <c r="J37" s="227"/>
      <c r="K37" s="227"/>
      <c r="L37" s="227"/>
      <c r="M37" s="60" t="str">
        <f t="shared" si="4"/>
        <v/>
      </c>
      <c r="N37" s="96" t="str">
        <f t="shared" si="5"/>
        <v/>
      </c>
      <c r="O37" s="96" t="str">
        <f t="shared" si="6"/>
        <v/>
      </c>
      <c r="P37" s="179" t="str">
        <f>IF(G37="","",メイン_入力!$Y$32)</f>
        <v/>
      </c>
      <c r="Q37" s="179" t="str">
        <f>IF(G37="","",メイン_入力!$Z$32)</f>
        <v/>
      </c>
      <c r="R37" s="168" t="str">
        <f t="shared" si="7"/>
        <v/>
      </c>
      <c r="S37" s="168" t="str">
        <f t="shared" si="12"/>
        <v/>
      </c>
      <c r="T37" s="96" t="str">
        <f t="shared" si="8"/>
        <v/>
      </c>
      <c r="U37" s="96" t="str">
        <f t="shared" si="9"/>
        <v/>
      </c>
      <c r="V37" s="96" t="str">
        <f t="shared" si="10"/>
        <v/>
      </c>
      <c r="W37" s="96" t="str">
        <f t="shared" si="11"/>
        <v/>
      </c>
      <c r="X37" s="79"/>
      <c r="Y37" s="3"/>
      <c r="Z37" s="3"/>
      <c r="AA37" s="146"/>
      <c r="AB37" s="146"/>
      <c r="AC37" s="146"/>
      <c r="AD37" s="146"/>
      <c r="AE37" s="146"/>
    </row>
    <row r="38" spans="2:31" ht="14.25" customHeight="1">
      <c r="B38" s="139"/>
      <c r="C38" s="322">
        <v>27</v>
      </c>
      <c r="D38" s="227"/>
      <c r="E38" s="352"/>
      <c r="F38" s="353"/>
      <c r="G38" s="356"/>
      <c r="H38" s="356"/>
      <c r="I38" s="356"/>
      <c r="J38" s="227"/>
      <c r="K38" s="227"/>
      <c r="L38" s="227"/>
      <c r="M38" s="60" t="str">
        <f t="shared" si="4"/>
        <v/>
      </c>
      <c r="N38" s="96" t="str">
        <f t="shared" si="5"/>
        <v/>
      </c>
      <c r="O38" s="96" t="str">
        <f t="shared" si="6"/>
        <v/>
      </c>
      <c r="P38" s="179" t="str">
        <f>IF(G38="","",メイン_入力!$Y$32)</f>
        <v/>
      </c>
      <c r="Q38" s="179" t="str">
        <f>IF(G38="","",メイン_入力!$Z$32)</f>
        <v/>
      </c>
      <c r="R38" s="168" t="str">
        <f t="shared" si="7"/>
        <v/>
      </c>
      <c r="S38" s="168" t="str">
        <f t="shared" si="12"/>
        <v/>
      </c>
      <c r="T38" s="96" t="str">
        <f t="shared" si="8"/>
        <v/>
      </c>
      <c r="U38" s="96" t="str">
        <f t="shared" si="9"/>
        <v/>
      </c>
      <c r="V38" s="96" t="str">
        <f t="shared" si="10"/>
        <v/>
      </c>
      <c r="W38" s="96" t="str">
        <f t="shared" si="11"/>
        <v/>
      </c>
      <c r="X38" s="79"/>
      <c r="Y38" s="3"/>
      <c r="Z38" s="3"/>
      <c r="AA38" s="146"/>
      <c r="AB38" s="146"/>
      <c r="AC38" s="146"/>
      <c r="AD38" s="146"/>
      <c r="AE38" s="146"/>
    </row>
    <row r="39" spans="2:31" ht="14.25" customHeight="1">
      <c r="B39" s="139"/>
      <c r="C39" s="322">
        <v>28</v>
      </c>
      <c r="D39" s="227"/>
      <c r="E39" s="352"/>
      <c r="F39" s="353"/>
      <c r="G39" s="356"/>
      <c r="H39" s="356"/>
      <c r="I39" s="356"/>
      <c r="J39" s="227"/>
      <c r="K39" s="227"/>
      <c r="L39" s="227"/>
      <c r="M39" s="60" t="str">
        <f t="shared" si="4"/>
        <v/>
      </c>
      <c r="N39" s="96" t="str">
        <f t="shared" si="5"/>
        <v/>
      </c>
      <c r="O39" s="96" t="str">
        <f t="shared" si="6"/>
        <v/>
      </c>
      <c r="P39" s="179" t="str">
        <f>IF(G39="","",メイン_入力!$Y$32)</f>
        <v/>
      </c>
      <c r="Q39" s="179" t="str">
        <f>IF(G39="","",メイン_入力!$Z$32)</f>
        <v/>
      </c>
      <c r="R39" s="168" t="str">
        <f t="shared" si="7"/>
        <v/>
      </c>
      <c r="S39" s="168" t="str">
        <f t="shared" si="12"/>
        <v/>
      </c>
      <c r="T39" s="96" t="str">
        <f t="shared" si="8"/>
        <v/>
      </c>
      <c r="U39" s="96" t="str">
        <f t="shared" si="9"/>
        <v/>
      </c>
      <c r="V39" s="96" t="str">
        <f t="shared" si="10"/>
        <v/>
      </c>
      <c r="W39" s="96" t="str">
        <f t="shared" si="11"/>
        <v/>
      </c>
      <c r="X39" s="79"/>
      <c r="Y39" s="3"/>
      <c r="Z39" s="3"/>
      <c r="AA39" s="146"/>
      <c r="AB39" s="146"/>
      <c r="AC39" s="146"/>
      <c r="AD39" s="146"/>
      <c r="AE39" s="146"/>
    </row>
    <row r="40" spans="2:31" ht="14.25" customHeight="1">
      <c r="B40" s="139"/>
      <c r="C40" s="322">
        <v>29</v>
      </c>
      <c r="D40" s="227"/>
      <c r="E40" s="352"/>
      <c r="F40" s="353"/>
      <c r="G40" s="356"/>
      <c r="H40" s="356"/>
      <c r="I40" s="356"/>
      <c r="J40" s="227"/>
      <c r="K40" s="227"/>
      <c r="L40" s="227"/>
      <c r="M40" s="60" t="str">
        <f t="shared" si="4"/>
        <v/>
      </c>
      <c r="N40" s="96" t="str">
        <f t="shared" si="5"/>
        <v/>
      </c>
      <c r="O40" s="96" t="str">
        <f t="shared" si="6"/>
        <v/>
      </c>
      <c r="P40" s="179" t="str">
        <f>IF(G40="","",メイン_入力!$Y$32)</f>
        <v/>
      </c>
      <c r="Q40" s="179" t="str">
        <f>IF(G40="","",メイン_入力!$Z$32)</f>
        <v/>
      </c>
      <c r="R40" s="168" t="str">
        <f t="shared" si="7"/>
        <v/>
      </c>
      <c r="S40" s="168" t="str">
        <f t="shared" si="12"/>
        <v/>
      </c>
      <c r="T40" s="96" t="str">
        <f t="shared" si="8"/>
        <v/>
      </c>
      <c r="U40" s="96" t="str">
        <f t="shared" si="9"/>
        <v/>
      </c>
      <c r="V40" s="96" t="str">
        <f t="shared" si="10"/>
        <v/>
      </c>
      <c r="W40" s="96" t="str">
        <f t="shared" si="11"/>
        <v/>
      </c>
      <c r="X40" s="79"/>
      <c r="Y40" s="3"/>
      <c r="Z40" s="3"/>
      <c r="AA40" s="146"/>
      <c r="AB40" s="146"/>
      <c r="AC40" s="146"/>
      <c r="AD40" s="146"/>
      <c r="AE40" s="146"/>
    </row>
    <row r="41" spans="2:31" ht="14.25" customHeight="1">
      <c r="B41" s="139"/>
      <c r="C41" s="322">
        <v>30</v>
      </c>
      <c r="D41" s="227"/>
      <c r="E41" s="352"/>
      <c r="F41" s="353"/>
      <c r="G41" s="356"/>
      <c r="H41" s="356"/>
      <c r="I41" s="356"/>
      <c r="J41" s="227"/>
      <c r="K41" s="227"/>
      <c r="L41" s="227"/>
      <c r="M41" s="60" t="str">
        <f t="shared" si="4"/>
        <v/>
      </c>
      <c r="N41" s="96" t="str">
        <f t="shared" si="5"/>
        <v/>
      </c>
      <c r="O41" s="96" t="str">
        <f t="shared" si="6"/>
        <v/>
      </c>
      <c r="P41" s="179" t="str">
        <f>IF(G41="","",メイン_入力!$Y$32)</f>
        <v/>
      </c>
      <c r="Q41" s="179" t="str">
        <f>IF(G41="","",メイン_入力!$Z$32)</f>
        <v/>
      </c>
      <c r="R41" s="168" t="str">
        <f t="shared" si="7"/>
        <v/>
      </c>
      <c r="S41" s="168" t="str">
        <f t="shared" si="12"/>
        <v/>
      </c>
      <c r="T41" s="96" t="str">
        <f t="shared" si="8"/>
        <v/>
      </c>
      <c r="U41" s="96" t="str">
        <f t="shared" si="9"/>
        <v/>
      </c>
      <c r="V41" s="96" t="str">
        <f t="shared" si="10"/>
        <v/>
      </c>
      <c r="W41" s="96" t="str">
        <f t="shared" si="11"/>
        <v/>
      </c>
      <c r="X41" s="79"/>
      <c r="Y41" s="3"/>
      <c r="Z41" s="3"/>
      <c r="AA41" s="146"/>
      <c r="AB41" s="146"/>
      <c r="AC41" s="146"/>
      <c r="AD41" s="146"/>
      <c r="AE41" s="146"/>
    </row>
    <row r="42" spans="2:31" hidden="1">
      <c r="B42" s="299"/>
      <c r="C42" s="332"/>
      <c r="D42" s="332"/>
      <c r="E42" s="332"/>
      <c r="F42" s="332"/>
      <c r="G42" s="332"/>
      <c r="H42" s="332"/>
      <c r="I42" s="332"/>
      <c r="J42" s="332"/>
      <c r="K42" s="332"/>
      <c r="L42" s="332"/>
      <c r="M42" s="332"/>
      <c r="N42" s="332"/>
      <c r="O42" s="332"/>
      <c r="P42" s="332"/>
      <c r="Q42" s="332"/>
      <c r="R42" s="332"/>
      <c r="S42" s="332"/>
      <c r="T42" s="332"/>
      <c r="U42" s="332"/>
      <c r="V42" s="332"/>
      <c r="W42" s="332"/>
      <c r="X42" s="334"/>
    </row>
    <row r="43" spans="2:31" hidden="1">
      <c r="X43" s="303" t="s">
        <v>229</v>
      </c>
    </row>
    <row r="44" spans="2:31" ht="14.25" customHeight="1">
      <c r="B44" s="139"/>
      <c r="C44" s="322">
        <v>31</v>
      </c>
      <c r="D44" s="227"/>
      <c r="E44" s="352"/>
      <c r="F44" s="353"/>
      <c r="G44" s="356"/>
      <c r="H44" s="356"/>
      <c r="I44" s="356"/>
      <c r="J44" s="227"/>
      <c r="K44" s="227"/>
      <c r="L44" s="227"/>
      <c r="M44" s="60" t="str">
        <f t="shared" ref="M44:M73" si="13">IF(I44="","",SUMIF(J44:L44,"○",$AA$11:$AC$11))</f>
        <v/>
      </c>
      <c r="N44" s="96" t="str">
        <f t="shared" ref="N44:N73" si="14">IF(E44="","",$AA$9)</f>
        <v/>
      </c>
      <c r="O44" s="96" t="str">
        <f t="shared" ref="O44:O73" si="15">IF(E44="","",$AB$9)</f>
        <v/>
      </c>
      <c r="P44" s="179" t="str">
        <f>IF(G44="","",メイン_入力!$Y$32)</f>
        <v/>
      </c>
      <c r="Q44" s="179" t="str">
        <f>IF(G44="","",メイン_入力!$Z$32)</f>
        <v/>
      </c>
      <c r="R44" s="168" t="str">
        <f t="shared" ref="R44:R73" si="16">IF(I44="","",0.33*G44*I44*(1-M44)*(N44*P44+O44*Q44)*3.6/1000)</f>
        <v/>
      </c>
      <c r="S44" s="168" t="str">
        <f t="shared" ref="S44:S73" si="17">IF(M44="","",R44*M44/(1-M44))</f>
        <v/>
      </c>
      <c r="T44" s="96" t="str">
        <f t="shared" ref="T44:T73" si="18">IF(ISERROR(S44),"",IF(S44="","",S44*$AQ$3/1000))</f>
        <v/>
      </c>
      <c r="U44" s="96" t="str">
        <f t="shared" ref="U44:U73" si="19">IF(ISERROR(S44),"",IF(S44="","",S44*$AQ$4/1000))</f>
        <v/>
      </c>
      <c r="V44" s="96" t="str">
        <f t="shared" ref="V44:V73" si="20">IF(ISERROR(S44),"",IF(S44="","",S44*$AQ$5/1000))</f>
        <v/>
      </c>
      <c r="W44" s="96" t="str">
        <f t="shared" ref="W44:W73" si="21">IF(ISERROR(S44),"",IF(S44="","",S44*$AQ$6/1000))</f>
        <v/>
      </c>
      <c r="X44" s="79"/>
      <c r="Y44" s="3"/>
      <c r="Z44" s="3"/>
      <c r="AA44" s="146"/>
    </row>
    <row r="45" spans="2:31" ht="14.25" customHeight="1">
      <c r="B45" s="139"/>
      <c r="C45" s="322">
        <v>32</v>
      </c>
      <c r="D45" s="227"/>
      <c r="E45" s="352"/>
      <c r="F45" s="353"/>
      <c r="G45" s="356"/>
      <c r="H45" s="356"/>
      <c r="I45" s="356"/>
      <c r="J45" s="227"/>
      <c r="K45" s="227"/>
      <c r="L45" s="227"/>
      <c r="M45" s="60" t="str">
        <f t="shared" si="13"/>
        <v/>
      </c>
      <c r="N45" s="96" t="str">
        <f t="shared" si="14"/>
        <v/>
      </c>
      <c r="O45" s="96" t="str">
        <f t="shared" si="15"/>
        <v/>
      </c>
      <c r="P45" s="179" t="str">
        <f>IF(G45="","",メイン_入力!$Y$32)</f>
        <v/>
      </c>
      <c r="Q45" s="179" t="str">
        <f>IF(G45="","",メイン_入力!$Z$32)</f>
        <v/>
      </c>
      <c r="R45" s="168" t="str">
        <f t="shared" si="16"/>
        <v/>
      </c>
      <c r="S45" s="168" t="str">
        <f t="shared" si="17"/>
        <v/>
      </c>
      <c r="T45" s="96" t="str">
        <f t="shared" si="18"/>
        <v/>
      </c>
      <c r="U45" s="96" t="str">
        <f t="shared" si="19"/>
        <v/>
      </c>
      <c r="V45" s="96" t="str">
        <f t="shared" si="20"/>
        <v/>
      </c>
      <c r="W45" s="96" t="str">
        <f t="shared" si="21"/>
        <v/>
      </c>
      <c r="X45" s="79"/>
      <c r="Y45" s="3"/>
      <c r="Z45" s="3"/>
      <c r="AA45" s="146"/>
      <c r="AB45" s="146"/>
      <c r="AC45" s="146"/>
      <c r="AD45" s="146"/>
      <c r="AE45" s="146"/>
    </row>
    <row r="46" spans="2:31" ht="14.25" customHeight="1">
      <c r="B46" s="139"/>
      <c r="C46" s="322">
        <v>33</v>
      </c>
      <c r="D46" s="227"/>
      <c r="E46" s="352"/>
      <c r="F46" s="353"/>
      <c r="G46" s="356"/>
      <c r="H46" s="356"/>
      <c r="I46" s="356"/>
      <c r="J46" s="227"/>
      <c r="K46" s="227"/>
      <c r="L46" s="227"/>
      <c r="M46" s="60" t="str">
        <f t="shared" si="13"/>
        <v/>
      </c>
      <c r="N46" s="96" t="str">
        <f t="shared" si="14"/>
        <v/>
      </c>
      <c r="O46" s="96" t="str">
        <f t="shared" si="15"/>
        <v/>
      </c>
      <c r="P46" s="179" t="str">
        <f>IF(G46="","",メイン_入力!$Y$32)</f>
        <v/>
      </c>
      <c r="Q46" s="179" t="str">
        <f>IF(G46="","",メイン_入力!$Z$32)</f>
        <v/>
      </c>
      <c r="R46" s="168" t="str">
        <f t="shared" si="16"/>
        <v/>
      </c>
      <c r="S46" s="168" t="str">
        <f t="shared" si="17"/>
        <v/>
      </c>
      <c r="T46" s="96" t="str">
        <f t="shared" si="18"/>
        <v/>
      </c>
      <c r="U46" s="96" t="str">
        <f t="shared" si="19"/>
        <v/>
      </c>
      <c r="V46" s="96" t="str">
        <f t="shared" si="20"/>
        <v/>
      </c>
      <c r="W46" s="96" t="str">
        <f t="shared" si="21"/>
        <v/>
      </c>
      <c r="X46" s="79"/>
      <c r="Y46" s="3"/>
      <c r="Z46" s="3"/>
      <c r="AA46" s="146"/>
      <c r="AB46" s="146"/>
      <c r="AC46" s="146"/>
      <c r="AD46" s="146"/>
      <c r="AE46" s="146"/>
    </row>
    <row r="47" spans="2:31" ht="14.25" customHeight="1">
      <c r="B47" s="139"/>
      <c r="C47" s="322">
        <v>34</v>
      </c>
      <c r="D47" s="227"/>
      <c r="E47" s="352"/>
      <c r="F47" s="353"/>
      <c r="G47" s="356"/>
      <c r="H47" s="356"/>
      <c r="I47" s="356"/>
      <c r="J47" s="227"/>
      <c r="K47" s="227"/>
      <c r="L47" s="227"/>
      <c r="M47" s="60" t="str">
        <f t="shared" si="13"/>
        <v/>
      </c>
      <c r="N47" s="96" t="str">
        <f t="shared" si="14"/>
        <v/>
      </c>
      <c r="O47" s="96" t="str">
        <f t="shared" si="15"/>
        <v/>
      </c>
      <c r="P47" s="179" t="str">
        <f>IF(G47="","",メイン_入力!$Y$32)</f>
        <v/>
      </c>
      <c r="Q47" s="179" t="str">
        <f>IF(G47="","",メイン_入力!$Z$32)</f>
        <v/>
      </c>
      <c r="R47" s="168" t="str">
        <f t="shared" si="16"/>
        <v/>
      </c>
      <c r="S47" s="168" t="str">
        <f t="shared" si="17"/>
        <v/>
      </c>
      <c r="T47" s="96" t="str">
        <f t="shared" si="18"/>
        <v/>
      </c>
      <c r="U47" s="96" t="str">
        <f t="shared" si="19"/>
        <v/>
      </c>
      <c r="V47" s="96" t="str">
        <f t="shared" si="20"/>
        <v/>
      </c>
      <c r="W47" s="96" t="str">
        <f t="shared" si="21"/>
        <v/>
      </c>
      <c r="X47" s="79"/>
      <c r="Y47" s="3"/>
      <c r="Z47" s="3"/>
      <c r="AA47" s="146"/>
      <c r="AB47" s="146"/>
      <c r="AC47" s="146"/>
      <c r="AD47" s="146"/>
      <c r="AE47" s="146"/>
    </row>
    <row r="48" spans="2:31" ht="14.25" customHeight="1">
      <c r="B48" s="139"/>
      <c r="C48" s="322">
        <v>35</v>
      </c>
      <c r="D48" s="227"/>
      <c r="E48" s="352"/>
      <c r="F48" s="353"/>
      <c r="G48" s="356"/>
      <c r="H48" s="356"/>
      <c r="I48" s="356"/>
      <c r="J48" s="227"/>
      <c r="K48" s="227"/>
      <c r="L48" s="227"/>
      <c r="M48" s="60" t="str">
        <f t="shared" si="13"/>
        <v/>
      </c>
      <c r="N48" s="96" t="str">
        <f t="shared" si="14"/>
        <v/>
      </c>
      <c r="O48" s="96" t="str">
        <f t="shared" si="15"/>
        <v/>
      </c>
      <c r="P48" s="179" t="str">
        <f>IF(G48="","",メイン_入力!$Y$32)</f>
        <v/>
      </c>
      <c r="Q48" s="179" t="str">
        <f>IF(G48="","",メイン_入力!$Z$32)</f>
        <v/>
      </c>
      <c r="R48" s="168" t="str">
        <f t="shared" si="16"/>
        <v/>
      </c>
      <c r="S48" s="168" t="str">
        <f t="shared" si="17"/>
        <v/>
      </c>
      <c r="T48" s="96" t="str">
        <f t="shared" si="18"/>
        <v/>
      </c>
      <c r="U48" s="96" t="str">
        <f t="shared" si="19"/>
        <v/>
      </c>
      <c r="V48" s="96" t="str">
        <f t="shared" si="20"/>
        <v/>
      </c>
      <c r="W48" s="96" t="str">
        <f t="shared" si="21"/>
        <v/>
      </c>
      <c r="X48" s="79"/>
      <c r="Y48" s="3"/>
      <c r="Z48" s="3"/>
      <c r="AA48" s="146"/>
      <c r="AB48" s="146"/>
      <c r="AC48" s="146"/>
      <c r="AD48" s="146"/>
      <c r="AE48" s="146"/>
    </row>
    <row r="49" spans="2:31" ht="14.25" customHeight="1">
      <c r="B49" s="139"/>
      <c r="C49" s="322">
        <v>36</v>
      </c>
      <c r="D49" s="227"/>
      <c r="E49" s="352"/>
      <c r="F49" s="353"/>
      <c r="G49" s="356"/>
      <c r="H49" s="356"/>
      <c r="I49" s="356"/>
      <c r="J49" s="227"/>
      <c r="K49" s="227"/>
      <c r="L49" s="227"/>
      <c r="M49" s="60" t="str">
        <f t="shared" si="13"/>
        <v/>
      </c>
      <c r="N49" s="96" t="str">
        <f t="shared" si="14"/>
        <v/>
      </c>
      <c r="O49" s="96" t="str">
        <f t="shared" si="15"/>
        <v/>
      </c>
      <c r="P49" s="179" t="str">
        <f>IF(G49="","",メイン_入力!$Y$32)</f>
        <v/>
      </c>
      <c r="Q49" s="179" t="str">
        <f>IF(G49="","",メイン_入力!$Z$32)</f>
        <v/>
      </c>
      <c r="R49" s="168" t="str">
        <f t="shared" si="16"/>
        <v/>
      </c>
      <c r="S49" s="168" t="str">
        <f t="shared" si="17"/>
        <v/>
      </c>
      <c r="T49" s="96" t="str">
        <f t="shared" si="18"/>
        <v/>
      </c>
      <c r="U49" s="96" t="str">
        <f t="shared" si="19"/>
        <v/>
      </c>
      <c r="V49" s="96" t="str">
        <f t="shared" si="20"/>
        <v/>
      </c>
      <c r="W49" s="96" t="str">
        <f t="shared" si="21"/>
        <v/>
      </c>
      <c r="X49" s="79"/>
      <c r="Y49" s="3"/>
      <c r="Z49" s="3"/>
      <c r="AA49" s="146"/>
      <c r="AB49" s="146"/>
      <c r="AC49" s="146"/>
      <c r="AD49" s="146"/>
      <c r="AE49" s="146"/>
    </row>
    <row r="50" spans="2:31" ht="14.25" customHeight="1">
      <c r="B50" s="139"/>
      <c r="C50" s="322">
        <v>37</v>
      </c>
      <c r="D50" s="227"/>
      <c r="E50" s="352"/>
      <c r="F50" s="353"/>
      <c r="G50" s="356"/>
      <c r="H50" s="356"/>
      <c r="I50" s="356"/>
      <c r="J50" s="227"/>
      <c r="K50" s="227"/>
      <c r="L50" s="227"/>
      <c r="M50" s="60" t="str">
        <f t="shared" si="13"/>
        <v/>
      </c>
      <c r="N50" s="96" t="str">
        <f t="shared" si="14"/>
        <v/>
      </c>
      <c r="O50" s="96" t="str">
        <f t="shared" si="15"/>
        <v/>
      </c>
      <c r="P50" s="179" t="str">
        <f>IF(G50="","",メイン_入力!$Y$32)</f>
        <v/>
      </c>
      <c r="Q50" s="179" t="str">
        <f>IF(G50="","",メイン_入力!$Z$32)</f>
        <v/>
      </c>
      <c r="R50" s="168" t="str">
        <f t="shared" si="16"/>
        <v/>
      </c>
      <c r="S50" s="168" t="str">
        <f t="shared" si="17"/>
        <v/>
      </c>
      <c r="T50" s="96" t="str">
        <f t="shared" si="18"/>
        <v/>
      </c>
      <c r="U50" s="96" t="str">
        <f t="shared" si="19"/>
        <v/>
      </c>
      <c r="V50" s="96" t="str">
        <f t="shared" si="20"/>
        <v/>
      </c>
      <c r="W50" s="96" t="str">
        <f t="shared" si="21"/>
        <v/>
      </c>
      <c r="X50" s="79"/>
      <c r="Y50" s="3"/>
      <c r="Z50" s="3"/>
      <c r="AA50" s="146"/>
      <c r="AB50" s="146"/>
      <c r="AC50" s="146"/>
      <c r="AD50" s="146"/>
      <c r="AE50" s="146"/>
    </row>
    <row r="51" spans="2:31" ht="14.25" customHeight="1">
      <c r="B51" s="139"/>
      <c r="C51" s="322">
        <v>38</v>
      </c>
      <c r="D51" s="227"/>
      <c r="E51" s="352"/>
      <c r="F51" s="353"/>
      <c r="G51" s="356"/>
      <c r="H51" s="356"/>
      <c r="I51" s="356"/>
      <c r="J51" s="227"/>
      <c r="K51" s="227"/>
      <c r="L51" s="227"/>
      <c r="M51" s="60" t="str">
        <f t="shared" si="13"/>
        <v/>
      </c>
      <c r="N51" s="96" t="str">
        <f t="shared" si="14"/>
        <v/>
      </c>
      <c r="O51" s="96" t="str">
        <f t="shared" si="15"/>
        <v/>
      </c>
      <c r="P51" s="179" t="str">
        <f>IF(G51="","",メイン_入力!$Y$32)</f>
        <v/>
      </c>
      <c r="Q51" s="179" t="str">
        <f>IF(G51="","",メイン_入力!$Z$32)</f>
        <v/>
      </c>
      <c r="R51" s="168" t="str">
        <f t="shared" si="16"/>
        <v/>
      </c>
      <c r="S51" s="168" t="str">
        <f t="shared" si="17"/>
        <v/>
      </c>
      <c r="T51" s="96" t="str">
        <f t="shared" si="18"/>
        <v/>
      </c>
      <c r="U51" s="96" t="str">
        <f t="shared" si="19"/>
        <v/>
      </c>
      <c r="V51" s="96" t="str">
        <f t="shared" si="20"/>
        <v/>
      </c>
      <c r="W51" s="96" t="str">
        <f t="shared" si="21"/>
        <v/>
      </c>
      <c r="X51" s="79"/>
      <c r="Y51" s="3"/>
      <c r="Z51" s="3"/>
      <c r="AA51" s="146"/>
      <c r="AB51" s="146"/>
      <c r="AC51" s="146"/>
      <c r="AD51" s="146"/>
      <c r="AE51" s="146"/>
    </row>
    <row r="52" spans="2:31" ht="14.25" customHeight="1">
      <c r="B52" s="139"/>
      <c r="C52" s="322">
        <v>39</v>
      </c>
      <c r="D52" s="227"/>
      <c r="E52" s="352"/>
      <c r="F52" s="353"/>
      <c r="G52" s="356"/>
      <c r="H52" s="356"/>
      <c r="I52" s="356"/>
      <c r="J52" s="227"/>
      <c r="K52" s="227"/>
      <c r="L52" s="227"/>
      <c r="M52" s="60" t="str">
        <f t="shared" si="13"/>
        <v/>
      </c>
      <c r="N52" s="96" t="str">
        <f t="shared" si="14"/>
        <v/>
      </c>
      <c r="O52" s="96" t="str">
        <f t="shared" si="15"/>
        <v/>
      </c>
      <c r="P52" s="179" t="str">
        <f>IF(G52="","",メイン_入力!$Y$32)</f>
        <v/>
      </c>
      <c r="Q52" s="179" t="str">
        <f>IF(G52="","",メイン_入力!$Z$32)</f>
        <v/>
      </c>
      <c r="R52" s="168" t="str">
        <f t="shared" si="16"/>
        <v/>
      </c>
      <c r="S52" s="168" t="str">
        <f t="shared" si="17"/>
        <v/>
      </c>
      <c r="T52" s="96" t="str">
        <f t="shared" si="18"/>
        <v/>
      </c>
      <c r="U52" s="96" t="str">
        <f t="shared" si="19"/>
        <v/>
      </c>
      <c r="V52" s="96" t="str">
        <f t="shared" si="20"/>
        <v/>
      </c>
      <c r="W52" s="96" t="str">
        <f t="shared" si="21"/>
        <v/>
      </c>
      <c r="X52" s="79"/>
      <c r="Y52" s="3"/>
      <c r="Z52" s="3"/>
      <c r="AA52" s="146"/>
      <c r="AB52" s="146"/>
      <c r="AC52" s="146"/>
      <c r="AD52" s="146"/>
      <c r="AE52" s="146"/>
    </row>
    <row r="53" spans="2:31" ht="14.25" customHeight="1">
      <c r="B53" s="139"/>
      <c r="C53" s="322">
        <v>40</v>
      </c>
      <c r="D53" s="227"/>
      <c r="E53" s="352"/>
      <c r="F53" s="353"/>
      <c r="G53" s="356"/>
      <c r="H53" s="356"/>
      <c r="I53" s="356"/>
      <c r="J53" s="227"/>
      <c r="K53" s="227"/>
      <c r="L53" s="227"/>
      <c r="M53" s="60" t="str">
        <f t="shared" si="13"/>
        <v/>
      </c>
      <c r="N53" s="96" t="str">
        <f t="shared" si="14"/>
        <v/>
      </c>
      <c r="O53" s="96" t="str">
        <f t="shared" si="15"/>
        <v/>
      </c>
      <c r="P53" s="179" t="str">
        <f>IF(G53="","",メイン_入力!$Y$32)</f>
        <v/>
      </c>
      <c r="Q53" s="179" t="str">
        <f>IF(G53="","",メイン_入力!$Z$32)</f>
        <v/>
      </c>
      <c r="R53" s="168" t="str">
        <f t="shared" si="16"/>
        <v/>
      </c>
      <c r="S53" s="168" t="str">
        <f t="shared" si="17"/>
        <v/>
      </c>
      <c r="T53" s="96" t="str">
        <f t="shared" si="18"/>
        <v/>
      </c>
      <c r="U53" s="96" t="str">
        <f t="shared" si="19"/>
        <v/>
      </c>
      <c r="V53" s="96" t="str">
        <f t="shared" si="20"/>
        <v/>
      </c>
      <c r="W53" s="96" t="str">
        <f t="shared" si="21"/>
        <v/>
      </c>
      <c r="X53" s="79"/>
      <c r="Y53" s="3"/>
      <c r="Z53" s="3"/>
      <c r="AA53" s="146"/>
      <c r="AB53" s="146"/>
      <c r="AC53" s="146"/>
      <c r="AD53" s="146"/>
      <c r="AE53" s="146"/>
    </row>
    <row r="54" spans="2:31" ht="14.25" customHeight="1">
      <c r="B54" s="139"/>
      <c r="C54" s="322">
        <v>41</v>
      </c>
      <c r="D54" s="227"/>
      <c r="E54" s="352"/>
      <c r="F54" s="353"/>
      <c r="G54" s="356"/>
      <c r="H54" s="356"/>
      <c r="I54" s="356"/>
      <c r="J54" s="227"/>
      <c r="K54" s="227"/>
      <c r="L54" s="227"/>
      <c r="M54" s="60" t="str">
        <f t="shared" si="13"/>
        <v/>
      </c>
      <c r="N54" s="96" t="str">
        <f t="shared" si="14"/>
        <v/>
      </c>
      <c r="O54" s="96" t="str">
        <f t="shared" si="15"/>
        <v/>
      </c>
      <c r="P54" s="179" t="str">
        <f>IF(G54="","",メイン_入力!$Y$32)</f>
        <v/>
      </c>
      <c r="Q54" s="179" t="str">
        <f>IF(G54="","",メイン_入力!$Z$32)</f>
        <v/>
      </c>
      <c r="R54" s="168" t="str">
        <f t="shared" si="16"/>
        <v/>
      </c>
      <c r="S54" s="168" t="str">
        <f t="shared" si="17"/>
        <v/>
      </c>
      <c r="T54" s="96" t="str">
        <f t="shared" si="18"/>
        <v/>
      </c>
      <c r="U54" s="96" t="str">
        <f t="shared" si="19"/>
        <v/>
      </c>
      <c r="V54" s="96" t="str">
        <f t="shared" si="20"/>
        <v/>
      </c>
      <c r="W54" s="96" t="str">
        <f t="shared" si="21"/>
        <v/>
      </c>
      <c r="X54" s="79"/>
      <c r="Y54" s="3"/>
      <c r="Z54" s="3"/>
      <c r="AA54" s="146"/>
      <c r="AB54" s="146"/>
      <c r="AC54" s="146"/>
      <c r="AD54" s="146"/>
      <c r="AE54" s="146"/>
    </row>
    <row r="55" spans="2:31" ht="14.25" customHeight="1">
      <c r="B55" s="139"/>
      <c r="C55" s="322">
        <v>42</v>
      </c>
      <c r="D55" s="227"/>
      <c r="E55" s="352"/>
      <c r="F55" s="353"/>
      <c r="G55" s="356"/>
      <c r="H55" s="356"/>
      <c r="I55" s="356"/>
      <c r="J55" s="227"/>
      <c r="K55" s="227"/>
      <c r="L55" s="227"/>
      <c r="M55" s="60" t="str">
        <f t="shared" si="13"/>
        <v/>
      </c>
      <c r="N55" s="96" t="str">
        <f t="shared" si="14"/>
        <v/>
      </c>
      <c r="O55" s="96" t="str">
        <f t="shared" si="15"/>
        <v/>
      </c>
      <c r="P55" s="179" t="str">
        <f>IF(G55="","",メイン_入力!$Y$32)</f>
        <v/>
      </c>
      <c r="Q55" s="179" t="str">
        <f>IF(G55="","",メイン_入力!$Z$32)</f>
        <v/>
      </c>
      <c r="R55" s="168" t="str">
        <f t="shared" si="16"/>
        <v/>
      </c>
      <c r="S55" s="168" t="str">
        <f t="shared" si="17"/>
        <v/>
      </c>
      <c r="T55" s="96" t="str">
        <f t="shared" si="18"/>
        <v/>
      </c>
      <c r="U55" s="96" t="str">
        <f t="shared" si="19"/>
        <v/>
      </c>
      <c r="V55" s="96" t="str">
        <f t="shared" si="20"/>
        <v/>
      </c>
      <c r="W55" s="96" t="str">
        <f t="shared" si="21"/>
        <v/>
      </c>
      <c r="X55" s="79"/>
      <c r="Y55" s="3"/>
      <c r="Z55" s="3"/>
      <c r="AA55" s="146"/>
      <c r="AB55" s="146"/>
      <c r="AC55" s="146"/>
      <c r="AD55" s="146"/>
      <c r="AE55" s="146"/>
    </row>
    <row r="56" spans="2:31" ht="14.25" customHeight="1">
      <c r="B56" s="139"/>
      <c r="C56" s="322">
        <v>43</v>
      </c>
      <c r="D56" s="227"/>
      <c r="E56" s="352"/>
      <c r="F56" s="353"/>
      <c r="G56" s="356"/>
      <c r="H56" s="356"/>
      <c r="I56" s="356"/>
      <c r="J56" s="227"/>
      <c r="K56" s="227"/>
      <c r="L56" s="227"/>
      <c r="M56" s="60" t="str">
        <f t="shared" si="13"/>
        <v/>
      </c>
      <c r="N56" s="96" t="str">
        <f t="shared" si="14"/>
        <v/>
      </c>
      <c r="O56" s="96" t="str">
        <f t="shared" si="15"/>
        <v/>
      </c>
      <c r="P56" s="179" t="str">
        <f>IF(G56="","",メイン_入力!$Y$32)</f>
        <v/>
      </c>
      <c r="Q56" s="179" t="str">
        <f>IF(G56="","",メイン_入力!$Z$32)</f>
        <v/>
      </c>
      <c r="R56" s="168" t="str">
        <f t="shared" si="16"/>
        <v/>
      </c>
      <c r="S56" s="168" t="str">
        <f t="shared" si="17"/>
        <v/>
      </c>
      <c r="T56" s="96" t="str">
        <f t="shared" si="18"/>
        <v/>
      </c>
      <c r="U56" s="96" t="str">
        <f t="shared" si="19"/>
        <v/>
      </c>
      <c r="V56" s="96" t="str">
        <f t="shared" si="20"/>
        <v/>
      </c>
      <c r="W56" s="96" t="str">
        <f t="shared" si="21"/>
        <v/>
      </c>
      <c r="X56" s="79"/>
      <c r="Y56" s="3"/>
      <c r="Z56" s="3"/>
      <c r="AA56" s="146"/>
      <c r="AB56" s="146"/>
      <c r="AC56" s="146"/>
      <c r="AD56" s="146"/>
      <c r="AE56" s="146"/>
    </row>
    <row r="57" spans="2:31" ht="14.25" customHeight="1">
      <c r="B57" s="139"/>
      <c r="C57" s="322">
        <v>44</v>
      </c>
      <c r="D57" s="227"/>
      <c r="E57" s="352"/>
      <c r="F57" s="353"/>
      <c r="G57" s="356"/>
      <c r="H57" s="356"/>
      <c r="I57" s="356"/>
      <c r="J57" s="227"/>
      <c r="K57" s="227"/>
      <c r="L57" s="227"/>
      <c r="M57" s="60" t="str">
        <f t="shared" si="13"/>
        <v/>
      </c>
      <c r="N57" s="96" t="str">
        <f t="shared" si="14"/>
        <v/>
      </c>
      <c r="O57" s="96" t="str">
        <f t="shared" si="15"/>
        <v/>
      </c>
      <c r="P57" s="179" t="str">
        <f>IF(G57="","",メイン_入力!$Y$32)</f>
        <v/>
      </c>
      <c r="Q57" s="179" t="str">
        <f>IF(G57="","",メイン_入力!$Z$32)</f>
        <v/>
      </c>
      <c r="R57" s="168" t="str">
        <f t="shared" si="16"/>
        <v/>
      </c>
      <c r="S57" s="168" t="str">
        <f t="shared" si="17"/>
        <v/>
      </c>
      <c r="T57" s="96" t="str">
        <f t="shared" si="18"/>
        <v/>
      </c>
      <c r="U57" s="96" t="str">
        <f t="shared" si="19"/>
        <v/>
      </c>
      <c r="V57" s="96" t="str">
        <f t="shared" si="20"/>
        <v/>
      </c>
      <c r="W57" s="96" t="str">
        <f t="shared" si="21"/>
        <v/>
      </c>
      <c r="X57" s="79"/>
      <c r="Y57" s="3"/>
      <c r="Z57" s="3"/>
      <c r="AA57" s="146"/>
      <c r="AB57" s="146"/>
      <c r="AC57" s="146"/>
      <c r="AD57" s="146"/>
      <c r="AE57" s="146"/>
    </row>
    <row r="58" spans="2:31" ht="14.25" customHeight="1">
      <c r="B58" s="139"/>
      <c r="C58" s="322">
        <v>45</v>
      </c>
      <c r="D58" s="227"/>
      <c r="E58" s="352"/>
      <c r="F58" s="353"/>
      <c r="G58" s="356"/>
      <c r="H58" s="356"/>
      <c r="I58" s="356"/>
      <c r="J58" s="227"/>
      <c r="K58" s="227"/>
      <c r="L58" s="227"/>
      <c r="M58" s="60" t="str">
        <f t="shared" si="13"/>
        <v/>
      </c>
      <c r="N58" s="96" t="str">
        <f t="shared" si="14"/>
        <v/>
      </c>
      <c r="O58" s="96" t="str">
        <f t="shared" si="15"/>
        <v/>
      </c>
      <c r="P58" s="179" t="str">
        <f>IF(G58="","",メイン_入力!$Y$32)</f>
        <v/>
      </c>
      <c r="Q58" s="179" t="str">
        <f>IF(G58="","",メイン_入力!$Z$32)</f>
        <v/>
      </c>
      <c r="R58" s="168" t="str">
        <f t="shared" si="16"/>
        <v/>
      </c>
      <c r="S58" s="168" t="str">
        <f t="shared" si="17"/>
        <v/>
      </c>
      <c r="T58" s="96" t="str">
        <f t="shared" si="18"/>
        <v/>
      </c>
      <c r="U58" s="96" t="str">
        <f t="shared" si="19"/>
        <v/>
      </c>
      <c r="V58" s="96" t="str">
        <f t="shared" si="20"/>
        <v/>
      </c>
      <c r="W58" s="96" t="str">
        <f t="shared" si="21"/>
        <v/>
      </c>
      <c r="X58" s="79"/>
      <c r="Y58" s="3"/>
      <c r="Z58" s="3"/>
      <c r="AA58" s="146"/>
      <c r="AB58" s="146"/>
      <c r="AC58" s="146"/>
      <c r="AD58" s="146"/>
      <c r="AE58" s="146"/>
    </row>
    <row r="59" spans="2:31" ht="14.25" customHeight="1">
      <c r="B59" s="139"/>
      <c r="C59" s="322">
        <v>46</v>
      </c>
      <c r="D59" s="227"/>
      <c r="E59" s="352"/>
      <c r="F59" s="353"/>
      <c r="G59" s="356"/>
      <c r="H59" s="356"/>
      <c r="I59" s="356"/>
      <c r="J59" s="227"/>
      <c r="K59" s="227"/>
      <c r="L59" s="227"/>
      <c r="M59" s="60" t="str">
        <f t="shared" si="13"/>
        <v/>
      </c>
      <c r="N59" s="96" t="str">
        <f t="shared" si="14"/>
        <v/>
      </c>
      <c r="O59" s="96" t="str">
        <f t="shared" si="15"/>
        <v/>
      </c>
      <c r="P59" s="179" t="str">
        <f>IF(G59="","",メイン_入力!$Y$32)</f>
        <v/>
      </c>
      <c r="Q59" s="179" t="str">
        <f>IF(G59="","",メイン_入力!$Z$32)</f>
        <v/>
      </c>
      <c r="R59" s="168" t="str">
        <f t="shared" si="16"/>
        <v/>
      </c>
      <c r="S59" s="168" t="str">
        <f t="shared" si="17"/>
        <v/>
      </c>
      <c r="T59" s="96" t="str">
        <f t="shared" si="18"/>
        <v/>
      </c>
      <c r="U59" s="96" t="str">
        <f t="shared" si="19"/>
        <v/>
      </c>
      <c r="V59" s="96" t="str">
        <f t="shared" si="20"/>
        <v/>
      </c>
      <c r="W59" s="96" t="str">
        <f t="shared" si="21"/>
        <v/>
      </c>
      <c r="X59" s="79"/>
      <c r="Y59" s="3"/>
      <c r="Z59" s="3"/>
      <c r="AA59" s="146"/>
      <c r="AB59" s="146"/>
      <c r="AC59" s="146"/>
      <c r="AD59" s="146"/>
      <c r="AE59" s="146"/>
    </row>
    <row r="60" spans="2:31" ht="14.25" customHeight="1">
      <c r="B60" s="139"/>
      <c r="C60" s="322">
        <v>47</v>
      </c>
      <c r="D60" s="227"/>
      <c r="E60" s="352"/>
      <c r="F60" s="353"/>
      <c r="G60" s="356"/>
      <c r="H60" s="356"/>
      <c r="I60" s="356"/>
      <c r="J60" s="227"/>
      <c r="K60" s="227"/>
      <c r="L60" s="227"/>
      <c r="M60" s="60" t="str">
        <f t="shared" si="13"/>
        <v/>
      </c>
      <c r="N60" s="96" t="str">
        <f t="shared" si="14"/>
        <v/>
      </c>
      <c r="O60" s="96" t="str">
        <f t="shared" si="15"/>
        <v/>
      </c>
      <c r="P60" s="179" t="str">
        <f>IF(G60="","",メイン_入力!$Y$32)</f>
        <v/>
      </c>
      <c r="Q60" s="179" t="str">
        <f>IF(G60="","",メイン_入力!$Z$32)</f>
        <v/>
      </c>
      <c r="R60" s="168" t="str">
        <f t="shared" si="16"/>
        <v/>
      </c>
      <c r="S60" s="168" t="str">
        <f t="shared" si="17"/>
        <v/>
      </c>
      <c r="T60" s="96" t="str">
        <f t="shared" si="18"/>
        <v/>
      </c>
      <c r="U60" s="96" t="str">
        <f t="shared" si="19"/>
        <v/>
      </c>
      <c r="V60" s="96" t="str">
        <f t="shared" si="20"/>
        <v/>
      </c>
      <c r="W60" s="96" t="str">
        <f t="shared" si="21"/>
        <v/>
      </c>
      <c r="X60" s="79"/>
      <c r="Y60" s="3"/>
      <c r="Z60" s="3"/>
      <c r="AA60" s="146"/>
      <c r="AB60" s="146"/>
      <c r="AC60" s="146"/>
      <c r="AD60" s="146"/>
      <c r="AE60" s="146"/>
    </row>
    <row r="61" spans="2:31" ht="14.25" customHeight="1">
      <c r="B61" s="139"/>
      <c r="C61" s="322">
        <v>48</v>
      </c>
      <c r="D61" s="227"/>
      <c r="E61" s="352"/>
      <c r="F61" s="353"/>
      <c r="G61" s="356"/>
      <c r="H61" s="356"/>
      <c r="I61" s="356"/>
      <c r="J61" s="227"/>
      <c r="K61" s="227"/>
      <c r="L61" s="227"/>
      <c r="M61" s="60" t="str">
        <f t="shared" si="13"/>
        <v/>
      </c>
      <c r="N61" s="96" t="str">
        <f t="shared" si="14"/>
        <v/>
      </c>
      <c r="O61" s="96" t="str">
        <f t="shared" si="15"/>
        <v/>
      </c>
      <c r="P61" s="179" t="str">
        <f>IF(G61="","",メイン_入力!$Y$32)</f>
        <v/>
      </c>
      <c r="Q61" s="179" t="str">
        <f>IF(G61="","",メイン_入力!$Z$32)</f>
        <v/>
      </c>
      <c r="R61" s="168" t="str">
        <f t="shared" si="16"/>
        <v/>
      </c>
      <c r="S61" s="168" t="str">
        <f t="shared" si="17"/>
        <v/>
      </c>
      <c r="T61" s="96" t="str">
        <f t="shared" si="18"/>
        <v/>
      </c>
      <c r="U61" s="96" t="str">
        <f t="shared" si="19"/>
        <v/>
      </c>
      <c r="V61" s="96" t="str">
        <f t="shared" si="20"/>
        <v/>
      </c>
      <c r="W61" s="96" t="str">
        <f t="shared" si="21"/>
        <v/>
      </c>
      <c r="X61" s="79"/>
      <c r="Y61" s="3"/>
      <c r="Z61" s="3"/>
      <c r="AA61" s="146"/>
      <c r="AB61" s="146"/>
      <c r="AC61" s="146"/>
      <c r="AD61" s="146"/>
      <c r="AE61" s="146"/>
    </row>
    <row r="62" spans="2:31" ht="14.25" customHeight="1">
      <c r="B62" s="139"/>
      <c r="C62" s="322">
        <v>49</v>
      </c>
      <c r="D62" s="227"/>
      <c r="E62" s="352"/>
      <c r="F62" s="353"/>
      <c r="G62" s="356"/>
      <c r="H62" s="356"/>
      <c r="I62" s="356"/>
      <c r="J62" s="227"/>
      <c r="K62" s="227"/>
      <c r="L62" s="227"/>
      <c r="M62" s="60" t="str">
        <f t="shared" si="13"/>
        <v/>
      </c>
      <c r="N62" s="96" t="str">
        <f t="shared" si="14"/>
        <v/>
      </c>
      <c r="O62" s="96" t="str">
        <f t="shared" si="15"/>
        <v/>
      </c>
      <c r="P62" s="179" t="str">
        <f>IF(G62="","",メイン_入力!$Y$32)</f>
        <v/>
      </c>
      <c r="Q62" s="179" t="str">
        <f>IF(G62="","",メイン_入力!$Z$32)</f>
        <v/>
      </c>
      <c r="R62" s="168" t="str">
        <f t="shared" si="16"/>
        <v/>
      </c>
      <c r="S62" s="168" t="str">
        <f t="shared" si="17"/>
        <v/>
      </c>
      <c r="T62" s="96" t="str">
        <f t="shared" si="18"/>
        <v/>
      </c>
      <c r="U62" s="96" t="str">
        <f t="shared" si="19"/>
        <v/>
      </c>
      <c r="V62" s="96" t="str">
        <f t="shared" si="20"/>
        <v/>
      </c>
      <c r="W62" s="96" t="str">
        <f t="shared" si="21"/>
        <v/>
      </c>
      <c r="X62" s="79"/>
      <c r="Y62" s="3"/>
      <c r="Z62" s="3"/>
      <c r="AA62" s="146"/>
      <c r="AB62" s="146"/>
      <c r="AC62" s="146"/>
      <c r="AD62" s="146"/>
      <c r="AE62" s="146"/>
    </row>
    <row r="63" spans="2:31" ht="14.25" customHeight="1">
      <c r="B63" s="139"/>
      <c r="C63" s="322">
        <v>50</v>
      </c>
      <c r="D63" s="227"/>
      <c r="E63" s="352"/>
      <c r="F63" s="353"/>
      <c r="G63" s="356"/>
      <c r="H63" s="356"/>
      <c r="I63" s="356"/>
      <c r="J63" s="227"/>
      <c r="K63" s="227"/>
      <c r="L63" s="227"/>
      <c r="M63" s="60" t="str">
        <f t="shared" si="13"/>
        <v/>
      </c>
      <c r="N63" s="96" t="str">
        <f t="shared" si="14"/>
        <v/>
      </c>
      <c r="O63" s="96" t="str">
        <f t="shared" si="15"/>
        <v/>
      </c>
      <c r="P63" s="179" t="str">
        <f>IF(G63="","",メイン_入力!$Y$32)</f>
        <v/>
      </c>
      <c r="Q63" s="179" t="str">
        <f>IF(G63="","",メイン_入力!$Z$32)</f>
        <v/>
      </c>
      <c r="R63" s="168" t="str">
        <f t="shared" si="16"/>
        <v/>
      </c>
      <c r="S63" s="168" t="str">
        <f t="shared" si="17"/>
        <v/>
      </c>
      <c r="T63" s="96" t="str">
        <f t="shared" si="18"/>
        <v/>
      </c>
      <c r="U63" s="96" t="str">
        <f t="shared" si="19"/>
        <v/>
      </c>
      <c r="V63" s="96" t="str">
        <f t="shared" si="20"/>
        <v/>
      </c>
      <c r="W63" s="96" t="str">
        <f t="shared" si="21"/>
        <v/>
      </c>
      <c r="X63" s="79"/>
      <c r="Y63" s="3"/>
      <c r="Z63" s="3"/>
      <c r="AA63" s="146"/>
      <c r="AB63" s="146"/>
      <c r="AC63" s="146"/>
      <c r="AD63" s="146"/>
      <c r="AE63" s="146"/>
    </row>
    <row r="64" spans="2:31" ht="14.25" customHeight="1">
      <c r="B64" s="139"/>
      <c r="C64" s="322">
        <v>51</v>
      </c>
      <c r="D64" s="227"/>
      <c r="E64" s="352"/>
      <c r="F64" s="353"/>
      <c r="G64" s="356"/>
      <c r="H64" s="356"/>
      <c r="I64" s="356"/>
      <c r="J64" s="227"/>
      <c r="K64" s="227"/>
      <c r="L64" s="227"/>
      <c r="M64" s="60" t="str">
        <f t="shared" si="13"/>
        <v/>
      </c>
      <c r="N64" s="96" t="str">
        <f t="shared" si="14"/>
        <v/>
      </c>
      <c r="O64" s="96" t="str">
        <f t="shared" si="15"/>
        <v/>
      </c>
      <c r="P64" s="179" t="str">
        <f>IF(G64="","",メイン_入力!$Y$32)</f>
        <v/>
      </c>
      <c r="Q64" s="179" t="str">
        <f>IF(G64="","",メイン_入力!$Z$32)</f>
        <v/>
      </c>
      <c r="R64" s="168" t="str">
        <f t="shared" si="16"/>
        <v/>
      </c>
      <c r="S64" s="168" t="str">
        <f t="shared" si="17"/>
        <v/>
      </c>
      <c r="T64" s="96" t="str">
        <f t="shared" si="18"/>
        <v/>
      </c>
      <c r="U64" s="96" t="str">
        <f t="shared" si="19"/>
        <v/>
      </c>
      <c r="V64" s="96" t="str">
        <f t="shared" si="20"/>
        <v/>
      </c>
      <c r="W64" s="96" t="str">
        <f t="shared" si="21"/>
        <v/>
      </c>
      <c r="X64" s="79"/>
      <c r="Y64" s="3"/>
      <c r="Z64" s="3"/>
      <c r="AA64" s="146"/>
      <c r="AB64" s="146"/>
      <c r="AC64" s="146"/>
      <c r="AD64" s="146"/>
      <c r="AE64" s="146"/>
    </row>
    <row r="65" spans="2:31" ht="14.25" customHeight="1">
      <c r="B65" s="139"/>
      <c r="C65" s="322">
        <v>52</v>
      </c>
      <c r="D65" s="227"/>
      <c r="E65" s="352"/>
      <c r="F65" s="353"/>
      <c r="G65" s="356"/>
      <c r="H65" s="356"/>
      <c r="I65" s="356"/>
      <c r="J65" s="227"/>
      <c r="K65" s="227"/>
      <c r="L65" s="227"/>
      <c r="M65" s="60" t="str">
        <f t="shared" si="13"/>
        <v/>
      </c>
      <c r="N65" s="96" t="str">
        <f t="shared" si="14"/>
        <v/>
      </c>
      <c r="O65" s="96" t="str">
        <f t="shared" si="15"/>
        <v/>
      </c>
      <c r="P65" s="179" t="str">
        <f>IF(G65="","",メイン_入力!$Y$32)</f>
        <v/>
      </c>
      <c r="Q65" s="179" t="str">
        <f>IF(G65="","",メイン_入力!$Z$32)</f>
        <v/>
      </c>
      <c r="R65" s="168" t="str">
        <f t="shared" si="16"/>
        <v/>
      </c>
      <c r="S65" s="168" t="str">
        <f t="shared" si="17"/>
        <v/>
      </c>
      <c r="T65" s="96" t="str">
        <f t="shared" si="18"/>
        <v/>
      </c>
      <c r="U65" s="96" t="str">
        <f t="shared" si="19"/>
        <v/>
      </c>
      <c r="V65" s="96" t="str">
        <f t="shared" si="20"/>
        <v/>
      </c>
      <c r="W65" s="96" t="str">
        <f t="shared" si="21"/>
        <v/>
      </c>
      <c r="X65" s="79"/>
      <c r="Y65" s="3"/>
      <c r="Z65" s="3"/>
      <c r="AA65" s="146"/>
      <c r="AB65" s="146"/>
      <c r="AC65" s="146"/>
      <c r="AD65" s="146"/>
      <c r="AE65" s="146"/>
    </row>
    <row r="66" spans="2:31" ht="14.25" customHeight="1">
      <c r="B66" s="139"/>
      <c r="C66" s="322">
        <v>53</v>
      </c>
      <c r="D66" s="227"/>
      <c r="E66" s="352"/>
      <c r="F66" s="353"/>
      <c r="G66" s="356"/>
      <c r="H66" s="356"/>
      <c r="I66" s="356"/>
      <c r="J66" s="227"/>
      <c r="K66" s="227"/>
      <c r="L66" s="227"/>
      <c r="M66" s="60" t="str">
        <f t="shared" si="13"/>
        <v/>
      </c>
      <c r="N66" s="96" t="str">
        <f t="shared" si="14"/>
        <v/>
      </c>
      <c r="O66" s="96" t="str">
        <f t="shared" si="15"/>
        <v/>
      </c>
      <c r="P66" s="179" t="str">
        <f>IF(G66="","",メイン_入力!$Y$32)</f>
        <v/>
      </c>
      <c r="Q66" s="179" t="str">
        <f>IF(G66="","",メイン_入力!$Z$32)</f>
        <v/>
      </c>
      <c r="R66" s="168" t="str">
        <f t="shared" si="16"/>
        <v/>
      </c>
      <c r="S66" s="168" t="str">
        <f t="shared" si="17"/>
        <v/>
      </c>
      <c r="T66" s="96" t="str">
        <f t="shared" si="18"/>
        <v/>
      </c>
      <c r="U66" s="96" t="str">
        <f t="shared" si="19"/>
        <v/>
      </c>
      <c r="V66" s="96" t="str">
        <f t="shared" si="20"/>
        <v/>
      </c>
      <c r="W66" s="96" t="str">
        <f t="shared" si="21"/>
        <v/>
      </c>
      <c r="X66" s="79"/>
      <c r="Y66" s="3"/>
      <c r="Z66" s="3"/>
      <c r="AA66" s="146"/>
      <c r="AB66" s="146"/>
      <c r="AC66" s="146"/>
      <c r="AD66" s="146"/>
      <c r="AE66" s="146"/>
    </row>
    <row r="67" spans="2:31" ht="14.25" customHeight="1">
      <c r="B67" s="139"/>
      <c r="C67" s="322">
        <v>54</v>
      </c>
      <c r="D67" s="227"/>
      <c r="E67" s="352"/>
      <c r="F67" s="353"/>
      <c r="G67" s="356"/>
      <c r="H67" s="356"/>
      <c r="I67" s="356"/>
      <c r="J67" s="227"/>
      <c r="K67" s="227"/>
      <c r="L67" s="227"/>
      <c r="M67" s="60" t="str">
        <f t="shared" si="13"/>
        <v/>
      </c>
      <c r="N67" s="96" t="str">
        <f t="shared" si="14"/>
        <v/>
      </c>
      <c r="O67" s="96" t="str">
        <f t="shared" si="15"/>
        <v/>
      </c>
      <c r="P67" s="179" t="str">
        <f>IF(G67="","",メイン_入力!$Y$32)</f>
        <v/>
      </c>
      <c r="Q67" s="179" t="str">
        <f>IF(G67="","",メイン_入力!$Z$32)</f>
        <v/>
      </c>
      <c r="R67" s="168" t="str">
        <f t="shared" si="16"/>
        <v/>
      </c>
      <c r="S67" s="168" t="str">
        <f t="shared" si="17"/>
        <v/>
      </c>
      <c r="T67" s="96" t="str">
        <f t="shared" si="18"/>
        <v/>
      </c>
      <c r="U67" s="96" t="str">
        <f t="shared" si="19"/>
        <v/>
      </c>
      <c r="V67" s="96" t="str">
        <f t="shared" si="20"/>
        <v/>
      </c>
      <c r="W67" s="96" t="str">
        <f t="shared" si="21"/>
        <v/>
      </c>
      <c r="X67" s="79"/>
      <c r="Y67" s="3"/>
      <c r="Z67" s="3"/>
      <c r="AA67" s="146"/>
      <c r="AB67" s="146"/>
      <c r="AC67" s="146"/>
      <c r="AD67" s="146"/>
      <c r="AE67" s="146"/>
    </row>
    <row r="68" spans="2:31" ht="14.25" customHeight="1">
      <c r="B68" s="139"/>
      <c r="C68" s="322">
        <v>55</v>
      </c>
      <c r="D68" s="227"/>
      <c r="E68" s="352"/>
      <c r="F68" s="353"/>
      <c r="G68" s="356"/>
      <c r="H68" s="356"/>
      <c r="I68" s="356"/>
      <c r="J68" s="227"/>
      <c r="K68" s="227"/>
      <c r="L68" s="227"/>
      <c r="M68" s="60" t="str">
        <f t="shared" si="13"/>
        <v/>
      </c>
      <c r="N68" s="96" t="str">
        <f t="shared" si="14"/>
        <v/>
      </c>
      <c r="O68" s="96" t="str">
        <f t="shared" si="15"/>
        <v/>
      </c>
      <c r="P68" s="179" t="str">
        <f>IF(G68="","",メイン_入力!$Y$32)</f>
        <v/>
      </c>
      <c r="Q68" s="179" t="str">
        <f>IF(G68="","",メイン_入力!$Z$32)</f>
        <v/>
      </c>
      <c r="R68" s="168" t="str">
        <f t="shared" si="16"/>
        <v/>
      </c>
      <c r="S68" s="168" t="str">
        <f t="shared" si="17"/>
        <v/>
      </c>
      <c r="T68" s="96" t="str">
        <f t="shared" si="18"/>
        <v/>
      </c>
      <c r="U68" s="96" t="str">
        <f t="shared" si="19"/>
        <v/>
      </c>
      <c r="V68" s="96" t="str">
        <f t="shared" si="20"/>
        <v/>
      </c>
      <c r="W68" s="96" t="str">
        <f t="shared" si="21"/>
        <v/>
      </c>
      <c r="X68" s="79"/>
      <c r="Y68" s="3"/>
      <c r="Z68" s="3"/>
      <c r="AA68" s="146"/>
      <c r="AB68" s="146"/>
      <c r="AC68" s="146"/>
      <c r="AD68" s="146"/>
      <c r="AE68" s="146"/>
    </row>
    <row r="69" spans="2:31" ht="14.25" customHeight="1">
      <c r="B69" s="139"/>
      <c r="C69" s="322">
        <v>56</v>
      </c>
      <c r="D69" s="227"/>
      <c r="E69" s="352"/>
      <c r="F69" s="353"/>
      <c r="G69" s="356"/>
      <c r="H69" s="356"/>
      <c r="I69" s="356"/>
      <c r="J69" s="227"/>
      <c r="K69" s="227"/>
      <c r="L69" s="227"/>
      <c r="M69" s="60" t="str">
        <f t="shared" si="13"/>
        <v/>
      </c>
      <c r="N69" s="96" t="str">
        <f t="shared" si="14"/>
        <v/>
      </c>
      <c r="O69" s="96" t="str">
        <f t="shared" si="15"/>
        <v/>
      </c>
      <c r="P69" s="179" t="str">
        <f>IF(G69="","",メイン_入力!$Y$32)</f>
        <v/>
      </c>
      <c r="Q69" s="179" t="str">
        <f>IF(G69="","",メイン_入力!$Z$32)</f>
        <v/>
      </c>
      <c r="R69" s="168" t="str">
        <f t="shared" si="16"/>
        <v/>
      </c>
      <c r="S69" s="168" t="str">
        <f t="shared" si="17"/>
        <v/>
      </c>
      <c r="T69" s="96" t="str">
        <f t="shared" si="18"/>
        <v/>
      </c>
      <c r="U69" s="96" t="str">
        <f t="shared" si="19"/>
        <v/>
      </c>
      <c r="V69" s="96" t="str">
        <f t="shared" si="20"/>
        <v/>
      </c>
      <c r="W69" s="96" t="str">
        <f t="shared" si="21"/>
        <v/>
      </c>
      <c r="X69" s="79"/>
      <c r="Y69" s="3"/>
      <c r="Z69" s="3"/>
      <c r="AA69" s="146"/>
      <c r="AB69" s="146"/>
      <c r="AC69" s="146"/>
      <c r="AD69" s="146"/>
      <c r="AE69" s="146"/>
    </row>
    <row r="70" spans="2:31" ht="14.25" customHeight="1">
      <c r="B70" s="139"/>
      <c r="C70" s="322">
        <v>57</v>
      </c>
      <c r="D70" s="227"/>
      <c r="E70" s="352"/>
      <c r="F70" s="353"/>
      <c r="G70" s="356"/>
      <c r="H70" s="356"/>
      <c r="I70" s="356"/>
      <c r="J70" s="227"/>
      <c r="K70" s="227"/>
      <c r="L70" s="227"/>
      <c r="M70" s="60" t="str">
        <f t="shared" si="13"/>
        <v/>
      </c>
      <c r="N70" s="96" t="str">
        <f t="shared" si="14"/>
        <v/>
      </c>
      <c r="O70" s="96" t="str">
        <f t="shared" si="15"/>
        <v/>
      </c>
      <c r="P70" s="179" t="str">
        <f>IF(G70="","",メイン_入力!$Y$32)</f>
        <v/>
      </c>
      <c r="Q70" s="179" t="str">
        <f>IF(G70="","",メイン_入力!$Z$32)</f>
        <v/>
      </c>
      <c r="R70" s="168" t="str">
        <f t="shared" si="16"/>
        <v/>
      </c>
      <c r="S70" s="168" t="str">
        <f t="shared" si="17"/>
        <v/>
      </c>
      <c r="T70" s="96" t="str">
        <f t="shared" si="18"/>
        <v/>
      </c>
      <c r="U70" s="96" t="str">
        <f t="shared" si="19"/>
        <v/>
      </c>
      <c r="V70" s="96" t="str">
        <f t="shared" si="20"/>
        <v/>
      </c>
      <c r="W70" s="96" t="str">
        <f t="shared" si="21"/>
        <v/>
      </c>
      <c r="X70" s="79"/>
      <c r="Y70" s="3"/>
      <c r="Z70" s="3"/>
      <c r="AA70" s="146"/>
      <c r="AB70" s="146"/>
      <c r="AC70" s="146"/>
      <c r="AD70" s="146"/>
      <c r="AE70" s="146"/>
    </row>
    <row r="71" spans="2:31" ht="14.25" customHeight="1">
      <c r="B71" s="139"/>
      <c r="C71" s="322">
        <v>58</v>
      </c>
      <c r="D71" s="227"/>
      <c r="E71" s="352"/>
      <c r="F71" s="353"/>
      <c r="G71" s="356"/>
      <c r="H71" s="356"/>
      <c r="I71" s="356"/>
      <c r="J71" s="227"/>
      <c r="K71" s="227"/>
      <c r="L71" s="227"/>
      <c r="M71" s="60" t="str">
        <f t="shared" si="13"/>
        <v/>
      </c>
      <c r="N71" s="96" t="str">
        <f t="shared" si="14"/>
        <v/>
      </c>
      <c r="O71" s="96" t="str">
        <f t="shared" si="15"/>
        <v/>
      </c>
      <c r="P71" s="179" t="str">
        <f>IF(G71="","",メイン_入力!$Y$32)</f>
        <v/>
      </c>
      <c r="Q71" s="179" t="str">
        <f>IF(G71="","",メイン_入力!$Z$32)</f>
        <v/>
      </c>
      <c r="R71" s="168" t="str">
        <f t="shared" si="16"/>
        <v/>
      </c>
      <c r="S71" s="168" t="str">
        <f t="shared" si="17"/>
        <v/>
      </c>
      <c r="T71" s="96" t="str">
        <f t="shared" si="18"/>
        <v/>
      </c>
      <c r="U71" s="96" t="str">
        <f t="shared" si="19"/>
        <v/>
      </c>
      <c r="V71" s="96" t="str">
        <f t="shared" si="20"/>
        <v/>
      </c>
      <c r="W71" s="96" t="str">
        <f t="shared" si="21"/>
        <v/>
      </c>
      <c r="X71" s="79"/>
      <c r="Y71" s="3"/>
      <c r="Z71" s="3"/>
      <c r="AA71" s="146"/>
      <c r="AB71" s="146"/>
      <c r="AC71" s="146"/>
      <c r="AD71" s="146"/>
      <c r="AE71" s="146"/>
    </row>
    <row r="72" spans="2:31" ht="14.25" customHeight="1">
      <c r="B72" s="139"/>
      <c r="C72" s="322">
        <v>59</v>
      </c>
      <c r="D72" s="227"/>
      <c r="E72" s="352"/>
      <c r="F72" s="353"/>
      <c r="G72" s="356"/>
      <c r="H72" s="356"/>
      <c r="I72" s="356"/>
      <c r="J72" s="227"/>
      <c r="K72" s="227"/>
      <c r="L72" s="227"/>
      <c r="M72" s="60" t="str">
        <f t="shared" si="13"/>
        <v/>
      </c>
      <c r="N72" s="96" t="str">
        <f t="shared" si="14"/>
        <v/>
      </c>
      <c r="O72" s="96" t="str">
        <f t="shared" si="15"/>
        <v/>
      </c>
      <c r="P72" s="179" t="str">
        <f>IF(G72="","",メイン_入力!$Y$32)</f>
        <v/>
      </c>
      <c r="Q72" s="179" t="str">
        <f>IF(G72="","",メイン_入力!$Z$32)</f>
        <v/>
      </c>
      <c r="R72" s="168" t="str">
        <f t="shared" si="16"/>
        <v/>
      </c>
      <c r="S72" s="168" t="str">
        <f t="shared" si="17"/>
        <v/>
      </c>
      <c r="T72" s="96" t="str">
        <f t="shared" si="18"/>
        <v/>
      </c>
      <c r="U72" s="96" t="str">
        <f t="shared" si="19"/>
        <v/>
      </c>
      <c r="V72" s="96" t="str">
        <f t="shared" si="20"/>
        <v/>
      </c>
      <c r="W72" s="96" t="str">
        <f t="shared" si="21"/>
        <v/>
      </c>
      <c r="X72" s="79"/>
      <c r="Y72" s="3"/>
      <c r="Z72" s="3"/>
      <c r="AA72" s="146"/>
      <c r="AB72" s="146"/>
      <c r="AC72" s="146"/>
      <c r="AD72" s="146"/>
      <c r="AE72" s="146"/>
    </row>
    <row r="73" spans="2:31" ht="14.25" customHeight="1">
      <c r="B73" s="139"/>
      <c r="C73" s="322">
        <v>60</v>
      </c>
      <c r="D73" s="227"/>
      <c r="E73" s="352"/>
      <c r="F73" s="353"/>
      <c r="G73" s="356"/>
      <c r="H73" s="356"/>
      <c r="I73" s="356"/>
      <c r="J73" s="227"/>
      <c r="K73" s="227"/>
      <c r="L73" s="227"/>
      <c r="M73" s="60" t="str">
        <f t="shared" si="13"/>
        <v/>
      </c>
      <c r="N73" s="96" t="str">
        <f t="shared" si="14"/>
        <v/>
      </c>
      <c r="O73" s="96" t="str">
        <f t="shared" si="15"/>
        <v/>
      </c>
      <c r="P73" s="179" t="str">
        <f>IF(G73="","",メイン_入力!$Y$32)</f>
        <v/>
      </c>
      <c r="Q73" s="179" t="str">
        <f>IF(G73="","",メイン_入力!$Z$32)</f>
        <v/>
      </c>
      <c r="R73" s="168" t="str">
        <f t="shared" si="16"/>
        <v/>
      </c>
      <c r="S73" s="168" t="str">
        <f t="shared" si="17"/>
        <v/>
      </c>
      <c r="T73" s="96" t="str">
        <f t="shared" si="18"/>
        <v/>
      </c>
      <c r="U73" s="96" t="str">
        <f t="shared" si="19"/>
        <v/>
      </c>
      <c r="V73" s="96" t="str">
        <f t="shared" si="20"/>
        <v/>
      </c>
      <c r="W73" s="96" t="str">
        <f t="shared" si="21"/>
        <v/>
      </c>
      <c r="X73" s="79"/>
      <c r="Y73" s="3"/>
      <c r="Z73" s="3"/>
      <c r="AA73" s="146"/>
      <c r="AB73" s="146"/>
      <c r="AC73" s="146"/>
      <c r="AD73" s="146"/>
      <c r="AE73" s="146"/>
    </row>
    <row r="74" spans="2:31" hidden="1">
      <c r="B74" s="299"/>
      <c r="C74" s="332"/>
      <c r="D74" s="332"/>
      <c r="E74" s="332"/>
      <c r="F74" s="332"/>
      <c r="G74" s="332"/>
      <c r="H74" s="332"/>
      <c r="I74" s="332"/>
      <c r="J74" s="332"/>
      <c r="K74" s="332"/>
      <c r="L74" s="332"/>
      <c r="M74" s="332"/>
      <c r="N74" s="332"/>
      <c r="O74" s="332"/>
      <c r="P74" s="332"/>
      <c r="Q74" s="332"/>
      <c r="R74" s="332"/>
      <c r="S74" s="332"/>
      <c r="T74" s="332"/>
      <c r="U74" s="332"/>
      <c r="V74" s="332"/>
      <c r="W74" s="332"/>
      <c r="X74" s="334"/>
    </row>
    <row r="75" spans="2:31" hidden="1">
      <c r="X75" s="303" t="s">
        <v>229</v>
      </c>
    </row>
    <row r="76" spans="2:31" ht="14.25" customHeight="1">
      <c r="B76" s="139"/>
      <c r="C76" s="322">
        <v>61</v>
      </c>
      <c r="D76" s="227"/>
      <c r="E76" s="352"/>
      <c r="F76" s="353"/>
      <c r="G76" s="356"/>
      <c r="H76" s="356"/>
      <c r="I76" s="356"/>
      <c r="J76" s="227"/>
      <c r="K76" s="227"/>
      <c r="L76" s="227"/>
      <c r="M76" s="60" t="str">
        <f t="shared" ref="M76:M105" si="22">IF(I76="","",SUMIF(J76:L76,"○",$AA$11:$AC$11))</f>
        <v/>
      </c>
      <c r="N76" s="96" t="str">
        <f t="shared" ref="N76:N105" si="23">IF(E76="","",$AA$9)</f>
        <v/>
      </c>
      <c r="O76" s="96" t="str">
        <f t="shared" ref="O76:O105" si="24">IF(E76="","",$AB$9)</f>
        <v/>
      </c>
      <c r="P76" s="179" t="str">
        <f>IF(G76="","",メイン_入力!$Y$32)</f>
        <v/>
      </c>
      <c r="Q76" s="179" t="str">
        <f>IF(G76="","",メイン_入力!$Z$32)</f>
        <v/>
      </c>
      <c r="R76" s="168" t="str">
        <f t="shared" ref="R76:R105" si="25">IF(I76="","",0.33*G76*I76*(1-M76)*(N76*P76+O76*Q76)*3.6/1000)</f>
        <v/>
      </c>
      <c r="S76" s="168" t="str">
        <f t="shared" ref="S76:S105" si="26">IF(M76="","",R76*M76/(1-M76))</f>
        <v/>
      </c>
      <c r="T76" s="96" t="str">
        <f t="shared" ref="T76:T105" si="27">IF(ISERROR(S76),"",IF(S76="","",S76*$AQ$3/1000))</f>
        <v/>
      </c>
      <c r="U76" s="96" t="str">
        <f t="shared" ref="U76:U105" si="28">IF(ISERROR(S76),"",IF(S76="","",S76*$AQ$4/1000))</f>
        <v/>
      </c>
      <c r="V76" s="96" t="str">
        <f t="shared" ref="V76:V105" si="29">IF(ISERROR(S76),"",IF(S76="","",S76*$AQ$5/1000))</f>
        <v/>
      </c>
      <c r="W76" s="96" t="str">
        <f t="shared" ref="W76:W105" si="30">IF(ISERROR(S76),"",IF(S76="","",S76*$AQ$6/1000))</f>
        <v/>
      </c>
      <c r="X76" s="79"/>
      <c r="Y76" s="3"/>
      <c r="Z76" s="3"/>
      <c r="AA76" s="146"/>
    </row>
    <row r="77" spans="2:31" ht="14.25" customHeight="1">
      <c r="B77" s="139"/>
      <c r="C77" s="322">
        <v>62</v>
      </c>
      <c r="D77" s="227"/>
      <c r="E77" s="352"/>
      <c r="F77" s="353"/>
      <c r="G77" s="356"/>
      <c r="H77" s="356"/>
      <c r="I77" s="356"/>
      <c r="J77" s="227"/>
      <c r="K77" s="227"/>
      <c r="L77" s="227"/>
      <c r="M77" s="60" t="str">
        <f t="shared" si="22"/>
        <v/>
      </c>
      <c r="N77" s="96" t="str">
        <f t="shared" si="23"/>
        <v/>
      </c>
      <c r="O77" s="96" t="str">
        <f t="shared" si="24"/>
        <v/>
      </c>
      <c r="P77" s="179" t="str">
        <f>IF(G77="","",メイン_入力!$Y$32)</f>
        <v/>
      </c>
      <c r="Q77" s="179" t="str">
        <f>IF(G77="","",メイン_入力!$Z$32)</f>
        <v/>
      </c>
      <c r="R77" s="168" t="str">
        <f t="shared" si="25"/>
        <v/>
      </c>
      <c r="S77" s="168" t="str">
        <f t="shared" si="26"/>
        <v/>
      </c>
      <c r="T77" s="96" t="str">
        <f t="shared" si="27"/>
        <v/>
      </c>
      <c r="U77" s="96" t="str">
        <f t="shared" si="28"/>
        <v/>
      </c>
      <c r="V77" s="96" t="str">
        <f t="shared" si="29"/>
        <v/>
      </c>
      <c r="W77" s="96" t="str">
        <f t="shared" si="30"/>
        <v/>
      </c>
      <c r="X77" s="79"/>
      <c r="Y77" s="3"/>
      <c r="Z77" s="3"/>
      <c r="AA77" s="146"/>
      <c r="AB77" s="146"/>
      <c r="AC77" s="146"/>
      <c r="AD77" s="146"/>
      <c r="AE77" s="146"/>
    </row>
    <row r="78" spans="2:31" ht="14.25" customHeight="1">
      <c r="B78" s="139"/>
      <c r="C78" s="322">
        <v>63</v>
      </c>
      <c r="D78" s="227"/>
      <c r="E78" s="352"/>
      <c r="F78" s="353"/>
      <c r="G78" s="356"/>
      <c r="H78" s="356"/>
      <c r="I78" s="356"/>
      <c r="J78" s="227"/>
      <c r="K78" s="227"/>
      <c r="L78" s="227"/>
      <c r="M78" s="60" t="str">
        <f t="shared" si="22"/>
        <v/>
      </c>
      <c r="N78" s="96" t="str">
        <f t="shared" si="23"/>
        <v/>
      </c>
      <c r="O78" s="96" t="str">
        <f t="shared" si="24"/>
        <v/>
      </c>
      <c r="P78" s="179" t="str">
        <f>IF(G78="","",メイン_入力!$Y$32)</f>
        <v/>
      </c>
      <c r="Q78" s="179" t="str">
        <f>IF(G78="","",メイン_入力!$Z$32)</f>
        <v/>
      </c>
      <c r="R78" s="168" t="str">
        <f t="shared" si="25"/>
        <v/>
      </c>
      <c r="S78" s="168" t="str">
        <f t="shared" si="26"/>
        <v/>
      </c>
      <c r="T78" s="96" t="str">
        <f t="shared" si="27"/>
        <v/>
      </c>
      <c r="U78" s="96" t="str">
        <f t="shared" si="28"/>
        <v/>
      </c>
      <c r="V78" s="96" t="str">
        <f t="shared" si="29"/>
        <v/>
      </c>
      <c r="W78" s="96" t="str">
        <f t="shared" si="30"/>
        <v/>
      </c>
      <c r="X78" s="79"/>
      <c r="Y78" s="3"/>
      <c r="Z78" s="3"/>
      <c r="AA78" s="146"/>
      <c r="AB78" s="146"/>
      <c r="AC78" s="146"/>
      <c r="AD78" s="146"/>
      <c r="AE78" s="146"/>
    </row>
    <row r="79" spans="2:31" ht="14.25" customHeight="1">
      <c r="B79" s="139"/>
      <c r="C79" s="322">
        <v>64</v>
      </c>
      <c r="D79" s="227"/>
      <c r="E79" s="352"/>
      <c r="F79" s="353"/>
      <c r="G79" s="356"/>
      <c r="H79" s="356"/>
      <c r="I79" s="356"/>
      <c r="J79" s="227"/>
      <c r="K79" s="227"/>
      <c r="L79" s="227"/>
      <c r="M79" s="60" t="str">
        <f t="shared" si="22"/>
        <v/>
      </c>
      <c r="N79" s="96" t="str">
        <f t="shared" si="23"/>
        <v/>
      </c>
      <c r="O79" s="96" t="str">
        <f t="shared" si="24"/>
        <v/>
      </c>
      <c r="P79" s="179" t="str">
        <f>IF(G79="","",メイン_入力!$Y$32)</f>
        <v/>
      </c>
      <c r="Q79" s="179" t="str">
        <f>IF(G79="","",メイン_入力!$Z$32)</f>
        <v/>
      </c>
      <c r="R79" s="168" t="str">
        <f t="shared" si="25"/>
        <v/>
      </c>
      <c r="S79" s="168" t="str">
        <f t="shared" si="26"/>
        <v/>
      </c>
      <c r="T79" s="96" t="str">
        <f t="shared" si="27"/>
        <v/>
      </c>
      <c r="U79" s="96" t="str">
        <f t="shared" si="28"/>
        <v/>
      </c>
      <c r="V79" s="96" t="str">
        <f t="shared" si="29"/>
        <v/>
      </c>
      <c r="W79" s="96" t="str">
        <f t="shared" si="30"/>
        <v/>
      </c>
      <c r="X79" s="79"/>
      <c r="Y79" s="3"/>
      <c r="Z79" s="3"/>
      <c r="AA79" s="146"/>
      <c r="AB79" s="146"/>
      <c r="AC79" s="146"/>
      <c r="AD79" s="146"/>
      <c r="AE79" s="146"/>
    </row>
    <row r="80" spans="2:31" ht="14.25" customHeight="1">
      <c r="B80" s="139"/>
      <c r="C80" s="322">
        <v>65</v>
      </c>
      <c r="D80" s="227"/>
      <c r="E80" s="352"/>
      <c r="F80" s="353"/>
      <c r="G80" s="356"/>
      <c r="H80" s="356"/>
      <c r="I80" s="356"/>
      <c r="J80" s="227"/>
      <c r="K80" s="227"/>
      <c r="L80" s="227"/>
      <c r="M80" s="60" t="str">
        <f t="shared" si="22"/>
        <v/>
      </c>
      <c r="N80" s="96" t="str">
        <f t="shared" si="23"/>
        <v/>
      </c>
      <c r="O80" s="96" t="str">
        <f t="shared" si="24"/>
        <v/>
      </c>
      <c r="P80" s="179" t="str">
        <f>IF(G80="","",メイン_入力!$Y$32)</f>
        <v/>
      </c>
      <c r="Q80" s="179" t="str">
        <f>IF(G80="","",メイン_入力!$Z$32)</f>
        <v/>
      </c>
      <c r="R80" s="168" t="str">
        <f t="shared" si="25"/>
        <v/>
      </c>
      <c r="S80" s="168" t="str">
        <f t="shared" si="26"/>
        <v/>
      </c>
      <c r="T80" s="96" t="str">
        <f t="shared" si="27"/>
        <v/>
      </c>
      <c r="U80" s="96" t="str">
        <f t="shared" si="28"/>
        <v/>
      </c>
      <c r="V80" s="96" t="str">
        <f t="shared" si="29"/>
        <v/>
      </c>
      <c r="W80" s="96" t="str">
        <f t="shared" si="30"/>
        <v/>
      </c>
      <c r="X80" s="79"/>
      <c r="Y80" s="3"/>
      <c r="Z80" s="3"/>
      <c r="AA80" s="146"/>
      <c r="AB80" s="146"/>
      <c r="AC80" s="146"/>
      <c r="AD80" s="146"/>
      <c r="AE80" s="146"/>
    </row>
    <row r="81" spans="2:31" ht="14.25" customHeight="1">
      <c r="B81" s="139"/>
      <c r="C81" s="322">
        <v>66</v>
      </c>
      <c r="D81" s="227"/>
      <c r="E81" s="352"/>
      <c r="F81" s="353"/>
      <c r="G81" s="356"/>
      <c r="H81" s="356"/>
      <c r="I81" s="356"/>
      <c r="J81" s="227"/>
      <c r="K81" s="227"/>
      <c r="L81" s="227"/>
      <c r="M81" s="60" t="str">
        <f t="shared" si="22"/>
        <v/>
      </c>
      <c r="N81" s="96" t="str">
        <f t="shared" si="23"/>
        <v/>
      </c>
      <c r="O81" s="96" t="str">
        <f t="shared" si="24"/>
        <v/>
      </c>
      <c r="P81" s="179" t="str">
        <f>IF(G81="","",メイン_入力!$Y$32)</f>
        <v/>
      </c>
      <c r="Q81" s="179" t="str">
        <f>IF(G81="","",メイン_入力!$Z$32)</f>
        <v/>
      </c>
      <c r="R81" s="168" t="str">
        <f t="shared" si="25"/>
        <v/>
      </c>
      <c r="S81" s="168" t="str">
        <f t="shared" si="26"/>
        <v/>
      </c>
      <c r="T81" s="96" t="str">
        <f t="shared" si="27"/>
        <v/>
      </c>
      <c r="U81" s="96" t="str">
        <f t="shared" si="28"/>
        <v/>
      </c>
      <c r="V81" s="96" t="str">
        <f t="shared" si="29"/>
        <v/>
      </c>
      <c r="W81" s="96" t="str">
        <f t="shared" si="30"/>
        <v/>
      </c>
      <c r="X81" s="79"/>
      <c r="Y81" s="3"/>
      <c r="Z81" s="3"/>
      <c r="AA81" s="146"/>
      <c r="AB81" s="146"/>
      <c r="AC81" s="146"/>
      <c r="AD81" s="146"/>
      <c r="AE81" s="146"/>
    </row>
    <row r="82" spans="2:31" ht="14.25" customHeight="1">
      <c r="B82" s="139"/>
      <c r="C82" s="322">
        <v>67</v>
      </c>
      <c r="D82" s="227"/>
      <c r="E82" s="352"/>
      <c r="F82" s="353"/>
      <c r="G82" s="356"/>
      <c r="H82" s="356"/>
      <c r="I82" s="356"/>
      <c r="J82" s="227"/>
      <c r="K82" s="227"/>
      <c r="L82" s="227"/>
      <c r="M82" s="60" t="str">
        <f t="shared" si="22"/>
        <v/>
      </c>
      <c r="N82" s="96" t="str">
        <f t="shared" si="23"/>
        <v/>
      </c>
      <c r="O82" s="96" t="str">
        <f t="shared" si="24"/>
        <v/>
      </c>
      <c r="P82" s="179" t="str">
        <f>IF(G82="","",メイン_入力!$Y$32)</f>
        <v/>
      </c>
      <c r="Q82" s="179" t="str">
        <f>IF(G82="","",メイン_入力!$Z$32)</f>
        <v/>
      </c>
      <c r="R82" s="168" t="str">
        <f t="shared" si="25"/>
        <v/>
      </c>
      <c r="S82" s="168" t="str">
        <f t="shared" si="26"/>
        <v/>
      </c>
      <c r="T82" s="96" t="str">
        <f t="shared" si="27"/>
        <v/>
      </c>
      <c r="U82" s="96" t="str">
        <f t="shared" si="28"/>
        <v/>
      </c>
      <c r="V82" s="96" t="str">
        <f t="shared" si="29"/>
        <v/>
      </c>
      <c r="W82" s="96" t="str">
        <f t="shared" si="30"/>
        <v/>
      </c>
      <c r="X82" s="79"/>
      <c r="Y82" s="3"/>
      <c r="Z82" s="3"/>
      <c r="AA82" s="146"/>
      <c r="AB82" s="146"/>
      <c r="AC82" s="146"/>
      <c r="AD82" s="146"/>
      <c r="AE82" s="146"/>
    </row>
    <row r="83" spans="2:31" ht="14.25" customHeight="1">
      <c r="B83" s="139"/>
      <c r="C83" s="322">
        <v>68</v>
      </c>
      <c r="D83" s="227"/>
      <c r="E83" s="352"/>
      <c r="F83" s="353"/>
      <c r="G83" s="356"/>
      <c r="H83" s="356"/>
      <c r="I83" s="356"/>
      <c r="J83" s="227"/>
      <c r="K83" s="227"/>
      <c r="L83" s="227"/>
      <c r="M83" s="60" t="str">
        <f t="shared" si="22"/>
        <v/>
      </c>
      <c r="N83" s="96" t="str">
        <f t="shared" si="23"/>
        <v/>
      </c>
      <c r="O83" s="96" t="str">
        <f t="shared" si="24"/>
        <v/>
      </c>
      <c r="P83" s="179" t="str">
        <f>IF(G83="","",メイン_入力!$Y$32)</f>
        <v/>
      </c>
      <c r="Q83" s="179" t="str">
        <f>IF(G83="","",メイン_入力!$Z$32)</f>
        <v/>
      </c>
      <c r="R83" s="168" t="str">
        <f t="shared" si="25"/>
        <v/>
      </c>
      <c r="S83" s="168" t="str">
        <f t="shared" si="26"/>
        <v/>
      </c>
      <c r="T83" s="96" t="str">
        <f t="shared" si="27"/>
        <v/>
      </c>
      <c r="U83" s="96" t="str">
        <f t="shared" si="28"/>
        <v/>
      </c>
      <c r="V83" s="96" t="str">
        <f t="shared" si="29"/>
        <v/>
      </c>
      <c r="W83" s="96" t="str">
        <f t="shared" si="30"/>
        <v/>
      </c>
      <c r="X83" s="79"/>
      <c r="Y83" s="3"/>
      <c r="Z83" s="3"/>
      <c r="AA83" s="146"/>
      <c r="AB83" s="146"/>
      <c r="AC83" s="146"/>
      <c r="AD83" s="146"/>
      <c r="AE83" s="146"/>
    </row>
    <row r="84" spans="2:31" ht="14.25" customHeight="1">
      <c r="B84" s="139"/>
      <c r="C84" s="322">
        <v>69</v>
      </c>
      <c r="D84" s="227"/>
      <c r="E84" s="352"/>
      <c r="F84" s="353"/>
      <c r="G84" s="356"/>
      <c r="H84" s="356"/>
      <c r="I84" s="356"/>
      <c r="J84" s="227"/>
      <c r="K84" s="227"/>
      <c r="L84" s="227"/>
      <c r="M84" s="60" t="str">
        <f t="shared" si="22"/>
        <v/>
      </c>
      <c r="N84" s="96" t="str">
        <f t="shared" si="23"/>
        <v/>
      </c>
      <c r="O84" s="96" t="str">
        <f t="shared" si="24"/>
        <v/>
      </c>
      <c r="P84" s="179" t="str">
        <f>IF(G84="","",メイン_入力!$Y$32)</f>
        <v/>
      </c>
      <c r="Q84" s="179" t="str">
        <f>IF(G84="","",メイン_入力!$Z$32)</f>
        <v/>
      </c>
      <c r="R84" s="168" t="str">
        <f t="shared" si="25"/>
        <v/>
      </c>
      <c r="S84" s="168" t="str">
        <f t="shared" si="26"/>
        <v/>
      </c>
      <c r="T84" s="96" t="str">
        <f t="shared" si="27"/>
        <v/>
      </c>
      <c r="U84" s="96" t="str">
        <f t="shared" si="28"/>
        <v/>
      </c>
      <c r="V84" s="96" t="str">
        <f t="shared" si="29"/>
        <v/>
      </c>
      <c r="W84" s="96" t="str">
        <f t="shared" si="30"/>
        <v/>
      </c>
      <c r="X84" s="79"/>
      <c r="Y84" s="3"/>
      <c r="Z84" s="3"/>
      <c r="AA84" s="146"/>
      <c r="AB84" s="146"/>
      <c r="AC84" s="146"/>
      <c r="AD84" s="146"/>
      <c r="AE84" s="146"/>
    </row>
    <row r="85" spans="2:31" ht="14.25" customHeight="1">
      <c r="B85" s="139"/>
      <c r="C85" s="322">
        <v>70</v>
      </c>
      <c r="D85" s="227"/>
      <c r="E85" s="352"/>
      <c r="F85" s="353"/>
      <c r="G85" s="356"/>
      <c r="H85" s="356"/>
      <c r="I85" s="356"/>
      <c r="J85" s="227"/>
      <c r="K85" s="227"/>
      <c r="L85" s="227"/>
      <c r="M85" s="60" t="str">
        <f t="shared" si="22"/>
        <v/>
      </c>
      <c r="N85" s="96" t="str">
        <f t="shared" si="23"/>
        <v/>
      </c>
      <c r="O85" s="96" t="str">
        <f t="shared" si="24"/>
        <v/>
      </c>
      <c r="P85" s="179" t="str">
        <f>IF(G85="","",メイン_入力!$Y$32)</f>
        <v/>
      </c>
      <c r="Q85" s="179" t="str">
        <f>IF(G85="","",メイン_入力!$Z$32)</f>
        <v/>
      </c>
      <c r="R85" s="168" t="str">
        <f t="shared" si="25"/>
        <v/>
      </c>
      <c r="S85" s="168" t="str">
        <f t="shared" si="26"/>
        <v/>
      </c>
      <c r="T85" s="96" t="str">
        <f t="shared" si="27"/>
        <v/>
      </c>
      <c r="U85" s="96" t="str">
        <f t="shared" si="28"/>
        <v/>
      </c>
      <c r="V85" s="96" t="str">
        <f t="shared" si="29"/>
        <v/>
      </c>
      <c r="W85" s="96" t="str">
        <f t="shared" si="30"/>
        <v/>
      </c>
      <c r="X85" s="79"/>
      <c r="Y85" s="3"/>
      <c r="Z85" s="3"/>
      <c r="AA85" s="146"/>
      <c r="AB85" s="146"/>
      <c r="AC85" s="146"/>
      <c r="AD85" s="146"/>
      <c r="AE85" s="146"/>
    </row>
    <row r="86" spans="2:31" ht="14.25" customHeight="1">
      <c r="B86" s="139"/>
      <c r="C86" s="322">
        <v>71</v>
      </c>
      <c r="D86" s="227"/>
      <c r="E86" s="352"/>
      <c r="F86" s="353"/>
      <c r="G86" s="356"/>
      <c r="H86" s="356"/>
      <c r="I86" s="356"/>
      <c r="J86" s="227"/>
      <c r="K86" s="227"/>
      <c r="L86" s="227"/>
      <c r="M86" s="60" t="str">
        <f t="shared" si="22"/>
        <v/>
      </c>
      <c r="N86" s="96" t="str">
        <f t="shared" si="23"/>
        <v/>
      </c>
      <c r="O86" s="96" t="str">
        <f t="shared" si="24"/>
        <v/>
      </c>
      <c r="P86" s="179" t="str">
        <f>IF(G86="","",メイン_入力!$Y$32)</f>
        <v/>
      </c>
      <c r="Q86" s="179" t="str">
        <f>IF(G86="","",メイン_入力!$Z$32)</f>
        <v/>
      </c>
      <c r="R86" s="168" t="str">
        <f t="shared" si="25"/>
        <v/>
      </c>
      <c r="S86" s="168" t="str">
        <f t="shared" si="26"/>
        <v/>
      </c>
      <c r="T86" s="96" t="str">
        <f t="shared" si="27"/>
        <v/>
      </c>
      <c r="U86" s="96" t="str">
        <f t="shared" si="28"/>
        <v/>
      </c>
      <c r="V86" s="96" t="str">
        <f t="shared" si="29"/>
        <v/>
      </c>
      <c r="W86" s="96" t="str">
        <f t="shared" si="30"/>
        <v/>
      </c>
      <c r="X86" s="79"/>
      <c r="Y86" s="3"/>
      <c r="Z86" s="3"/>
      <c r="AA86" s="146"/>
      <c r="AB86" s="146"/>
      <c r="AC86" s="146"/>
      <c r="AD86" s="146"/>
      <c r="AE86" s="146"/>
    </row>
    <row r="87" spans="2:31" ht="14.25" customHeight="1">
      <c r="B87" s="139"/>
      <c r="C87" s="322">
        <v>72</v>
      </c>
      <c r="D87" s="227"/>
      <c r="E87" s="352"/>
      <c r="F87" s="353"/>
      <c r="G87" s="356"/>
      <c r="H87" s="356"/>
      <c r="I87" s="356"/>
      <c r="J87" s="227"/>
      <c r="K87" s="227"/>
      <c r="L87" s="227"/>
      <c r="M87" s="60" t="str">
        <f t="shared" si="22"/>
        <v/>
      </c>
      <c r="N87" s="96" t="str">
        <f t="shared" si="23"/>
        <v/>
      </c>
      <c r="O87" s="96" t="str">
        <f t="shared" si="24"/>
        <v/>
      </c>
      <c r="P87" s="179" t="str">
        <f>IF(G87="","",メイン_入力!$Y$32)</f>
        <v/>
      </c>
      <c r="Q87" s="179" t="str">
        <f>IF(G87="","",メイン_入力!$Z$32)</f>
        <v/>
      </c>
      <c r="R87" s="168" t="str">
        <f t="shared" si="25"/>
        <v/>
      </c>
      <c r="S87" s="168" t="str">
        <f t="shared" si="26"/>
        <v/>
      </c>
      <c r="T87" s="96" t="str">
        <f t="shared" si="27"/>
        <v/>
      </c>
      <c r="U87" s="96" t="str">
        <f t="shared" si="28"/>
        <v/>
      </c>
      <c r="V87" s="96" t="str">
        <f t="shared" si="29"/>
        <v/>
      </c>
      <c r="W87" s="96" t="str">
        <f t="shared" si="30"/>
        <v/>
      </c>
      <c r="X87" s="79"/>
      <c r="Y87" s="3"/>
      <c r="Z87" s="3"/>
      <c r="AA87" s="146"/>
      <c r="AB87" s="146"/>
      <c r="AC87" s="146"/>
      <c r="AD87" s="146"/>
      <c r="AE87" s="146"/>
    </row>
    <row r="88" spans="2:31" ht="14.25" customHeight="1">
      <c r="B88" s="139"/>
      <c r="C88" s="322">
        <v>73</v>
      </c>
      <c r="D88" s="227"/>
      <c r="E88" s="352"/>
      <c r="F88" s="353"/>
      <c r="G88" s="356"/>
      <c r="H88" s="356"/>
      <c r="I88" s="356"/>
      <c r="J88" s="227"/>
      <c r="K88" s="227"/>
      <c r="L88" s="227"/>
      <c r="M88" s="60" t="str">
        <f t="shared" si="22"/>
        <v/>
      </c>
      <c r="N88" s="96" t="str">
        <f t="shared" si="23"/>
        <v/>
      </c>
      <c r="O88" s="96" t="str">
        <f t="shared" si="24"/>
        <v/>
      </c>
      <c r="P88" s="179" t="str">
        <f>IF(G88="","",メイン_入力!$Y$32)</f>
        <v/>
      </c>
      <c r="Q88" s="179" t="str">
        <f>IF(G88="","",メイン_入力!$Z$32)</f>
        <v/>
      </c>
      <c r="R88" s="168" t="str">
        <f t="shared" si="25"/>
        <v/>
      </c>
      <c r="S88" s="168" t="str">
        <f t="shared" si="26"/>
        <v/>
      </c>
      <c r="T88" s="96" t="str">
        <f t="shared" si="27"/>
        <v/>
      </c>
      <c r="U88" s="96" t="str">
        <f t="shared" si="28"/>
        <v/>
      </c>
      <c r="V88" s="96" t="str">
        <f t="shared" si="29"/>
        <v/>
      </c>
      <c r="W88" s="96" t="str">
        <f t="shared" si="30"/>
        <v/>
      </c>
      <c r="X88" s="79"/>
      <c r="Y88" s="3"/>
      <c r="Z88" s="3"/>
      <c r="AA88" s="146"/>
      <c r="AB88" s="146"/>
      <c r="AC88" s="146"/>
      <c r="AD88" s="146"/>
      <c r="AE88" s="146"/>
    </row>
    <row r="89" spans="2:31" ht="14.25" customHeight="1">
      <c r="B89" s="139"/>
      <c r="C89" s="322">
        <v>74</v>
      </c>
      <c r="D89" s="227"/>
      <c r="E89" s="352"/>
      <c r="F89" s="353"/>
      <c r="G89" s="356"/>
      <c r="H89" s="356"/>
      <c r="I89" s="356"/>
      <c r="J89" s="227"/>
      <c r="K89" s="227"/>
      <c r="L89" s="227"/>
      <c r="M89" s="60" t="str">
        <f t="shared" si="22"/>
        <v/>
      </c>
      <c r="N89" s="96" t="str">
        <f t="shared" si="23"/>
        <v/>
      </c>
      <c r="O89" s="96" t="str">
        <f t="shared" si="24"/>
        <v/>
      </c>
      <c r="P89" s="179" t="str">
        <f>IF(G89="","",メイン_入力!$Y$32)</f>
        <v/>
      </c>
      <c r="Q89" s="179" t="str">
        <f>IF(G89="","",メイン_入力!$Z$32)</f>
        <v/>
      </c>
      <c r="R89" s="168" t="str">
        <f t="shared" si="25"/>
        <v/>
      </c>
      <c r="S89" s="168" t="str">
        <f t="shared" si="26"/>
        <v/>
      </c>
      <c r="T89" s="96" t="str">
        <f t="shared" si="27"/>
        <v/>
      </c>
      <c r="U89" s="96" t="str">
        <f t="shared" si="28"/>
        <v/>
      </c>
      <c r="V89" s="96" t="str">
        <f t="shared" si="29"/>
        <v/>
      </c>
      <c r="W89" s="96" t="str">
        <f t="shared" si="30"/>
        <v/>
      </c>
      <c r="X89" s="79"/>
      <c r="Y89" s="3"/>
      <c r="Z89" s="3"/>
      <c r="AA89" s="146"/>
      <c r="AB89" s="146"/>
      <c r="AC89" s="146"/>
      <c r="AD89" s="146"/>
      <c r="AE89" s="146"/>
    </row>
    <row r="90" spans="2:31" ht="14.25" customHeight="1">
      <c r="B90" s="139"/>
      <c r="C90" s="322">
        <v>75</v>
      </c>
      <c r="D90" s="227"/>
      <c r="E90" s="352"/>
      <c r="F90" s="353"/>
      <c r="G90" s="356"/>
      <c r="H90" s="356"/>
      <c r="I90" s="356"/>
      <c r="J90" s="227"/>
      <c r="K90" s="227"/>
      <c r="L90" s="227"/>
      <c r="M90" s="60" t="str">
        <f t="shared" si="22"/>
        <v/>
      </c>
      <c r="N90" s="96" t="str">
        <f t="shared" si="23"/>
        <v/>
      </c>
      <c r="O90" s="96" t="str">
        <f t="shared" si="24"/>
        <v/>
      </c>
      <c r="P90" s="179" t="str">
        <f>IF(G90="","",メイン_入力!$Y$32)</f>
        <v/>
      </c>
      <c r="Q90" s="179" t="str">
        <f>IF(G90="","",メイン_入力!$Z$32)</f>
        <v/>
      </c>
      <c r="R90" s="168" t="str">
        <f t="shared" si="25"/>
        <v/>
      </c>
      <c r="S90" s="168" t="str">
        <f t="shared" si="26"/>
        <v/>
      </c>
      <c r="T90" s="96" t="str">
        <f t="shared" si="27"/>
        <v/>
      </c>
      <c r="U90" s="96" t="str">
        <f t="shared" si="28"/>
        <v/>
      </c>
      <c r="V90" s="96" t="str">
        <f t="shared" si="29"/>
        <v/>
      </c>
      <c r="W90" s="96" t="str">
        <f t="shared" si="30"/>
        <v/>
      </c>
      <c r="X90" s="79"/>
      <c r="Y90" s="3"/>
      <c r="Z90" s="3"/>
      <c r="AA90" s="146"/>
      <c r="AB90" s="146"/>
      <c r="AC90" s="146"/>
      <c r="AD90" s="146"/>
      <c r="AE90" s="146"/>
    </row>
    <row r="91" spans="2:31" ht="14.25" customHeight="1">
      <c r="B91" s="139"/>
      <c r="C91" s="322">
        <v>76</v>
      </c>
      <c r="D91" s="227"/>
      <c r="E91" s="352"/>
      <c r="F91" s="353"/>
      <c r="G91" s="356"/>
      <c r="H91" s="356"/>
      <c r="I91" s="356"/>
      <c r="J91" s="227"/>
      <c r="K91" s="227"/>
      <c r="L91" s="227"/>
      <c r="M91" s="60" t="str">
        <f t="shared" si="22"/>
        <v/>
      </c>
      <c r="N91" s="96" t="str">
        <f t="shared" si="23"/>
        <v/>
      </c>
      <c r="O91" s="96" t="str">
        <f t="shared" si="24"/>
        <v/>
      </c>
      <c r="P91" s="179" t="str">
        <f>IF(G91="","",メイン_入力!$Y$32)</f>
        <v/>
      </c>
      <c r="Q91" s="179" t="str">
        <f>IF(G91="","",メイン_入力!$Z$32)</f>
        <v/>
      </c>
      <c r="R91" s="168" t="str">
        <f t="shared" si="25"/>
        <v/>
      </c>
      <c r="S91" s="168" t="str">
        <f t="shared" si="26"/>
        <v/>
      </c>
      <c r="T91" s="96" t="str">
        <f t="shared" si="27"/>
        <v/>
      </c>
      <c r="U91" s="96" t="str">
        <f t="shared" si="28"/>
        <v/>
      </c>
      <c r="V91" s="96" t="str">
        <f t="shared" si="29"/>
        <v/>
      </c>
      <c r="W91" s="96" t="str">
        <f t="shared" si="30"/>
        <v/>
      </c>
      <c r="X91" s="79"/>
      <c r="Y91" s="3"/>
      <c r="Z91" s="3"/>
      <c r="AA91" s="146"/>
      <c r="AB91" s="146"/>
      <c r="AC91" s="146"/>
      <c r="AD91" s="146"/>
      <c r="AE91" s="146"/>
    </row>
    <row r="92" spans="2:31" ht="14.25" customHeight="1">
      <c r="B92" s="139"/>
      <c r="C92" s="322">
        <v>77</v>
      </c>
      <c r="D92" s="227"/>
      <c r="E92" s="352"/>
      <c r="F92" s="353"/>
      <c r="G92" s="356"/>
      <c r="H92" s="356"/>
      <c r="I92" s="356"/>
      <c r="J92" s="227"/>
      <c r="K92" s="227"/>
      <c r="L92" s="227"/>
      <c r="M92" s="60" t="str">
        <f t="shared" si="22"/>
        <v/>
      </c>
      <c r="N92" s="96" t="str">
        <f t="shared" si="23"/>
        <v/>
      </c>
      <c r="O92" s="96" t="str">
        <f t="shared" si="24"/>
        <v/>
      </c>
      <c r="P92" s="179" t="str">
        <f>IF(G92="","",メイン_入力!$Y$32)</f>
        <v/>
      </c>
      <c r="Q92" s="179" t="str">
        <f>IF(G92="","",メイン_入力!$Z$32)</f>
        <v/>
      </c>
      <c r="R92" s="168" t="str">
        <f t="shared" si="25"/>
        <v/>
      </c>
      <c r="S92" s="168" t="str">
        <f t="shared" si="26"/>
        <v/>
      </c>
      <c r="T92" s="96" t="str">
        <f t="shared" si="27"/>
        <v/>
      </c>
      <c r="U92" s="96" t="str">
        <f t="shared" si="28"/>
        <v/>
      </c>
      <c r="V92" s="96" t="str">
        <f t="shared" si="29"/>
        <v/>
      </c>
      <c r="W92" s="96" t="str">
        <f t="shared" si="30"/>
        <v/>
      </c>
      <c r="X92" s="79"/>
      <c r="Y92" s="3"/>
      <c r="Z92" s="3"/>
      <c r="AA92" s="146"/>
      <c r="AB92" s="146"/>
      <c r="AC92" s="146"/>
      <c r="AD92" s="146"/>
      <c r="AE92" s="146"/>
    </row>
    <row r="93" spans="2:31" ht="14.25" customHeight="1">
      <c r="B93" s="139"/>
      <c r="C93" s="322">
        <v>78</v>
      </c>
      <c r="D93" s="227"/>
      <c r="E93" s="352"/>
      <c r="F93" s="353"/>
      <c r="G93" s="356"/>
      <c r="H93" s="356"/>
      <c r="I93" s="356"/>
      <c r="J93" s="227"/>
      <c r="K93" s="227"/>
      <c r="L93" s="227"/>
      <c r="M93" s="60" t="str">
        <f t="shared" si="22"/>
        <v/>
      </c>
      <c r="N93" s="96" t="str">
        <f t="shared" si="23"/>
        <v/>
      </c>
      <c r="O93" s="96" t="str">
        <f t="shared" si="24"/>
        <v/>
      </c>
      <c r="P93" s="179" t="str">
        <f>IF(G93="","",メイン_入力!$Y$32)</f>
        <v/>
      </c>
      <c r="Q93" s="179" t="str">
        <f>IF(G93="","",メイン_入力!$Z$32)</f>
        <v/>
      </c>
      <c r="R93" s="168" t="str">
        <f t="shared" si="25"/>
        <v/>
      </c>
      <c r="S93" s="168" t="str">
        <f t="shared" si="26"/>
        <v/>
      </c>
      <c r="T93" s="96" t="str">
        <f t="shared" si="27"/>
        <v/>
      </c>
      <c r="U93" s="96" t="str">
        <f t="shared" si="28"/>
        <v/>
      </c>
      <c r="V93" s="96" t="str">
        <f t="shared" si="29"/>
        <v/>
      </c>
      <c r="W93" s="96" t="str">
        <f t="shared" si="30"/>
        <v/>
      </c>
      <c r="X93" s="79"/>
      <c r="Y93" s="3"/>
      <c r="Z93" s="3"/>
      <c r="AA93" s="146"/>
      <c r="AB93" s="146"/>
      <c r="AC93" s="146"/>
      <c r="AD93" s="146"/>
      <c r="AE93" s="146"/>
    </row>
    <row r="94" spans="2:31" ht="14.25" customHeight="1">
      <c r="B94" s="139"/>
      <c r="C94" s="322">
        <v>79</v>
      </c>
      <c r="D94" s="227"/>
      <c r="E94" s="352"/>
      <c r="F94" s="353"/>
      <c r="G94" s="356"/>
      <c r="H94" s="356"/>
      <c r="I94" s="356"/>
      <c r="J94" s="227"/>
      <c r="K94" s="227"/>
      <c r="L94" s="227"/>
      <c r="M94" s="60" t="str">
        <f t="shared" si="22"/>
        <v/>
      </c>
      <c r="N94" s="96" t="str">
        <f t="shared" si="23"/>
        <v/>
      </c>
      <c r="O94" s="96" t="str">
        <f t="shared" si="24"/>
        <v/>
      </c>
      <c r="P94" s="179" t="str">
        <f>IF(G94="","",メイン_入力!$Y$32)</f>
        <v/>
      </c>
      <c r="Q94" s="179" t="str">
        <f>IF(G94="","",メイン_入力!$Z$32)</f>
        <v/>
      </c>
      <c r="R94" s="168" t="str">
        <f t="shared" si="25"/>
        <v/>
      </c>
      <c r="S94" s="168" t="str">
        <f t="shared" si="26"/>
        <v/>
      </c>
      <c r="T94" s="96" t="str">
        <f t="shared" si="27"/>
        <v/>
      </c>
      <c r="U94" s="96" t="str">
        <f t="shared" si="28"/>
        <v/>
      </c>
      <c r="V94" s="96" t="str">
        <f t="shared" si="29"/>
        <v/>
      </c>
      <c r="W94" s="96" t="str">
        <f t="shared" si="30"/>
        <v/>
      </c>
      <c r="X94" s="79"/>
      <c r="Y94" s="3"/>
      <c r="Z94" s="3"/>
      <c r="AA94" s="146"/>
      <c r="AB94" s="146"/>
      <c r="AC94" s="146"/>
      <c r="AD94" s="146"/>
      <c r="AE94" s="146"/>
    </row>
    <row r="95" spans="2:31" ht="14.25" customHeight="1">
      <c r="B95" s="139"/>
      <c r="C95" s="322">
        <v>80</v>
      </c>
      <c r="D95" s="227"/>
      <c r="E95" s="352"/>
      <c r="F95" s="353"/>
      <c r="G95" s="356"/>
      <c r="H95" s="356"/>
      <c r="I95" s="356"/>
      <c r="J95" s="227"/>
      <c r="K95" s="227"/>
      <c r="L95" s="227"/>
      <c r="M95" s="60" t="str">
        <f t="shared" si="22"/>
        <v/>
      </c>
      <c r="N95" s="96" t="str">
        <f t="shared" si="23"/>
        <v/>
      </c>
      <c r="O95" s="96" t="str">
        <f t="shared" si="24"/>
        <v/>
      </c>
      <c r="P95" s="179" t="str">
        <f>IF(G95="","",メイン_入力!$Y$32)</f>
        <v/>
      </c>
      <c r="Q95" s="179" t="str">
        <f>IF(G95="","",メイン_入力!$Z$32)</f>
        <v/>
      </c>
      <c r="R95" s="168" t="str">
        <f t="shared" si="25"/>
        <v/>
      </c>
      <c r="S95" s="168" t="str">
        <f t="shared" si="26"/>
        <v/>
      </c>
      <c r="T95" s="96" t="str">
        <f t="shared" si="27"/>
        <v/>
      </c>
      <c r="U95" s="96" t="str">
        <f t="shared" si="28"/>
        <v/>
      </c>
      <c r="V95" s="96" t="str">
        <f t="shared" si="29"/>
        <v/>
      </c>
      <c r="W95" s="96" t="str">
        <f t="shared" si="30"/>
        <v/>
      </c>
      <c r="X95" s="79"/>
      <c r="Y95" s="3"/>
      <c r="Z95" s="3"/>
      <c r="AA95" s="146"/>
      <c r="AB95" s="146"/>
      <c r="AC95" s="146"/>
      <c r="AD95" s="146"/>
      <c r="AE95" s="146"/>
    </row>
    <row r="96" spans="2:31" ht="14.25" customHeight="1">
      <c r="B96" s="139"/>
      <c r="C96" s="322">
        <v>81</v>
      </c>
      <c r="D96" s="227"/>
      <c r="E96" s="352"/>
      <c r="F96" s="353"/>
      <c r="G96" s="356"/>
      <c r="H96" s="356"/>
      <c r="I96" s="356"/>
      <c r="J96" s="227"/>
      <c r="K96" s="227"/>
      <c r="L96" s="227"/>
      <c r="M96" s="60" t="str">
        <f t="shared" si="22"/>
        <v/>
      </c>
      <c r="N96" s="96" t="str">
        <f t="shared" si="23"/>
        <v/>
      </c>
      <c r="O96" s="96" t="str">
        <f t="shared" si="24"/>
        <v/>
      </c>
      <c r="P96" s="179" t="str">
        <f>IF(G96="","",メイン_入力!$Y$32)</f>
        <v/>
      </c>
      <c r="Q96" s="179" t="str">
        <f>IF(G96="","",メイン_入力!$Z$32)</f>
        <v/>
      </c>
      <c r="R96" s="168" t="str">
        <f t="shared" si="25"/>
        <v/>
      </c>
      <c r="S96" s="168" t="str">
        <f t="shared" si="26"/>
        <v/>
      </c>
      <c r="T96" s="96" t="str">
        <f t="shared" si="27"/>
        <v/>
      </c>
      <c r="U96" s="96" t="str">
        <f t="shared" si="28"/>
        <v/>
      </c>
      <c r="V96" s="96" t="str">
        <f t="shared" si="29"/>
        <v/>
      </c>
      <c r="W96" s="96" t="str">
        <f t="shared" si="30"/>
        <v/>
      </c>
      <c r="X96" s="79"/>
      <c r="Y96" s="3"/>
      <c r="Z96" s="3"/>
      <c r="AA96" s="146"/>
      <c r="AB96" s="146"/>
      <c r="AC96" s="146"/>
      <c r="AD96" s="146"/>
      <c r="AE96" s="146"/>
    </row>
    <row r="97" spans="2:31" ht="14.25" customHeight="1">
      <c r="B97" s="139"/>
      <c r="C97" s="322">
        <v>82</v>
      </c>
      <c r="D97" s="227"/>
      <c r="E97" s="352"/>
      <c r="F97" s="353"/>
      <c r="G97" s="356"/>
      <c r="H97" s="356"/>
      <c r="I97" s="356"/>
      <c r="J97" s="227"/>
      <c r="K97" s="227"/>
      <c r="L97" s="227"/>
      <c r="M97" s="60" t="str">
        <f t="shared" si="22"/>
        <v/>
      </c>
      <c r="N97" s="96" t="str">
        <f t="shared" si="23"/>
        <v/>
      </c>
      <c r="O97" s="96" t="str">
        <f t="shared" si="24"/>
        <v/>
      </c>
      <c r="P97" s="179" t="str">
        <f>IF(G97="","",メイン_入力!$Y$32)</f>
        <v/>
      </c>
      <c r="Q97" s="179" t="str">
        <f>IF(G97="","",メイン_入力!$Z$32)</f>
        <v/>
      </c>
      <c r="R97" s="168" t="str">
        <f t="shared" si="25"/>
        <v/>
      </c>
      <c r="S97" s="168" t="str">
        <f t="shared" si="26"/>
        <v/>
      </c>
      <c r="T97" s="96" t="str">
        <f t="shared" si="27"/>
        <v/>
      </c>
      <c r="U97" s="96" t="str">
        <f t="shared" si="28"/>
        <v/>
      </c>
      <c r="V97" s="96" t="str">
        <f t="shared" si="29"/>
        <v/>
      </c>
      <c r="W97" s="96" t="str">
        <f t="shared" si="30"/>
        <v/>
      </c>
      <c r="X97" s="79"/>
      <c r="Y97" s="3"/>
      <c r="Z97" s="3"/>
      <c r="AA97" s="146"/>
      <c r="AB97" s="146"/>
      <c r="AC97" s="146"/>
      <c r="AD97" s="146"/>
      <c r="AE97" s="146"/>
    </row>
    <row r="98" spans="2:31" ht="14.25" customHeight="1">
      <c r="B98" s="139"/>
      <c r="C98" s="322">
        <v>83</v>
      </c>
      <c r="D98" s="227"/>
      <c r="E98" s="352"/>
      <c r="F98" s="353"/>
      <c r="G98" s="356"/>
      <c r="H98" s="356"/>
      <c r="I98" s="356"/>
      <c r="J98" s="227"/>
      <c r="K98" s="227"/>
      <c r="L98" s="227"/>
      <c r="M98" s="60" t="str">
        <f t="shared" si="22"/>
        <v/>
      </c>
      <c r="N98" s="96" t="str">
        <f t="shared" si="23"/>
        <v/>
      </c>
      <c r="O98" s="96" t="str">
        <f t="shared" si="24"/>
        <v/>
      </c>
      <c r="P98" s="179" t="str">
        <f>IF(G98="","",メイン_入力!$Y$32)</f>
        <v/>
      </c>
      <c r="Q98" s="179" t="str">
        <f>IF(G98="","",メイン_入力!$Z$32)</f>
        <v/>
      </c>
      <c r="R98" s="168" t="str">
        <f t="shared" si="25"/>
        <v/>
      </c>
      <c r="S98" s="168" t="str">
        <f t="shared" si="26"/>
        <v/>
      </c>
      <c r="T98" s="96" t="str">
        <f t="shared" si="27"/>
        <v/>
      </c>
      <c r="U98" s="96" t="str">
        <f t="shared" si="28"/>
        <v/>
      </c>
      <c r="V98" s="96" t="str">
        <f t="shared" si="29"/>
        <v/>
      </c>
      <c r="W98" s="96" t="str">
        <f t="shared" si="30"/>
        <v/>
      </c>
      <c r="X98" s="79"/>
      <c r="Y98" s="3"/>
      <c r="Z98" s="3"/>
      <c r="AA98" s="146"/>
      <c r="AB98" s="146"/>
      <c r="AC98" s="146"/>
      <c r="AD98" s="146"/>
      <c r="AE98" s="146"/>
    </row>
    <row r="99" spans="2:31" ht="14.25" customHeight="1">
      <c r="B99" s="139"/>
      <c r="C99" s="322">
        <v>84</v>
      </c>
      <c r="D99" s="227"/>
      <c r="E99" s="352"/>
      <c r="F99" s="353"/>
      <c r="G99" s="356"/>
      <c r="H99" s="356"/>
      <c r="I99" s="356"/>
      <c r="J99" s="227"/>
      <c r="K99" s="227"/>
      <c r="L99" s="227"/>
      <c r="M99" s="60" t="str">
        <f t="shared" si="22"/>
        <v/>
      </c>
      <c r="N99" s="96" t="str">
        <f t="shared" si="23"/>
        <v/>
      </c>
      <c r="O99" s="96" t="str">
        <f t="shared" si="24"/>
        <v/>
      </c>
      <c r="P99" s="179" t="str">
        <f>IF(G99="","",メイン_入力!$Y$32)</f>
        <v/>
      </c>
      <c r="Q99" s="179" t="str">
        <f>IF(G99="","",メイン_入力!$Z$32)</f>
        <v/>
      </c>
      <c r="R99" s="168" t="str">
        <f t="shared" si="25"/>
        <v/>
      </c>
      <c r="S99" s="168" t="str">
        <f t="shared" si="26"/>
        <v/>
      </c>
      <c r="T99" s="96" t="str">
        <f t="shared" si="27"/>
        <v/>
      </c>
      <c r="U99" s="96" t="str">
        <f t="shared" si="28"/>
        <v/>
      </c>
      <c r="V99" s="96" t="str">
        <f t="shared" si="29"/>
        <v/>
      </c>
      <c r="W99" s="96" t="str">
        <f t="shared" si="30"/>
        <v/>
      </c>
      <c r="X99" s="79"/>
      <c r="Y99" s="3"/>
      <c r="Z99" s="3"/>
      <c r="AA99" s="146"/>
      <c r="AB99" s="146"/>
      <c r="AC99" s="146"/>
      <c r="AD99" s="146"/>
      <c r="AE99" s="146"/>
    </row>
    <row r="100" spans="2:31" ht="14.25" customHeight="1">
      <c r="B100" s="139"/>
      <c r="C100" s="322">
        <v>85</v>
      </c>
      <c r="D100" s="227"/>
      <c r="E100" s="352"/>
      <c r="F100" s="353"/>
      <c r="G100" s="356"/>
      <c r="H100" s="356"/>
      <c r="I100" s="356"/>
      <c r="J100" s="227"/>
      <c r="K100" s="227"/>
      <c r="L100" s="227"/>
      <c r="M100" s="60" t="str">
        <f t="shared" si="22"/>
        <v/>
      </c>
      <c r="N100" s="96" t="str">
        <f t="shared" si="23"/>
        <v/>
      </c>
      <c r="O100" s="96" t="str">
        <f t="shared" si="24"/>
        <v/>
      </c>
      <c r="P100" s="179" t="str">
        <f>IF(G100="","",メイン_入力!$Y$32)</f>
        <v/>
      </c>
      <c r="Q100" s="179" t="str">
        <f>IF(G100="","",メイン_入力!$Z$32)</f>
        <v/>
      </c>
      <c r="R100" s="168" t="str">
        <f t="shared" si="25"/>
        <v/>
      </c>
      <c r="S100" s="168" t="str">
        <f t="shared" si="26"/>
        <v/>
      </c>
      <c r="T100" s="96" t="str">
        <f t="shared" si="27"/>
        <v/>
      </c>
      <c r="U100" s="96" t="str">
        <f t="shared" si="28"/>
        <v/>
      </c>
      <c r="V100" s="96" t="str">
        <f t="shared" si="29"/>
        <v/>
      </c>
      <c r="W100" s="96" t="str">
        <f t="shared" si="30"/>
        <v/>
      </c>
      <c r="X100" s="79"/>
      <c r="Y100" s="3"/>
      <c r="Z100" s="3"/>
      <c r="AA100" s="146"/>
      <c r="AB100" s="146"/>
      <c r="AC100" s="146"/>
      <c r="AD100" s="146"/>
      <c r="AE100" s="146"/>
    </row>
    <row r="101" spans="2:31" ht="14.25" customHeight="1">
      <c r="B101" s="139"/>
      <c r="C101" s="322">
        <v>86</v>
      </c>
      <c r="D101" s="227"/>
      <c r="E101" s="352"/>
      <c r="F101" s="353"/>
      <c r="G101" s="356"/>
      <c r="H101" s="356"/>
      <c r="I101" s="356"/>
      <c r="J101" s="227"/>
      <c r="K101" s="227"/>
      <c r="L101" s="227"/>
      <c r="M101" s="60" t="str">
        <f t="shared" si="22"/>
        <v/>
      </c>
      <c r="N101" s="96" t="str">
        <f t="shared" si="23"/>
        <v/>
      </c>
      <c r="O101" s="96" t="str">
        <f t="shared" si="24"/>
        <v/>
      </c>
      <c r="P101" s="179" t="str">
        <f>IF(G101="","",メイン_入力!$Y$32)</f>
        <v/>
      </c>
      <c r="Q101" s="179" t="str">
        <f>IF(G101="","",メイン_入力!$Z$32)</f>
        <v/>
      </c>
      <c r="R101" s="168" t="str">
        <f t="shared" si="25"/>
        <v/>
      </c>
      <c r="S101" s="168" t="str">
        <f t="shared" si="26"/>
        <v/>
      </c>
      <c r="T101" s="96" t="str">
        <f t="shared" si="27"/>
        <v/>
      </c>
      <c r="U101" s="96" t="str">
        <f t="shared" si="28"/>
        <v/>
      </c>
      <c r="V101" s="96" t="str">
        <f t="shared" si="29"/>
        <v/>
      </c>
      <c r="W101" s="96" t="str">
        <f t="shared" si="30"/>
        <v/>
      </c>
      <c r="X101" s="79"/>
      <c r="Y101" s="3"/>
      <c r="Z101" s="3"/>
      <c r="AA101" s="146"/>
      <c r="AB101" s="146"/>
      <c r="AC101" s="146"/>
      <c r="AD101" s="146"/>
      <c r="AE101" s="146"/>
    </row>
    <row r="102" spans="2:31" ht="14.25" customHeight="1">
      <c r="B102" s="139"/>
      <c r="C102" s="322">
        <v>87</v>
      </c>
      <c r="D102" s="227"/>
      <c r="E102" s="352"/>
      <c r="F102" s="353"/>
      <c r="G102" s="356"/>
      <c r="H102" s="356"/>
      <c r="I102" s="356"/>
      <c r="J102" s="227"/>
      <c r="K102" s="227"/>
      <c r="L102" s="227"/>
      <c r="M102" s="60" t="str">
        <f t="shared" si="22"/>
        <v/>
      </c>
      <c r="N102" s="96" t="str">
        <f t="shared" si="23"/>
        <v/>
      </c>
      <c r="O102" s="96" t="str">
        <f t="shared" si="24"/>
        <v/>
      </c>
      <c r="P102" s="179" t="str">
        <f>IF(G102="","",メイン_入力!$Y$32)</f>
        <v/>
      </c>
      <c r="Q102" s="179" t="str">
        <f>IF(G102="","",メイン_入力!$Z$32)</f>
        <v/>
      </c>
      <c r="R102" s="168" t="str">
        <f t="shared" si="25"/>
        <v/>
      </c>
      <c r="S102" s="168" t="str">
        <f t="shared" si="26"/>
        <v/>
      </c>
      <c r="T102" s="96" t="str">
        <f t="shared" si="27"/>
        <v/>
      </c>
      <c r="U102" s="96" t="str">
        <f t="shared" si="28"/>
        <v/>
      </c>
      <c r="V102" s="96" t="str">
        <f t="shared" si="29"/>
        <v/>
      </c>
      <c r="W102" s="96" t="str">
        <f t="shared" si="30"/>
        <v/>
      </c>
      <c r="X102" s="79"/>
      <c r="Y102" s="3"/>
      <c r="Z102" s="3"/>
      <c r="AA102" s="146"/>
      <c r="AB102" s="146"/>
      <c r="AC102" s="146"/>
      <c r="AD102" s="146"/>
      <c r="AE102" s="146"/>
    </row>
    <row r="103" spans="2:31" ht="14.25" customHeight="1">
      <c r="B103" s="139"/>
      <c r="C103" s="322">
        <v>88</v>
      </c>
      <c r="D103" s="227"/>
      <c r="E103" s="352"/>
      <c r="F103" s="353"/>
      <c r="G103" s="356"/>
      <c r="H103" s="356"/>
      <c r="I103" s="356"/>
      <c r="J103" s="227"/>
      <c r="K103" s="227"/>
      <c r="L103" s="227"/>
      <c r="M103" s="60" t="str">
        <f t="shared" si="22"/>
        <v/>
      </c>
      <c r="N103" s="96" t="str">
        <f t="shared" si="23"/>
        <v/>
      </c>
      <c r="O103" s="96" t="str">
        <f t="shared" si="24"/>
        <v/>
      </c>
      <c r="P103" s="179" t="str">
        <f>IF(G103="","",メイン_入力!$Y$32)</f>
        <v/>
      </c>
      <c r="Q103" s="179" t="str">
        <f>IF(G103="","",メイン_入力!$Z$32)</f>
        <v/>
      </c>
      <c r="R103" s="168" t="str">
        <f t="shared" si="25"/>
        <v/>
      </c>
      <c r="S103" s="168" t="str">
        <f t="shared" si="26"/>
        <v/>
      </c>
      <c r="T103" s="96" t="str">
        <f t="shared" si="27"/>
        <v/>
      </c>
      <c r="U103" s="96" t="str">
        <f t="shared" si="28"/>
        <v/>
      </c>
      <c r="V103" s="96" t="str">
        <f t="shared" si="29"/>
        <v/>
      </c>
      <c r="W103" s="96" t="str">
        <f t="shared" si="30"/>
        <v/>
      </c>
      <c r="X103" s="79"/>
      <c r="Y103" s="3"/>
      <c r="Z103" s="3"/>
      <c r="AA103" s="146"/>
      <c r="AB103" s="146"/>
      <c r="AC103" s="146"/>
      <c r="AD103" s="146"/>
      <c r="AE103" s="146"/>
    </row>
    <row r="104" spans="2:31" ht="14.25" customHeight="1">
      <c r="B104" s="139"/>
      <c r="C104" s="322">
        <v>89</v>
      </c>
      <c r="D104" s="227"/>
      <c r="E104" s="352"/>
      <c r="F104" s="353"/>
      <c r="G104" s="356"/>
      <c r="H104" s="356"/>
      <c r="I104" s="356"/>
      <c r="J104" s="227"/>
      <c r="K104" s="227"/>
      <c r="L104" s="227"/>
      <c r="M104" s="60" t="str">
        <f t="shared" si="22"/>
        <v/>
      </c>
      <c r="N104" s="96" t="str">
        <f t="shared" si="23"/>
        <v/>
      </c>
      <c r="O104" s="96" t="str">
        <f t="shared" si="24"/>
        <v/>
      </c>
      <c r="P104" s="179" t="str">
        <f>IF(G104="","",メイン_入力!$Y$32)</f>
        <v/>
      </c>
      <c r="Q104" s="179" t="str">
        <f>IF(G104="","",メイン_入力!$Z$32)</f>
        <v/>
      </c>
      <c r="R104" s="168" t="str">
        <f t="shared" si="25"/>
        <v/>
      </c>
      <c r="S104" s="168" t="str">
        <f t="shared" si="26"/>
        <v/>
      </c>
      <c r="T104" s="96" t="str">
        <f t="shared" si="27"/>
        <v/>
      </c>
      <c r="U104" s="96" t="str">
        <f t="shared" si="28"/>
        <v/>
      </c>
      <c r="V104" s="96" t="str">
        <f t="shared" si="29"/>
        <v/>
      </c>
      <c r="W104" s="96" t="str">
        <f t="shared" si="30"/>
        <v/>
      </c>
      <c r="X104" s="79"/>
      <c r="Y104" s="3"/>
      <c r="Z104" s="3"/>
      <c r="AA104" s="146"/>
      <c r="AB104" s="146"/>
      <c r="AC104" s="146"/>
      <c r="AD104" s="146"/>
      <c r="AE104" s="146"/>
    </row>
    <row r="105" spans="2:31" ht="14.25" customHeight="1">
      <c r="B105" s="139"/>
      <c r="C105" s="322">
        <v>90</v>
      </c>
      <c r="D105" s="227"/>
      <c r="E105" s="352"/>
      <c r="F105" s="353"/>
      <c r="G105" s="356"/>
      <c r="H105" s="356"/>
      <c r="I105" s="356"/>
      <c r="J105" s="227"/>
      <c r="K105" s="227"/>
      <c r="L105" s="227"/>
      <c r="M105" s="60" t="str">
        <f t="shared" si="22"/>
        <v/>
      </c>
      <c r="N105" s="96" t="str">
        <f t="shared" si="23"/>
        <v/>
      </c>
      <c r="O105" s="96" t="str">
        <f t="shared" si="24"/>
        <v/>
      </c>
      <c r="P105" s="179" t="str">
        <f>IF(G105="","",メイン_入力!$Y$32)</f>
        <v/>
      </c>
      <c r="Q105" s="179" t="str">
        <f>IF(G105="","",メイン_入力!$Z$32)</f>
        <v/>
      </c>
      <c r="R105" s="168" t="str">
        <f t="shared" si="25"/>
        <v/>
      </c>
      <c r="S105" s="168" t="str">
        <f t="shared" si="26"/>
        <v/>
      </c>
      <c r="T105" s="96" t="str">
        <f t="shared" si="27"/>
        <v/>
      </c>
      <c r="U105" s="96" t="str">
        <f t="shared" si="28"/>
        <v/>
      </c>
      <c r="V105" s="96" t="str">
        <f t="shared" si="29"/>
        <v/>
      </c>
      <c r="W105" s="96" t="str">
        <f t="shared" si="30"/>
        <v/>
      </c>
      <c r="X105" s="79"/>
      <c r="Y105" s="3"/>
      <c r="Z105" s="3"/>
      <c r="AA105" s="146"/>
      <c r="AB105" s="146"/>
      <c r="AC105" s="146"/>
      <c r="AD105" s="146"/>
      <c r="AE105" s="146"/>
    </row>
    <row r="106" spans="2:31" hidden="1">
      <c r="B106" s="299"/>
      <c r="C106" s="332"/>
      <c r="D106" s="332"/>
      <c r="E106" s="332"/>
      <c r="F106" s="332"/>
      <c r="G106" s="332"/>
      <c r="H106" s="332"/>
      <c r="I106" s="332"/>
      <c r="J106" s="332"/>
      <c r="K106" s="332"/>
      <c r="L106" s="332"/>
      <c r="M106" s="332"/>
      <c r="N106" s="332"/>
      <c r="O106" s="332"/>
      <c r="P106" s="332"/>
      <c r="Q106" s="332"/>
      <c r="R106" s="332"/>
      <c r="S106" s="332"/>
      <c r="T106" s="332"/>
      <c r="U106" s="332"/>
      <c r="V106" s="332"/>
      <c r="W106" s="332"/>
      <c r="X106" s="334"/>
    </row>
    <row r="107" spans="2:31" hidden="1">
      <c r="X107" s="303" t="s">
        <v>229</v>
      </c>
    </row>
  </sheetData>
  <sheetProtection algorithmName="SHA-512" hashValue="Z7KCZuaw3C9D5OO7QJSO9v0eQGhT1jkUx8m2h3+ON987AcVfr1/Y60lldlE/NGN2ffS1a/uEIsbuhzQyLEO2lA==" saltValue="dq2IzvUlQsYIZ/TNrVSINQ==" spinCount="100000" sheet="1" selectLockedCells="1"/>
  <mergeCells count="21">
    <mergeCell ref="AA7:AA8"/>
    <mergeCell ref="AB7:AB8"/>
    <mergeCell ref="C8:C11"/>
    <mergeCell ref="D8:L8"/>
    <mergeCell ref="D9:D11"/>
    <mergeCell ref="E9:E11"/>
    <mergeCell ref="F9:F11"/>
    <mergeCell ref="G9:G11"/>
    <mergeCell ref="H9:H11"/>
    <mergeCell ref="I9:I11"/>
    <mergeCell ref="J9:L9"/>
    <mergeCell ref="M9:M11"/>
    <mergeCell ref="N9:O10"/>
    <mergeCell ref="P9:Q10"/>
    <mergeCell ref="S9:S11"/>
    <mergeCell ref="T9:W10"/>
    <mergeCell ref="M8:W8"/>
    <mergeCell ref="J10:J11"/>
    <mergeCell ref="K10:K11"/>
    <mergeCell ref="L10:L11"/>
    <mergeCell ref="R9:R11"/>
  </mergeCells>
  <phoneticPr fontId="3"/>
  <conditionalFormatting sqref="J12:J107">
    <cfRule type="expression" dxfId="34" priority="3">
      <formula>AND(J12="○",COUNTIF(J12:L12,"○")&gt;1)</formula>
    </cfRule>
  </conditionalFormatting>
  <conditionalFormatting sqref="K12:K107">
    <cfRule type="expression" dxfId="33" priority="2">
      <formula>AND(K12="○",COUNTIF(J12:L12,"○")&gt;1)</formula>
    </cfRule>
  </conditionalFormatting>
  <conditionalFormatting sqref="L12:L107">
    <cfRule type="expression" dxfId="32" priority="1">
      <formula>AND(L12="○",COUNTIF(J12:L12,"○")&gt;1)</formula>
    </cfRule>
  </conditionalFormatting>
  <dataValidations count="2">
    <dataValidation type="list" allowBlank="1" showInputMessage="1" showErrorMessage="1" sqref="D12:D41 D76:D105 D44:D73" xr:uid="{B29726F0-7B9A-4070-8353-AE66744F4040}">
      <formula1>$AA$2:$AH$2</formula1>
    </dataValidation>
    <dataValidation type="list" allowBlank="1" showInputMessage="1" showErrorMessage="1" sqref="J44:L73 J76:L105 J12:L41" xr:uid="{D33FBA6C-F905-4BA2-86C9-955030F82718}">
      <formula1>$AD$5:$AE$5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0" orientation="landscape" blackAndWhite="1" r:id="rId1"/>
  <headerFooter alignWithMargins="0"/>
  <rowBreaks count="2" manualBreakCount="2">
    <brk id="43" max="16383" man="1"/>
    <brk id="7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26</vt:i4>
      </vt:variant>
      <vt:variant>
        <vt:lpstr>名前付き一覧</vt:lpstr>
      </vt:variant>
      <vt:variant>
        <vt:i4>50</vt:i4>
      </vt:variant>
    </vt:vector>
  </HeadingPairs>
  <TitlesOfParts>
    <vt:vector size="76" baseType="lpstr">
      <vt:lpstr>メイン_入力</vt:lpstr>
      <vt:lpstr>エネルギー使用量</vt:lpstr>
      <vt:lpstr>熱源機器</vt:lpstr>
      <vt:lpstr>冷却塔</vt:lpstr>
      <vt:lpstr>空調用ポンプ</vt:lpstr>
      <vt:lpstr>空調用ポンプ変流量制御</vt:lpstr>
      <vt:lpstr>パッケージ形空調機 </vt:lpstr>
      <vt:lpstr>空調機</vt:lpstr>
      <vt:lpstr>全熱交換器等</vt:lpstr>
      <vt:lpstr>空調・換気用ファン</vt:lpstr>
      <vt:lpstr>空調省エネ制御(1)</vt:lpstr>
      <vt:lpstr>空調省エネ制御(2)</vt:lpstr>
      <vt:lpstr>空調省エネ制御(3)</vt:lpstr>
      <vt:lpstr>換気省エネ制御</vt:lpstr>
      <vt:lpstr>照明器具</vt:lpstr>
      <vt:lpstr>誘導灯</vt:lpstr>
      <vt:lpstr>変圧器 </vt:lpstr>
      <vt:lpstr>照明省エネ制御</vt:lpstr>
      <vt:lpstr>給湯システム</vt:lpstr>
      <vt:lpstr>エレベーター省エネ制御</vt:lpstr>
      <vt:lpstr>エアコンプレッサー</vt:lpstr>
      <vt:lpstr>その他のポンプ・ブロワ・ファン</vt:lpstr>
      <vt:lpstr>冷凍冷蔵設備</vt:lpstr>
      <vt:lpstr>ガラス等</vt:lpstr>
      <vt:lpstr>工業炉</vt:lpstr>
      <vt:lpstr>メイン</vt:lpstr>
      <vt:lpstr>エアコンプレッサー!Print_Area</vt:lpstr>
      <vt:lpstr>エネルギー使用量!Print_Area</vt:lpstr>
      <vt:lpstr>エレベーター省エネ制御!Print_Area</vt:lpstr>
      <vt:lpstr>ガラス等!Print_Area</vt:lpstr>
      <vt:lpstr>その他のポンプ・ブロワ・ファン!Print_Area</vt:lpstr>
      <vt:lpstr>'パッケージ形空調機 '!Print_Area</vt:lpstr>
      <vt:lpstr>メイン!Print_Area</vt:lpstr>
      <vt:lpstr>メイン_入力!Print_Area</vt:lpstr>
      <vt:lpstr>換気省エネ制御!Print_Area</vt:lpstr>
      <vt:lpstr>給湯システム!Print_Area</vt:lpstr>
      <vt:lpstr>空調・換気用ファン!Print_Area</vt:lpstr>
      <vt:lpstr>空調機!Print_Area</vt:lpstr>
      <vt:lpstr>'空調省エネ制御(1)'!Print_Area</vt:lpstr>
      <vt:lpstr>'空調省エネ制御(2)'!Print_Area</vt:lpstr>
      <vt:lpstr>'空調省エネ制御(3)'!Print_Area</vt:lpstr>
      <vt:lpstr>空調用ポンプ!Print_Area</vt:lpstr>
      <vt:lpstr>空調用ポンプ変流量制御!Print_Area</vt:lpstr>
      <vt:lpstr>工業炉!Print_Area</vt:lpstr>
      <vt:lpstr>照明器具!Print_Area</vt:lpstr>
      <vt:lpstr>照明省エネ制御!Print_Area</vt:lpstr>
      <vt:lpstr>全熱交換器等!Print_Area</vt:lpstr>
      <vt:lpstr>熱源機器!Print_Area</vt:lpstr>
      <vt:lpstr>'変圧器 '!Print_Area</vt:lpstr>
      <vt:lpstr>誘導灯!Print_Area</vt:lpstr>
      <vt:lpstr>冷却塔!Print_Area</vt:lpstr>
      <vt:lpstr>冷凍冷蔵設備!Print_Area</vt:lpstr>
      <vt:lpstr>エアコンプレッサー!Print_Titles</vt:lpstr>
      <vt:lpstr>エネルギー使用量!Print_Titles</vt:lpstr>
      <vt:lpstr>エレベーター省エネ制御!Print_Titles</vt:lpstr>
      <vt:lpstr>ガラス等!Print_Titles</vt:lpstr>
      <vt:lpstr>その他のポンプ・ブロワ・ファン!Print_Titles</vt:lpstr>
      <vt:lpstr>'パッケージ形空調機 '!Print_Titles</vt:lpstr>
      <vt:lpstr>換気省エネ制御!Print_Titles</vt:lpstr>
      <vt:lpstr>給湯システム!Print_Titles</vt:lpstr>
      <vt:lpstr>空調・換気用ファン!Print_Titles</vt:lpstr>
      <vt:lpstr>空調機!Print_Titles</vt:lpstr>
      <vt:lpstr>'空調省エネ制御(1)'!Print_Titles</vt:lpstr>
      <vt:lpstr>'空調省エネ制御(2)'!Print_Titles</vt:lpstr>
      <vt:lpstr>'空調省エネ制御(3)'!Print_Titles</vt:lpstr>
      <vt:lpstr>空調用ポンプ!Print_Titles</vt:lpstr>
      <vt:lpstr>空調用ポンプ変流量制御!Print_Titles</vt:lpstr>
      <vt:lpstr>工業炉!Print_Titles</vt:lpstr>
      <vt:lpstr>照明器具!Print_Titles</vt:lpstr>
      <vt:lpstr>照明省エネ制御!Print_Titles</vt:lpstr>
      <vt:lpstr>全熱交換器等!Print_Titles</vt:lpstr>
      <vt:lpstr>熱源機器!Print_Titles</vt:lpstr>
      <vt:lpstr>'変圧器 '!Print_Titles</vt:lpstr>
      <vt:lpstr>誘導灯!Print_Titles</vt:lpstr>
      <vt:lpstr>冷却塔!Print_Titles</vt:lpstr>
      <vt:lpstr>冷凍冷蔵設備!Print_Titles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2026-03-31T04:35:06Z</dcterms:modified>
</cp:coreProperties>
</file>