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207\Box\【02_課所共有】05_02_温暖化対策課\R05年度\中小担当\22_事業者支援\22_05_CO2排出削減設備導入補助\22_05_020_設備補助　周知・募集\R5　 HP更新\1024\"/>
    </mc:Choice>
  </mc:AlternateContent>
  <xr:revisionPtr revIDLastSave="0" documentId="13_ncr:1_{1B0AEB68-9D16-4D39-94DC-A88A07EDDC43}" xr6:coauthVersionLast="36" xr6:coauthVersionMax="36" xr10:uidLastSave="{00000000-0000-0000-0000-000000000000}"/>
  <workbookProtection workbookPassword="D73A" lockStructure="1"/>
  <bookViews>
    <workbookView xWindow="0" yWindow="0" windowWidth="20490" windowHeight="7785" tabRatio="885" xr2:uid="{00000000-000D-0000-FFFF-FFFF00000000}"/>
  </bookViews>
  <sheets>
    <sheet name="実績報告書" sheetId="48" r:id="rId1"/>
    <sheet name="事業実施者・事業着手・完了日" sheetId="10" r:id="rId2"/>
    <sheet name="事業費内訳" sheetId="4" r:id="rId3"/>
    <sheet name="ボイラ排出量算定（追加)" sheetId="39" state="hidden" r:id="rId4"/>
    <sheet name="Sheet1" sheetId="40" state="hidden" r:id="rId5"/>
    <sheet name="口座情報" sheetId="64" r:id="rId6"/>
    <sheet name="写真" sheetId="45" r:id="rId7"/>
    <sheet name="チェックリスト" sheetId="57" r:id="rId8"/>
  </sheets>
  <externalReferences>
    <externalReference r:id="rId9"/>
  </externalReferences>
  <definedNames>
    <definedName name="inv補正COP" localSheetId="0">#REF!</definedName>
    <definedName name="inv補正COP">#REF!</definedName>
    <definedName name="_xlnm.Print_Area" localSheetId="7">チェックリスト!$A$1:$D$35</definedName>
    <definedName name="_xlnm.Print_Area" localSheetId="3">'ボイラ排出量算定（追加)'!$A$1:$AI$64</definedName>
    <definedName name="_xlnm.Print_Area" localSheetId="5">口座情報!$A$1:$AI$49</definedName>
    <definedName name="_xlnm.Print_Area" localSheetId="1">事業実施者・事業着手・完了日!$A$1:$AH$35</definedName>
    <definedName name="_xlnm.Print_Area" localSheetId="2">事業費内訳!$A$1:$AH$37</definedName>
    <definedName name="_xlnm.Print_Area" localSheetId="0">実績報告書!$A$1:$AH$39</definedName>
    <definedName name="_xlnm.Print_Area" localSheetId="6">写真!$A$1:$AI$49</definedName>
    <definedName name="サービス業" localSheetId="0">実績報告書!$R$56:$R$60</definedName>
    <definedName name="サービス業">事業実施者・事業着手・完了日!$R$60:$R$64</definedName>
    <definedName name="医療・福祉" localSheetId="0">実績報告書!$P$56:$P$58</definedName>
    <definedName name="医療・福祉">事業実施者・事業着手・完了日!$P$60:$P$62</definedName>
    <definedName name="運輸業・郵便業" localSheetId="0">実績報告書!$H$56:$H$63</definedName>
    <definedName name="運輸業・郵便業">事業実施者・事業着手・完了日!$H$60:$H$67</definedName>
    <definedName name="卸売業・小売業" localSheetId="0">実績報告書!$I$56:$I$67</definedName>
    <definedName name="卸売業・小売業">事業実施者・事業着手・完了日!$I$60:$I$71</definedName>
    <definedName name="学術研究・専門・技術サービス業" localSheetId="0">実績報告書!$L$56:$L$59</definedName>
    <definedName name="学術研究・専門・技術サービス業">事業実施者・事業着手・完了日!$L$60:$L$63</definedName>
    <definedName name="漁業" localSheetId="0">実績報告書!$B$56:$B$57</definedName>
    <definedName name="漁業">事業実施者・事業着手・完了日!$B$60:$B$61</definedName>
    <definedName name="教育・学習支援業" localSheetId="0">実績報告書!$O$56:$O$57</definedName>
    <definedName name="教育・学習支援業">事業実施者・事業着手・完了日!$O$60:$O$61</definedName>
    <definedName name="金融業・保険業" localSheetId="0">実績報告書!$J$56:$J$61</definedName>
    <definedName name="金融業・保険業">事業実施者・事業着手・完了日!$J$60:$J$65</definedName>
    <definedName name="建設業" localSheetId="0">実績報告書!$D$56:$D$58</definedName>
    <definedName name="建設業">事業実施者・事業着手・完了日!$D$60:$D$62</definedName>
    <definedName name="鉱業・採石業・砂利採取業" localSheetId="0">実績報告書!$C$56</definedName>
    <definedName name="鉱業・採石業・砂利採取業">事業実施者・事業着手・完了日!$C$60</definedName>
    <definedName name="宿泊業・飲食サービス業" localSheetId="0">実績報告書!$M$56:$M$58</definedName>
    <definedName name="宿泊業・飲食サービス業">事業実施者・事業着手・完了日!$M$60:$M$62</definedName>
    <definedName name="情報通信業" localSheetId="0">実績報告書!$G$56:$G$60</definedName>
    <definedName name="情報通信業">事業実施者・事業着手・完了日!$G$60:$G$64</definedName>
    <definedName name="生活関連サービス業・娯楽業" localSheetId="0">実績報告書!$N$56:$N$57</definedName>
    <definedName name="生活関連サービス業・娯楽業">事業実施者・事業着手・完了日!$N$60:$N$61</definedName>
    <definedName name="製造業" localSheetId="0">実績報告書!$E$56:$E$79</definedName>
    <definedName name="製造業">事業実施者・事業着手・完了日!$E$60:$E$83</definedName>
    <definedName name="大分類" localSheetId="5">[1]事業実施者・事業内容!$A$75:$R$75</definedName>
    <definedName name="大分類" localSheetId="0">実績報告書!$A$55:$R$55</definedName>
    <definedName name="大分類">事業実施者・事業着手・完了日!$A$59:$R$59</definedName>
    <definedName name="電気・ガス・熱供給・水道業" localSheetId="0">実績報告書!$F$56:$F$59</definedName>
    <definedName name="電気・ガス・熱供給・水道業">事業実施者・事業着手・完了日!$F$60:$F$63</definedName>
    <definedName name="燃料" localSheetId="0">実績報告書!$AA$66:$AA$71</definedName>
    <definedName name="燃料">事業実施者・事業着手・完了日!$AA$70:$AA$75</definedName>
    <definedName name="農業_林業" localSheetId="0">実績報告書!$A$56:$A$57</definedName>
    <definedName name="農業_林業">事業実施者・事業着手・完了日!$A$60:$A$61</definedName>
    <definedName name="農業・林業" localSheetId="0">実績報告書!$A$56:$A$57</definedName>
    <definedName name="農業・林業">事業実施者・事業着手・完了日!$A$60:$A$61</definedName>
    <definedName name="不動産業・物品賃貸業" localSheetId="0">実績報告書!$K$56:$K$58</definedName>
    <definedName name="不動産業・物品賃貸業">事業実施者・事業着手・完了日!$K$60:$K$62</definedName>
    <definedName name="複合サービス事業" localSheetId="0">実績報告書!$Q$56:$Q$57</definedName>
    <definedName name="複合サービス事業">事業実施者・事業着手・完了日!$Q$60:$Q$61</definedName>
  </definedNames>
  <calcPr calcId="191029"/>
</workbook>
</file>

<file path=xl/calcChain.xml><?xml version="1.0" encoding="utf-8"?>
<calcChain xmlns="http://schemas.openxmlformats.org/spreadsheetml/2006/main">
  <c r="X12" i="4" l="1"/>
  <c r="S19" i="4" l="1"/>
  <c r="AC19" i="4" s="1"/>
  <c r="S7" i="4" l="1"/>
  <c r="S5" i="4" l="1"/>
  <c r="AC5" i="4" s="1"/>
  <c r="S6" i="4"/>
  <c r="S14" i="4" l="1"/>
  <c r="S16" i="4"/>
  <c r="S18" i="4"/>
  <c r="AC18" i="4" s="1"/>
  <c r="X21" i="4" l="1"/>
  <c r="S15" i="4"/>
  <c r="S17" i="4"/>
  <c r="AC17" i="4" s="1"/>
  <c r="S20" i="4"/>
  <c r="AC20" i="4" s="1"/>
  <c r="S11" i="4"/>
  <c r="S21" i="4" l="1"/>
  <c r="AC7" i="4" l="1"/>
  <c r="S8" i="4"/>
  <c r="AC16" i="4"/>
  <c r="AC15" i="4"/>
  <c r="AC14" i="4"/>
  <c r="AC11" i="4"/>
  <c r="S10" i="4"/>
  <c r="S9" i="4"/>
  <c r="AC9" i="4" s="1"/>
  <c r="AC8" i="4" l="1"/>
  <c r="S12" i="4"/>
  <c r="AC21" i="4"/>
  <c r="AC6" i="4"/>
  <c r="AC10" i="4"/>
  <c r="AC12" i="4" l="1"/>
  <c r="AR20" i="39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B32" i="4" l="1"/>
  <c r="P32" i="4" s="1"/>
  <c r="Z36" i="4" s="1"/>
  <c r="J22" i="48" s="1"/>
  <c r="AC22" i="4"/>
  <c r="AC23" i="4" s="1"/>
  <c r="AC24" i="4" s="1"/>
  <c r="Z27" i="39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l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9" i="40" l="1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P36" i="40"/>
  <c r="U36" i="40" s="1"/>
  <c r="P37" i="40"/>
  <c r="U37" i="40" s="1"/>
  <c r="P26" i="40"/>
  <c r="U26" i="40" s="1"/>
  <c r="U35" i="40" l="1"/>
  <c r="U27" i="40"/>
  <c r="W49" i="40"/>
  <c r="V47" i="40"/>
  <c r="Z47" i="40" s="1"/>
  <c r="V55" i="40"/>
  <c r="Z55" i="40" s="1"/>
  <c r="U34" i="40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29" i="40" l="1"/>
  <c r="Y48" i="40"/>
  <c r="Y46" i="40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<sst xmlns="http://schemas.openxmlformats.org/spreadsheetml/2006/main" count="783" uniqueCount="477">
  <si>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</si>
  <si>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</si>
  <si>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</si>
  <si>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</si>
  <si>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</si>
  <si>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</si>
  <si>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</si>
  <si>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</si>
  <si>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</si>
  <si>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</si>
  <si>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</si>
  <si>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</si>
  <si>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</si>
  <si>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</si>
  <si>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</si>
  <si>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</si>
  <si>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</si>
  <si>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</si>
  <si>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</si>
  <si>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</si>
  <si>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</si>
  <si>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</si>
  <si>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</si>
  <si>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</si>
  <si>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</si>
  <si>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</si>
  <si>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</si>
  <si>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</si>
  <si>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</si>
  <si>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</si>
  <si>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</si>
  <si>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</si>
  <si>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</si>
  <si>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6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</si>
  <si>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</si>
  <si>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</si>
  <si>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</si>
  <si>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</si>
  <si>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</si>
  <si>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6"/>
  </si>
  <si>
    <t>中分類</t>
    <rPh sb="0" eb="3">
      <t>チュウブンルイ</t>
    </rPh>
    <phoneticPr fontId="6"/>
  </si>
  <si>
    <t>漁業</t>
    <rPh sb="0" eb="2">
      <t>ギョギョウ</t>
    </rPh>
    <phoneticPr fontId="10"/>
  </si>
  <si>
    <t>鉱業，採石業，砂利採取業</t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</si>
  <si>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</si>
  <si>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</si>
  <si>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</si>
  <si>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</si>
  <si>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</si>
  <si>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</si>
  <si>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</si>
  <si>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6"/>
  </si>
  <si>
    <t>農業</t>
    <rPh sb="0" eb="2">
      <t>ノウギョウ</t>
    </rPh>
    <phoneticPr fontId="10"/>
  </si>
  <si>
    <t>林業</t>
    <rPh sb="0" eb="2">
      <t>ノウリンギョウ</t>
    </rPh>
    <phoneticPr fontId="10"/>
  </si>
  <si>
    <t>水産養殖業</t>
    <rPh sb="0" eb="2">
      <t>スイサン</t>
    </rPh>
    <rPh sb="2" eb="4">
      <t>ヨウショク</t>
    </rPh>
    <rPh sb="4" eb="5">
      <t>ギョウ</t>
    </rPh>
    <phoneticPr fontId="10"/>
  </si>
  <si>
    <t>総合工事業</t>
    <rPh sb="0" eb="2">
      <t>ソウゴウ</t>
    </rPh>
    <rPh sb="2" eb="5">
      <t>コウジギョウ</t>
    </rPh>
    <phoneticPr fontId="10"/>
  </si>
  <si>
    <t>設備工事業</t>
    <rPh sb="0" eb="2">
      <t>セツビ</t>
    </rPh>
    <rPh sb="2" eb="4">
      <t>コウジ</t>
    </rPh>
    <rPh sb="4" eb="5">
      <t>ギョウ</t>
    </rPh>
    <phoneticPr fontId="10"/>
  </si>
  <si>
    <t>職別工事業</t>
    <rPh sb="0" eb="1">
      <t>ショク</t>
    </rPh>
    <rPh sb="1" eb="2">
      <t>ベツ</t>
    </rPh>
    <rPh sb="2" eb="5">
      <t>コウジギョウ</t>
    </rPh>
    <phoneticPr fontId="10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</si>
  <si>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</si>
  <si>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</si>
  <si>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</si>
  <si>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</si>
  <si>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</si>
  <si>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</si>
  <si>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</si>
  <si>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</si>
  <si>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</si>
  <si>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</si>
  <si>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</si>
  <si>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</si>
  <si>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</si>
  <si>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</si>
  <si>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</si>
  <si>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</si>
  <si>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</si>
  <si>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</si>
  <si>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</si>
  <si>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</si>
  <si>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</si>
  <si>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</si>
  <si>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</si>
  <si>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</si>
  <si>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6"/>
  </si>
  <si>
    <t>ガス業</t>
    <phoneticPr fontId="6"/>
  </si>
  <si>
    <t>熱供給業</t>
    <phoneticPr fontId="6"/>
  </si>
  <si>
    <t>水道業</t>
    <phoneticPr fontId="6"/>
  </si>
  <si>
    <t>通信業</t>
    <phoneticPr fontId="6"/>
  </si>
  <si>
    <t>放送業</t>
    <rPh sb="0" eb="2">
      <t>ホウソウ</t>
    </rPh>
    <phoneticPr fontId="6"/>
  </si>
  <si>
    <t>情報サービス業</t>
    <phoneticPr fontId="6"/>
  </si>
  <si>
    <t>インターネット附随サービス業</t>
    <phoneticPr fontId="6"/>
  </si>
  <si>
    <t>映像・音声・文字情報制作業</t>
    <phoneticPr fontId="6"/>
  </si>
  <si>
    <t>鉄道業</t>
    <phoneticPr fontId="6"/>
  </si>
  <si>
    <t>道路旅客運送業</t>
    <phoneticPr fontId="6"/>
  </si>
  <si>
    <t>道路貨物運送業</t>
    <phoneticPr fontId="6"/>
  </si>
  <si>
    <t>水運業</t>
    <phoneticPr fontId="6"/>
  </si>
  <si>
    <t>航空運輸業</t>
    <phoneticPr fontId="6"/>
  </si>
  <si>
    <t>倉庫業</t>
    <phoneticPr fontId="6"/>
  </si>
  <si>
    <t>運輸に附帯するサービス業</t>
    <phoneticPr fontId="6"/>
  </si>
  <si>
    <t>郵便業</t>
    <rPh sb="0" eb="2">
      <t>ユウビン</t>
    </rPh>
    <rPh sb="2" eb="3">
      <t>ギョウ</t>
    </rPh>
    <phoneticPr fontId="6"/>
  </si>
  <si>
    <t>各種商品卸売業</t>
    <phoneticPr fontId="6"/>
  </si>
  <si>
    <t>繊維・衣服等卸売業</t>
    <phoneticPr fontId="6"/>
  </si>
  <si>
    <t>飲食料品卸売業</t>
    <phoneticPr fontId="6"/>
  </si>
  <si>
    <t>建築材料，鉱物・金属材料等卸売業</t>
    <phoneticPr fontId="6"/>
  </si>
  <si>
    <t>機械器具卸売業</t>
    <phoneticPr fontId="6"/>
  </si>
  <si>
    <t>その他の卸売業</t>
    <phoneticPr fontId="6"/>
  </si>
  <si>
    <t>各種商品小売業</t>
    <phoneticPr fontId="6"/>
  </si>
  <si>
    <t>織物・衣服・身の回り品小売業</t>
    <phoneticPr fontId="6"/>
  </si>
  <si>
    <t>飲食料品小売業</t>
    <phoneticPr fontId="6"/>
  </si>
  <si>
    <t>機械器具小売業</t>
    <phoneticPr fontId="6"/>
  </si>
  <si>
    <t>その他の小売業</t>
    <phoneticPr fontId="6"/>
  </si>
  <si>
    <t>無店舗小売業</t>
    <phoneticPr fontId="6"/>
  </si>
  <si>
    <t>銀行業</t>
    <phoneticPr fontId="6"/>
  </si>
  <si>
    <t>協同組織金融業</t>
    <phoneticPr fontId="6"/>
  </si>
  <si>
    <t>貸金業，クレジットカード業等非預金信用機関</t>
    <phoneticPr fontId="6"/>
  </si>
  <si>
    <t>金融商品取引業，商品先物取引業</t>
    <phoneticPr fontId="6"/>
  </si>
  <si>
    <t>補助的金融業等</t>
    <phoneticPr fontId="6"/>
  </si>
  <si>
    <t>保険業</t>
    <phoneticPr fontId="6"/>
  </si>
  <si>
    <t>不動産取引業</t>
    <phoneticPr fontId="6"/>
  </si>
  <si>
    <t>不動産賃貸業・管理業</t>
    <phoneticPr fontId="6"/>
  </si>
  <si>
    <t>物品賃貸業</t>
    <phoneticPr fontId="6"/>
  </si>
  <si>
    <t>学術・開発研究機関</t>
    <phoneticPr fontId="6"/>
  </si>
  <si>
    <t>専門サービス業</t>
    <phoneticPr fontId="6"/>
  </si>
  <si>
    <t>広告業</t>
    <phoneticPr fontId="6"/>
  </si>
  <si>
    <t>技術サービス業</t>
    <phoneticPr fontId="6"/>
  </si>
  <si>
    <t>宿泊業</t>
    <phoneticPr fontId="6"/>
  </si>
  <si>
    <t>飲食店</t>
    <phoneticPr fontId="6"/>
  </si>
  <si>
    <t>持ち帰り・配達飲食サービス業</t>
    <phoneticPr fontId="6"/>
  </si>
  <si>
    <t>洗濯・理容・美容・浴場業</t>
    <phoneticPr fontId="6"/>
  </si>
  <si>
    <t>その他の生活関連サービス業</t>
    <phoneticPr fontId="6"/>
  </si>
  <si>
    <t>娯楽業</t>
    <phoneticPr fontId="6"/>
  </si>
  <si>
    <t>学校教育</t>
    <phoneticPr fontId="6"/>
  </si>
  <si>
    <t>その他の教育，学習支援業</t>
    <phoneticPr fontId="6"/>
  </si>
  <si>
    <t>医療業</t>
    <phoneticPr fontId="6"/>
  </si>
  <si>
    <t>保健衛生</t>
    <phoneticPr fontId="6"/>
  </si>
  <si>
    <t>社会保険・社会福祉・介護事業</t>
    <phoneticPr fontId="6"/>
  </si>
  <si>
    <t>郵便局</t>
    <phoneticPr fontId="6"/>
  </si>
  <si>
    <t>協同組合</t>
    <phoneticPr fontId="6"/>
  </si>
  <si>
    <t>廃棄物処理業</t>
    <phoneticPr fontId="6"/>
  </si>
  <si>
    <t>自動車整備業</t>
    <phoneticPr fontId="6"/>
  </si>
  <si>
    <t>機械等修理業</t>
    <phoneticPr fontId="6"/>
  </si>
  <si>
    <t>職業紹介・労働者派遣業</t>
    <phoneticPr fontId="6"/>
  </si>
  <si>
    <t>その他の事業サービス業</t>
    <phoneticPr fontId="6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</si>
  <si>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</si>
  <si>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10"/>
  </si>
  <si>
    <t>鉱業・採石業・砂利採取業</t>
    <phoneticPr fontId="6"/>
  </si>
  <si>
    <t>運輸業・郵便業</t>
    <phoneticPr fontId="6"/>
  </si>
  <si>
    <t>不動産業・物品賃貸業</t>
    <phoneticPr fontId="6"/>
  </si>
  <si>
    <t>学術研究・専門・技術サービス業</t>
    <phoneticPr fontId="6"/>
  </si>
  <si>
    <t>宿泊業・飲食サービス業</t>
    <phoneticPr fontId="6"/>
  </si>
  <si>
    <t>生活関連サービス業・娯楽業</t>
    <phoneticPr fontId="6"/>
  </si>
  <si>
    <t>教育・学習支援業</t>
    <phoneticPr fontId="6"/>
  </si>
  <si>
    <t>医療・福祉</t>
    <phoneticPr fontId="6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</si>
  <si>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</si>
  <si>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</si>
  <si>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</si>
  <si>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</si>
  <si>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</si>
  <si>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</si>
  <si>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</si>
  <si>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</si>
  <si>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</si>
  <si>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6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</si>
  <si>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</si>
  <si>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6"/>
  </si>
  <si>
    <t>（代表者名）</t>
    <rPh sb="1" eb="4">
      <t>ダイヒョウシャ</t>
    </rPh>
    <rPh sb="4" eb="5">
      <t>メイ</t>
    </rPh>
    <phoneticPr fontId="6"/>
  </si>
  <si>
    <t xml:space="preserve">連絡先
</t>
    <rPh sb="0" eb="3">
      <t>レンラクサキ</t>
    </rPh>
    <phoneticPr fontId="4"/>
  </si>
  <si>
    <t>燃料</t>
    <rPh sb="0" eb="2">
      <t>ネンリョウ</t>
    </rPh>
    <phoneticPr fontId="6"/>
  </si>
  <si>
    <t>照明</t>
    <rPh sb="0" eb="2">
      <t>ショウメイ</t>
    </rPh>
    <phoneticPr fontId="6"/>
  </si>
  <si>
    <t>蛍光灯</t>
    <rPh sb="0" eb="3">
      <t>ケイコウトウ</t>
    </rPh>
    <phoneticPr fontId="6"/>
  </si>
  <si>
    <t>水銀灯</t>
    <rPh sb="0" eb="3">
      <t>スイギントウ</t>
    </rPh>
    <phoneticPr fontId="6"/>
  </si>
  <si>
    <t>LED</t>
    <phoneticPr fontId="6"/>
  </si>
  <si>
    <t>その他（右に設備記載）</t>
    <phoneticPr fontId="6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</si>
  <si>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</si>
  <si>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</si>
  <si>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</si>
  <si>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20"/>
  </si>
  <si>
    <t>その他</t>
    <rPh sb="2" eb="3">
      <t>タ</t>
    </rPh>
    <phoneticPr fontId="20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</si>
  <si>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</si>
  <si>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</si>
  <si>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</si>
  <si>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</si>
  <si>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</si>
  <si>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</si>
  <si>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</si>
  <si>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</si>
  <si>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</si>
  <si>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</si>
  <si>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</si>
  <si>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</si>
  <si>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</si>
  <si>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</si>
  <si>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</si>
  <si>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</si>
  <si>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</si>
  <si>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</si>
  <si>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</si>
  <si>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</si>
  <si>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</si>
  <si>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</si>
  <si>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20"/>
  </si>
  <si>
    <t>貫流ボイラ</t>
    <rPh sb="0" eb="2">
      <t>カンリュウ</t>
    </rPh>
    <phoneticPr fontId="20"/>
  </si>
  <si>
    <t>2018年</t>
    <rPh sb="4" eb="5">
      <t>ネン</t>
    </rPh>
    <phoneticPr fontId="20"/>
  </si>
  <si>
    <t>強制循環ボイラ</t>
    <rPh sb="0" eb="2">
      <t>キョウセイ</t>
    </rPh>
    <rPh sb="2" eb="4">
      <t>ジュンカン</t>
    </rPh>
    <phoneticPr fontId="20"/>
  </si>
  <si>
    <t>2017年</t>
    <rPh sb="4" eb="5">
      <t>ネン</t>
    </rPh>
    <phoneticPr fontId="20"/>
  </si>
  <si>
    <t>自然循環ボイラ</t>
    <rPh sb="0" eb="2">
      <t>シゼン</t>
    </rPh>
    <rPh sb="2" eb="4">
      <t>ジュンカン</t>
    </rPh>
    <phoneticPr fontId="20"/>
  </si>
  <si>
    <t>2016年</t>
    <rPh sb="4" eb="5">
      <t>ネン</t>
    </rPh>
    <phoneticPr fontId="20"/>
  </si>
  <si>
    <t>煙管ボイラ</t>
    <rPh sb="0" eb="2">
      <t>エンカン</t>
    </rPh>
    <phoneticPr fontId="20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</si>
  <si>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</si>
  <si>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方式</t>
    <rPh sb="0" eb="2">
      <t>ホウシキ</t>
    </rPh>
    <phoneticPr fontId="20"/>
  </si>
  <si>
    <t>年式等</t>
    <rPh sb="0" eb="2">
      <t>ネンシキ</t>
    </rPh>
    <rPh sb="2" eb="3">
      <t>トウ</t>
    </rPh>
    <phoneticPr fontId="20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</si>
  <si>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</si>
  <si>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</si>
  <si>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20"/>
  </si>
  <si>
    <t>2015年</t>
    <rPh sb="4" eb="5">
      <t>ネン</t>
    </rPh>
    <phoneticPr fontId="20"/>
  </si>
  <si>
    <t>炉筒ボイラ</t>
    <rPh sb="0" eb="2">
      <t>ロトウ</t>
    </rPh>
    <phoneticPr fontId="20"/>
  </si>
  <si>
    <t>2014年</t>
    <rPh sb="4" eb="5">
      <t>ネン</t>
    </rPh>
    <phoneticPr fontId="20"/>
  </si>
  <si>
    <t>炉筒煙管ボイラ</t>
    <rPh sb="0" eb="2">
      <t>ロトウ</t>
    </rPh>
    <rPh sb="2" eb="4">
      <t>エンカン</t>
    </rPh>
    <phoneticPr fontId="20"/>
  </si>
  <si>
    <t>2013年</t>
    <rPh sb="4" eb="5">
      <t>ネン</t>
    </rPh>
    <phoneticPr fontId="20"/>
  </si>
  <si>
    <t>立てボイラ</t>
    <rPh sb="0" eb="1">
      <t>タ</t>
    </rPh>
    <phoneticPr fontId="20"/>
  </si>
  <si>
    <t>2012年</t>
    <rPh sb="4" eb="5">
      <t>ネン</t>
    </rPh>
    <phoneticPr fontId="20"/>
  </si>
  <si>
    <t>セクショナルボイラ</t>
    <phoneticPr fontId="20"/>
  </si>
  <si>
    <t>2011年</t>
    <rPh sb="4" eb="5">
      <t>ネン</t>
    </rPh>
    <phoneticPr fontId="20"/>
  </si>
  <si>
    <t>2010年</t>
    <rPh sb="4" eb="5">
      <t>ネン</t>
    </rPh>
    <phoneticPr fontId="20"/>
  </si>
  <si>
    <t>2009年</t>
    <rPh sb="4" eb="5">
      <t>ネン</t>
    </rPh>
    <phoneticPr fontId="20"/>
  </si>
  <si>
    <t>2008年</t>
    <rPh sb="4" eb="5">
      <t>ネン</t>
    </rPh>
    <phoneticPr fontId="20"/>
  </si>
  <si>
    <t>2007年</t>
    <rPh sb="4" eb="5">
      <t>ネン</t>
    </rPh>
    <phoneticPr fontId="20"/>
  </si>
  <si>
    <t>2006年</t>
    <rPh sb="4" eb="5">
      <t>ネン</t>
    </rPh>
    <phoneticPr fontId="20"/>
  </si>
  <si>
    <t>2005年</t>
    <rPh sb="4" eb="5">
      <t>ネン</t>
    </rPh>
    <phoneticPr fontId="20"/>
  </si>
  <si>
    <t>2004年</t>
    <rPh sb="4" eb="5">
      <t>ネン</t>
    </rPh>
    <phoneticPr fontId="20"/>
  </si>
  <si>
    <t>2003年</t>
    <rPh sb="4" eb="5">
      <t>ネン</t>
    </rPh>
    <phoneticPr fontId="20"/>
  </si>
  <si>
    <t>2002年</t>
    <rPh sb="4" eb="5">
      <t>ネン</t>
    </rPh>
    <phoneticPr fontId="20"/>
  </si>
  <si>
    <t>2001年</t>
    <rPh sb="4" eb="5">
      <t>ネン</t>
    </rPh>
    <phoneticPr fontId="20"/>
  </si>
  <si>
    <t>2000年</t>
    <rPh sb="4" eb="5">
      <t>ネン</t>
    </rPh>
    <phoneticPr fontId="20"/>
  </si>
  <si>
    <t>1999年</t>
    <rPh sb="4" eb="5">
      <t>ネン</t>
    </rPh>
    <phoneticPr fontId="20"/>
  </si>
  <si>
    <t>1998年</t>
    <rPh sb="4" eb="5">
      <t>ネン</t>
    </rPh>
    <phoneticPr fontId="20"/>
  </si>
  <si>
    <t>1997年</t>
    <rPh sb="4" eb="5">
      <t>ネン</t>
    </rPh>
    <phoneticPr fontId="20"/>
  </si>
  <si>
    <t>1996年</t>
    <rPh sb="4" eb="5">
      <t>ネン</t>
    </rPh>
    <phoneticPr fontId="20"/>
  </si>
  <si>
    <t>1995年</t>
    <rPh sb="4" eb="5">
      <t>ネン</t>
    </rPh>
    <phoneticPr fontId="20"/>
  </si>
  <si>
    <t>1994年</t>
    <rPh sb="4" eb="5">
      <t>ネン</t>
    </rPh>
    <phoneticPr fontId="20"/>
  </si>
  <si>
    <t>1993年</t>
    <rPh sb="4" eb="5">
      <t>ネン</t>
    </rPh>
    <phoneticPr fontId="20"/>
  </si>
  <si>
    <t>1992年</t>
    <rPh sb="4" eb="5">
      <t>ネン</t>
    </rPh>
    <phoneticPr fontId="20"/>
  </si>
  <si>
    <t>1991年</t>
    <rPh sb="4" eb="5">
      <t>ネン</t>
    </rPh>
    <phoneticPr fontId="20"/>
  </si>
  <si>
    <t>1990年</t>
    <rPh sb="4" eb="5">
      <t>ネン</t>
    </rPh>
    <phoneticPr fontId="20"/>
  </si>
  <si>
    <t>1989年</t>
    <rPh sb="4" eb="5">
      <t>ネン</t>
    </rPh>
    <phoneticPr fontId="20"/>
  </si>
  <si>
    <t>1988年</t>
    <rPh sb="4" eb="5">
      <t>ネン</t>
    </rPh>
    <phoneticPr fontId="20"/>
  </si>
  <si>
    <t>1987年</t>
    <rPh sb="4" eb="5">
      <t>ネン</t>
    </rPh>
    <phoneticPr fontId="20"/>
  </si>
  <si>
    <t>1986年</t>
    <rPh sb="4" eb="5">
      <t>ネン</t>
    </rPh>
    <phoneticPr fontId="20"/>
  </si>
  <si>
    <t>1985年</t>
    <rPh sb="4" eb="5">
      <t>ネン</t>
    </rPh>
    <phoneticPr fontId="20"/>
  </si>
  <si>
    <t>1984年</t>
    <rPh sb="4" eb="5">
      <t>ネン</t>
    </rPh>
    <phoneticPr fontId="20"/>
  </si>
  <si>
    <t>1983年</t>
    <rPh sb="4" eb="5">
      <t>ネン</t>
    </rPh>
    <phoneticPr fontId="20"/>
  </si>
  <si>
    <t>1982年</t>
    <rPh sb="4" eb="5">
      <t>ネン</t>
    </rPh>
    <phoneticPr fontId="20"/>
  </si>
  <si>
    <t>1981年</t>
    <rPh sb="4" eb="5">
      <t>ネン</t>
    </rPh>
    <phoneticPr fontId="20"/>
  </si>
  <si>
    <t>1980年</t>
    <rPh sb="4" eb="5">
      <t>ネン</t>
    </rPh>
    <phoneticPr fontId="20"/>
  </si>
  <si>
    <t>1979年</t>
    <rPh sb="4" eb="5">
      <t>ネン</t>
    </rPh>
    <phoneticPr fontId="20"/>
  </si>
  <si>
    <t>1978年</t>
    <rPh sb="4" eb="5">
      <t>ネン</t>
    </rPh>
    <phoneticPr fontId="20"/>
  </si>
  <si>
    <t>1977年</t>
    <rPh sb="4" eb="5">
      <t>ネン</t>
    </rPh>
    <phoneticPr fontId="20"/>
  </si>
  <si>
    <t>1976年</t>
    <rPh sb="4" eb="5">
      <t>ネン</t>
    </rPh>
    <phoneticPr fontId="20"/>
  </si>
  <si>
    <t>1975年</t>
    <rPh sb="4" eb="5">
      <t>ネン</t>
    </rPh>
    <phoneticPr fontId="20"/>
  </si>
  <si>
    <t>1974年</t>
    <rPh sb="4" eb="5">
      <t>ネン</t>
    </rPh>
    <phoneticPr fontId="20"/>
  </si>
  <si>
    <t>1973年</t>
    <rPh sb="4" eb="5">
      <t>ネン</t>
    </rPh>
    <phoneticPr fontId="20"/>
  </si>
  <si>
    <t>1970年</t>
    <rPh sb="4" eb="5">
      <t>ネン</t>
    </rPh>
    <phoneticPr fontId="20"/>
  </si>
  <si>
    <t>1969年</t>
    <rPh sb="4" eb="5">
      <t>ネン</t>
    </rPh>
    <phoneticPr fontId="20"/>
  </si>
  <si>
    <t>1968年</t>
    <rPh sb="4" eb="5">
      <t>ネン</t>
    </rPh>
    <phoneticPr fontId="20"/>
  </si>
  <si>
    <t>1967年</t>
    <rPh sb="4" eb="5">
      <t>ネン</t>
    </rPh>
    <phoneticPr fontId="20"/>
  </si>
  <si>
    <t>1966年</t>
    <rPh sb="4" eb="5">
      <t>ネン</t>
    </rPh>
    <phoneticPr fontId="20"/>
  </si>
  <si>
    <t>1965年</t>
    <rPh sb="4" eb="5">
      <t>ネン</t>
    </rPh>
    <phoneticPr fontId="20"/>
  </si>
  <si>
    <t>1964年</t>
    <rPh sb="4" eb="5">
      <t>ネン</t>
    </rPh>
    <phoneticPr fontId="20"/>
  </si>
  <si>
    <t>1963年</t>
    <rPh sb="4" eb="5">
      <t>ネン</t>
    </rPh>
    <phoneticPr fontId="20"/>
  </si>
  <si>
    <t>1962年</t>
    <rPh sb="4" eb="5">
      <t>ネン</t>
    </rPh>
    <phoneticPr fontId="20"/>
  </si>
  <si>
    <t>1961年</t>
    <rPh sb="4" eb="5">
      <t>ネン</t>
    </rPh>
    <phoneticPr fontId="20"/>
  </si>
  <si>
    <t>1960年</t>
    <rPh sb="4" eb="5">
      <t>ネン</t>
    </rPh>
    <phoneticPr fontId="20"/>
  </si>
  <si>
    <t>台数</t>
    <rPh sb="0" eb="2">
      <t>ダイスウ</t>
    </rPh>
    <phoneticPr fontId="20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</si>
  <si>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</si>
  <si>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20"/>
  </si>
  <si>
    <t>使用按分</t>
    <rPh sb="0" eb="2">
      <t>シヨウ</t>
    </rPh>
    <rPh sb="2" eb="4">
      <t>アンブン</t>
    </rPh>
    <phoneticPr fontId="20"/>
  </si>
  <si>
    <t>按分合計</t>
    <rPh sb="0" eb="2">
      <t>アンブン</t>
    </rPh>
    <rPh sb="2" eb="4">
      <t>ゴウケイ</t>
    </rPh>
    <phoneticPr fontId="20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</si>
  <si>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</si>
  <si>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20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</si>
  <si>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</si>
  <si>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</si>
  <si>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</si>
  <si>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</si>
  <si>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燃料消費量</t>
    <rPh sb="0" eb="2">
      <t>ネンリョウ</t>
    </rPh>
    <rPh sb="2" eb="5">
      <t>ショウヒリョウ</t>
    </rPh>
    <phoneticPr fontId="20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</si>
  <si>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20"/>
  </si>
  <si>
    <t>単位</t>
    <rPh sb="0" eb="2">
      <t>タンイ</t>
    </rPh>
    <phoneticPr fontId="20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</si>
  <si>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20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</si>
  <si>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20"/>
  </si>
  <si>
    <t>（２）エネルギー使用状況</t>
    <rPh sb="8" eb="10">
      <t>シヨウ</t>
    </rPh>
    <rPh sb="10" eb="12">
      <t>ジョウキョウ</t>
    </rPh>
    <phoneticPr fontId="20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</si>
  <si>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</si>
  <si>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</si>
  <si>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20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</si>
  <si>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20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</si>
  <si>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</si>
  <si>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2"/>
  </si>
  <si>
    <t>事務所</t>
    <rPh sb="0" eb="2">
      <t>ジム</t>
    </rPh>
    <rPh sb="2" eb="3">
      <t>ショ</t>
    </rPh>
    <phoneticPr fontId="22"/>
  </si>
  <si>
    <t>冷房</t>
    <rPh sb="0" eb="2">
      <t>レイボウ</t>
    </rPh>
    <phoneticPr fontId="4"/>
  </si>
  <si>
    <t>冷房</t>
    <rPh sb="0" eb="2">
      <t>レイボウ</t>
    </rPh>
    <phoneticPr fontId="22"/>
  </si>
  <si>
    <t>暖房</t>
    <rPh sb="0" eb="2">
      <t>ダンボウ</t>
    </rPh>
    <phoneticPr fontId="4"/>
  </si>
  <si>
    <t>暖房</t>
    <rPh sb="0" eb="2">
      <t>ダンボウ</t>
    </rPh>
    <phoneticPr fontId="22"/>
  </si>
  <si>
    <t>県北</t>
    <rPh sb="0" eb="2">
      <t>ケンホク</t>
    </rPh>
    <phoneticPr fontId="22"/>
  </si>
  <si>
    <t>県南</t>
    <rPh sb="0" eb="1">
      <t>ケン</t>
    </rPh>
    <rPh sb="1" eb="2">
      <t>ナン</t>
    </rPh>
    <phoneticPr fontId="22"/>
  </si>
  <si>
    <t>4月</t>
    <rPh sb="1" eb="2">
      <t>ガツ</t>
    </rPh>
    <phoneticPr fontId="2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</si>
  <si>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</si>
  <si>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</si>
  <si>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</si>
  <si>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</si>
  <si>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</si>
  <si>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</si>
  <si>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</si>
  <si>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</si>
  <si>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</si>
  <si>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</si>
  <si>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</si>
  <si>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2"/>
  </si>
  <si>
    <t>ＪＩＳＢ8616</t>
    <phoneticPr fontId="22"/>
  </si>
  <si>
    <t>稼働割合</t>
    <rPh sb="0" eb="2">
      <t>カドウ</t>
    </rPh>
    <rPh sb="2" eb="4">
      <t>ワリアイ</t>
    </rPh>
    <phoneticPr fontId="22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</si>
  <si>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20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</si>
  <si>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20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</si>
  <si>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20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</si>
  <si>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20"/>
  </si>
  <si>
    <t>年平均</t>
    <rPh sb="0" eb="3">
      <t>ネンヘイキン</t>
    </rPh>
    <phoneticPr fontId="20"/>
  </si>
  <si>
    <t>年平均</t>
    <rPh sb="0" eb="1">
      <t>ネン</t>
    </rPh>
    <rPh sb="1" eb="3">
      <t>ヘイキン</t>
    </rPh>
    <phoneticPr fontId="20"/>
  </si>
  <si>
    <t>最大値</t>
    <rPh sb="0" eb="2">
      <t>サイダイ</t>
    </rPh>
    <rPh sb="2" eb="3">
      <t>チ</t>
    </rPh>
    <phoneticPr fontId="20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</si>
  <si>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20"/>
  </si>
  <si>
    <t>平均</t>
    <rPh sb="0" eb="2">
      <t>ヘイキン</t>
    </rPh>
    <phoneticPr fontId="20"/>
  </si>
  <si>
    <t>引用値</t>
    <rPh sb="0" eb="2">
      <t>インヨウ</t>
    </rPh>
    <rPh sb="2" eb="3">
      <t>チ</t>
    </rPh>
    <phoneticPr fontId="20"/>
  </si>
  <si>
    <t>4月</t>
    <rPh sb="1" eb="2">
      <t>ガツ</t>
    </rPh>
    <phoneticPr fontId="20"/>
  </si>
  <si>
    <t>負荷×稼働率</t>
    <rPh sb="0" eb="2">
      <t>フカ</t>
    </rPh>
    <rPh sb="3" eb="5">
      <t>カドウ</t>
    </rPh>
    <rPh sb="5" eb="6">
      <t>リツ</t>
    </rPh>
    <phoneticPr fontId="20"/>
  </si>
  <si>
    <t>採用値１</t>
    <rPh sb="0" eb="2">
      <t>サイヨウ</t>
    </rPh>
    <rPh sb="2" eb="3">
      <t>チ</t>
    </rPh>
    <phoneticPr fontId="20"/>
  </si>
  <si>
    <t>採用値２</t>
    <rPh sb="0" eb="2">
      <t>サイヨウ</t>
    </rPh>
    <rPh sb="2" eb="3">
      <t>チ</t>
    </rPh>
    <phoneticPr fontId="20"/>
  </si>
  <si>
    <t>ＪＩＳＢ8616より</t>
    <phoneticPr fontId="20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</si>
  <si>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</si>
  <si>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</si>
  <si>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</si>
  <si>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</si>
  <si>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</si>
  <si>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2"/>
  </si>
  <si>
    <t>平均COP計数表ｂ</t>
    <rPh sb="0" eb="2">
      <t>ヘイキン</t>
    </rPh>
    <rPh sb="5" eb="7">
      <t>ケイスウ</t>
    </rPh>
    <rPh sb="7" eb="8">
      <t>ピョウ</t>
    </rPh>
    <phoneticPr fontId="22"/>
  </si>
  <si>
    <t>ＩＮＶ</t>
    <phoneticPr fontId="22"/>
  </si>
  <si>
    <t>一定速</t>
    <rPh sb="0" eb="2">
      <t>イッテイ</t>
    </rPh>
    <rPh sb="2" eb="3">
      <t>ソク</t>
    </rPh>
    <phoneticPr fontId="22"/>
  </si>
  <si>
    <t>店舗用</t>
    <rPh sb="0" eb="2">
      <t>テンポ</t>
    </rPh>
    <rPh sb="2" eb="3">
      <t>ヨウ</t>
    </rPh>
    <phoneticPr fontId="22"/>
  </si>
  <si>
    <t>設備用</t>
    <rPh sb="0" eb="2">
      <t>セツビ</t>
    </rPh>
    <rPh sb="2" eb="3">
      <t>ヨウ</t>
    </rPh>
    <phoneticPr fontId="22"/>
  </si>
  <si>
    <t>25%未満</t>
    <rPh sb="3" eb="5">
      <t>ミマン</t>
    </rPh>
    <phoneticPr fontId="22"/>
  </si>
  <si>
    <t>25%以上</t>
    <rPh sb="3" eb="5">
      <t>イジョウ</t>
    </rPh>
    <phoneticPr fontId="22"/>
  </si>
  <si>
    <t>a 冷房</t>
    <rPh sb="2" eb="4">
      <t>レイボウ</t>
    </rPh>
    <phoneticPr fontId="22"/>
  </si>
  <si>
    <t>a 暖房</t>
    <rPh sb="2" eb="3">
      <t>ダン</t>
    </rPh>
    <phoneticPr fontId="22"/>
  </si>
  <si>
    <t>b　冷房</t>
    <rPh sb="2" eb="4">
      <t>レイボウ</t>
    </rPh>
    <phoneticPr fontId="22"/>
  </si>
  <si>
    <t>ｂ　暖房</t>
    <rPh sb="2" eb="4">
      <t>ダンボウ</t>
    </rPh>
    <phoneticPr fontId="22"/>
  </si>
  <si>
    <t>y = a x + b</t>
    <phoneticPr fontId="20"/>
  </si>
  <si>
    <t>INV</t>
  </si>
  <si>
    <t>INV</t>
    <phoneticPr fontId="20"/>
  </si>
  <si>
    <t>一定速</t>
    <rPh sb="0" eb="2">
      <t>イッテイ</t>
    </rPh>
    <rPh sb="2" eb="3">
      <t>ソク</t>
    </rPh>
    <phoneticPr fontId="20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</si>
  <si>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20"/>
  </si>
  <si>
    <t>平均COP計数表b</t>
    <rPh sb="0" eb="2">
      <t>ヘイキン</t>
    </rPh>
    <rPh sb="5" eb="7">
      <t>ケイスウ</t>
    </rPh>
    <rPh sb="7" eb="8">
      <t>ピョウ</t>
    </rPh>
    <phoneticPr fontId="22"/>
  </si>
  <si>
    <t>COP補正</t>
    <rPh sb="3" eb="5">
      <t>ホセイ</t>
    </rPh>
    <phoneticPr fontId="20"/>
  </si>
  <si>
    <t>1995年以前</t>
    <rPh sb="4" eb="5">
      <t>ネン</t>
    </rPh>
    <rPh sb="5" eb="7">
      <t>イゼン</t>
    </rPh>
    <phoneticPr fontId="20"/>
  </si>
  <si>
    <t>取得値</t>
    <rPh sb="0" eb="2">
      <t>シュトク</t>
    </rPh>
    <rPh sb="2" eb="3">
      <t>トクネ</t>
    </rPh>
    <phoneticPr fontId="20"/>
  </si>
  <si>
    <t>冷房</t>
    <rPh sb="0" eb="2">
      <t>レイボウ</t>
    </rPh>
    <phoneticPr fontId="20"/>
  </si>
  <si>
    <t>暖房</t>
    <rPh sb="0" eb="2">
      <t>ダンボウ</t>
    </rPh>
    <phoneticPr fontId="20"/>
  </si>
  <si>
    <t>冷暖房平均</t>
    <rPh sb="0" eb="3">
      <t>レイダンボウ</t>
    </rPh>
    <rPh sb="3" eb="5">
      <t>ヘイキン</t>
    </rPh>
    <phoneticPr fontId="20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</si>
  <si>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</si>
  <si>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20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</si>
  <si>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</si>
  <si>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</si>
  <si>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</si>
  <si>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</si>
  <si>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</si>
  <si>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</si>
  <si>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</si>
  <si>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</si>
  <si>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</si>
  <si>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</si>
  <si>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</si>
  <si>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</si>
  <si>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</si>
  <si>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</si>
  <si>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</si>
  <si>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</si>
  <si>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</si>
  <si>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20"/>
  </si>
  <si>
    <t>※</t>
    <phoneticPr fontId="20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</si>
  <si>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</si>
  <si>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</si>
  <si>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</si>
  <si>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</si>
  <si>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（あて先）</t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</si>
  <si>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</si>
  <si>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</si>
  <si>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</si>
  <si>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</si>
  <si>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</si>
  <si>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20"/>
  </si>
  <si>
    <t>円</t>
    <rPh sb="0" eb="1">
      <t>エン</t>
    </rPh>
    <phoneticPr fontId="20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</si>
  <si>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5"/>
  </si>
  <si>
    <t>資本金又は
出資金の額</t>
    <phoneticPr fontId="4"/>
  </si>
  <si>
    <t>いずれか低い額</t>
    <rPh sb="4" eb="5">
      <t>ヒク</t>
    </rPh>
    <rPh sb="6" eb="7">
      <t>ガク</t>
    </rPh>
    <phoneticPr fontId="5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</si>
  <si>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</si>
  <si>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20"/>
  </si>
  <si>
    <t>埼玉県知事　　　　　　　　あて</t>
    <phoneticPr fontId="20"/>
  </si>
  <si>
    <t>（１）補助対象経費</t>
    <rPh sb="3" eb="5">
      <t>ホジョ</t>
    </rPh>
    <rPh sb="5" eb="7">
      <t>タイショウ</t>
    </rPh>
    <rPh sb="7" eb="9">
      <t>ケイヒ</t>
    </rPh>
    <phoneticPr fontId="5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</si>
  <si>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5"/>
  </si>
  <si>
    <t>役職名・代表者名　　　　　　　　　　　　　　　　　　</t>
    <rPh sb="2" eb="3">
      <t>メイ</t>
    </rPh>
    <phoneticPr fontId="20"/>
  </si>
  <si>
    <t>役職名・代表者名　　　　　　　　　　　　　　　　</t>
    <rPh sb="2" eb="3">
      <t>メイ</t>
    </rPh>
    <phoneticPr fontId="20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</si>
  <si>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5"/>
  </si>
  <si>
    <t>〇書ききれない場合は、一式として、見積もりで分かるようにしてください。</t>
    <rPh sb="22" eb="23">
      <t>ワ</t>
    </rPh>
    <phoneticPr fontId="5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</si>
  <si>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</si>
  <si>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5"/>
  </si>
  <si>
    <t>申請者</t>
    <rPh sb="0" eb="3">
      <t>シンセイシャ</t>
    </rPh>
    <phoneticPr fontId="20"/>
  </si>
  <si>
    <t>私は補助金の申請にあたり、次の各事項を確認しました。</t>
    <phoneticPr fontId="20"/>
  </si>
  <si>
    <t>No</t>
    <phoneticPr fontId="20"/>
  </si>
  <si>
    <t>内容</t>
    <rPh sb="0" eb="2">
      <t>ナイヨウ</t>
    </rPh>
    <phoneticPr fontId="20"/>
  </si>
  <si>
    <t>県</t>
    <rPh sb="0" eb="1">
      <t>ケン</t>
    </rPh>
    <phoneticPr fontId="20"/>
  </si>
  <si>
    <t>（申請添付書類）</t>
    <rPh sb="1" eb="3">
      <t>シンセイ</t>
    </rPh>
    <rPh sb="3" eb="7">
      <t>テンプショルイ</t>
    </rPh>
    <phoneticPr fontId="20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</si>
  <si>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20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</si>
  <si>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</si>
  <si>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</si>
  <si>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</si>
  <si>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20"/>
  </si>
  <si>
    <t>【事業費内訳】シート</t>
    <rPh sb="1" eb="6">
      <t>ジギョウヒウチワケ</t>
    </rPh>
    <phoneticPr fontId="20"/>
  </si>
  <si>
    <t>「出精値引き」「端数値引き」など、内訳が明確でない値引きについては、すべて対象経費から差し引いている</t>
    <phoneticPr fontId="20"/>
  </si>
  <si>
    <t>確認内容</t>
    <rPh sb="0" eb="2">
      <t>カクニン</t>
    </rPh>
    <rPh sb="2" eb="4">
      <t>ナイヨウ</t>
    </rPh>
    <phoneticPr fontId="20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</si>
  <si>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20"/>
  </si>
  <si>
    <t>右上の提出日の欄に提出日を記載をした</t>
    <rPh sb="7" eb="8">
      <t>ラン</t>
    </rPh>
    <rPh sb="9" eb="12">
      <t>テイシュツビ</t>
    </rPh>
    <phoneticPr fontId="20"/>
  </si>
  <si>
    <t>補助対象経費の額は、交付要綱第5条に規定する条件を満たしている（募集要領P4の補助対象外経費を含んでいない）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20"/>
  </si>
  <si>
    <t>決算（支払い）証拠書類を添付した</t>
    <rPh sb="3" eb="5">
      <t>シハラ</t>
    </rPh>
    <rPh sb="7" eb="11">
      <t>ショウコショルイ</t>
    </rPh>
    <rPh sb="12" eb="14">
      <t>テンプ</t>
    </rPh>
    <phoneticPr fontId="20"/>
  </si>
  <si>
    <t>口座情報</t>
    <rPh sb="0" eb="4">
      <t>コウザジョウホウ</t>
    </rPh>
    <phoneticPr fontId="20"/>
  </si>
  <si>
    <t>１　補助金の振込先</t>
    <rPh sb="2" eb="5">
      <t>ホジョキン</t>
    </rPh>
    <rPh sb="6" eb="9">
      <t>フリコミサキ</t>
    </rPh>
    <phoneticPr fontId="20"/>
  </si>
  <si>
    <t>金融機関名</t>
    <rPh sb="0" eb="5">
      <t>キンユウキカンメイ</t>
    </rPh>
    <phoneticPr fontId="20"/>
  </si>
  <si>
    <t>支店名</t>
    <rPh sb="0" eb="2">
      <t>シテン</t>
    </rPh>
    <rPh sb="2" eb="3">
      <t>メイ</t>
    </rPh>
    <phoneticPr fontId="20"/>
  </si>
  <si>
    <t>種別</t>
    <rPh sb="0" eb="2">
      <t>シュベツ</t>
    </rPh>
    <phoneticPr fontId="20"/>
  </si>
  <si>
    <t>普通　・　当座</t>
    <rPh sb="0" eb="2">
      <t>フツウ</t>
    </rPh>
    <rPh sb="5" eb="7">
      <t>トウザ</t>
    </rPh>
    <phoneticPr fontId="20"/>
  </si>
  <si>
    <t>口座番号</t>
    <rPh sb="0" eb="4">
      <t>コウザバンゴウ</t>
    </rPh>
    <phoneticPr fontId="20"/>
  </si>
  <si>
    <t>口座名義
（カタカナ）</t>
    <rPh sb="0" eb="2">
      <t>コウザ</t>
    </rPh>
    <rPh sb="2" eb="4">
      <t>メイギ</t>
    </rPh>
    <phoneticPr fontId="20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</si>
  <si>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20"/>
  </si>
  <si>
    <t>２　事業着手・完了日</t>
    <rPh sb="2" eb="6">
      <t>ジギョウチャクシュ</t>
    </rPh>
    <rPh sb="7" eb="10">
      <t>カンリョウビ</t>
    </rPh>
    <phoneticPr fontId="20"/>
  </si>
  <si>
    <t>事業着手日</t>
    <rPh sb="0" eb="5">
      <t>ジギョウチャクシュビ</t>
    </rPh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</si>
  <si>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</si>
  <si>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</si>
  <si>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</si>
  <si>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</si>
  <si>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事業完了日</t>
    <rPh sb="0" eb="2">
      <t>ジギョウ</t>
    </rPh>
    <rPh sb="2" eb="5">
      <t>カンリョウビ</t>
    </rPh>
    <phoneticPr fontId="20"/>
  </si>
  <si>
    <t>（１）決算証拠書類（施工業者への支払いが確認できるもの）</t>
    <phoneticPr fontId="20"/>
  </si>
  <si>
    <t>（２）工事請負契約書又は工事注文請書（写し）</t>
    <phoneticPr fontId="20"/>
  </si>
  <si>
    <t>（３）リース契約書及び料金計算書（写し）（リース契約の場合）</t>
    <phoneticPr fontId="20"/>
  </si>
  <si>
    <t>リース契約書及び料金計算書（写し）を添付した（リース契約の場合）</t>
    <rPh sb="18" eb="20">
      <t>テンプ</t>
    </rPh>
    <phoneticPr fontId="20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</si>
  <si>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20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</si>
  <si>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20"/>
  </si>
  <si>
    <t>　実績報告チェックリスト</t>
    <rPh sb="1" eb="3">
      <t>ジッセキ</t>
    </rPh>
    <rPh sb="3" eb="5">
      <t>ホウコク</t>
    </rPh>
    <phoneticPr fontId="20"/>
  </si>
  <si>
    <t>太陽光発電設備の場合は、全パネルが確認できるよう撮影した</t>
    <phoneticPr fontId="20"/>
  </si>
  <si>
    <t>導入設備の型番が確認できるように撮影した</t>
    <phoneticPr fontId="20"/>
  </si>
  <si>
    <t>導入設備の遠景、近景の両方を撮影した</t>
    <phoneticPr fontId="20"/>
  </si>
  <si>
    <t>（設備更新の場合）既存設備の撤去中の写真と、更新設備の設置中の写真を添付した</t>
    <phoneticPr fontId="20"/>
  </si>
  <si>
    <t>すべての設備を1枚ずつ、空調は室内・室外機の両方を撮影した</t>
    <phoneticPr fontId="20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</si>
  <si>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20"/>
  </si>
  <si>
    <t>請求書の写しを添付した</t>
    <rPh sb="0" eb="3">
      <t>セイキュウショ</t>
    </rPh>
    <rPh sb="4" eb="5">
      <t>ウツ</t>
    </rPh>
    <rPh sb="7" eb="9">
      <t>テンプ</t>
    </rPh>
    <phoneticPr fontId="20"/>
  </si>
  <si>
    <t>【実績報告書】シート</t>
    <rPh sb="1" eb="6">
      <t>ジッセキホウコクショ</t>
    </rPh>
    <phoneticPr fontId="20"/>
  </si>
  <si>
    <t>（４）振込先口座が確認できる書類</t>
    <phoneticPr fontId="20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</si>
  <si>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20"/>
  </si>
  <si>
    <t>（５）埼玉県環境SDGｓ取組宣言企業制度の取組宣言書の写し</t>
    <phoneticPr fontId="20"/>
  </si>
  <si>
    <t>（６）その他必要に応じて知事が指示する書類</t>
    <phoneticPr fontId="20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</si>
  <si>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20"/>
  </si>
  <si>
    <t>３　事業費内訳</t>
    <rPh sb="2" eb="5">
      <t>ジギョウヒ</t>
    </rPh>
    <rPh sb="5" eb="7">
      <t>ウチワケ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</si>
  <si>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</si>
  <si>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20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</si>
  <si>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20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</si>
  <si>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20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</si>
  <si>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20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</si>
  <si>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20"/>
  </si>
  <si>
    <t>【口座情報】シート</t>
    <rPh sb="1" eb="5">
      <t>コウザジョウホウ</t>
    </rPh>
    <phoneticPr fontId="20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</si>
  <si>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20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</si>
  <si>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20"/>
  </si>
  <si>
    <t>（ＣＯ₂排出削減設備導入事業）</t>
    <phoneticPr fontId="20"/>
  </si>
  <si>
    <t>　埼玉県民間事業者ＣＯ２排出削減設備導入補助金交付要綱第16条第１項の規定に基づき、補助金の交付について関係書類を添えて、次のとおり申請します。</t>
    <rPh sb="1" eb="3">
      <t>サイタマ</t>
    </rPh>
    <rPh sb="23" eb="25">
      <t>コウフ</t>
    </rPh>
    <phoneticPr fontId="20"/>
  </si>
  <si>
    <r>
      <t>埼玉県民間事業者ＣＯ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排出削減設備導入補助金（ＣＯ２排出削減設備導入事業）</t>
    </r>
    <rPh sb="34" eb="36">
      <t>ジギョウ</t>
    </rPh>
    <phoneticPr fontId="20"/>
  </si>
  <si>
    <t>交付決定額</t>
    <rPh sb="0" eb="5">
      <t>コウフケッテイガク</t>
    </rPh>
    <phoneticPr fontId="4"/>
  </si>
  <si>
    <t>（様式12-1　実績報告書）</t>
    <rPh sb="1" eb="3">
      <t>ヨウシキ</t>
    </rPh>
    <rPh sb="8" eb="13">
      <t>ジッセキホウコクショ</t>
    </rPh>
    <phoneticPr fontId="20"/>
  </si>
  <si>
    <t>　　　事業実施中
　　　事業完了時の写真</t>
    <rPh sb="3" eb="5">
      <t>ジギョウ</t>
    </rPh>
    <rPh sb="5" eb="7">
      <t>ジッシ</t>
    </rPh>
    <rPh sb="7" eb="8">
      <t>チュウ</t>
    </rPh>
    <rPh sb="12" eb="14">
      <t>ジギョウ</t>
    </rPh>
    <rPh sb="14" eb="16">
      <t>カンリョウ</t>
    </rPh>
    <rPh sb="16" eb="17">
      <t>ジ</t>
    </rPh>
    <rPh sb="18" eb="20">
      <t>シャシン</t>
    </rPh>
    <phoneticPr fontId="20"/>
  </si>
  <si>
    <t>　埼玉県民間事業者ＣＯ２排出削減設備導入補助金　実績報告書</t>
    <rPh sb="24" eb="29">
      <t>ジッセキホウコクショ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</si>
</sst>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#,##0;&quot;△ &quot;#,##0"/>
  </numFmts>
  <fonts count="4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5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vertical="center"/>
      <protection hidden="1"/>
    </xf>
    <xf numFmtId="0" fontId="13" fillId="0" borderId="6" xfId="0" applyFont="1" applyBorder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5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Protection="1">
      <alignment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7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79" fontId="13" fillId="0" borderId="0" xfId="0" applyNumberFormat="1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0" fillId="0" borderId="67" xfId="0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right" vertical="center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26" fillId="0" borderId="3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8" xfId="0" applyFont="1" applyFill="1" applyBorder="1" applyAlignment="1" applyProtection="1">
      <alignment horizontal="left" vertical="center"/>
      <protection hidden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49" fontId="13" fillId="0" borderId="0" xfId="0" applyNumberFormat="1" applyFont="1" applyBorder="1" applyAlignment="1" applyProtection="1">
      <alignment horizontal="left" vertical="center"/>
      <protection hidden="1"/>
    </xf>
    <xf numFmtId="180" fontId="13" fillId="0" borderId="0" xfId="0" applyNumberFormat="1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180" fontId="13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</xf>
    <xf numFmtId="182" fontId="0" fillId="9" borderId="7" xfId="0" applyNumberFormat="1" applyFill="1" applyBorder="1" applyProtection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 applyProtection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 applyProtection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2" fontId="0" fillId="0" borderId="0" xfId="0" applyNumberFormat="1" applyBorder="1" applyProtection="1">
      <alignment vertical="center"/>
      <protection hidden="1"/>
    </xf>
    <xf numFmtId="0" fontId="0" fillId="0" borderId="2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3" fontId="0" fillId="0" borderId="7" xfId="0" applyNumberFormat="1" applyBorder="1" applyProtection="1">
      <alignment vertical="center"/>
    </xf>
    <xf numFmtId="181" fontId="0" fillId="0" borderId="7" xfId="0" applyNumberFormat="1" applyBorder="1" applyProtection="1">
      <alignment vertical="center"/>
    </xf>
    <xf numFmtId="184" fontId="0" fillId="0" borderId="7" xfId="0" applyNumberFormat="1" applyBorder="1" applyProtection="1">
      <alignment vertical="center"/>
    </xf>
    <xf numFmtId="9" fontId="0" fillId="0" borderId="67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183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6" fillId="0" borderId="1" xfId="0" applyFont="1" applyBorder="1" applyAlignment="1" applyProtection="1">
      <alignment horizontal="right" vertical="center"/>
      <protection hidden="1"/>
    </xf>
    <xf numFmtId="0" fontId="13" fillId="0" borderId="1" xfId="2" applyNumberFormat="1" applyFont="1" applyBorder="1" applyAlignment="1" applyProtection="1">
      <alignment vertical="center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0" applyFont="1" applyBorder="1">
      <alignment vertical="center"/>
    </xf>
    <xf numFmtId="18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78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Fill="1" applyBorder="1">
      <alignment vertical="center"/>
    </xf>
    <xf numFmtId="0" fontId="33" fillId="0" borderId="0" xfId="0" applyFont="1" applyBorder="1">
      <alignment vertical="center"/>
    </xf>
    <xf numFmtId="0" fontId="33" fillId="0" borderId="0" xfId="0" applyFont="1" applyProtection="1">
      <alignment vertical="center"/>
      <protection hidden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Protection="1">
      <alignment vertical="center"/>
      <protection locked="0"/>
    </xf>
    <xf numFmtId="0" fontId="34" fillId="0" borderId="21" xfId="0" applyFont="1" applyBorder="1" applyAlignment="1" applyProtection="1">
      <alignment vertical="center" wrapText="1"/>
      <protection hidden="1"/>
    </xf>
    <xf numFmtId="0" fontId="34" fillId="0" borderId="21" xfId="0" applyFont="1" applyBorder="1" applyAlignment="1" applyProtection="1">
      <alignment horizontal="left" vertical="center"/>
      <protection hidden="1"/>
    </xf>
    <xf numFmtId="0" fontId="38" fillId="0" borderId="35" xfId="0" applyFont="1" applyBorder="1" applyAlignment="1" applyProtection="1">
      <alignment vertical="center"/>
      <protection hidden="1"/>
    </xf>
    <xf numFmtId="0" fontId="38" fillId="0" borderId="35" xfId="0" applyFont="1" applyBorder="1" applyAlignment="1" applyProtection="1">
      <alignment vertical="center" wrapText="1"/>
      <protection hidden="1"/>
    </xf>
    <xf numFmtId="0" fontId="38" fillId="0" borderId="35" xfId="0" applyFont="1" applyBorder="1" applyProtection="1">
      <alignment vertical="center"/>
      <protection hidden="1"/>
    </xf>
    <xf numFmtId="0" fontId="38" fillId="0" borderId="35" xfId="0" applyFont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0" fontId="35" fillId="0" borderId="28" xfId="0" applyFont="1" applyBorder="1" applyAlignment="1" applyProtection="1">
      <alignment vertical="center"/>
      <protection hidden="1"/>
    </xf>
    <xf numFmtId="0" fontId="35" fillId="0" borderId="28" xfId="0" applyFont="1" applyBorder="1" applyAlignment="1" applyProtection="1">
      <alignment vertical="center" wrapText="1"/>
      <protection hidden="1"/>
    </xf>
    <xf numFmtId="0" fontId="35" fillId="0" borderId="36" xfId="0" applyFont="1" applyBorder="1" applyAlignment="1" applyProtection="1">
      <alignment vertical="center"/>
      <protection hidden="1"/>
    </xf>
    <xf numFmtId="0" fontId="35" fillId="0" borderId="28" xfId="0" applyFont="1" applyBorder="1" applyProtection="1">
      <alignment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vertical="center"/>
      <protection hidden="1"/>
    </xf>
    <xf numFmtId="0" fontId="35" fillId="0" borderId="7" xfId="0" applyFont="1" applyBorder="1" applyAlignment="1" applyProtection="1">
      <alignment vertical="center" wrapText="1"/>
      <protection hidden="1"/>
    </xf>
    <xf numFmtId="0" fontId="35" fillId="0" borderId="21" xfId="0" applyFont="1" applyBorder="1" applyAlignment="1" applyProtection="1">
      <alignment vertical="center"/>
      <protection hidden="1"/>
    </xf>
    <xf numFmtId="0" fontId="35" fillId="0" borderId="7" xfId="0" applyFont="1" applyBorder="1" applyProtection="1">
      <alignment vertical="center"/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alignment vertical="center"/>
      <protection hidden="1"/>
    </xf>
    <xf numFmtId="0" fontId="30" fillId="0" borderId="10" xfId="0" applyFont="1" applyBorder="1" applyProtection="1">
      <alignment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0" fillId="0" borderId="0" xfId="0" applyFont="1" applyBorder="1" applyAlignment="1" applyProtection="1">
      <alignment vertical="center" shrinkToFit="1"/>
      <protection hidden="1"/>
    </xf>
    <xf numFmtId="0" fontId="30" fillId="0" borderId="0" xfId="0" applyFont="1">
      <alignment vertical="center"/>
    </xf>
    <xf numFmtId="176" fontId="32" fillId="0" borderId="0" xfId="0" applyNumberFormat="1" applyFont="1" applyBorder="1" applyAlignment="1" applyProtection="1">
      <alignment horizontal="center" vertical="center"/>
      <protection hidden="1"/>
    </xf>
    <xf numFmtId="12" fontId="32" fillId="0" borderId="0" xfId="0" applyNumberFormat="1" applyFont="1" applyBorder="1" applyAlignment="1" applyProtection="1">
      <alignment horizontal="center" vertical="center"/>
      <protection hidden="1"/>
    </xf>
    <xf numFmtId="176" fontId="34" fillId="0" borderId="0" xfId="0" applyNumberFormat="1" applyFont="1" applyBorder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0" fontId="30" fillId="0" borderId="0" xfId="0" applyFont="1" applyBorder="1" applyProtection="1">
      <alignment vertical="center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>
      <alignment vertical="center"/>
    </xf>
    <xf numFmtId="0" fontId="42" fillId="0" borderId="0" xfId="12"/>
    <xf numFmtId="0" fontId="30" fillId="0" borderId="0" xfId="12" applyFont="1"/>
    <xf numFmtId="0" fontId="30" fillId="0" borderId="7" xfId="12" applyFont="1" applyBorder="1" applyAlignment="1">
      <alignment horizontal="center" vertical="center"/>
    </xf>
    <xf numFmtId="0" fontId="30" fillId="0" borderId="7" xfId="12" applyFont="1" applyBorder="1" applyAlignment="1">
      <alignment vertical="center" wrapText="1"/>
    </xf>
    <xf numFmtId="0" fontId="30" fillId="13" borderId="7" xfId="12" applyFont="1" applyFill="1" applyBorder="1"/>
    <xf numFmtId="0" fontId="30" fillId="0" borderId="7" xfId="12" applyFont="1" applyBorder="1"/>
    <xf numFmtId="0" fontId="39" fillId="0" borderId="0" xfId="0" applyFont="1" applyAlignment="1" applyProtection="1">
      <alignment horizontal="left" vertical="center" shrinkToFi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0" fillId="5" borderId="5" xfId="0" applyFont="1" applyFill="1" applyBorder="1" applyProtection="1">
      <alignment vertical="center"/>
      <protection hidden="1"/>
    </xf>
    <xf numFmtId="0" fontId="30" fillId="5" borderId="0" xfId="0" applyFont="1" applyFill="1" applyBorder="1" applyProtection="1">
      <alignment vertical="center"/>
      <protection hidden="1"/>
    </xf>
    <xf numFmtId="0" fontId="30" fillId="5" borderId="2" xfId="0" applyFont="1" applyFill="1" applyBorder="1" applyProtection="1">
      <alignment vertical="center"/>
      <protection hidden="1"/>
    </xf>
    <xf numFmtId="0" fontId="30" fillId="5" borderId="0" xfId="0" applyFont="1" applyFill="1" applyProtection="1">
      <alignment vertical="center"/>
      <protection hidden="1"/>
    </xf>
    <xf numFmtId="0" fontId="30" fillId="5" borderId="6" xfId="0" applyFont="1" applyFill="1" applyBorder="1" applyProtection="1">
      <alignment vertical="center"/>
      <protection hidden="1"/>
    </xf>
    <xf numFmtId="0" fontId="33" fillId="5" borderId="3" xfId="0" applyFont="1" applyFill="1" applyBorder="1" applyProtection="1">
      <alignment vertical="center"/>
      <protection hidden="1"/>
    </xf>
    <xf numFmtId="0" fontId="30" fillId="5" borderId="3" xfId="0" applyFont="1" applyFill="1" applyBorder="1" applyProtection="1">
      <alignment vertical="center"/>
      <protection hidden="1"/>
    </xf>
    <xf numFmtId="0" fontId="30" fillId="5" borderId="4" xfId="0" applyFont="1" applyFill="1" applyBorder="1" applyProtection="1">
      <alignment vertical="center"/>
      <protection hidden="1"/>
    </xf>
    <xf numFmtId="0" fontId="37" fillId="4" borderId="7" xfId="12" applyFont="1" applyFill="1" applyBorder="1" applyAlignment="1">
      <alignment horizontal="center"/>
    </xf>
    <xf numFmtId="0" fontId="33" fillId="0" borderId="7" xfId="12" applyFont="1" applyBorder="1" applyAlignment="1">
      <alignment vertical="center" wrapText="1"/>
    </xf>
    <xf numFmtId="0" fontId="31" fillId="0" borderId="0" xfId="12" applyFont="1"/>
    <xf numFmtId="0" fontId="30" fillId="13" borderId="7" xfId="12" applyFont="1" applyFill="1" applyBorder="1" applyAlignment="1">
      <alignment vertical="center"/>
    </xf>
    <xf numFmtId="0" fontId="34" fillId="0" borderId="7" xfId="12" applyFont="1" applyBorder="1" applyAlignment="1">
      <alignment vertical="center" wrapText="1"/>
    </xf>
    <xf numFmtId="0" fontId="30" fillId="0" borderId="7" xfId="12" applyFont="1" applyFill="1" applyBorder="1" applyAlignment="1">
      <alignment vertical="center" wrapText="1"/>
    </xf>
    <xf numFmtId="0" fontId="0" fillId="0" borderId="0" xfId="0" applyAlignment="1" applyProtection="1">
      <alignment horizontal="left" vertical="center"/>
      <protection hidden="1"/>
    </xf>
    <xf numFmtId="0" fontId="30" fillId="0" borderId="8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9" xfId="0" applyFont="1" applyBorder="1" applyProtection="1">
      <alignment vertical="center"/>
      <protection hidden="1"/>
    </xf>
    <xf numFmtId="0" fontId="30" fillId="0" borderId="5" xfId="0" applyFont="1" applyBorder="1">
      <alignment vertical="center"/>
    </xf>
    <xf numFmtId="0" fontId="30" fillId="0" borderId="2" xfId="0" applyFont="1" applyBorder="1" applyProtection="1">
      <alignment vertical="center"/>
      <protection hidden="1"/>
    </xf>
    <xf numFmtId="0" fontId="30" fillId="0" borderId="5" xfId="0" applyFont="1" applyBorder="1" applyProtection="1">
      <alignment vertical="center"/>
      <protection hidden="1"/>
    </xf>
    <xf numFmtId="0" fontId="30" fillId="0" borderId="6" xfId="0" applyFont="1" applyBorder="1" applyProtection="1">
      <alignment vertical="center"/>
      <protection hidden="1"/>
    </xf>
    <xf numFmtId="0" fontId="30" fillId="0" borderId="3" xfId="0" applyFont="1" applyBorder="1" applyProtection="1">
      <alignment vertical="center"/>
      <protection hidden="1"/>
    </xf>
    <xf numFmtId="0" fontId="30" fillId="0" borderId="4" xfId="0" applyFont="1" applyBorder="1" applyProtection="1">
      <alignment vertical="center"/>
      <protection hidden="1"/>
    </xf>
    <xf numFmtId="0" fontId="37" fillId="0" borderId="0" xfId="0" applyFont="1" applyBorder="1">
      <alignment vertical="center"/>
    </xf>
    <xf numFmtId="0" fontId="30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38" fontId="32" fillId="0" borderId="0" xfId="2" applyFont="1" applyBorder="1" applyAlignment="1" applyProtection="1">
      <alignment horizontal="right" vertical="center"/>
    </xf>
    <xf numFmtId="0" fontId="30" fillId="7" borderId="0" xfId="0" applyFont="1" applyFill="1" applyBorder="1" applyAlignment="1" applyProtection="1">
      <alignment horizontal="right" vertical="center"/>
      <protection locked="0"/>
    </xf>
    <xf numFmtId="0" fontId="30" fillId="14" borderId="0" xfId="0" applyFont="1" applyFill="1" applyBorder="1" applyAlignment="1" applyProtection="1">
      <alignment horizontal="left" vertical="center"/>
      <protection locked="0"/>
    </xf>
    <xf numFmtId="0" fontId="33" fillId="14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0" fillId="14" borderId="0" xfId="0" applyFont="1" applyFill="1" applyBorder="1" applyAlignment="1">
      <alignment horizontal="center" vertical="center"/>
    </xf>
    <xf numFmtId="0" fontId="34" fillId="0" borderId="29" xfId="0" applyFont="1" applyBorder="1" applyAlignment="1" applyProtection="1">
      <alignment horizontal="left" vertical="center" shrinkToFit="1"/>
      <protection locked="0"/>
    </xf>
    <xf numFmtId="0" fontId="34" fillId="0" borderId="20" xfId="0" applyFont="1" applyBorder="1" applyAlignment="1" applyProtection="1">
      <alignment horizontal="left" vertical="center" shrinkToFit="1"/>
      <protection locked="0"/>
    </xf>
    <xf numFmtId="49" fontId="34" fillId="0" borderId="21" xfId="0" applyNumberFormat="1" applyFont="1" applyBorder="1" applyAlignment="1" applyProtection="1">
      <alignment horizontal="left" vertical="center" shrinkToFit="1"/>
      <protection locked="0"/>
    </xf>
    <xf numFmtId="49" fontId="34" fillId="0" borderId="29" xfId="0" applyNumberFormat="1" applyFont="1" applyBorder="1" applyAlignment="1" applyProtection="1">
      <alignment horizontal="left" vertical="center" shrinkToFit="1"/>
      <protection locked="0"/>
    </xf>
    <xf numFmtId="49" fontId="34" fillId="0" borderId="20" xfId="0" applyNumberFormat="1" applyFont="1" applyBorder="1" applyAlignment="1" applyProtection="1">
      <alignment horizontal="left" vertical="center" shrinkToFit="1"/>
      <protection locked="0"/>
    </xf>
    <xf numFmtId="0" fontId="34" fillId="0" borderId="8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left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hidden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 wrapText="1"/>
      <protection hidden="1"/>
    </xf>
    <xf numFmtId="0" fontId="36" fillId="0" borderId="20" xfId="0" applyFont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 applyProtection="1">
      <alignment horizontal="center" vertical="center" textRotation="255" wrapText="1"/>
      <protection hidden="1"/>
    </xf>
    <xf numFmtId="0" fontId="34" fillId="0" borderId="9" xfId="0" applyFont="1" applyBorder="1" applyAlignment="1" applyProtection="1">
      <alignment horizontal="center" vertical="center" textRotation="255" wrapText="1"/>
      <protection hidden="1"/>
    </xf>
    <xf numFmtId="0" fontId="34" fillId="0" borderId="6" xfId="0" applyFont="1" applyBorder="1" applyAlignment="1" applyProtection="1">
      <alignment horizontal="center" vertical="center" textRotation="255" wrapText="1"/>
      <protection hidden="1"/>
    </xf>
    <xf numFmtId="0" fontId="34" fillId="0" borderId="4" xfId="0" applyFont="1" applyBorder="1" applyAlignment="1" applyProtection="1">
      <alignment horizontal="center" vertical="center" textRotation="255" wrapText="1"/>
      <protection hidden="1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vertical="center"/>
      <protection locked="0"/>
    </xf>
    <xf numFmtId="0" fontId="34" fillId="0" borderId="20" xfId="0" applyFont="1" applyBorder="1" applyAlignment="1" applyProtection="1">
      <alignment vertical="center"/>
      <protection locked="0"/>
    </xf>
    <xf numFmtId="49" fontId="46" fillId="0" borderId="21" xfId="0" applyNumberFormat="1" applyFont="1" applyBorder="1" applyAlignment="1" applyProtection="1">
      <alignment horizontal="left" vertical="center" wrapText="1"/>
      <protection locked="0"/>
    </xf>
    <xf numFmtId="49" fontId="46" fillId="0" borderId="29" xfId="0" applyNumberFormat="1" applyFont="1" applyBorder="1" applyAlignment="1" applyProtection="1">
      <alignment horizontal="left" vertical="center" wrapText="1"/>
      <protection locked="0"/>
    </xf>
    <xf numFmtId="49" fontId="46" fillId="0" borderId="20" xfId="0" applyNumberFormat="1" applyFont="1" applyBorder="1" applyAlignment="1" applyProtection="1">
      <alignment horizontal="left" vertical="center" wrapText="1"/>
      <protection locked="0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4" fillId="0" borderId="9" xfId="0" applyFont="1" applyBorder="1" applyAlignment="1" applyProtection="1">
      <alignment horizontal="center" vertical="center"/>
      <protection hidden="1"/>
    </xf>
    <xf numFmtId="0" fontId="34" fillId="0" borderId="5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0" fontId="34" fillId="0" borderId="6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34" fillId="0" borderId="4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left" vertical="center"/>
      <protection hidden="1"/>
    </xf>
    <xf numFmtId="0" fontId="46" fillId="0" borderId="21" xfId="0" applyFont="1" applyBorder="1" applyAlignment="1" applyProtection="1">
      <alignment horizontal="left" vertical="center"/>
      <protection locked="0"/>
    </xf>
    <xf numFmtId="0" fontId="46" fillId="0" borderId="29" xfId="0" applyFont="1" applyBorder="1" applyAlignment="1" applyProtection="1">
      <alignment horizontal="left" vertical="center"/>
      <protection locked="0"/>
    </xf>
    <xf numFmtId="0" fontId="46" fillId="0" borderId="20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176" fontId="36" fillId="0" borderId="21" xfId="0" applyNumberFormat="1" applyFont="1" applyBorder="1" applyAlignment="1" applyProtection="1">
      <alignment horizontal="center" vertical="center" wrapText="1"/>
      <protection locked="0"/>
    </xf>
    <xf numFmtId="176" fontId="36" fillId="0" borderId="29" xfId="0" applyNumberFormat="1" applyFont="1" applyBorder="1" applyAlignment="1" applyProtection="1">
      <alignment horizontal="center" vertical="center" wrapText="1"/>
      <protection locked="0"/>
    </xf>
    <xf numFmtId="0" fontId="44" fillId="0" borderId="22" xfId="0" applyFont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left"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49" fontId="34" fillId="0" borderId="21" xfId="0" applyNumberFormat="1" applyFont="1" applyBorder="1" applyAlignment="1" applyProtection="1">
      <alignment vertical="center" shrinkToFit="1"/>
      <protection locked="0"/>
    </xf>
    <xf numFmtId="49" fontId="34" fillId="0" borderId="29" xfId="0" applyNumberFormat="1" applyFont="1" applyBorder="1" applyAlignment="1" applyProtection="1">
      <alignment vertical="center" shrinkToFit="1"/>
      <protection locked="0"/>
    </xf>
    <xf numFmtId="49" fontId="34" fillId="0" borderId="20" xfId="0" applyNumberFormat="1" applyFont="1" applyBorder="1" applyAlignment="1" applyProtection="1">
      <alignment vertical="center" shrinkToFit="1"/>
      <protection locked="0"/>
    </xf>
    <xf numFmtId="0" fontId="34" fillId="0" borderId="21" xfId="0" applyFont="1" applyBorder="1" applyAlignment="1" applyProtection="1">
      <alignment vertical="center" shrinkToFit="1"/>
      <protection locked="0"/>
    </xf>
    <xf numFmtId="0" fontId="34" fillId="0" borderId="29" xfId="0" applyFont="1" applyBorder="1" applyAlignment="1" applyProtection="1">
      <alignment vertical="center" shrinkToFit="1"/>
      <protection locked="0"/>
    </xf>
    <xf numFmtId="0" fontId="34" fillId="0" borderId="20" xfId="0" applyFont="1" applyBorder="1" applyAlignment="1" applyProtection="1">
      <alignment vertical="center" shrinkToFit="1"/>
      <protection locked="0"/>
    </xf>
    <xf numFmtId="0" fontId="30" fillId="0" borderId="7" xfId="0" applyFont="1" applyBorder="1" applyAlignment="1">
      <alignment horizontal="center" vertical="center"/>
    </xf>
    <xf numFmtId="0" fontId="30" fillId="7" borderId="7" xfId="0" applyFont="1" applyFill="1" applyBorder="1" applyAlignment="1" applyProtection="1">
      <alignment horizontal="center" vertical="center"/>
      <protection locked="0"/>
    </xf>
    <xf numFmtId="185" fontId="32" fillId="0" borderId="7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2" fontId="32" fillId="0" borderId="21" xfId="0" applyNumberFormat="1" applyFont="1" applyBorder="1" applyAlignment="1" applyProtection="1">
      <alignment horizontal="center" vertical="center"/>
      <protection hidden="1"/>
    </xf>
    <xf numFmtId="12" fontId="32" fillId="0" borderId="29" xfId="0" applyNumberFormat="1" applyFont="1" applyBorder="1" applyAlignment="1" applyProtection="1">
      <alignment horizontal="center" vertical="center"/>
      <protection hidden="1"/>
    </xf>
    <xf numFmtId="12" fontId="32" fillId="0" borderId="20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185" fontId="41" fillId="0" borderId="7" xfId="0" applyNumberFormat="1" applyFont="1" applyBorder="1" applyAlignment="1" applyProtection="1">
      <alignment horizontal="center" vertical="center"/>
      <protection hidden="1"/>
    </xf>
    <xf numFmtId="185" fontId="41" fillId="0" borderId="21" xfId="0" applyNumberFormat="1" applyFont="1" applyBorder="1" applyAlignment="1" applyProtection="1">
      <alignment horizontal="center" vertical="center"/>
      <protection hidden="1"/>
    </xf>
    <xf numFmtId="0" fontId="30" fillId="0" borderId="23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176" fontId="34" fillId="0" borderId="28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left" vertical="center" shrinkToFit="1"/>
      <protection hidden="1"/>
    </xf>
    <xf numFmtId="176" fontId="34" fillId="3" borderId="14" xfId="0" applyNumberFormat="1" applyFont="1" applyFill="1" applyBorder="1" applyAlignment="1" applyProtection="1">
      <alignment horizontal="center" vertical="center"/>
      <protection hidden="1"/>
    </xf>
    <xf numFmtId="176" fontId="34" fillId="3" borderId="12" xfId="0" applyNumberFormat="1" applyFont="1" applyFill="1" applyBorder="1" applyAlignment="1" applyProtection="1">
      <alignment horizontal="center" vertical="center"/>
      <protection hidden="1"/>
    </xf>
    <xf numFmtId="176" fontId="34" fillId="3" borderId="13" xfId="0" applyNumberFormat="1" applyFont="1" applyFill="1" applyBorder="1" applyAlignment="1" applyProtection="1">
      <alignment horizontal="center" vertical="center"/>
      <protection hidden="1"/>
    </xf>
    <xf numFmtId="176" fontId="34" fillId="0" borderId="15" xfId="0" applyNumberFormat="1" applyFont="1" applyFill="1" applyBorder="1" applyAlignment="1" applyProtection="1">
      <alignment horizontal="right" vertical="center"/>
      <protection hidden="1"/>
    </xf>
    <xf numFmtId="176" fontId="34" fillId="0" borderId="44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Fill="1" applyBorder="1" applyAlignment="1" applyProtection="1">
      <alignment horizontal="center" vertical="center"/>
      <protection locked="0"/>
    </xf>
    <xf numFmtId="176" fontId="34" fillId="0" borderId="20" xfId="0" applyNumberFormat="1" applyFont="1" applyFill="1" applyBorder="1" applyAlignment="1" applyProtection="1">
      <alignment horizontal="center" vertical="center"/>
      <protection locked="0"/>
    </xf>
    <xf numFmtId="176" fontId="34" fillId="3" borderId="16" xfId="0" applyNumberFormat="1" applyFont="1" applyFill="1" applyBorder="1" applyAlignment="1" applyProtection="1">
      <alignment horizontal="center" vertical="center"/>
      <protection hidden="1"/>
    </xf>
    <xf numFmtId="176" fontId="34" fillId="3" borderId="45" xfId="0" applyNumberFormat="1" applyFont="1" applyFill="1" applyBorder="1" applyAlignment="1" applyProtection="1">
      <alignment horizontal="center" vertical="center"/>
      <protection hidden="1"/>
    </xf>
    <xf numFmtId="176" fontId="34" fillId="3" borderId="17" xfId="0" applyNumberFormat="1" applyFont="1" applyFill="1" applyBorder="1" applyAlignment="1" applyProtection="1">
      <alignment horizontal="center" vertical="center"/>
      <protection hidden="1"/>
    </xf>
    <xf numFmtId="176" fontId="34" fillId="0" borderId="18" xfId="0" applyNumberFormat="1" applyFont="1" applyFill="1" applyBorder="1" applyAlignment="1" applyProtection="1">
      <alignment horizontal="right" vertical="center"/>
      <protection hidden="1"/>
    </xf>
    <xf numFmtId="176" fontId="34" fillId="0" borderId="43" xfId="0" applyNumberFormat="1" applyFont="1" applyFill="1" applyBorder="1" applyAlignment="1" applyProtection="1">
      <alignment horizontal="right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30" fillId="0" borderId="29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176" fontId="34" fillId="0" borderId="37" xfId="0" applyNumberFormat="1" applyFont="1" applyFill="1" applyBorder="1" applyAlignment="1" applyProtection="1">
      <alignment horizontal="right" vertical="center"/>
      <protection hidden="1"/>
    </xf>
    <xf numFmtId="176" fontId="34" fillId="0" borderId="38" xfId="0" applyNumberFormat="1" applyFont="1" applyFill="1" applyBorder="1" applyAlignment="1" applyProtection="1">
      <alignment horizontal="right" vertical="center"/>
      <protection hidden="1"/>
    </xf>
    <xf numFmtId="176" fontId="34" fillId="3" borderId="39" xfId="0" applyNumberFormat="1" applyFont="1" applyFill="1" applyBorder="1" applyAlignment="1" applyProtection="1">
      <alignment horizontal="center" vertical="center"/>
      <protection hidden="1"/>
    </xf>
    <xf numFmtId="176" fontId="34" fillId="3" borderId="40" xfId="0" applyNumberFormat="1" applyFont="1" applyFill="1" applyBorder="1" applyAlignment="1" applyProtection="1">
      <alignment horizontal="center" vertical="center"/>
      <protection hidden="1"/>
    </xf>
    <xf numFmtId="176" fontId="34" fillId="3" borderId="41" xfId="0" applyNumberFormat="1" applyFont="1" applyFill="1" applyBorder="1" applyAlignment="1" applyProtection="1">
      <alignment horizontal="center" vertical="center"/>
      <protection hidden="1"/>
    </xf>
    <xf numFmtId="0" fontId="30" fillId="0" borderId="53" xfId="0" applyFont="1" applyBorder="1" applyAlignment="1" applyProtection="1">
      <alignment horizontal="center" vertical="center"/>
      <protection hidden="1"/>
    </xf>
    <xf numFmtId="0" fontId="30" fillId="0" borderId="40" xfId="0" applyFont="1" applyBorder="1" applyAlignment="1" applyProtection="1">
      <alignment horizontal="center" vertical="center"/>
      <protection hidden="1"/>
    </xf>
    <xf numFmtId="176" fontId="34" fillId="0" borderId="7" xfId="0" applyNumberFormat="1" applyFont="1" applyFill="1" applyBorder="1" applyAlignment="1" applyProtection="1">
      <alignment horizontal="right" vertical="center"/>
      <protection hidden="1"/>
    </xf>
    <xf numFmtId="176" fontId="34" fillId="0" borderId="25" xfId="0" applyNumberFormat="1" applyFont="1" applyFill="1" applyBorder="1" applyAlignment="1" applyProtection="1">
      <alignment horizontal="right" vertical="center"/>
      <protection hidden="1"/>
    </xf>
    <xf numFmtId="176" fontId="34" fillId="12" borderId="42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Fill="1" applyBorder="1" applyAlignment="1" applyProtection="1">
      <alignment horizontal="right" vertical="center"/>
      <protection locked="0"/>
    </xf>
    <xf numFmtId="176" fontId="34" fillId="0" borderId="29" xfId="0" applyNumberFormat="1" applyFont="1" applyFill="1" applyBorder="1" applyAlignment="1" applyProtection="1">
      <alignment horizontal="right" vertical="center"/>
      <protection locked="0"/>
    </xf>
    <xf numFmtId="176" fontId="34" fillId="0" borderId="20" xfId="0" applyNumberFormat="1" applyFont="1" applyFill="1" applyBorder="1" applyAlignment="1" applyProtection="1">
      <alignment horizontal="right" vertical="center"/>
      <protection locked="0"/>
    </xf>
    <xf numFmtId="176" fontId="34" fillId="12" borderId="61" xfId="0" applyNumberFormat="1" applyFont="1" applyFill="1" applyBorder="1" applyAlignment="1" applyProtection="1">
      <alignment horizontal="right" vertical="center"/>
      <protection hidden="1"/>
    </xf>
    <xf numFmtId="176" fontId="34" fillId="0" borderId="26" xfId="0" applyNumberFormat="1" applyFont="1" applyFill="1" applyBorder="1" applyAlignment="1" applyProtection="1">
      <alignment horizontal="right" vertical="center"/>
      <protection locked="0"/>
    </xf>
    <xf numFmtId="176" fontId="34" fillId="0" borderId="50" xfId="0" applyNumberFormat="1" applyFont="1" applyFill="1" applyBorder="1" applyAlignment="1" applyProtection="1">
      <alignment horizontal="center" vertical="center"/>
      <protection locked="0"/>
    </xf>
    <xf numFmtId="176" fontId="34" fillId="0" borderId="82" xfId="0" applyNumberFormat="1" applyFont="1" applyFill="1" applyBorder="1" applyAlignment="1" applyProtection="1">
      <alignment horizontal="center" vertical="center"/>
      <protection locked="0"/>
    </xf>
    <xf numFmtId="176" fontId="34" fillId="0" borderId="26" xfId="0" applyNumberFormat="1" applyFont="1" applyFill="1" applyBorder="1" applyAlignment="1" applyProtection="1">
      <alignment horizontal="right" vertical="center"/>
      <protection hidden="1"/>
    </xf>
    <xf numFmtId="176" fontId="34" fillId="0" borderId="84" xfId="0" applyNumberFormat="1" applyFont="1" applyFill="1" applyBorder="1" applyAlignment="1" applyProtection="1">
      <alignment horizontal="right" vertical="center"/>
      <protection hidden="1"/>
    </xf>
    <xf numFmtId="176" fontId="34" fillId="0" borderId="50" xfId="0" applyNumberFormat="1" applyFont="1" applyFill="1" applyBorder="1" applyAlignment="1" applyProtection="1">
      <alignment horizontal="right" vertical="center"/>
      <protection hidden="1"/>
    </xf>
    <xf numFmtId="176" fontId="34" fillId="0" borderId="51" xfId="0" applyNumberFormat="1" applyFont="1" applyFill="1" applyBorder="1" applyAlignment="1" applyProtection="1">
      <alignment horizontal="right" vertical="center"/>
      <protection hidden="1"/>
    </xf>
    <xf numFmtId="176" fontId="34" fillId="0" borderId="85" xfId="0" applyNumberFormat="1" applyFont="1" applyFill="1" applyBorder="1" applyAlignment="1" applyProtection="1">
      <alignment horizontal="right" vertical="center"/>
      <protection hidden="1"/>
    </xf>
    <xf numFmtId="176" fontId="34" fillId="0" borderId="28" xfId="0" applyNumberFormat="1" applyFont="1" applyFill="1" applyBorder="1" applyAlignment="1" applyProtection="1">
      <alignment horizontal="center" vertical="center"/>
      <protection locked="0"/>
    </xf>
    <xf numFmtId="176" fontId="34" fillId="0" borderId="19" xfId="0" applyNumberFormat="1" applyFont="1" applyFill="1" applyBorder="1" applyAlignment="1" applyProtection="1">
      <alignment horizontal="right" vertical="center"/>
      <protection hidden="1"/>
    </xf>
    <xf numFmtId="176" fontId="34" fillId="12" borderId="31" xfId="0" applyNumberFormat="1" applyFont="1" applyFill="1" applyBorder="1" applyAlignment="1" applyProtection="1">
      <alignment horizontal="center" vertical="center"/>
      <protection hidden="1"/>
    </xf>
    <xf numFmtId="176" fontId="34" fillId="12" borderId="10" xfId="0" applyNumberFormat="1" applyFont="1" applyFill="1" applyBorder="1" applyAlignment="1" applyProtection="1">
      <alignment horizontal="center" vertical="center"/>
      <protection hidden="1"/>
    </xf>
    <xf numFmtId="176" fontId="34" fillId="12" borderId="49" xfId="0" applyNumberFormat="1" applyFont="1" applyFill="1" applyBorder="1" applyAlignment="1" applyProtection="1">
      <alignment horizontal="center" vertical="center"/>
      <protection hidden="1"/>
    </xf>
    <xf numFmtId="0" fontId="34" fillId="12" borderId="48" xfId="0" applyFont="1" applyFill="1" applyBorder="1" applyAlignment="1" applyProtection="1">
      <alignment horizontal="center" vertical="center"/>
      <protection hidden="1"/>
    </xf>
    <xf numFmtId="0" fontId="34" fillId="12" borderId="46" xfId="0" applyFont="1" applyFill="1" applyBorder="1" applyAlignment="1" applyProtection="1">
      <alignment horizontal="center" vertical="center"/>
      <protection hidden="1"/>
    </xf>
    <xf numFmtId="0" fontId="34" fillId="12" borderId="47" xfId="0" applyFont="1" applyFill="1" applyBorder="1" applyAlignment="1" applyProtection="1">
      <alignment horizontal="center" vertical="center"/>
      <protection hidden="1"/>
    </xf>
    <xf numFmtId="0" fontId="34" fillId="12" borderId="30" xfId="0" applyFont="1" applyFill="1" applyBorder="1" applyAlignment="1" applyProtection="1">
      <alignment horizontal="center" vertical="center"/>
      <protection hidden="1"/>
    </xf>
    <xf numFmtId="0" fontId="34" fillId="12" borderId="10" xfId="0" applyFont="1" applyFill="1" applyBorder="1" applyAlignment="1" applyProtection="1">
      <alignment horizontal="center" vertical="center"/>
      <protection hidden="1"/>
    </xf>
    <xf numFmtId="0" fontId="34" fillId="12" borderId="49" xfId="0" applyFont="1" applyFill="1" applyBorder="1" applyAlignment="1" applyProtection="1">
      <alignment horizontal="center" vertical="center"/>
      <protection hidden="1"/>
    </xf>
    <xf numFmtId="176" fontId="34" fillId="12" borderId="89" xfId="0" applyNumberFormat="1" applyFont="1" applyFill="1" applyBorder="1" applyAlignment="1" applyProtection="1">
      <alignment horizontal="center" vertical="center"/>
      <protection hidden="1"/>
    </xf>
    <xf numFmtId="176" fontId="34" fillId="12" borderId="46" xfId="0" applyNumberFormat="1" applyFont="1" applyFill="1" applyBorder="1" applyAlignment="1" applyProtection="1">
      <alignment horizontal="center" vertical="center"/>
      <protection hidden="1"/>
    </xf>
    <xf numFmtId="176" fontId="34" fillId="12" borderId="15" xfId="0" applyNumberFormat="1" applyFont="1" applyFill="1" applyBorder="1" applyAlignment="1" applyProtection="1">
      <alignment horizontal="center" vertical="center"/>
      <protection hidden="1"/>
    </xf>
    <xf numFmtId="176" fontId="34" fillId="12" borderId="47" xfId="0" applyNumberFormat="1" applyFont="1" applyFill="1" applyBorder="1" applyAlignment="1" applyProtection="1">
      <alignment horizontal="center" vertical="center"/>
      <protection hidden="1"/>
    </xf>
    <xf numFmtId="176" fontId="34" fillId="12" borderId="11" xfId="0" applyNumberFormat="1" applyFont="1" applyFill="1" applyBorder="1" applyAlignment="1" applyProtection="1">
      <alignment horizontal="center" vertical="center"/>
      <protection hidden="1"/>
    </xf>
    <xf numFmtId="176" fontId="34" fillId="12" borderId="33" xfId="0" applyNumberFormat="1" applyFont="1" applyFill="1" applyBorder="1" applyAlignment="1" applyProtection="1">
      <alignment horizontal="center" vertical="center"/>
      <protection hidden="1"/>
    </xf>
    <xf numFmtId="176" fontId="34" fillId="12" borderId="14" xfId="0" applyNumberFormat="1" applyFont="1" applyFill="1" applyBorder="1" applyAlignment="1" applyProtection="1">
      <alignment horizontal="center" vertical="center"/>
      <protection hidden="1"/>
    </xf>
    <xf numFmtId="176" fontId="34" fillId="0" borderId="28" xfId="0" applyNumberFormat="1" applyFont="1" applyFill="1" applyBorder="1" applyAlignment="1" applyProtection="1">
      <alignment horizontal="right" vertical="center"/>
      <protection hidden="1"/>
    </xf>
    <xf numFmtId="176" fontId="34" fillId="0" borderId="88" xfId="0" applyNumberFormat="1" applyFont="1" applyFill="1" applyBorder="1" applyAlignment="1" applyProtection="1">
      <alignment horizontal="right" vertical="center"/>
      <protection hidden="1"/>
    </xf>
    <xf numFmtId="176" fontId="34" fillId="0" borderId="7" xfId="0" applyNumberFormat="1" applyFont="1" applyFill="1" applyBorder="1" applyAlignment="1" applyProtection="1">
      <alignment horizontal="right" vertical="center"/>
      <protection locked="0"/>
    </xf>
    <xf numFmtId="176" fontId="34" fillId="0" borderId="6" xfId="0" applyNumberFormat="1" applyFont="1" applyFill="1" applyBorder="1" applyAlignment="1" applyProtection="1">
      <alignment horizontal="right" vertical="center"/>
      <protection hidden="1"/>
    </xf>
    <xf numFmtId="176" fontId="34" fillId="0" borderId="3" xfId="0" applyNumberFormat="1" applyFont="1" applyFill="1" applyBorder="1" applyAlignment="1" applyProtection="1">
      <alignment horizontal="right" vertical="center"/>
      <protection hidden="1"/>
    </xf>
    <xf numFmtId="176" fontId="34" fillId="0" borderId="4" xfId="0" applyNumberFormat="1" applyFont="1" applyFill="1" applyBorder="1" applyAlignment="1" applyProtection="1">
      <alignment horizontal="right" vertical="center"/>
      <protection hidden="1"/>
    </xf>
    <xf numFmtId="176" fontId="34" fillId="3" borderId="32" xfId="0" applyNumberFormat="1" applyFont="1" applyFill="1" applyBorder="1" applyAlignment="1" applyProtection="1">
      <alignment horizontal="center" vertical="center"/>
      <protection hidden="1"/>
    </xf>
    <xf numFmtId="176" fontId="34" fillId="12" borderId="32" xfId="0" applyNumberFormat="1" applyFont="1" applyFill="1" applyBorder="1" applyAlignment="1" applyProtection="1">
      <alignment horizontal="right" vertical="center"/>
      <protection hidden="1"/>
    </xf>
    <xf numFmtId="176" fontId="34" fillId="12" borderId="83" xfId="0" applyNumberFormat="1" applyFont="1" applyFill="1" applyBorder="1" applyAlignment="1" applyProtection="1">
      <alignment horizontal="right" vertical="center"/>
      <protection hidden="1"/>
    </xf>
    <xf numFmtId="176" fontId="34" fillId="0" borderId="34" xfId="0" applyNumberFormat="1" applyFont="1" applyFill="1" applyBorder="1" applyAlignment="1" applyProtection="1">
      <alignment horizontal="right" vertical="center"/>
      <protection hidden="1"/>
    </xf>
    <xf numFmtId="176" fontId="34" fillId="3" borderId="19" xfId="0" applyNumberFormat="1" applyFont="1" applyFill="1" applyBorder="1" applyAlignment="1" applyProtection="1">
      <alignment horizontal="center" vertical="center"/>
      <protection hidden="1"/>
    </xf>
    <xf numFmtId="0" fontId="36" fillId="0" borderId="5" xfId="0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185" fontId="32" fillId="7" borderId="7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63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0" fontId="34" fillId="0" borderId="64" xfId="0" applyFont="1" applyBorder="1" applyAlignment="1" applyProtection="1">
      <alignment horizontal="center" vertical="center"/>
      <protection hidden="1"/>
    </xf>
    <xf numFmtId="185" fontId="32" fillId="0" borderId="80" xfId="0" applyNumberFormat="1" applyFont="1" applyBorder="1" applyAlignment="1" applyProtection="1">
      <alignment horizontal="center" vertical="center"/>
      <protection hidden="1"/>
    </xf>
    <xf numFmtId="185" fontId="32" fillId="0" borderId="1" xfId="0" applyNumberFormat="1" applyFont="1" applyBorder="1" applyAlignment="1" applyProtection="1">
      <alignment horizontal="center" vertical="center"/>
      <protection hidden="1"/>
    </xf>
    <xf numFmtId="185" fontId="32" fillId="0" borderId="81" xfId="0" applyNumberFormat="1" applyFont="1" applyBorder="1" applyAlignment="1" applyProtection="1">
      <alignment horizontal="center" vertical="center"/>
      <protection hidden="1"/>
    </xf>
    <xf numFmtId="185" fontId="32" fillId="0" borderId="30" xfId="0" applyNumberFormat="1" applyFont="1" applyBorder="1" applyAlignment="1" applyProtection="1">
      <alignment horizontal="center" vertical="center"/>
      <protection hidden="1"/>
    </xf>
    <xf numFmtId="185" fontId="32" fillId="0" borderId="10" xfId="0" applyNumberFormat="1" applyFont="1" applyBorder="1" applyAlignment="1" applyProtection="1">
      <alignment horizontal="center" vertical="center"/>
      <protection hidden="1"/>
    </xf>
    <xf numFmtId="185" fontId="32" fillId="0" borderId="33" xfId="0" applyNumberFormat="1" applyFont="1" applyBorder="1" applyAlignment="1" applyProtection="1">
      <alignment horizontal="center" vertical="center"/>
      <protection hidden="1"/>
    </xf>
    <xf numFmtId="0" fontId="34" fillId="0" borderId="63" xfId="0" applyFont="1" applyBorder="1" applyAlignment="1" applyProtection="1">
      <alignment vertical="center"/>
      <protection hidden="1"/>
    </xf>
    <xf numFmtId="0" fontId="34" fillId="0" borderId="45" xfId="0" applyFont="1" applyBorder="1" applyAlignment="1" applyProtection="1">
      <alignment vertical="center"/>
      <protection hidden="1"/>
    </xf>
    <xf numFmtId="0" fontId="34" fillId="0" borderId="64" xfId="0" applyFont="1" applyBorder="1" applyAlignment="1" applyProtection="1">
      <alignment vertical="center"/>
      <protection hidden="1"/>
    </xf>
    <xf numFmtId="0" fontId="30" fillId="0" borderId="2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29" xfId="0" applyFont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30" fillId="0" borderId="90" xfId="0" applyFont="1" applyBorder="1" applyAlignment="1" applyProtection="1">
      <alignment horizontal="left" vertical="center"/>
      <protection locked="0"/>
    </xf>
    <xf numFmtId="0" fontId="30" fillId="0" borderId="51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left" vertical="center"/>
      <protection hidden="1"/>
    </xf>
    <xf numFmtId="0" fontId="30" fillId="0" borderId="4" xfId="0" applyFont="1" applyBorder="1" applyAlignment="1" applyProtection="1">
      <alignment horizontal="left" vertical="center"/>
      <protection hidden="1"/>
    </xf>
    <xf numFmtId="0" fontId="30" fillId="12" borderId="87" xfId="0" applyFont="1" applyFill="1" applyBorder="1" applyAlignment="1" applyProtection="1">
      <alignment horizontal="center" vertical="center"/>
      <protection hidden="1"/>
    </xf>
    <xf numFmtId="0" fontId="30" fillId="12" borderId="52" xfId="0" applyFont="1" applyFill="1" applyBorder="1" applyAlignment="1" applyProtection="1">
      <alignment horizontal="center" vertical="center"/>
      <protection hidden="1"/>
    </xf>
    <xf numFmtId="0" fontId="30" fillId="12" borderId="86" xfId="0" applyFont="1" applyFill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left" vertical="center"/>
      <protection hidden="1"/>
    </xf>
    <xf numFmtId="0" fontId="30" fillId="0" borderId="29" xfId="0" applyFont="1" applyBorder="1" applyAlignment="1" applyProtection="1">
      <alignment horizontal="left" vertical="center"/>
      <protection hidden="1"/>
    </xf>
    <xf numFmtId="0" fontId="30" fillId="0" borderId="20" xfId="0" applyFont="1" applyBorder="1" applyAlignment="1" applyProtection="1">
      <alignment horizontal="left" vertical="center"/>
      <protection hidden="1"/>
    </xf>
    <xf numFmtId="0" fontId="35" fillId="0" borderId="22" xfId="0" applyFont="1" applyBorder="1" applyAlignment="1" applyProtection="1">
      <alignment horizontal="left" vertical="center" wrapText="1" shrinkToFit="1"/>
      <protection hidden="1"/>
    </xf>
    <xf numFmtId="0" fontId="35" fillId="0" borderId="29" xfId="0" applyFont="1" applyBorder="1" applyAlignment="1" applyProtection="1">
      <alignment horizontal="left" vertical="center" wrapText="1" shrinkToFit="1"/>
      <protection hidden="1"/>
    </xf>
    <xf numFmtId="0" fontId="35" fillId="0" borderId="20" xfId="0" applyFont="1" applyBorder="1" applyAlignment="1" applyProtection="1">
      <alignment horizontal="left" vertical="center" wrapText="1" shrinkToFit="1"/>
      <protection hidden="1"/>
    </xf>
    <xf numFmtId="0" fontId="30" fillId="0" borderId="22" xfId="0" applyFont="1" applyBorder="1" applyAlignment="1" applyProtection="1">
      <alignment horizontal="left" vertical="center" shrinkToFit="1"/>
      <protection locked="0"/>
    </xf>
    <xf numFmtId="0" fontId="30" fillId="0" borderId="29" xfId="0" applyFont="1" applyBorder="1" applyAlignment="1" applyProtection="1">
      <alignment horizontal="left" vertical="center" shrinkToFit="1"/>
      <protection locked="0"/>
    </xf>
    <xf numFmtId="0" fontId="30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5" fillId="0" borderId="54" xfId="0" applyNumberFormat="1" applyFont="1" applyBorder="1" applyAlignment="1" applyProtection="1">
      <alignment horizontal="center" vertical="center"/>
      <protection hidden="1"/>
    </xf>
    <xf numFmtId="0" fontId="15" fillId="0" borderId="55" xfId="0" applyFont="1" applyBorder="1" applyAlignment="1" applyProtection="1">
      <alignment horizontal="center" vertical="center"/>
      <protection hidden="1"/>
    </xf>
    <xf numFmtId="0" fontId="15" fillId="0" borderId="56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5" fillId="0" borderId="21" xfId="0" applyNumberFormat="1" applyFont="1" applyBorder="1" applyAlignment="1" applyProtection="1">
      <alignment horizontal="center" vertical="center"/>
      <protection hidden="1"/>
    </xf>
    <xf numFmtId="177" fontId="15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7" fontId="15" fillId="0" borderId="8" xfId="0" applyNumberFormat="1" applyFont="1" applyBorder="1" applyAlignment="1" applyProtection="1">
      <alignment horizontal="center" vertical="center"/>
      <protection hidden="1"/>
    </xf>
    <xf numFmtId="177" fontId="15" fillId="0" borderId="1" xfId="0" applyNumberFormat="1" applyFont="1" applyBorder="1" applyAlignment="1" applyProtection="1">
      <alignment horizontal="center" vertical="center"/>
      <protection hidden="1"/>
    </xf>
    <xf numFmtId="177" fontId="15" fillId="0" borderId="6" xfId="0" applyNumberFormat="1" applyFont="1" applyBorder="1" applyAlignment="1" applyProtection="1">
      <alignment horizontal="center" vertical="center"/>
      <protection hidden="1"/>
    </xf>
    <xf numFmtId="177" fontId="15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3" fillId="0" borderId="21" xfId="2" applyFont="1" applyBorder="1" applyAlignment="1" applyProtection="1">
      <alignment horizontal="center" vertical="center"/>
      <protection hidden="1"/>
    </xf>
    <xf numFmtId="38" fontId="13" fillId="0" borderId="29" xfId="2" applyFont="1" applyBorder="1" applyAlignment="1" applyProtection="1">
      <alignment horizontal="center" vertical="center"/>
      <protection hidden="1"/>
    </xf>
    <xf numFmtId="38" fontId="13" fillId="0" borderId="20" xfId="2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21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3" fillId="8" borderId="8" xfId="0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0" fontId="13" fillId="8" borderId="6" xfId="0" applyFont="1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/>
      <protection hidden="1"/>
    </xf>
    <xf numFmtId="0" fontId="13" fillId="8" borderId="4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 wrapText="1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6" xfId="0" applyFont="1" applyFill="1" applyBorder="1" applyAlignment="1" applyProtection="1">
      <alignment horizontal="center" vertical="center" wrapText="1" shrinkToFit="1"/>
      <protection hidden="1"/>
    </xf>
    <xf numFmtId="0" fontId="13" fillId="0" borderId="4" xfId="0" applyFont="1" applyFill="1" applyBorder="1" applyAlignment="1" applyProtection="1">
      <alignment horizontal="center" vertical="center" wrapText="1" shrinkToFi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 shrinkToFit="1"/>
      <protection hidden="1"/>
    </xf>
    <xf numFmtId="0" fontId="13" fillId="0" borderId="1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6" xfId="0" applyFont="1" applyBorder="1" applyAlignment="1" applyProtection="1">
      <alignment horizontal="center" vertical="center" wrapText="1" shrinkToFit="1"/>
      <protection hidden="1"/>
    </xf>
    <xf numFmtId="0" fontId="13" fillId="0" borderId="3" xfId="0" applyFont="1" applyBorder="1" applyAlignment="1" applyProtection="1">
      <alignment horizontal="center" vertical="center" wrapText="1" shrinkToFit="1"/>
      <protection hidden="1"/>
    </xf>
    <xf numFmtId="0" fontId="13" fillId="0" borderId="4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2" applyNumberFormat="1" applyFont="1" applyBorder="1" applyAlignment="1" applyProtection="1">
      <alignment horizontal="right" vertical="center"/>
      <protection locked="0"/>
    </xf>
    <xf numFmtId="0" fontId="13" fillId="0" borderId="21" xfId="2" applyNumberFormat="1" applyFont="1" applyBorder="1" applyAlignment="1" applyProtection="1">
      <alignment horizontal="right" vertical="center"/>
      <protection locked="0"/>
    </xf>
    <xf numFmtId="0" fontId="13" fillId="0" borderId="20" xfId="2" applyNumberFormat="1" applyFont="1" applyBorder="1" applyAlignment="1" applyProtection="1">
      <alignment horizontal="center" vertical="center" shrinkToFit="1"/>
      <protection hidden="1"/>
    </xf>
    <xf numFmtId="0" fontId="13" fillId="0" borderId="7" xfId="2" applyNumberFormat="1" applyFont="1" applyBorder="1" applyAlignment="1" applyProtection="1">
      <alignment horizontal="center" vertical="center" shrinkToFit="1"/>
      <protection hidden="1"/>
    </xf>
    <xf numFmtId="9" fontId="13" fillId="0" borderId="21" xfId="0" applyNumberFormat="1" applyFont="1" applyBorder="1" applyAlignment="1" applyProtection="1">
      <alignment horizontal="center" vertical="center"/>
      <protection locked="0"/>
    </xf>
    <xf numFmtId="9" fontId="13" fillId="0" borderId="20" xfId="0" applyNumberFormat="1" applyFont="1" applyBorder="1" applyAlignment="1" applyProtection="1">
      <alignment horizontal="center" vertical="center"/>
      <protection locked="0"/>
    </xf>
    <xf numFmtId="38" fontId="13" fillId="0" borderId="7" xfId="2" applyFont="1" applyBorder="1" applyAlignment="1" applyProtection="1">
      <alignment horizontal="right" vertical="center"/>
      <protection hidden="1"/>
    </xf>
    <xf numFmtId="0" fontId="25" fillId="0" borderId="6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/>
      <protection locked="0"/>
    </xf>
    <xf numFmtId="0" fontId="8" fillId="2" borderId="0" xfId="3" applyFont="1" applyFill="1" applyBorder="1" applyAlignment="1" applyProtection="1">
      <alignment horizontal="center" vertical="center" shrinkToFit="1"/>
      <protection hidden="1"/>
    </xf>
    <xf numFmtId="0" fontId="13" fillId="0" borderId="68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 wrapText="1"/>
      <protection hidden="1"/>
    </xf>
    <xf numFmtId="0" fontId="13" fillId="0" borderId="71" xfId="0" applyFont="1" applyBorder="1" applyAlignment="1" applyProtection="1">
      <alignment horizontal="center" vertical="center" wrapText="1"/>
      <protection hidden="1"/>
    </xf>
    <xf numFmtId="0" fontId="13" fillId="0" borderId="72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13" fillId="0" borderId="72" xfId="0" applyFont="1" applyBorder="1" applyAlignment="1" applyProtection="1">
      <alignment horizontal="center" vertical="center"/>
      <protection hidden="1"/>
    </xf>
    <xf numFmtId="0" fontId="13" fillId="0" borderId="73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3" fillId="0" borderId="77" xfId="0" applyFont="1" applyBorder="1" applyAlignment="1" applyProtection="1">
      <alignment horizontal="center" vertical="center"/>
      <protection hidden="1"/>
    </xf>
    <xf numFmtId="0" fontId="13" fillId="0" borderId="78" xfId="0" applyFont="1" applyBorder="1" applyAlignment="1" applyProtection="1">
      <alignment horizontal="center" vertical="center"/>
      <protection hidden="1"/>
    </xf>
    <xf numFmtId="0" fontId="19" fillId="5" borderId="8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9" xfId="0" applyFont="1" applyFill="1" applyBorder="1" applyAlignment="1" applyProtection="1">
      <alignment horizontal="center" vertical="center"/>
      <protection hidden="1"/>
    </xf>
    <xf numFmtId="0" fontId="19" fillId="5" borderId="6" xfId="0" applyFont="1" applyFill="1" applyBorder="1" applyAlignment="1" applyProtection="1">
      <alignment horizontal="center" vertical="center"/>
      <protection hidden="1"/>
    </xf>
    <xf numFmtId="0" fontId="19" fillId="5" borderId="3" xfId="0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center" vertical="center" textRotation="255" wrapText="1"/>
      <protection hidden="1"/>
    </xf>
    <xf numFmtId="0" fontId="18" fillId="0" borderId="9" xfId="0" applyFont="1" applyBorder="1" applyAlignment="1" applyProtection="1">
      <alignment horizontal="center" vertical="center" textRotation="255" wrapText="1"/>
      <protection hidden="1"/>
    </xf>
    <xf numFmtId="0" fontId="18" fillId="0" borderId="6" xfId="0" applyFont="1" applyBorder="1" applyAlignment="1" applyProtection="1">
      <alignment horizontal="center" vertical="center" textRotation="255" wrapText="1"/>
      <protection hidden="1"/>
    </xf>
    <xf numFmtId="0" fontId="18" fillId="0" borderId="4" xfId="0" applyFont="1" applyBorder="1" applyAlignment="1" applyProtection="1">
      <alignment horizontal="center" vertical="center" textRotation="255" wrapText="1"/>
      <protection hidden="1"/>
    </xf>
    <xf numFmtId="0" fontId="12" fillId="0" borderId="8" xfId="0" applyFont="1" applyBorder="1" applyAlignment="1" applyProtection="1">
      <alignment horizontal="center" vertical="center" shrinkToFit="1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hidden="1"/>
    </xf>
    <xf numFmtId="0" fontId="12" fillId="0" borderId="4" xfId="0" applyFont="1" applyBorder="1" applyAlignment="1" applyProtection="1">
      <alignment horizontal="center" vertical="center" shrinkToFit="1"/>
      <protection hidden="1"/>
    </xf>
    <xf numFmtId="0" fontId="19" fillId="0" borderId="8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19" fillId="0" borderId="3" xfId="0" applyFon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5" fillId="12" borderId="8" xfId="0" applyFont="1" applyFill="1" applyBorder="1" applyAlignment="1" applyProtection="1">
      <alignment horizontal="center" vertical="center"/>
      <protection hidden="1"/>
    </xf>
    <xf numFmtId="0" fontId="45" fillId="12" borderId="1" xfId="0" applyFont="1" applyFill="1" applyBorder="1" applyAlignment="1" applyProtection="1">
      <alignment horizontal="center" vertical="center"/>
      <protection hidden="1"/>
    </xf>
    <xf numFmtId="0" fontId="45" fillId="12" borderId="9" xfId="0" applyFont="1" applyFill="1" applyBorder="1" applyAlignment="1" applyProtection="1">
      <alignment horizontal="center" vertical="center"/>
      <protection hidden="1"/>
    </xf>
    <xf numFmtId="0" fontId="45" fillId="12" borderId="5" xfId="0" applyFont="1" applyFill="1" applyBorder="1" applyAlignment="1" applyProtection="1">
      <alignment horizontal="center" vertical="center"/>
      <protection hidden="1"/>
    </xf>
    <xf numFmtId="0" fontId="45" fillId="12" borderId="0" xfId="0" applyFont="1" applyFill="1" applyBorder="1" applyAlignment="1" applyProtection="1">
      <alignment horizontal="center" vertical="center"/>
      <protection hidden="1"/>
    </xf>
    <xf numFmtId="0" fontId="45" fillId="12" borderId="2" xfId="0" applyFont="1" applyFill="1" applyBorder="1" applyAlignment="1" applyProtection="1">
      <alignment horizontal="center" vertical="center"/>
      <protection hidden="1"/>
    </xf>
    <xf numFmtId="0" fontId="30" fillId="7" borderId="8" xfId="0" applyFont="1" applyFill="1" applyBorder="1" applyAlignment="1" applyProtection="1">
      <alignment horizontal="center" vertical="center"/>
      <protection locked="0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0" fontId="30" fillId="7" borderId="5" xfId="0" applyFont="1" applyFill="1" applyBorder="1" applyAlignment="1" applyProtection="1">
      <alignment horizontal="center" vertical="center"/>
      <protection locked="0"/>
    </xf>
    <xf numFmtId="0" fontId="30" fillId="7" borderId="0" xfId="0" applyFont="1" applyFill="1" applyBorder="1" applyAlignment="1" applyProtection="1">
      <alignment horizontal="center" vertical="center"/>
      <protection locked="0"/>
    </xf>
    <xf numFmtId="0" fontId="30" fillId="7" borderId="2" xfId="0" applyFont="1" applyFill="1" applyBorder="1" applyAlignment="1" applyProtection="1">
      <alignment horizontal="center" vertical="center"/>
      <protection locked="0"/>
    </xf>
    <xf numFmtId="0" fontId="30" fillId="7" borderId="6" xfId="0" applyFont="1" applyFill="1" applyBorder="1" applyAlignment="1" applyProtection="1">
      <alignment horizontal="center" vertical="center"/>
      <protection locked="0"/>
    </xf>
    <xf numFmtId="0" fontId="30" fillId="7" borderId="3" xfId="0" applyFont="1" applyFill="1" applyBorder="1" applyAlignment="1" applyProtection="1">
      <alignment horizontal="center" vertical="center"/>
      <protection locked="0"/>
    </xf>
    <xf numFmtId="0" fontId="30" fillId="7" borderId="4" xfId="0" applyFont="1" applyFill="1" applyBorder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1" xfId="0" applyFont="1" applyBorder="1" applyAlignment="1" applyProtection="1">
      <alignment horizontal="left" vertical="top" wrapText="1"/>
      <protection locked="0"/>
    </xf>
    <xf numFmtId="0" fontId="30" fillId="0" borderId="92" xfId="0" applyFont="1" applyBorder="1" applyAlignment="1" applyProtection="1">
      <alignment horizontal="left" vertical="top" wrapText="1"/>
      <protection locked="0"/>
    </xf>
    <xf numFmtId="0" fontId="30" fillId="0" borderId="93" xfId="0" applyFont="1" applyBorder="1" applyAlignment="1" applyProtection="1">
      <alignment horizontal="left" vertical="top" wrapText="1"/>
      <protection locked="0"/>
    </xf>
    <xf numFmtId="0" fontId="30" fillId="0" borderId="94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95" xfId="0" applyFont="1" applyBorder="1" applyAlignment="1" applyProtection="1">
      <alignment horizontal="left" vertical="top" wrapText="1"/>
      <protection locked="0"/>
    </xf>
    <xf numFmtId="0" fontId="30" fillId="0" borderId="96" xfId="0" applyFont="1" applyBorder="1" applyAlignment="1" applyProtection="1">
      <alignment horizontal="left" vertical="top" wrapText="1"/>
      <protection locked="0"/>
    </xf>
    <xf numFmtId="0" fontId="30" fillId="0" borderId="97" xfId="0" applyFont="1" applyBorder="1" applyAlignment="1" applyProtection="1">
      <alignment horizontal="left" vertical="top" wrapText="1"/>
      <protection locked="0"/>
    </xf>
    <xf numFmtId="0" fontId="30" fillId="0" borderId="98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>
      <alignment horizontal="center" vertical="center" wrapText="1"/>
    </xf>
    <xf numFmtId="0" fontId="45" fillId="12" borderId="8" xfId="0" applyFont="1" applyFill="1" applyBorder="1" applyAlignment="1" applyProtection="1">
      <alignment horizontal="left" vertical="center" wrapText="1"/>
      <protection hidden="1"/>
    </xf>
    <xf numFmtId="0" fontId="45" fillId="12" borderId="1" xfId="0" applyFont="1" applyFill="1" applyBorder="1" applyAlignment="1" applyProtection="1">
      <alignment horizontal="left" vertical="center"/>
      <protection hidden="1"/>
    </xf>
    <xf numFmtId="0" fontId="45" fillId="12" borderId="9" xfId="0" applyFont="1" applyFill="1" applyBorder="1" applyAlignment="1" applyProtection="1">
      <alignment horizontal="left" vertical="center"/>
      <protection hidden="1"/>
    </xf>
    <xf numFmtId="0" fontId="45" fillId="12" borderId="5" xfId="0" applyFont="1" applyFill="1" applyBorder="1" applyAlignment="1" applyProtection="1">
      <alignment horizontal="left" vertical="center"/>
      <protection hidden="1"/>
    </xf>
    <xf numFmtId="0" fontId="45" fillId="12" borderId="0" xfId="0" applyFont="1" applyFill="1" applyBorder="1" applyAlignment="1" applyProtection="1">
      <alignment horizontal="left" vertical="center"/>
      <protection hidden="1"/>
    </xf>
    <xf numFmtId="0" fontId="45" fillId="12" borderId="2" xfId="0" applyFont="1" applyFill="1" applyBorder="1" applyAlignment="1" applyProtection="1">
      <alignment horizontal="left" vertical="center"/>
      <protection hidden="1"/>
    </xf>
    <xf numFmtId="0" fontId="30" fillId="5" borderId="1" xfId="0" applyFont="1" applyFill="1" applyBorder="1" applyAlignment="1" applyProtection="1">
      <alignment horizontal="left" vertical="center"/>
      <protection hidden="1"/>
    </xf>
    <xf numFmtId="0" fontId="30" fillId="5" borderId="9" xfId="0" applyFont="1" applyFill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0" fontId="30" fillId="0" borderId="1" xfId="0" applyFont="1" applyBorder="1" applyAlignment="1" applyProtection="1">
      <alignment horizontal="left" vertical="top"/>
      <protection locked="0" hidden="1"/>
    </xf>
    <xf numFmtId="0" fontId="30" fillId="0" borderId="9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horizontal="left" vertical="top"/>
      <protection locked="0" hidden="1"/>
    </xf>
    <xf numFmtId="0" fontId="30" fillId="0" borderId="0" xfId="0" applyFont="1" applyBorder="1" applyAlignment="1" applyProtection="1">
      <alignment horizontal="left" vertical="top"/>
      <protection locked="0" hidden="1"/>
    </xf>
    <xf numFmtId="0" fontId="30" fillId="0" borderId="2" xfId="0" applyFont="1" applyBorder="1" applyAlignment="1" applyProtection="1">
      <alignment horizontal="left" vertical="top"/>
      <protection locked="0" hidden="1"/>
    </xf>
    <xf numFmtId="0" fontId="30" fillId="0" borderId="6" xfId="0" applyFont="1" applyBorder="1" applyAlignment="1" applyProtection="1">
      <alignment horizontal="left" vertical="top"/>
      <protection locked="0" hidden="1"/>
    </xf>
    <xf numFmtId="0" fontId="30" fillId="0" borderId="3" xfId="0" applyFont="1" applyBorder="1" applyAlignment="1" applyProtection="1">
      <alignment horizontal="left" vertical="top"/>
      <protection locked="0" hidden="1"/>
    </xf>
    <xf numFmtId="0" fontId="30" fillId="0" borderId="4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6" xfId="0" applyFont="1" applyBorder="1" applyAlignment="1" applyProtection="1">
      <alignment vertical="center"/>
      <protection hidden="1"/>
    </xf>
    <xf numFmtId="0" fontId="30" fillId="0" borderId="3" xfId="0" applyFont="1" applyBorder="1" applyAlignment="1" applyProtection="1">
      <alignment vertical="center"/>
      <protection hidden="1"/>
    </xf>
    <xf numFmtId="0" fontId="37" fillId="12" borderId="21" xfId="12" applyFont="1" applyFill="1" applyBorder="1" applyAlignment="1">
      <alignment horizontal="left" vertical="center"/>
    </xf>
    <xf numFmtId="0" fontId="37" fillId="12" borderId="29" xfId="12" applyFont="1" applyFill="1" applyBorder="1" applyAlignment="1">
      <alignment horizontal="left" vertical="center"/>
    </xf>
    <xf numFmtId="0" fontId="37" fillId="12" borderId="20" xfId="12" applyFont="1" applyFill="1" applyBorder="1" applyAlignment="1">
      <alignment horizontal="left" vertical="center"/>
    </xf>
    <xf numFmtId="0" fontId="31" fillId="0" borderId="0" xfId="12" applyFont="1" applyAlignment="1">
      <alignment horizontal="center" vertical="center"/>
    </xf>
    <xf numFmtId="0" fontId="37" fillId="0" borderId="0" xfId="12" applyFont="1" applyAlignment="1">
      <alignment horizontal="center"/>
    </xf>
    <xf numFmtId="0" fontId="37" fillId="12" borderId="21" xfId="12" applyFont="1" applyFill="1" applyBorder="1" applyAlignment="1">
      <alignment horizontal="left"/>
    </xf>
    <xf numFmtId="0" fontId="37" fillId="12" borderId="29" xfId="12" applyFont="1" applyFill="1" applyBorder="1" applyAlignment="1">
      <alignment horizontal="left"/>
    </xf>
    <xf numFmtId="0" fontId="37" fillId="12" borderId="20" xfId="12" applyFont="1" applyFill="1" applyBorder="1" applyAlignment="1">
      <alignment horizontal="left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40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142875</xdr:colOff>
      <xdr:row>28</xdr:row>
      <xdr:rowOff>209550</xdr:rowOff>
    </xdr:from>
    <xdr:to>
      <xdr:col>39</xdr:col>
      <xdr:colOff>215900</xdr:colOff>
      <xdr:row>33</xdr:row>
      <xdr:rowOff>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43750" y="7172325"/>
          <a:ext cx="2073275" cy="1028700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事業着手日には契約日を、事業完了日には工事完了日を入力してください。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9983</xdr:colOff>
      <xdr:row>33</xdr:row>
      <xdr:rowOff>229237</xdr:rowOff>
    </xdr:from>
    <xdr:to>
      <xdr:col>45</xdr:col>
      <xdr:colOff>86183</xdr:colOff>
      <xdr:row>36</xdr:row>
      <xdr:rowOff>239622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929087" y="8532162"/>
          <a:ext cx="2053087" cy="765196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上段の表を作成し、交付決定額を入力すると、補助申請額が自動で計算されます。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188703</xdr:colOff>
      <xdr:row>30</xdr:row>
      <xdr:rowOff>62899</xdr:rowOff>
    </xdr:from>
    <xdr:to>
      <xdr:col>45</xdr:col>
      <xdr:colOff>79914</xdr:colOff>
      <xdr:row>33</xdr:row>
      <xdr:rowOff>125800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910118" y="7611012"/>
          <a:ext cx="2065787" cy="817713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交付決定通知書の交付決定額（変更届等を提出している場合は変更後の額）を入力してください。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3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3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3</xdr:col>
          <xdr:colOff>180975</xdr:colOff>
          <xdr:row>8</xdr:row>
          <xdr:rowOff>447675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219075</xdr:rowOff>
        </xdr:from>
        <xdr:to>
          <xdr:col>4</xdr:col>
          <xdr:colOff>180975</xdr:colOff>
          <xdr:row>8</xdr:row>
          <xdr:rowOff>447675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180975</xdr:colOff>
          <xdr:row>9</xdr:row>
          <xdr:rowOff>428625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180975</xdr:colOff>
          <xdr:row>9</xdr:row>
          <xdr:rowOff>428625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10</xdr:row>
          <xdr:rowOff>190500</xdr:rowOff>
        </xdr:from>
        <xdr:to>
          <xdr:col>3</xdr:col>
          <xdr:colOff>190500</xdr:colOff>
          <xdr:row>10</xdr:row>
          <xdr:rowOff>428625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190500</xdr:rowOff>
        </xdr:from>
        <xdr:to>
          <xdr:col>4</xdr:col>
          <xdr:colOff>190500</xdr:colOff>
          <xdr:row>10</xdr:row>
          <xdr:rowOff>428625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180975</xdr:colOff>
          <xdr:row>30</xdr:row>
          <xdr:rowOff>619125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180975</xdr:colOff>
          <xdr:row>30</xdr:row>
          <xdr:rowOff>619125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32</xdr:row>
          <xdr:rowOff>219075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219075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31</xdr:row>
          <xdr:rowOff>209550</xdr:rowOff>
        </xdr:from>
        <xdr:to>
          <xdr:col>3</xdr:col>
          <xdr:colOff>190500</xdr:colOff>
          <xdr:row>31</xdr:row>
          <xdr:rowOff>447675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209550</xdr:rowOff>
        </xdr:from>
        <xdr:to>
          <xdr:col>4</xdr:col>
          <xdr:colOff>190500</xdr:colOff>
          <xdr:row>31</xdr:row>
          <xdr:rowOff>447675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9525</xdr:rowOff>
        </xdr:from>
        <xdr:to>
          <xdr:col>3</xdr:col>
          <xdr:colOff>180975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9525</xdr:rowOff>
        </xdr:from>
        <xdr:to>
          <xdr:col>4</xdr:col>
          <xdr:colOff>180975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180975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190500</xdr:rowOff>
        </xdr:from>
        <xdr:to>
          <xdr:col>4</xdr:col>
          <xdr:colOff>190500</xdr:colOff>
          <xdr:row>22</xdr:row>
          <xdr:rowOff>428625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180975</xdr:colOff>
          <xdr:row>15</xdr:row>
          <xdr:rowOff>428625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180975</xdr:colOff>
          <xdr:row>15</xdr:row>
          <xdr:rowOff>428625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180975</xdr:colOff>
          <xdr:row>16</xdr:row>
          <xdr:rowOff>428625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180975</xdr:colOff>
          <xdr:row>16</xdr:row>
          <xdr:rowOff>428625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200025</xdr:rowOff>
        </xdr:from>
        <xdr:to>
          <xdr:col>3</xdr:col>
          <xdr:colOff>180975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200025</xdr:rowOff>
        </xdr:from>
        <xdr:to>
          <xdr:col>4</xdr:col>
          <xdr:colOff>180975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180975</xdr:colOff>
          <xdr:row>13</xdr:row>
          <xdr:rowOff>447675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180975</xdr:colOff>
          <xdr:row>13</xdr:row>
          <xdr:rowOff>447675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180975</xdr:colOff>
          <xdr:row>17</xdr:row>
          <xdr:rowOff>466725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180975</xdr:colOff>
          <xdr:row>17</xdr:row>
          <xdr:rowOff>466725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219075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25</xdr:row>
          <xdr:rowOff>219075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219075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219075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219075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219075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180975</xdr:colOff>
          <xdr:row>19</xdr:row>
          <xdr:rowOff>428625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180975</xdr:colOff>
          <xdr:row>19</xdr:row>
          <xdr:rowOff>428625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180975</xdr:colOff>
          <xdr:row>20</xdr:row>
          <xdr:rowOff>428625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180975</xdr:colOff>
          <xdr:row>20</xdr:row>
          <xdr:rowOff>428625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2:AL80"/>
  <sheetViews>
    <sheetView tabSelected="1" view="pageBreakPreview" zoomScale="110" zoomScaleNormal="100" zoomScaleSheetLayoutView="110" workbookViewId="0">
      <selection activeCell="O6" sqref="O6:AH6"/>
    </sheetView>
  </sheetViews>
  <sheetFormatPr defaultColWidth="8.5" defaultRowHeight="19.7" customHeight="1"/>
  <cols>
    <col min="1" max="34" width="2.5" style="113" customWidth="1"/>
    <col min="35" max="36" width="2.625" style="5" customWidth="1"/>
    <col min="37" max="37" width="8.5" style="5"/>
    <col min="38" max="38" width="14.625" style="5" hidden="1" customWidth="1"/>
    <col min="39" max="39" width="14.625" style="5" bestFit="1" customWidth="1"/>
    <col min="40" max="40" width="16.75" style="5" bestFit="1" customWidth="1"/>
    <col min="41" max="41" width="19.875" style="5" bestFit="1" customWidth="1"/>
    <col min="42" max="42" width="12.5" style="5" bestFit="1" customWidth="1"/>
    <col min="43" max="43" width="7.875" style="5" bestFit="1" customWidth="1"/>
    <col min="44" max="44" width="12.5" style="5" bestFit="1" customWidth="1"/>
    <col min="45" max="16384" width="8.5" style="5"/>
  </cols>
  <sheetData>
    <row r="2" spans="1:34" ht="19.7" customHeight="1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92" t="s">
        <v>396</v>
      </c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34" ht="19.7" customHeight="1">
      <c r="A3" s="114" t="s">
        <v>384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34" ht="19.7" customHeight="1">
      <c r="A4" s="122" t="s">
        <v>397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19.7" customHeight="1">
      <c r="B5" s="114"/>
      <c r="C5" s="114"/>
      <c r="D5" s="114"/>
      <c r="E5" s="114"/>
      <c r="F5" s="114"/>
      <c r="G5" s="114"/>
      <c r="H5" s="114"/>
      <c r="I5" s="114"/>
      <c r="J5" s="114"/>
      <c r="K5" s="114" t="s">
        <v>385</v>
      </c>
      <c r="L5" s="114"/>
      <c r="M5" s="114"/>
      <c r="N5" s="114"/>
      <c r="O5" s="121"/>
      <c r="P5" s="121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</row>
    <row r="6" spans="1:34" ht="19.7" customHeight="1">
      <c r="B6" s="114"/>
      <c r="C6" s="114"/>
      <c r="D6" s="114"/>
      <c r="E6" s="114"/>
      <c r="F6" s="114"/>
      <c r="G6" s="114"/>
      <c r="H6" s="114"/>
      <c r="I6" s="114"/>
      <c r="J6" s="114"/>
      <c r="K6" s="114" t="s">
        <v>386</v>
      </c>
      <c r="L6" s="114"/>
      <c r="M6" s="114"/>
      <c r="N6" s="11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</row>
    <row r="7" spans="1:34" ht="19.7" customHeight="1">
      <c r="B7" s="114"/>
      <c r="C7" s="114"/>
      <c r="D7" s="114"/>
      <c r="E7" s="114"/>
      <c r="F7" s="114"/>
      <c r="G7" s="114"/>
      <c r="H7" s="114"/>
      <c r="I7" s="114"/>
      <c r="J7" s="114"/>
      <c r="K7" s="114" t="s">
        <v>387</v>
      </c>
      <c r="L7" s="114"/>
      <c r="M7" s="114"/>
      <c r="N7" s="114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spans="1:34" ht="19.7" customHeight="1">
      <c r="B8" s="114"/>
      <c r="C8" s="114"/>
      <c r="D8" s="114"/>
      <c r="E8" s="114"/>
      <c r="F8" s="114"/>
      <c r="G8" s="114"/>
      <c r="H8" s="114"/>
      <c r="I8" s="114"/>
      <c r="J8" s="114"/>
      <c r="K8" s="114" t="s">
        <v>400</v>
      </c>
      <c r="L8" s="114"/>
      <c r="M8" s="114"/>
      <c r="N8" s="114"/>
      <c r="O8" s="121"/>
      <c r="P8" s="121"/>
      <c r="Q8" s="121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</row>
    <row r="9" spans="1:34" ht="19.7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ht="19.7" customHeight="1">
      <c r="B10" s="114"/>
      <c r="C10" s="114"/>
      <c r="D10" s="114"/>
      <c r="E10" s="114"/>
      <c r="F10" s="114"/>
      <c r="G10" s="114"/>
      <c r="H10" s="114"/>
      <c r="I10" s="114"/>
      <c r="J10" s="114"/>
      <c r="K10" s="114" t="s">
        <v>388</v>
      </c>
      <c r="L10" s="114"/>
      <c r="M10" s="114"/>
      <c r="N10" s="114"/>
      <c r="O10" s="154"/>
      <c r="P10" s="154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</row>
    <row r="11" spans="1:34" ht="19.7" customHeight="1">
      <c r="B11" s="114"/>
      <c r="C11" s="114"/>
      <c r="D11" s="114"/>
      <c r="E11" s="114"/>
      <c r="F11" s="114"/>
      <c r="G11" s="114"/>
      <c r="H11" s="114"/>
      <c r="I11" s="114"/>
      <c r="J11" s="114"/>
      <c r="K11" s="114" t="s">
        <v>386</v>
      </c>
      <c r="L11" s="114"/>
      <c r="M11" s="114"/>
      <c r="N11" s="114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</row>
    <row r="12" spans="1:34" ht="19.7" customHeight="1">
      <c r="B12" s="114"/>
      <c r="C12" s="114"/>
      <c r="D12" s="114"/>
      <c r="E12" s="114"/>
      <c r="F12" s="114"/>
      <c r="G12" s="114"/>
      <c r="H12" s="114"/>
      <c r="I12" s="114"/>
      <c r="J12" s="114"/>
      <c r="K12" s="114" t="s">
        <v>387</v>
      </c>
      <c r="L12" s="114"/>
      <c r="M12" s="114"/>
      <c r="N12" s="114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</row>
    <row r="13" spans="1:34" ht="19.7" customHeight="1">
      <c r="B13" s="114"/>
      <c r="C13" s="114"/>
      <c r="D13" s="114"/>
      <c r="E13" s="114"/>
      <c r="F13" s="114"/>
      <c r="G13" s="114"/>
      <c r="H13" s="114"/>
      <c r="I13" s="114"/>
      <c r="J13" s="114"/>
      <c r="K13" s="114" t="s">
        <v>401</v>
      </c>
      <c r="L13" s="114"/>
      <c r="M13" s="114"/>
      <c r="N13" s="114"/>
      <c r="O13" s="154"/>
      <c r="P13" s="154"/>
      <c r="Q13" s="154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</row>
    <row r="14" spans="1:34" ht="19.7" customHeight="1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</row>
    <row r="15" spans="1:34" ht="19.7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</row>
    <row r="16" spans="1:34" ht="19.7" customHeight="1">
      <c r="A16" s="189" t="s">
        <v>476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</row>
    <row r="17" spans="1:35" ht="19.7" customHeight="1">
      <c r="A17" s="189" t="s">
        <v>470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</row>
    <row r="18" spans="1:35" ht="19.7" customHeight="1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5" ht="19.7" customHeight="1">
      <c r="A19" s="190" t="s">
        <v>471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spans="1:35" ht="19.7" customHeight="1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spans="1:35" ht="19.7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</row>
    <row r="22" spans="1:35" ht="19.7" customHeight="1">
      <c r="A22" s="114" t="s">
        <v>390</v>
      </c>
      <c r="B22" s="114"/>
      <c r="C22" s="114"/>
      <c r="D22" s="114"/>
      <c r="E22" s="114"/>
      <c r="F22" s="114"/>
      <c r="G22" s="114"/>
      <c r="H22" s="114"/>
      <c r="I22" s="114"/>
      <c r="J22" s="191">
        <f>事業費内訳!Z36</f>
        <v>0</v>
      </c>
      <c r="K22" s="191"/>
      <c r="L22" s="191"/>
      <c r="M22" s="191"/>
      <c r="N22" s="191"/>
      <c r="O22" s="191"/>
      <c r="P22" s="191"/>
      <c r="Q22" s="191"/>
      <c r="R22" s="191"/>
      <c r="S22" s="114" t="s">
        <v>391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</row>
    <row r="23" spans="1:35" ht="19.7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</row>
    <row r="24" spans="1:35" ht="19.7" customHeight="1">
      <c r="A24" s="114" t="s">
        <v>389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42"/>
    </row>
    <row r="25" spans="1:35" ht="19.7" customHeight="1">
      <c r="A25" s="188" t="s">
        <v>440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42"/>
    </row>
    <row r="26" spans="1:35" ht="19.7" customHeight="1">
      <c r="A26" s="188" t="s">
        <v>441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42"/>
    </row>
    <row r="27" spans="1:35" ht="19.7" customHeight="1">
      <c r="A27" s="114" t="s">
        <v>442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42"/>
    </row>
    <row r="28" spans="1:35" ht="19.7" customHeight="1">
      <c r="A28" s="114" t="s">
        <v>455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5" ht="19.7" customHeight="1">
      <c r="A29" s="114" t="s">
        <v>457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</row>
    <row r="30" spans="1:35" ht="19.7" customHeight="1">
      <c r="A30" s="114" t="s">
        <v>458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5" ht="19.7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</row>
    <row r="32" spans="1:35" ht="19.7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</row>
    <row r="33" spans="1:34" ht="19.7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</row>
    <row r="34" spans="1:34" ht="19.7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</row>
    <row r="35" spans="1:34" ht="19.7" customHeight="1">
      <c r="A35" s="11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</row>
    <row r="36" spans="1:34" ht="19.7" customHeight="1">
      <c r="A36" s="120"/>
      <c r="B36" s="119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</row>
    <row r="37" spans="1:34" ht="19.7" customHeight="1">
      <c r="A37" s="11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</row>
    <row r="38" spans="1:34" ht="19.7" customHeight="1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ht="19.7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2" spans="1:34" ht="19.7" customHeight="1">
      <c r="Q42" s="115"/>
      <c r="R42" s="115"/>
      <c r="S42" s="115"/>
      <c r="T42" s="115"/>
      <c r="AA42" s="117"/>
      <c r="AB42" s="116"/>
      <c r="AC42" s="116"/>
      <c r="AD42" s="116"/>
    </row>
    <row r="43" spans="1:34" ht="19.7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4" ht="19.7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4" ht="19.7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4" ht="19.7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4" ht="19.7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4" ht="19.7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55" spans="1:38" s="111" customFormat="1" ht="19.7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111" t="s">
        <v>166</v>
      </c>
    </row>
    <row r="56" spans="1:38" ht="19.7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5" t="s">
        <v>167</v>
      </c>
    </row>
    <row r="57" spans="1:38" ht="19.7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5" t="s">
        <v>168</v>
      </c>
    </row>
    <row r="58" spans="1:38" ht="19.7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5" t="s">
        <v>169</v>
      </c>
    </row>
    <row r="59" spans="1:38" ht="19.7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password="D73A" sheet="1" formatCells="0"/>
  <mergeCells count="15">
    <mergeCell ref="R13:AH13"/>
    <mergeCell ref="O12:AH12"/>
    <mergeCell ref="O11:AH11"/>
    <mergeCell ref="A16:AH16"/>
    <mergeCell ref="Q10:AH10"/>
    <mergeCell ref="W2:AH2"/>
    <mergeCell ref="O7:AH7"/>
    <mergeCell ref="O6:AH6"/>
    <mergeCell ref="Q5:AH5"/>
    <mergeCell ref="R8:AH8"/>
    <mergeCell ref="A25:AH25"/>
    <mergeCell ref="A26:AH26"/>
    <mergeCell ref="A17:AH17"/>
    <mergeCell ref="A19:AH20"/>
    <mergeCell ref="J22:R22"/>
  </mergeCells>
  <phoneticPr fontId="20"/>
  <conditionalFormatting sqref="O11:AH11">
    <cfRule type="containsBlanks" dxfId="39" priority="5">
      <formula>LEN(TRIM(O11))=0</formula>
    </cfRule>
  </conditionalFormatting>
  <conditionalFormatting sqref="O12:AH12 R13:AH13">
    <cfRule type="containsBlanks" dxfId="38" priority="4">
      <formula>LEN(TRIM(O12))=0</formula>
    </cfRule>
  </conditionalFormatting>
  <conditionalFormatting sqref="O6:AH7 R8:AH8">
    <cfRule type="containsBlanks" dxfId="37" priority="2">
      <formula>LEN(TRIM(O6))=0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headerFooter>
    <oddHeader>&amp;L様式第１２－１号（第１６条関係）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83"/>
  <sheetViews>
    <sheetView view="pageBreakPreview" topLeftCell="A13" zoomScaleNormal="100" zoomScaleSheetLayoutView="100" workbookViewId="0">
      <selection activeCell="S2" sqref="S2"/>
    </sheetView>
  </sheetViews>
  <sheetFormatPr defaultColWidth="9" defaultRowHeight="18.75"/>
  <cols>
    <col min="1" max="34" width="2.625" style="113" customWidth="1"/>
    <col min="35" max="36" width="2.625" style="5" customWidth="1"/>
    <col min="37" max="37" width="9" style="5"/>
    <col min="38" max="38" width="14.625" style="5" hidden="1" customWidth="1"/>
    <col min="39" max="39" width="14.625" style="5" bestFit="1" customWidth="1"/>
    <col min="40" max="40" width="16.75" style="5" bestFit="1" customWidth="1"/>
    <col min="41" max="41" width="19.875" style="5" bestFit="1" customWidth="1"/>
    <col min="42" max="42" width="12.5" style="5" bestFit="1" customWidth="1"/>
    <col min="43" max="43" width="7.875" style="5" bestFit="1" customWidth="1"/>
    <col min="44" max="44" width="12.5" style="5" bestFit="1" customWidth="1"/>
    <col min="45" max="16384" width="9" style="5"/>
  </cols>
  <sheetData>
    <row r="2" spans="1:34">
      <c r="A2" s="141" t="s">
        <v>0</v>
      </c>
    </row>
    <row r="3" spans="1:34" ht="18" customHeight="1">
      <c r="A3" s="233" t="s">
        <v>2</v>
      </c>
      <c r="B3" s="234"/>
      <c r="C3" s="234"/>
      <c r="D3" s="235"/>
      <c r="E3" s="224" t="s">
        <v>35</v>
      </c>
      <c r="F3" s="225"/>
      <c r="G3" s="225"/>
      <c r="H3" s="225"/>
      <c r="I3" s="226"/>
      <c r="J3" s="244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6"/>
    </row>
    <row r="4" spans="1:34" ht="18" customHeight="1">
      <c r="A4" s="236"/>
      <c r="B4" s="237"/>
      <c r="C4" s="237"/>
      <c r="D4" s="238"/>
      <c r="E4" s="224" t="s">
        <v>33</v>
      </c>
      <c r="F4" s="225"/>
      <c r="G4" s="225"/>
      <c r="H4" s="225"/>
      <c r="I4" s="226"/>
      <c r="J4" s="224" t="s">
        <v>162</v>
      </c>
      <c r="K4" s="225"/>
      <c r="L4" s="225"/>
      <c r="M4" s="219"/>
      <c r="N4" s="220"/>
      <c r="O4" s="220"/>
      <c r="P4" s="220"/>
      <c r="Q4" s="220"/>
      <c r="R4" s="220"/>
      <c r="S4" s="225" t="s">
        <v>163</v>
      </c>
      <c r="T4" s="225"/>
      <c r="U4" s="225"/>
      <c r="V4" s="225"/>
      <c r="W4" s="219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</row>
    <row r="5" spans="1:34" ht="16.5">
      <c r="A5" s="236"/>
      <c r="B5" s="237"/>
      <c r="C5" s="237"/>
      <c r="D5" s="238"/>
      <c r="E5" s="203" t="s">
        <v>34</v>
      </c>
      <c r="F5" s="204"/>
      <c r="G5" s="204"/>
      <c r="H5" s="204"/>
      <c r="I5" s="222"/>
      <c r="J5" s="123" t="s">
        <v>152</v>
      </c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1"/>
    </row>
    <row r="6" spans="1:34" ht="27" customHeight="1">
      <c r="A6" s="236"/>
      <c r="B6" s="237"/>
      <c r="C6" s="237"/>
      <c r="D6" s="238"/>
      <c r="E6" s="205"/>
      <c r="F6" s="206"/>
      <c r="G6" s="206"/>
      <c r="H6" s="206"/>
      <c r="I6" s="223"/>
      <c r="J6" s="230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2"/>
    </row>
    <row r="7" spans="1:34" ht="27" customHeight="1">
      <c r="A7" s="236"/>
      <c r="B7" s="237"/>
      <c r="C7" s="237"/>
      <c r="D7" s="238"/>
      <c r="E7" s="215" t="s">
        <v>141</v>
      </c>
      <c r="F7" s="216"/>
      <c r="G7" s="247" t="s">
        <v>39</v>
      </c>
      <c r="H7" s="247"/>
      <c r="I7" s="248"/>
      <c r="J7" s="209"/>
      <c r="K7" s="210"/>
      <c r="L7" s="210"/>
      <c r="M7" s="210"/>
      <c r="N7" s="210"/>
      <c r="O7" s="210"/>
      <c r="P7" s="210"/>
      <c r="Q7" s="210"/>
      <c r="R7" s="210"/>
      <c r="S7" s="210"/>
      <c r="T7" s="256" t="s">
        <v>393</v>
      </c>
      <c r="U7" s="257"/>
      <c r="V7" s="257"/>
      <c r="W7" s="257"/>
      <c r="X7" s="258"/>
      <c r="Y7" s="249"/>
      <c r="Z7" s="250"/>
      <c r="AA7" s="250"/>
      <c r="AB7" s="250"/>
      <c r="AC7" s="250"/>
      <c r="AD7" s="250"/>
      <c r="AE7" s="250"/>
      <c r="AF7" s="250"/>
      <c r="AG7" s="213" t="s">
        <v>37</v>
      </c>
      <c r="AH7" s="214"/>
    </row>
    <row r="8" spans="1:34" ht="27" customHeight="1">
      <c r="A8" s="239"/>
      <c r="B8" s="240"/>
      <c r="C8" s="240"/>
      <c r="D8" s="241"/>
      <c r="E8" s="217"/>
      <c r="F8" s="218"/>
      <c r="G8" s="247" t="s">
        <v>40</v>
      </c>
      <c r="H8" s="247"/>
      <c r="I8" s="248"/>
      <c r="J8" s="209"/>
      <c r="K8" s="210"/>
      <c r="L8" s="210"/>
      <c r="M8" s="210"/>
      <c r="N8" s="210"/>
      <c r="O8" s="210"/>
      <c r="P8" s="210"/>
      <c r="Q8" s="210"/>
      <c r="R8" s="210"/>
      <c r="S8" s="210"/>
      <c r="T8" s="256" t="s">
        <v>161</v>
      </c>
      <c r="U8" s="257"/>
      <c r="V8" s="257"/>
      <c r="W8" s="257"/>
      <c r="X8" s="258"/>
      <c r="Y8" s="249"/>
      <c r="Z8" s="250"/>
      <c r="AA8" s="250"/>
      <c r="AB8" s="250"/>
      <c r="AC8" s="250"/>
      <c r="AD8" s="250"/>
      <c r="AE8" s="250"/>
      <c r="AF8" s="250"/>
      <c r="AG8" s="213" t="s">
        <v>36</v>
      </c>
      <c r="AH8" s="214"/>
    </row>
    <row r="9" spans="1:34" ht="20.100000000000001" customHeight="1">
      <c r="A9" s="212" t="s">
        <v>1</v>
      </c>
      <c r="B9" s="212"/>
      <c r="C9" s="212"/>
      <c r="D9" s="212"/>
      <c r="E9" s="224" t="s">
        <v>3</v>
      </c>
      <c r="F9" s="225"/>
      <c r="G9" s="225"/>
      <c r="H9" s="225"/>
      <c r="I9" s="226"/>
      <c r="J9" s="219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55"/>
      <c r="AC9" s="251" t="s">
        <v>171</v>
      </c>
      <c r="AD9" s="252"/>
      <c r="AE9" s="253"/>
      <c r="AF9" s="227"/>
      <c r="AG9" s="227"/>
      <c r="AH9" s="254"/>
    </row>
    <row r="10" spans="1:34" ht="16.5">
      <c r="A10" s="212"/>
      <c r="B10" s="212"/>
      <c r="C10" s="212"/>
      <c r="D10" s="212"/>
      <c r="E10" s="233" t="s">
        <v>4</v>
      </c>
      <c r="F10" s="234"/>
      <c r="G10" s="234"/>
      <c r="H10" s="234"/>
      <c r="I10" s="235"/>
      <c r="J10" s="124" t="s">
        <v>151</v>
      </c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1"/>
    </row>
    <row r="11" spans="1:34" ht="27" customHeight="1">
      <c r="A11" s="212"/>
      <c r="B11" s="212"/>
      <c r="C11" s="212"/>
      <c r="D11" s="212"/>
      <c r="E11" s="239"/>
      <c r="F11" s="240"/>
      <c r="G11" s="240"/>
      <c r="H11" s="240"/>
      <c r="I11" s="241"/>
      <c r="J11" s="209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1"/>
    </row>
    <row r="12" spans="1:34" ht="18" customHeight="1">
      <c r="A12" s="242" t="s">
        <v>164</v>
      </c>
      <c r="B12" s="212"/>
      <c r="C12" s="212"/>
      <c r="D12" s="212"/>
      <c r="E12" s="208" t="s">
        <v>6</v>
      </c>
      <c r="F12" s="208"/>
      <c r="G12" s="208"/>
      <c r="H12" s="20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9"/>
      <c r="T12" s="208" t="s">
        <v>5</v>
      </c>
      <c r="U12" s="208"/>
      <c r="V12" s="208"/>
      <c r="W12" s="259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</row>
    <row r="13" spans="1:34" ht="18" customHeight="1">
      <c r="A13" s="212"/>
      <c r="B13" s="212"/>
      <c r="C13" s="212"/>
      <c r="D13" s="212"/>
      <c r="E13" s="212" t="s">
        <v>7</v>
      </c>
      <c r="F13" s="212"/>
      <c r="G13" s="212"/>
      <c r="H13" s="207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9"/>
      <c r="T13" s="208" t="s">
        <v>31</v>
      </c>
      <c r="U13" s="208"/>
      <c r="V13" s="208"/>
      <c r="W13" s="259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</row>
    <row r="14" spans="1:34" ht="18" customHeight="1">
      <c r="A14" s="212"/>
      <c r="B14" s="212"/>
      <c r="C14" s="212"/>
      <c r="D14" s="212"/>
      <c r="E14" s="212" t="s">
        <v>172</v>
      </c>
      <c r="F14" s="212"/>
      <c r="G14" s="212"/>
      <c r="H14" s="207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9"/>
      <c r="T14" s="208" t="s">
        <v>173</v>
      </c>
      <c r="U14" s="208"/>
      <c r="V14" s="208"/>
      <c r="W14" s="262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</row>
    <row r="15" spans="1:34" ht="16.5">
      <c r="A15" s="212"/>
      <c r="B15" s="212"/>
      <c r="C15" s="212"/>
      <c r="D15" s="212"/>
      <c r="E15" s="203" t="s">
        <v>9</v>
      </c>
      <c r="F15" s="204"/>
      <c r="G15" s="204"/>
      <c r="H15" s="204"/>
      <c r="I15" s="204"/>
      <c r="J15" s="123" t="s">
        <v>152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9"/>
    </row>
    <row r="16" spans="1:34" ht="27" customHeight="1">
      <c r="A16" s="212"/>
      <c r="B16" s="212"/>
      <c r="C16" s="212"/>
      <c r="D16" s="212"/>
      <c r="E16" s="205"/>
      <c r="F16" s="206"/>
      <c r="G16" s="206"/>
      <c r="H16" s="206"/>
      <c r="I16" s="206"/>
      <c r="J16" s="209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1"/>
    </row>
    <row r="17" spans="1:35" ht="6" customHeight="1"/>
    <row r="18" spans="1:35">
      <c r="A18" s="243" t="s">
        <v>404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</row>
    <row r="19" spans="1:35" ht="18" customHeight="1">
      <c r="A19" s="212" t="s">
        <v>32</v>
      </c>
      <c r="B19" s="212"/>
      <c r="C19" s="212"/>
      <c r="D19" s="212"/>
      <c r="E19" s="224" t="s">
        <v>35</v>
      </c>
      <c r="F19" s="225"/>
      <c r="G19" s="225"/>
      <c r="H19" s="225"/>
      <c r="I19" s="226"/>
      <c r="J19" s="219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1"/>
    </row>
    <row r="20" spans="1:35" ht="18" customHeight="1">
      <c r="A20" s="212"/>
      <c r="B20" s="212"/>
      <c r="C20" s="212"/>
      <c r="D20" s="212"/>
      <c r="E20" s="224" t="s">
        <v>33</v>
      </c>
      <c r="F20" s="225"/>
      <c r="G20" s="225"/>
      <c r="H20" s="225"/>
      <c r="I20" s="226"/>
      <c r="J20" s="224" t="s">
        <v>162</v>
      </c>
      <c r="K20" s="225"/>
      <c r="L20" s="225"/>
      <c r="M20" s="227"/>
      <c r="N20" s="227"/>
      <c r="O20" s="227"/>
      <c r="P20" s="227"/>
      <c r="Q20" s="227"/>
      <c r="R20" s="227"/>
      <c r="S20" s="225" t="s">
        <v>163</v>
      </c>
      <c r="T20" s="225"/>
      <c r="U20" s="225"/>
      <c r="V20" s="225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9"/>
    </row>
    <row r="21" spans="1:35" ht="12.95" customHeight="1">
      <c r="A21" s="212"/>
      <c r="B21" s="212"/>
      <c r="C21" s="212"/>
      <c r="D21" s="212"/>
      <c r="E21" s="203" t="s">
        <v>34</v>
      </c>
      <c r="F21" s="204"/>
      <c r="G21" s="204"/>
      <c r="H21" s="204"/>
      <c r="I21" s="222"/>
      <c r="J21" s="123" t="s">
        <v>152</v>
      </c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9"/>
    </row>
    <row r="22" spans="1:35" ht="27" customHeight="1">
      <c r="A22" s="212"/>
      <c r="B22" s="212"/>
      <c r="C22" s="212"/>
      <c r="D22" s="212"/>
      <c r="E22" s="205"/>
      <c r="F22" s="206"/>
      <c r="G22" s="206"/>
      <c r="H22" s="206"/>
      <c r="I22" s="223"/>
      <c r="J22" s="209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1"/>
    </row>
    <row r="23" spans="1:35" ht="18" customHeight="1">
      <c r="A23" s="242" t="s">
        <v>164</v>
      </c>
      <c r="B23" s="212"/>
      <c r="C23" s="212"/>
      <c r="D23" s="212"/>
      <c r="E23" s="208" t="s">
        <v>6</v>
      </c>
      <c r="F23" s="208"/>
      <c r="G23" s="208"/>
      <c r="H23" s="207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9"/>
      <c r="T23" s="208" t="s">
        <v>5</v>
      </c>
      <c r="U23" s="208"/>
      <c r="V23" s="208"/>
      <c r="W23" s="200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2"/>
      <c r="AI23" s="110"/>
    </row>
    <row r="24" spans="1:35" ht="18" customHeight="1">
      <c r="A24" s="212"/>
      <c r="B24" s="212"/>
      <c r="C24" s="212"/>
      <c r="D24" s="212"/>
      <c r="E24" s="208" t="s">
        <v>7</v>
      </c>
      <c r="F24" s="208"/>
      <c r="G24" s="208"/>
      <c r="H24" s="207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9"/>
      <c r="T24" s="208" t="s">
        <v>31</v>
      </c>
      <c r="U24" s="208"/>
      <c r="V24" s="208"/>
      <c r="W24" s="200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2"/>
      <c r="AI24" s="110"/>
    </row>
    <row r="25" spans="1:35" ht="18" customHeight="1">
      <c r="A25" s="212"/>
      <c r="B25" s="212"/>
      <c r="C25" s="212"/>
      <c r="D25" s="212"/>
      <c r="E25" s="212" t="s">
        <v>8</v>
      </c>
      <c r="F25" s="212"/>
      <c r="G25" s="212"/>
      <c r="H25" s="207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9"/>
      <c r="T25" s="208" t="s">
        <v>38</v>
      </c>
      <c r="U25" s="208"/>
      <c r="V25" s="208"/>
      <c r="W25" s="207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9"/>
      <c r="AI25" s="110"/>
    </row>
    <row r="26" spans="1:35" ht="12.95" customHeight="1">
      <c r="A26" s="212"/>
      <c r="B26" s="212"/>
      <c r="C26" s="212"/>
      <c r="D26" s="212"/>
      <c r="E26" s="203" t="s">
        <v>9</v>
      </c>
      <c r="F26" s="204"/>
      <c r="G26" s="204"/>
      <c r="H26" s="204"/>
      <c r="I26" s="204"/>
      <c r="J26" s="123" t="s">
        <v>152</v>
      </c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9"/>
      <c r="AI26" s="42"/>
    </row>
    <row r="27" spans="1:35" ht="30" customHeight="1">
      <c r="A27" s="212"/>
      <c r="B27" s="212"/>
      <c r="C27" s="212"/>
      <c r="D27" s="212"/>
      <c r="E27" s="205"/>
      <c r="F27" s="206"/>
      <c r="G27" s="206"/>
      <c r="H27" s="206"/>
      <c r="I27" s="206"/>
      <c r="J27" s="209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1"/>
    </row>
    <row r="28" spans="1:35" ht="20.100000000000001" customHeight="1">
      <c r="G28" s="115"/>
      <c r="H28" s="116"/>
      <c r="I28" s="116"/>
      <c r="J28" s="116"/>
      <c r="Q28" s="115"/>
      <c r="R28" s="115"/>
      <c r="S28" s="115"/>
      <c r="T28" s="115"/>
      <c r="AA28" s="117"/>
      <c r="AB28" s="116"/>
      <c r="AC28" s="116"/>
      <c r="AD28" s="116"/>
    </row>
    <row r="29" spans="1:35" ht="20.100000000000001" customHeight="1">
      <c r="A29" s="187" t="s">
        <v>433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AA29" s="117"/>
      <c r="AB29" s="116"/>
      <c r="AC29" s="116"/>
      <c r="AD29" s="116"/>
    </row>
    <row r="30" spans="1:35" ht="20.100000000000001" customHeight="1">
      <c r="A30" s="265" t="s">
        <v>434</v>
      </c>
      <c r="B30" s="265"/>
      <c r="C30" s="265"/>
      <c r="D30" s="265"/>
      <c r="E30" s="265"/>
      <c r="F30" s="265" t="s">
        <v>435</v>
      </c>
      <c r="G30" s="265"/>
      <c r="H30" s="265"/>
      <c r="I30" s="266"/>
      <c r="J30" s="266"/>
      <c r="K30" s="266"/>
      <c r="L30" s="265" t="s">
        <v>436</v>
      </c>
      <c r="M30" s="265"/>
      <c r="N30" s="266"/>
      <c r="O30" s="266"/>
      <c r="P30" s="266"/>
      <c r="Q30" s="265" t="s">
        <v>437</v>
      </c>
      <c r="R30" s="265"/>
      <c r="S30" s="266"/>
      <c r="T30" s="266"/>
      <c r="U30" s="266"/>
      <c r="V30" s="265" t="s">
        <v>438</v>
      </c>
      <c r="W30" s="265"/>
      <c r="AA30" s="117"/>
      <c r="AB30" s="116"/>
      <c r="AC30" s="116"/>
      <c r="AD30" s="116"/>
    </row>
    <row r="31" spans="1:35" ht="20.100000000000001" customHeight="1">
      <c r="A31" s="265"/>
      <c r="B31" s="265"/>
      <c r="C31" s="265"/>
      <c r="D31" s="265"/>
      <c r="E31" s="265"/>
      <c r="F31" s="265"/>
      <c r="G31" s="265"/>
      <c r="H31" s="265"/>
      <c r="I31" s="266"/>
      <c r="J31" s="266"/>
      <c r="K31" s="266"/>
      <c r="L31" s="265"/>
      <c r="M31" s="265"/>
      <c r="N31" s="266"/>
      <c r="O31" s="266"/>
      <c r="P31" s="266"/>
      <c r="Q31" s="265"/>
      <c r="R31" s="265"/>
      <c r="S31" s="266"/>
      <c r="T31" s="266"/>
      <c r="U31" s="266"/>
      <c r="V31" s="265"/>
      <c r="W31" s="265"/>
      <c r="AA31" s="117"/>
      <c r="AB31" s="116"/>
      <c r="AC31" s="116"/>
      <c r="AD31" s="116"/>
    </row>
    <row r="32" spans="1:35" ht="20.100000000000001" customHeight="1">
      <c r="A32" s="265"/>
      <c r="B32" s="265"/>
      <c r="C32" s="265"/>
      <c r="D32" s="265"/>
      <c r="E32" s="265"/>
      <c r="F32" s="265"/>
      <c r="G32" s="265"/>
      <c r="H32" s="265"/>
      <c r="I32" s="266"/>
      <c r="J32" s="266"/>
      <c r="K32" s="266"/>
      <c r="L32" s="265"/>
      <c r="M32" s="265"/>
      <c r="N32" s="266"/>
      <c r="O32" s="266"/>
      <c r="P32" s="266"/>
      <c r="Q32" s="265"/>
      <c r="R32" s="265"/>
      <c r="S32" s="266"/>
      <c r="T32" s="266"/>
      <c r="U32" s="266"/>
      <c r="V32" s="265"/>
      <c r="W32" s="265"/>
      <c r="AA32" s="117"/>
      <c r="AB32" s="116"/>
      <c r="AC32" s="116"/>
      <c r="AD32" s="116"/>
    </row>
    <row r="33" spans="1:30" ht="20.100000000000001" customHeight="1">
      <c r="A33" s="265" t="s">
        <v>439</v>
      </c>
      <c r="B33" s="265"/>
      <c r="C33" s="265"/>
      <c r="D33" s="265"/>
      <c r="E33" s="265"/>
      <c r="F33" s="265" t="s">
        <v>435</v>
      </c>
      <c r="G33" s="265"/>
      <c r="H33" s="265"/>
      <c r="I33" s="266"/>
      <c r="J33" s="266"/>
      <c r="K33" s="266"/>
      <c r="L33" s="265" t="s">
        <v>436</v>
      </c>
      <c r="M33" s="265"/>
      <c r="N33" s="266"/>
      <c r="O33" s="266"/>
      <c r="P33" s="266"/>
      <c r="Q33" s="265" t="s">
        <v>437</v>
      </c>
      <c r="R33" s="265"/>
      <c r="S33" s="266"/>
      <c r="T33" s="266"/>
      <c r="U33" s="266"/>
      <c r="V33" s="265" t="s">
        <v>438</v>
      </c>
      <c r="W33" s="265"/>
      <c r="AA33" s="117"/>
      <c r="AB33" s="116"/>
      <c r="AC33" s="116"/>
      <c r="AD33" s="116"/>
    </row>
    <row r="34" spans="1:30" ht="20.100000000000001" customHeight="1">
      <c r="A34" s="265"/>
      <c r="B34" s="265"/>
      <c r="C34" s="265"/>
      <c r="D34" s="265"/>
      <c r="E34" s="265"/>
      <c r="F34" s="265"/>
      <c r="G34" s="265"/>
      <c r="H34" s="265"/>
      <c r="I34" s="266"/>
      <c r="J34" s="266"/>
      <c r="K34" s="266"/>
      <c r="L34" s="265"/>
      <c r="M34" s="265"/>
      <c r="N34" s="266"/>
      <c r="O34" s="266"/>
      <c r="P34" s="266"/>
      <c r="Q34" s="265"/>
      <c r="R34" s="265"/>
      <c r="S34" s="266"/>
      <c r="T34" s="266"/>
      <c r="U34" s="266"/>
      <c r="V34" s="265"/>
      <c r="W34" s="265"/>
      <c r="AA34" s="117"/>
      <c r="AB34" s="116"/>
      <c r="AC34" s="116"/>
      <c r="AD34" s="116"/>
    </row>
    <row r="35" spans="1:30" ht="20.100000000000001" customHeight="1">
      <c r="A35" s="265"/>
      <c r="B35" s="265"/>
      <c r="C35" s="265"/>
      <c r="D35" s="265"/>
      <c r="E35" s="265"/>
      <c r="F35" s="265"/>
      <c r="G35" s="265"/>
      <c r="H35" s="265"/>
      <c r="I35" s="266"/>
      <c r="J35" s="266"/>
      <c r="K35" s="266"/>
      <c r="L35" s="265"/>
      <c r="M35" s="265"/>
      <c r="N35" s="266"/>
      <c r="O35" s="266"/>
      <c r="P35" s="266"/>
      <c r="Q35" s="265"/>
      <c r="R35" s="265"/>
      <c r="S35" s="266"/>
      <c r="T35" s="266"/>
      <c r="U35" s="266"/>
      <c r="V35" s="265"/>
      <c r="W35" s="265"/>
      <c r="AA35" s="117"/>
      <c r="AB35" s="116"/>
      <c r="AC35" s="116"/>
      <c r="AD35" s="116"/>
    </row>
    <row r="36" spans="1:30" ht="20.100000000000001" customHeight="1">
      <c r="G36" s="115"/>
      <c r="H36" s="116"/>
      <c r="I36" s="116"/>
      <c r="J36" s="116"/>
      <c r="Q36" s="115"/>
      <c r="R36" s="115"/>
      <c r="S36" s="115"/>
      <c r="T36" s="115"/>
      <c r="AA36" s="117"/>
      <c r="AB36" s="116"/>
      <c r="AC36" s="116"/>
      <c r="AD36" s="116"/>
    </row>
    <row r="37" spans="1:30" ht="20.100000000000001" customHeight="1">
      <c r="G37" s="115"/>
      <c r="H37" s="116"/>
      <c r="I37" s="116"/>
      <c r="J37" s="116"/>
      <c r="Q37" s="115"/>
      <c r="R37" s="115"/>
      <c r="S37" s="115"/>
      <c r="T37" s="115"/>
      <c r="AA37" s="117"/>
      <c r="AB37" s="116"/>
      <c r="AC37" s="116"/>
      <c r="AD37" s="116"/>
    </row>
    <row r="38" spans="1:30" ht="20.100000000000001" customHeight="1">
      <c r="G38" s="115"/>
      <c r="H38" s="116"/>
      <c r="I38" s="116"/>
      <c r="J38" s="116"/>
      <c r="Q38" s="115"/>
      <c r="R38" s="115"/>
      <c r="S38" s="115"/>
      <c r="T38" s="115"/>
      <c r="AA38" s="117"/>
      <c r="AB38" s="116"/>
      <c r="AC38" s="116"/>
      <c r="AD38" s="116"/>
    </row>
    <row r="39" spans="1:30" ht="20.100000000000001" customHeight="1">
      <c r="G39" s="115"/>
      <c r="H39" s="116"/>
      <c r="I39" s="116"/>
      <c r="J39" s="116"/>
      <c r="Q39" s="115"/>
      <c r="R39" s="115"/>
      <c r="S39" s="115"/>
      <c r="T39" s="115"/>
      <c r="AA39" s="117"/>
      <c r="AB39" s="116"/>
      <c r="AC39" s="116"/>
      <c r="AD39" s="116"/>
    </row>
    <row r="40" spans="1:30" ht="20.100000000000001" customHeight="1">
      <c r="G40" s="115"/>
      <c r="H40" s="116"/>
      <c r="I40" s="116"/>
      <c r="J40" s="116"/>
      <c r="Q40" s="115"/>
      <c r="R40" s="115"/>
      <c r="S40" s="115"/>
      <c r="T40" s="115"/>
      <c r="AA40" s="117"/>
      <c r="AB40" s="116"/>
      <c r="AC40" s="116"/>
      <c r="AD40" s="116"/>
    </row>
    <row r="41" spans="1:30" ht="20.100000000000001" customHeight="1">
      <c r="G41" s="115"/>
      <c r="H41" s="116"/>
      <c r="I41" s="116"/>
      <c r="J41" s="116"/>
      <c r="Q41" s="115"/>
      <c r="R41" s="115"/>
      <c r="S41" s="115"/>
      <c r="T41" s="115"/>
      <c r="AA41" s="117"/>
      <c r="AB41" s="116"/>
      <c r="AC41" s="116"/>
      <c r="AD41" s="116"/>
    </row>
    <row r="42" spans="1:30" ht="20.100000000000001" customHeight="1">
      <c r="G42" s="115"/>
      <c r="H42" s="116"/>
      <c r="I42" s="116"/>
      <c r="J42" s="116"/>
      <c r="Q42" s="115"/>
      <c r="R42" s="115"/>
      <c r="S42" s="115"/>
      <c r="T42" s="115"/>
      <c r="AA42" s="117"/>
      <c r="AB42" s="116"/>
      <c r="AC42" s="116"/>
      <c r="AD42" s="116"/>
    </row>
    <row r="43" spans="1:30" ht="20.100000000000001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0" ht="20.100000000000001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0" ht="20.100000000000001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0" ht="20.100000000000001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0" ht="20.100000000000001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0" ht="20.100000000000001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49" spans="1:38" ht="20.100000000000001" customHeight="1">
      <c r="G49" s="115"/>
      <c r="H49" s="116"/>
      <c r="I49" s="116"/>
      <c r="J49" s="116"/>
      <c r="Q49" s="115"/>
      <c r="R49" s="115"/>
      <c r="S49" s="115"/>
      <c r="T49" s="115"/>
      <c r="AA49" s="117"/>
      <c r="AB49" s="116"/>
      <c r="AC49" s="116"/>
      <c r="AD49" s="116"/>
    </row>
    <row r="50" spans="1:38" ht="20.100000000000001" customHeight="1">
      <c r="G50" s="115"/>
      <c r="H50" s="116"/>
      <c r="I50" s="116"/>
      <c r="J50" s="116"/>
      <c r="Q50" s="115"/>
      <c r="R50" s="115"/>
      <c r="S50" s="115"/>
      <c r="T50" s="115"/>
      <c r="AA50" s="117"/>
      <c r="AB50" s="116"/>
      <c r="AC50" s="116"/>
      <c r="AD50" s="116"/>
    </row>
    <row r="51" spans="1:38" ht="20.100000000000001" customHeight="1">
      <c r="G51" s="115"/>
      <c r="H51" s="116"/>
      <c r="I51" s="116"/>
      <c r="J51" s="116"/>
      <c r="Q51" s="115"/>
      <c r="R51" s="115"/>
      <c r="S51" s="115"/>
      <c r="T51" s="115"/>
      <c r="AA51" s="117"/>
      <c r="AB51" s="116"/>
      <c r="AC51" s="116"/>
      <c r="AD51" s="116"/>
    </row>
    <row r="52" spans="1:38" ht="20.100000000000001" customHeight="1">
      <c r="G52" s="115"/>
      <c r="H52" s="116"/>
      <c r="I52" s="116"/>
      <c r="J52" s="116"/>
      <c r="Q52" s="115"/>
      <c r="R52" s="115"/>
      <c r="S52" s="115"/>
      <c r="T52" s="115"/>
      <c r="AA52" s="117"/>
      <c r="AB52" s="116"/>
      <c r="AC52" s="116"/>
      <c r="AD52" s="116"/>
    </row>
    <row r="53" spans="1:38" ht="20.100000000000001" customHeight="1"/>
    <row r="54" spans="1:38" ht="20.100000000000001" customHeight="1"/>
    <row r="55" spans="1:38" ht="20.100000000000001" customHeight="1"/>
    <row r="58" spans="1:38" ht="13.5" customHeight="1"/>
    <row r="59" spans="1:38" s="111" customFormat="1" ht="12.95" hidden="1" customHeight="1" thickBot="1">
      <c r="A59" s="125" t="s">
        <v>142</v>
      </c>
      <c r="B59" s="125" t="s">
        <v>41</v>
      </c>
      <c r="C59" s="125" t="s">
        <v>143</v>
      </c>
      <c r="D59" s="125" t="s">
        <v>43</v>
      </c>
      <c r="E59" s="125" t="s">
        <v>44</v>
      </c>
      <c r="F59" s="125" t="s">
        <v>45</v>
      </c>
      <c r="G59" s="125" t="s">
        <v>46</v>
      </c>
      <c r="H59" s="126" t="s">
        <v>144</v>
      </c>
      <c r="I59" s="126" t="s">
        <v>47</v>
      </c>
      <c r="J59" s="125" t="s">
        <v>48</v>
      </c>
      <c r="K59" s="127" t="s">
        <v>145</v>
      </c>
      <c r="L59" s="126" t="s">
        <v>146</v>
      </c>
      <c r="M59" s="128" t="s">
        <v>147</v>
      </c>
      <c r="N59" s="127" t="s">
        <v>148</v>
      </c>
      <c r="O59" s="127" t="s">
        <v>149</v>
      </c>
      <c r="P59" s="127" t="s">
        <v>150</v>
      </c>
      <c r="Q59" s="127" t="s">
        <v>49</v>
      </c>
      <c r="R59" s="127" t="s">
        <v>50</v>
      </c>
      <c r="S59" s="129"/>
      <c r="T59" s="129"/>
      <c r="U59" s="129"/>
      <c r="V59" s="129"/>
      <c r="W59" s="129"/>
      <c r="X59" s="129"/>
      <c r="Y59" s="129"/>
      <c r="Z59" s="129"/>
      <c r="AA59" s="129" t="s">
        <v>153</v>
      </c>
      <c r="AB59" s="129" t="s">
        <v>160</v>
      </c>
      <c r="AC59" s="129"/>
      <c r="AD59" s="129"/>
      <c r="AE59" s="129"/>
      <c r="AF59" s="129"/>
      <c r="AG59" s="129"/>
      <c r="AH59" s="129"/>
      <c r="AL59" s="111" t="s">
        <v>166</v>
      </c>
    </row>
    <row r="60" spans="1:38" ht="12.95" hidden="1" customHeight="1" thickTop="1">
      <c r="A60" s="130" t="s">
        <v>51</v>
      </c>
      <c r="B60" s="130" t="s">
        <v>41</v>
      </c>
      <c r="C60" s="130" t="s">
        <v>42</v>
      </c>
      <c r="D60" s="131" t="s">
        <v>54</v>
      </c>
      <c r="E60" s="132" t="s">
        <v>57</v>
      </c>
      <c r="F60" s="130" t="s">
        <v>81</v>
      </c>
      <c r="G60" s="130" t="s">
        <v>85</v>
      </c>
      <c r="H60" s="131" t="s">
        <v>90</v>
      </c>
      <c r="I60" s="131" t="s">
        <v>98</v>
      </c>
      <c r="J60" s="130" t="s">
        <v>110</v>
      </c>
      <c r="K60" s="133" t="s">
        <v>116</v>
      </c>
      <c r="L60" s="131" t="s">
        <v>119</v>
      </c>
      <c r="M60" s="134" t="s">
        <v>123</v>
      </c>
      <c r="N60" s="133" t="s">
        <v>126</v>
      </c>
      <c r="O60" s="133" t="s">
        <v>129</v>
      </c>
      <c r="P60" s="133" t="s">
        <v>131</v>
      </c>
      <c r="Q60" s="133" t="s">
        <v>134</v>
      </c>
      <c r="R60" s="133" t="s">
        <v>136</v>
      </c>
      <c r="AA60" s="113" t="s">
        <v>154</v>
      </c>
      <c r="AB60" s="129" t="s">
        <v>160</v>
      </c>
      <c r="AC60" s="129"/>
      <c r="AD60" s="129"/>
      <c r="AL60" s="5" t="s">
        <v>167</v>
      </c>
    </row>
    <row r="61" spans="1:38" ht="12.95" hidden="1" customHeight="1">
      <c r="A61" s="135" t="s">
        <v>52</v>
      </c>
      <c r="B61" s="136" t="s">
        <v>53</v>
      </c>
      <c r="D61" s="136" t="s">
        <v>55</v>
      </c>
      <c r="E61" s="137" t="s">
        <v>58</v>
      </c>
      <c r="F61" s="135" t="s">
        <v>82</v>
      </c>
      <c r="G61" s="135" t="s">
        <v>86</v>
      </c>
      <c r="H61" s="136" t="s">
        <v>91</v>
      </c>
      <c r="I61" s="136" t="s">
        <v>99</v>
      </c>
      <c r="J61" s="135" t="s">
        <v>111</v>
      </c>
      <c r="K61" s="138" t="s">
        <v>117</v>
      </c>
      <c r="L61" s="136" t="s">
        <v>120</v>
      </c>
      <c r="M61" s="139" t="s">
        <v>124</v>
      </c>
      <c r="N61" s="138" t="s">
        <v>127</v>
      </c>
      <c r="O61" s="138" t="s">
        <v>130</v>
      </c>
      <c r="P61" s="138" t="s">
        <v>132</v>
      </c>
      <c r="Q61" s="138" t="s">
        <v>135</v>
      </c>
      <c r="R61" s="138" t="s">
        <v>137</v>
      </c>
      <c r="AA61" s="113" t="s">
        <v>155</v>
      </c>
      <c r="AB61" s="129" t="s">
        <v>165</v>
      </c>
      <c r="AD61" s="129"/>
      <c r="AL61" s="5" t="s">
        <v>168</v>
      </c>
    </row>
    <row r="62" spans="1:38" ht="12.95" hidden="1" customHeight="1">
      <c r="D62" s="136" t="s">
        <v>56</v>
      </c>
      <c r="E62" s="137" t="s">
        <v>59</v>
      </c>
      <c r="F62" s="135" t="s">
        <v>83</v>
      </c>
      <c r="G62" s="136" t="s">
        <v>87</v>
      </c>
      <c r="H62" s="136" t="s">
        <v>92</v>
      </c>
      <c r="I62" s="136" t="s">
        <v>100</v>
      </c>
      <c r="J62" s="136" t="s">
        <v>112</v>
      </c>
      <c r="K62" s="138" t="s">
        <v>118</v>
      </c>
      <c r="L62" s="136" t="s">
        <v>121</v>
      </c>
      <c r="M62" s="140" t="s">
        <v>125</v>
      </c>
      <c r="N62" s="138" t="s">
        <v>128</v>
      </c>
      <c r="P62" s="136" t="s">
        <v>133</v>
      </c>
      <c r="R62" s="138" t="s">
        <v>138</v>
      </c>
      <c r="AA62" s="113" t="s">
        <v>156</v>
      </c>
      <c r="AB62" s="129" t="s">
        <v>165</v>
      </c>
      <c r="AD62" s="129"/>
      <c r="AL62" s="5" t="s">
        <v>169</v>
      </c>
    </row>
    <row r="63" spans="1:38" ht="12.95" hidden="1" customHeight="1">
      <c r="E63" s="137" t="s">
        <v>60</v>
      </c>
      <c r="F63" s="135" t="s">
        <v>84</v>
      </c>
      <c r="G63" s="136" t="s">
        <v>88</v>
      </c>
      <c r="H63" s="136" t="s">
        <v>93</v>
      </c>
      <c r="I63" s="136" t="s">
        <v>101</v>
      </c>
      <c r="J63" s="136" t="s">
        <v>113</v>
      </c>
      <c r="L63" s="136" t="s">
        <v>122</v>
      </c>
      <c r="R63" s="136" t="s">
        <v>139</v>
      </c>
      <c r="AA63" s="113" t="s">
        <v>157</v>
      </c>
      <c r="AB63" s="129" t="s">
        <v>160</v>
      </c>
      <c r="AC63" s="129"/>
      <c r="AD63" s="129"/>
    </row>
    <row r="64" spans="1:38" ht="12.95" hidden="1" customHeight="1">
      <c r="E64" s="137" t="s">
        <v>61</v>
      </c>
      <c r="G64" s="136" t="s">
        <v>89</v>
      </c>
      <c r="H64" s="136" t="s">
        <v>94</v>
      </c>
      <c r="I64" s="136" t="s">
        <v>102</v>
      </c>
      <c r="J64" s="136" t="s">
        <v>114</v>
      </c>
      <c r="R64" s="136" t="s">
        <v>140</v>
      </c>
      <c r="AA64" s="113" t="s">
        <v>158</v>
      </c>
      <c r="AB64" s="129" t="s">
        <v>160</v>
      </c>
      <c r="AC64" s="129"/>
      <c r="AD64" s="129"/>
    </row>
    <row r="65" spans="5:30" ht="12.95" hidden="1" customHeight="1">
      <c r="E65" s="137" t="s">
        <v>62</v>
      </c>
      <c r="H65" s="136" t="s">
        <v>95</v>
      </c>
      <c r="I65" s="136" t="s">
        <v>103</v>
      </c>
      <c r="J65" s="135" t="s">
        <v>115</v>
      </c>
      <c r="AA65" s="113" t="s">
        <v>159</v>
      </c>
      <c r="AD65" s="129"/>
    </row>
    <row r="66" spans="5:30" ht="12.95" hidden="1" customHeight="1">
      <c r="E66" s="137" t="s">
        <v>63</v>
      </c>
      <c r="H66" s="136" t="s">
        <v>96</v>
      </c>
      <c r="I66" s="136" t="s">
        <v>104</v>
      </c>
      <c r="AA66" s="113" t="s">
        <v>170</v>
      </c>
      <c r="AD66" s="129"/>
    </row>
    <row r="67" spans="5:30" ht="12.95" hidden="1" customHeight="1">
      <c r="E67" s="137" t="s">
        <v>64</v>
      </c>
      <c r="H67" s="136" t="s">
        <v>97</v>
      </c>
      <c r="I67" s="136" t="s">
        <v>105</v>
      </c>
    </row>
    <row r="68" spans="5:30" ht="12.95" hidden="1" customHeight="1">
      <c r="E68" s="137" t="s">
        <v>65</v>
      </c>
      <c r="I68" s="136" t="s">
        <v>106</v>
      </c>
    </row>
    <row r="69" spans="5:30" ht="12.95" hidden="1" customHeight="1">
      <c r="E69" s="137" t="s">
        <v>66</v>
      </c>
      <c r="I69" s="136" t="s">
        <v>107</v>
      </c>
    </row>
    <row r="70" spans="5:30" ht="12.95" hidden="1" customHeight="1">
      <c r="E70" s="137" t="s">
        <v>67</v>
      </c>
      <c r="I70" s="136" t="s">
        <v>108</v>
      </c>
    </row>
    <row r="71" spans="5:30" ht="12.95" hidden="1" customHeight="1">
      <c r="E71" s="137" t="s">
        <v>68</v>
      </c>
      <c r="I71" s="136" t="s">
        <v>109</v>
      </c>
    </row>
    <row r="72" spans="5:30" ht="12.95" hidden="1" customHeight="1">
      <c r="E72" s="137" t="s">
        <v>69</v>
      </c>
    </row>
    <row r="73" spans="5:30" ht="12.95" hidden="1" customHeight="1">
      <c r="E73" s="137" t="s">
        <v>70</v>
      </c>
    </row>
    <row r="74" spans="5:30" ht="12.95" hidden="1" customHeight="1">
      <c r="E74" s="137" t="s">
        <v>71</v>
      </c>
    </row>
    <row r="75" spans="5:30" ht="12.95" hidden="1" customHeight="1">
      <c r="E75" s="137" t="s">
        <v>72</v>
      </c>
    </row>
    <row r="76" spans="5:30" ht="12.95" hidden="1" customHeight="1">
      <c r="E76" s="137" t="s">
        <v>73</v>
      </c>
    </row>
    <row r="77" spans="5:30" ht="12.95" hidden="1" customHeight="1">
      <c r="E77" s="137" t="s">
        <v>74</v>
      </c>
    </row>
    <row r="78" spans="5:30" ht="12.95" hidden="1" customHeight="1">
      <c r="E78" s="137" t="s">
        <v>75</v>
      </c>
    </row>
    <row r="79" spans="5:30" ht="12.95" hidden="1" customHeight="1">
      <c r="E79" s="137" t="s">
        <v>76</v>
      </c>
    </row>
    <row r="80" spans="5:30" ht="12.95" hidden="1" customHeight="1">
      <c r="E80" s="137" t="s">
        <v>77</v>
      </c>
    </row>
    <row r="81" spans="5:5" ht="12.95" hidden="1" customHeight="1">
      <c r="E81" s="137" t="s">
        <v>78</v>
      </c>
    </row>
    <row r="82" spans="5:5" ht="12.95" hidden="1" customHeight="1">
      <c r="E82" s="137" t="s">
        <v>79</v>
      </c>
    </row>
    <row r="83" spans="5:5" ht="12.95" hidden="1" customHeight="1">
      <c r="E83" s="137" t="s">
        <v>80</v>
      </c>
    </row>
  </sheetData>
  <sheetProtection password="D73A" sheet="1" formatCells="0"/>
  <mergeCells count="90">
    <mergeCell ref="Q30:R32"/>
    <mergeCell ref="S30:U32"/>
    <mergeCell ref="V30:W32"/>
    <mergeCell ref="A33:E35"/>
    <mergeCell ref="F33:H35"/>
    <mergeCell ref="I33:K35"/>
    <mergeCell ref="L33:M35"/>
    <mergeCell ref="N33:P35"/>
    <mergeCell ref="Q33:R35"/>
    <mergeCell ref="S33:U35"/>
    <mergeCell ref="V33:W35"/>
    <mergeCell ref="A30:E32"/>
    <mergeCell ref="F30:H32"/>
    <mergeCell ref="I30:K32"/>
    <mergeCell ref="L30:M32"/>
    <mergeCell ref="N30:P32"/>
    <mergeCell ref="J11:AH11"/>
    <mergeCell ref="T12:V12"/>
    <mergeCell ref="W12:AH12"/>
    <mergeCell ref="W14:AH14"/>
    <mergeCell ref="H13:S13"/>
    <mergeCell ref="W13:AH13"/>
    <mergeCell ref="E10:I11"/>
    <mergeCell ref="K10:AH10"/>
    <mergeCell ref="A9:D11"/>
    <mergeCell ref="A19:D22"/>
    <mergeCell ref="G7:I7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K15:AH15"/>
    <mergeCell ref="H12:S12"/>
    <mergeCell ref="A3:D8"/>
    <mergeCell ref="A23:D27"/>
    <mergeCell ref="A18:U1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J3:AH3"/>
    <mergeCell ref="E4:I4"/>
    <mergeCell ref="J4:L4"/>
    <mergeCell ref="M4:R4"/>
    <mergeCell ref="S4:V4"/>
    <mergeCell ref="W4:AH4"/>
    <mergeCell ref="E5:I6"/>
    <mergeCell ref="K5:AH5"/>
    <mergeCell ref="J6:AH6"/>
    <mergeCell ref="J7:S7"/>
    <mergeCell ref="AG7:AH7"/>
    <mergeCell ref="E7:F8"/>
    <mergeCell ref="E23:G23"/>
    <mergeCell ref="T23:V23"/>
    <mergeCell ref="J19:AH19"/>
    <mergeCell ref="E21:I22"/>
    <mergeCell ref="K21:AH21"/>
    <mergeCell ref="J22:AH22"/>
    <mergeCell ref="E19:I19"/>
    <mergeCell ref="E20:I20"/>
    <mergeCell ref="J20:L20"/>
    <mergeCell ref="M20:R20"/>
    <mergeCell ref="S20:V20"/>
    <mergeCell ref="W20:AH20"/>
    <mergeCell ref="E15:I16"/>
    <mergeCell ref="K26:AH26"/>
    <mergeCell ref="W24:AH24"/>
    <mergeCell ref="E26:I27"/>
    <mergeCell ref="H23:S23"/>
    <mergeCell ref="E24:G24"/>
    <mergeCell ref="T24:V24"/>
    <mergeCell ref="H24:S24"/>
    <mergeCell ref="J27:AH27"/>
    <mergeCell ref="W25:AH25"/>
    <mergeCell ref="W23:AH23"/>
    <mergeCell ref="T25:V25"/>
    <mergeCell ref="E25:G25"/>
    <mergeCell ref="H25:S25"/>
  </mergeCells>
  <phoneticPr fontId="6"/>
  <conditionalFormatting sqref="J3:AH3 K5:AH5 J6:AH6 J9:AB9 K10:AH10 J11:AH11 H12:S14 W12:AH14 K15:AH15 J16:AH16 Y7:AF8">
    <cfRule type="containsBlanks" dxfId="36" priority="13">
      <formula>LEN(TRIM(H3))=0</formula>
    </cfRule>
  </conditionalFormatting>
  <conditionalFormatting sqref="AE9:AH9">
    <cfRule type="containsBlanks" dxfId="35" priority="12">
      <formula>LEN(TRIM(AE9))=0</formula>
    </cfRule>
  </conditionalFormatting>
  <conditionalFormatting sqref="J7:S8">
    <cfRule type="containsBlanks" dxfId="34" priority="11">
      <formula>LEN(TRIM(J7))=0</formula>
    </cfRule>
  </conditionalFormatting>
  <conditionalFormatting sqref="M4:R4">
    <cfRule type="containsBlanks" dxfId="33" priority="10">
      <formula>LEN(TRIM(M4))=0</formula>
    </cfRule>
  </conditionalFormatting>
  <conditionalFormatting sqref="W4:AH4">
    <cfRule type="containsBlanks" dxfId="32" priority="9">
      <formula>LEN(TRIM(W4))=0</formula>
    </cfRule>
  </conditionalFormatting>
  <conditionalFormatting sqref="J19:AH19 M20:R20 W20 K21:AH21 J22:AH22 H23:S25 W23:AH25 K26:AH26 J27:AH27">
    <cfRule type="containsBlanks" dxfId="31" priority="5">
      <formula>LEN(TRIM(H19))=0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J3:AH3 M4:R4 W4:AH4 J9:AB9 J27:AH27 J16:AH16 H12:S14 J19:AH19 M20:R20 J11:AH11 J22:AH22 H23:S25 W20" xr:uid="{00000000-0002-0000-0000-000003000000}"/>
    <dataValidation imeMode="off" allowBlank="1" showInputMessage="1" showErrorMessage="1" sqref="K5:AH5 K10:AH10 K15:AH15 W23:AH25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H38"/>
  <sheetViews>
    <sheetView showZeros="0" view="pageBreakPreview" topLeftCell="A11" zoomScale="106" zoomScaleNormal="100" zoomScaleSheetLayoutView="106" workbookViewId="0">
      <selection activeCell="X12" sqref="X12:AB12"/>
    </sheetView>
  </sheetViews>
  <sheetFormatPr defaultColWidth="9" defaultRowHeight="19.5" customHeight="1"/>
  <cols>
    <col min="1" max="34" width="2.625" style="113" customWidth="1"/>
    <col min="35" max="59" width="2.625" style="5" customWidth="1"/>
    <col min="60" max="16384" width="9" style="5"/>
  </cols>
  <sheetData>
    <row r="1" spans="1:34" ht="19.5" customHeight="1" thickBot="1">
      <c r="A1" s="141" t="s">
        <v>460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H1" s="143" t="s">
        <v>361</v>
      </c>
    </row>
    <row r="2" spans="1:34" ht="19.5" customHeight="1">
      <c r="A2" s="322" t="s">
        <v>22</v>
      </c>
      <c r="B2" s="323"/>
      <c r="C2" s="323"/>
      <c r="D2" s="323"/>
      <c r="E2" s="323"/>
      <c r="F2" s="323"/>
      <c r="G2" s="323"/>
      <c r="H2" s="323"/>
      <c r="I2" s="323"/>
      <c r="J2" s="323"/>
      <c r="K2" s="324"/>
      <c r="L2" s="328" t="s">
        <v>362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8" t="s">
        <v>363</v>
      </c>
      <c r="Y2" s="329"/>
      <c r="Z2" s="329"/>
      <c r="AA2" s="329"/>
      <c r="AB2" s="331"/>
      <c r="AC2" s="329" t="s">
        <v>28</v>
      </c>
      <c r="AD2" s="329"/>
      <c r="AE2" s="329"/>
      <c r="AF2" s="329"/>
      <c r="AG2" s="329"/>
      <c r="AH2" s="332"/>
    </row>
    <row r="3" spans="1:34" ht="19.5" customHeight="1" thickBot="1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/>
      <c r="L3" s="330" t="s">
        <v>364</v>
      </c>
      <c r="M3" s="330"/>
      <c r="N3" s="330"/>
      <c r="O3" s="330"/>
      <c r="P3" s="330"/>
      <c r="Q3" s="330" t="s">
        <v>365</v>
      </c>
      <c r="R3" s="330"/>
      <c r="S3" s="330" t="s">
        <v>30</v>
      </c>
      <c r="T3" s="330"/>
      <c r="U3" s="330"/>
      <c r="V3" s="330"/>
      <c r="W3" s="334"/>
      <c r="X3" s="319"/>
      <c r="Y3" s="320"/>
      <c r="Z3" s="320"/>
      <c r="AA3" s="320"/>
      <c r="AB3" s="321"/>
      <c r="AC3" s="320"/>
      <c r="AD3" s="320"/>
      <c r="AE3" s="320"/>
      <c r="AF3" s="320"/>
      <c r="AG3" s="320"/>
      <c r="AH3" s="333"/>
    </row>
    <row r="4" spans="1:34" ht="19.5" customHeight="1">
      <c r="A4" s="359" t="s">
        <v>398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1"/>
    </row>
    <row r="5" spans="1:34" ht="19.5" customHeight="1">
      <c r="A5" s="362"/>
      <c r="B5" s="363"/>
      <c r="C5" s="363"/>
      <c r="D5" s="363"/>
      <c r="E5" s="363"/>
      <c r="F5" s="363"/>
      <c r="G5" s="363"/>
      <c r="H5" s="363"/>
      <c r="I5" s="363"/>
      <c r="J5" s="363"/>
      <c r="K5" s="364"/>
      <c r="L5" s="278"/>
      <c r="M5" s="278"/>
      <c r="N5" s="278"/>
      <c r="O5" s="278"/>
      <c r="P5" s="278"/>
      <c r="Q5" s="317"/>
      <c r="R5" s="317"/>
      <c r="S5" s="338">
        <f t="shared" ref="S5:S11" si="0">ROUND(L5*Q5,0)</f>
        <v>0</v>
      </c>
      <c r="T5" s="339"/>
      <c r="U5" s="339"/>
      <c r="V5" s="339"/>
      <c r="W5" s="340"/>
      <c r="X5" s="278"/>
      <c r="Y5" s="278"/>
      <c r="Z5" s="278"/>
      <c r="AA5" s="278"/>
      <c r="AB5" s="278"/>
      <c r="AC5" s="318">
        <f>S5+X5</f>
        <v>0</v>
      </c>
      <c r="AD5" s="318"/>
      <c r="AE5" s="318"/>
      <c r="AF5" s="318"/>
      <c r="AG5" s="318"/>
      <c r="AH5" s="336"/>
    </row>
    <row r="6" spans="1:34" ht="19.5" customHeight="1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7"/>
      <c r="L6" s="278"/>
      <c r="M6" s="278"/>
      <c r="N6" s="278"/>
      <c r="O6" s="278"/>
      <c r="P6" s="278"/>
      <c r="Q6" s="317"/>
      <c r="R6" s="317"/>
      <c r="S6" s="302">
        <f t="shared" si="0"/>
        <v>0</v>
      </c>
      <c r="T6" s="302"/>
      <c r="U6" s="302"/>
      <c r="V6" s="302"/>
      <c r="W6" s="302"/>
      <c r="X6" s="278"/>
      <c r="Y6" s="278"/>
      <c r="Z6" s="278"/>
      <c r="AA6" s="278"/>
      <c r="AB6" s="278"/>
      <c r="AC6" s="302">
        <f t="shared" ref="AC6:AC11" si="1">S6+X6</f>
        <v>0</v>
      </c>
      <c r="AD6" s="302"/>
      <c r="AE6" s="302"/>
      <c r="AF6" s="302"/>
      <c r="AG6" s="302"/>
      <c r="AH6" s="303"/>
    </row>
    <row r="7" spans="1:34" ht="19.5" customHeight="1">
      <c r="A7" s="365"/>
      <c r="B7" s="366"/>
      <c r="C7" s="366"/>
      <c r="D7" s="366"/>
      <c r="E7" s="366"/>
      <c r="F7" s="366"/>
      <c r="G7" s="366"/>
      <c r="H7" s="366"/>
      <c r="I7" s="366"/>
      <c r="J7" s="366"/>
      <c r="K7" s="367"/>
      <c r="L7" s="278"/>
      <c r="M7" s="278"/>
      <c r="N7" s="278"/>
      <c r="O7" s="278"/>
      <c r="P7" s="278"/>
      <c r="Q7" s="285"/>
      <c r="R7" s="286"/>
      <c r="S7" s="302">
        <f t="shared" si="0"/>
        <v>0</v>
      </c>
      <c r="T7" s="302"/>
      <c r="U7" s="302"/>
      <c r="V7" s="302"/>
      <c r="W7" s="302"/>
      <c r="X7" s="278"/>
      <c r="Y7" s="278"/>
      <c r="Z7" s="278"/>
      <c r="AA7" s="278"/>
      <c r="AB7" s="278"/>
      <c r="AC7" s="302">
        <f t="shared" si="1"/>
        <v>0</v>
      </c>
      <c r="AD7" s="302"/>
      <c r="AE7" s="302"/>
      <c r="AF7" s="302"/>
      <c r="AG7" s="302"/>
      <c r="AH7" s="303"/>
    </row>
    <row r="8" spans="1:34" ht="19.5" customHeight="1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7"/>
      <c r="L8" s="278"/>
      <c r="M8" s="278"/>
      <c r="N8" s="278"/>
      <c r="O8" s="278"/>
      <c r="P8" s="278"/>
      <c r="Q8" s="285"/>
      <c r="R8" s="286"/>
      <c r="S8" s="318">
        <f t="shared" si="0"/>
        <v>0</v>
      </c>
      <c r="T8" s="318"/>
      <c r="U8" s="318"/>
      <c r="V8" s="318"/>
      <c r="W8" s="318"/>
      <c r="X8" s="278"/>
      <c r="Y8" s="278"/>
      <c r="Z8" s="278"/>
      <c r="AA8" s="278"/>
      <c r="AB8" s="278"/>
      <c r="AC8" s="302">
        <f t="shared" si="1"/>
        <v>0</v>
      </c>
      <c r="AD8" s="302"/>
      <c r="AE8" s="302"/>
      <c r="AF8" s="302"/>
      <c r="AG8" s="302"/>
      <c r="AH8" s="303"/>
    </row>
    <row r="9" spans="1:34" ht="19.5" customHeight="1">
      <c r="A9" s="365"/>
      <c r="B9" s="366"/>
      <c r="C9" s="366"/>
      <c r="D9" s="366"/>
      <c r="E9" s="366"/>
      <c r="F9" s="366"/>
      <c r="G9" s="366"/>
      <c r="H9" s="366"/>
      <c r="I9" s="366"/>
      <c r="J9" s="366"/>
      <c r="K9" s="367"/>
      <c r="L9" s="278"/>
      <c r="M9" s="278"/>
      <c r="N9" s="278"/>
      <c r="O9" s="278"/>
      <c r="P9" s="278"/>
      <c r="Q9" s="285"/>
      <c r="R9" s="286"/>
      <c r="S9" s="302">
        <f t="shared" si="0"/>
        <v>0</v>
      </c>
      <c r="T9" s="302"/>
      <c r="U9" s="302"/>
      <c r="V9" s="302"/>
      <c r="W9" s="302"/>
      <c r="X9" s="278"/>
      <c r="Y9" s="278"/>
      <c r="Z9" s="278"/>
      <c r="AA9" s="278"/>
      <c r="AB9" s="278"/>
      <c r="AC9" s="302">
        <f t="shared" si="1"/>
        <v>0</v>
      </c>
      <c r="AD9" s="302"/>
      <c r="AE9" s="302"/>
      <c r="AF9" s="302"/>
      <c r="AG9" s="302"/>
      <c r="AH9" s="303"/>
    </row>
    <row r="10" spans="1:34" ht="19.5" customHeight="1">
      <c r="A10" s="365"/>
      <c r="B10" s="366"/>
      <c r="C10" s="366"/>
      <c r="D10" s="366"/>
      <c r="E10" s="366"/>
      <c r="F10" s="366"/>
      <c r="G10" s="366"/>
      <c r="H10" s="366"/>
      <c r="I10" s="366"/>
      <c r="J10" s="366"/>
      <c r="K10" s="367"/>
      <c r="L10" s="278"/>
      <c r="M10" s="278"/>
      <c r="N10" s="278"/>
      <c r="O10" s="278"/>
      <c r="P10" s="278"/>
      <c r="Q10" s="285"/>
      <c r="R10" s="286"/>
      <c r="S10" s="302">
        <f t="shared" si="0"/>
        <v>0</v>
      </c>
      <c r="T10" s="302"/>
      <c r="U10" s="302"/>
      <c r="V10" s="302"/>
      <c r="W10" s="302"/>
      <c r="X10" s="278"/>
      <c r="Y10" s="278"/>
      <c r="Z10" s="278"/>
      <c r="AA10" s="278"/>
      <c r="AB10" s="278"/>
      <c r="AC10" s="302">
        <f t="shared" si="1"/>
        <v>0</v>
      </c>
      <c r="AD10" s="302"/>
      <c r="AE10" s="302"/>
      <c r="AF10" s="302"/>
      <c r="AG10" s="302"/>
      <c r="AH10" s="303"/>
    </row>
    <row r="11" spans="1:34" ht="19.5" customHeight="1" thickBot="1">
      <c r="A11" s="368"/>
      <c r="B11" s="369"/>
      <c r="C11" s="369"/>
      <c r="D11" s="369"/>
      <c r="E11" s="369"/>
      <c r="F11" s="369"/>
      <c r="G11" s="369"/>
      <c r="H11" s="369"/>
      <c r="I11" s="369"/>
      <c r="J11" s="369"/>
      <c r="K11" s="370"/>
      <c r="L11" s="309"/>
      <c r="M11" s="309"/>
      <c r="N11" s="309"/>
      <c r="O11" s="309"/>
      <c r="P11" s="309"/>
      <c r="Q11" s="310"/>
      <c r="R11" s="311"/>
      <c r="S11" s="312">
        <f t="shared" si="0"/>
        <v>0</v>
      </c>
      <c r="T11" s="312"/>
      <c r="U11" s="312"/>
      <c r="V11" s="312"/>
      <c r="W11" s="312"/>
      <c r="X11" s="309"/>
      <c r="Y11" s="309"/>
      <c r="Z11" s="309"/>
      <c r="AA11" s="309"/>
      <c r="AB11" s="309"/>
      <c r="AC11" s="314">
        <f t="shared" si="1"/>
        <v>0</v>
      </c>
      <c r="AD11" s="315"/>
      <c r="AE11" s="315"/>
      <c r="AF11" s="315"/>
      <c r="AG11" s="315"/>
      <c r="AH11" s="316"/>
    </row>
    <row r="12" spans="1:34" ht="19.5" customHeight="1" thickTop="1" thickBot="1">
      <c r="A12" s="373" t="s">
        <v>382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5"/>
      <c r="L12" s="319"/>
      <c r="M12" s="320"/>
      <c r="N12" s="320"/>
      <c r="O12" s="320"/>
      <c r="P12" s="321"/>
      <c r="Q12" s="319"/>
      <c r="R12" s="321"/>
      <c r="S12" s="304">
        <f>SUM(S5:W11)</f>
        <v>0</v>
      </c>
      <c r="T12" s="304"/>
      <c r="U12" s="304"/>
      <c r="V12" s="304"/>
      <c r="W12" s="304"/>
      <c r="X12" s="304">
        <f>SUM(X5:AB11)</f>
        <v>0</v>
      </c>
      <c r="Y12" s="304"/>
      <c r="Z12" s="304"/>
      <c r="AA12" s="304"/>
      <c r="AB12" s="304"/>
      <c r="AC12" s="304">
        <f>SUM(AC5:AH11)</f>
        <v>0</v>
      </c>
      <c r="AD12" s="304"/>
      <c r="AE12" s="304"/>
      <c r="AF12" s="304"/>
      <c r="AG12" s="304"/>
      <c r="AH12" s="308"/>
    </row>
    <row r="13" spans="1:34" ht="19.5" customHeight="1">
      <c r="A13" s="359" t="s">
        <v>399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1"/>
    </row>
    <row r="14" spans="1:34" ht="19.5" customHeight="1">
      <c r="A14" s="371" t="s">
        <v>366</v>
      </c>
      <c r="B14" s="243"/>
      <c r="C14" s="243"/>
      <c r="D14" s="243"/>
      <c r="E14" s="243"/>
      <c r="F14" s="243"/>
      <c r="G14" s="243"/>
      <c r="H14" s="243"/>
      <c r="I14" s="243"/>
      <c r="J14" s="243"/>
      <c r="K14" s="372"/>
      <c r="L14" s="278"/>
      <c r="M14" s="278"/>
      <c r="N14" s="278"/>
      <c r="O14" s="278"/>
      <c r="P14" s="278"/>
      <c r="Q14" s="317"/>
      <c r="R14" s="317"/>
      <c r="S14" s="335">
        <f>ROUND(L14*Q14,0)</f>
        <v>0</v>
      </c>
      <c r="T14" s="335"/>
      <c r="U14" s="335"/>
      <c r="V14" s="335"/>
      <c r="W14" s="335"/>
      <c r="X14" s="278"/>
      <c r="Y14" s="278"/>
      <c r="Z14" s="278"/>
      <c r="AA14" s="278"/>
      <c r="AB14" s="278"/>
      <c r="AC14" s="318">
        <f t="shared" ref="AC14:AC20" si="2">S14+X14</f>
        <v>0</v>
      </c>
      <c r="AD14" s="318"/>
      <c r="AE14" s="318"/>
      <c r="AF14" s="318"/>
      <c r="AG14" s="318"/>
      <c r="AH14" s="336"/>
    </row>
    <row r="15" spans="1:34" ht="19.5" customHeight="1">
      <c r="A15" s="376" t="s">
        <v>367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8"/>
      <c r="L15" s="278"/>
      <c r="M15" s="278"/>
      <c r="N15" s="278"/>
      <c r="O15" s="278"/>
      <c r="P15" s="278"/>
      <c r="Q15" s="317"/>
      <c r="R15" s="317"/>
      <c r="S15" s="318">
        <f t="shared" ref="S15:S20" si="3">ROUND(L15*Q15,0)</f>
        <v>0</v>
      </c>
      <c r="T15" s="318"/>
      <c r="U15" s="318"/>
      <c r="V15" s="318"/>
      <c r="W15" s="318"/>
      <c r="X15" s="337"/>
      <c r="Y15" s="337"/>
      <c r="Z15" s="337"/>
      <c r="AA15" s="337"/>
      <c r="AB15" s="337"/>
      <c r="AC15" s="302">
        <f t="shared" si="2"/>
        <v>0</v>
      </c>
      <c r="AD15" s="302"/>
      <c r="AE15" s="302"/>
      <c r="AF15" s="302"/>
      <c r="AG15" s="302"/>
      <c r="AH15" s="303"/>
    </row>
    <row r="16" spans="1:34" ht="19.5" customHeight="1">
      <c r="A16" s="379" t="s">
        <v>395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1"/>
      <c r="L16" s="278"/>
      <c r="M16" s="278"/>
      <c r="N16" s="278"/>
      <c r="O16" s="278"/>
      <c r="P16" s="278"/>
      <c r="Q16" s="285"/>
      <c r="R16" s="286"/>
      <c r="S16" s="302">
        <f t="shared" si="3"/>
        <v>0</v>
      </c>
      <c r="T16" s="302"/>
      <c r="U16" s="302"/>
      <c r="V16" s="302"/>
      <c r="W16" s="302"/>
      <c r="X16" s="337"/>
      <c r="Y16" s="337"/>
      <c r="Z16" s="337"/>
      <c r="AA16" s="337"/>
      <c r="AB16" s="337"/>
      <c r="AC16" s="302">
        <f t="shared" si="2"/>
        <v>0</v>
      </c>
      <c r="AD16" s="302"/>
      <c r="AE16" s="302"/>
      <c r="AF16" s="302"/>
      <c r="AG16" s="302"/>
      <c r="AH16" s="303"/>
    </row>
    <row r="17" spans="1:34" ht="19.5" customHeight="1">
      <c r="A17" s="382" t="s">
        <v>402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4"/>
      <c r="L17" s="278"/>
      <c r="M17" s="278"/>
      <c r="N17" s="278"/>
      <c r="O17" s="278"/>
      <c r="P17" s="278"/>
      <c r="Q17" s="285"/>
      <c r="R17" s="286"/>
      <c r="S17" s="302">
        <f t="shared" si="3"/>
        <v>0</v>
      </c>
      <c r="T17" s="302"/>
      <c r="U17" s="302"/>
      <c r="V17" s="302"/>
      <c r="W17" s="302"/>
      <c r="X17" s="337"/>
      <c r="Y17" s="337"/>
      <c r="Z17" s="337"/>
      <c r="AA17" s="337"/>
      <c r="AB17" s="337"/>
      <c r="AC17" s="302">
        <f t="shared" si="2"/>
        <v>0</v>
      </c>
      <c r="AD17" s="302"/>
      <c r="AE17" s="302"/>
      <c r="AF17" s="302"/>
      <c r="AG17" s="302"/>
      <c r="AH17" s="303"/>
    </row>
    <row r="18" spans="1:34" ht="19.5" customHeight="1">
      <c r="A18" s="365"/>
      <c r="B18" s="366"/>
      <c r="C18" s="366"/>
      <c r="D18" s="366"/>
      <c r="E18" s="366"/>
      <c r="F18" s="366"/>
      <c r="G18" s="366"/>
      <c r="H18" s="366"/>
      <c r="I18" s="366"/>
      <c r="J18" s="366"/>
      <c r="K18" s="367"/>
      <c r="L18" s="305"/>
      <c r="M18" s="306"/>
      <c r="N18" s="306"/>
      <c r="O18" s="306"/>
      <c r="P18" s="307"/>
      <c r="Q18" s="285"/>
      <c r="R18" s="286"/>
      <c r="S18" s="302">
        <f>ROUND(L18*Q18,0)</f>
        <v>0</v>
      </c>
      <c r="T18" s="302"/>
      <c r="U18" s="302"/>
      <c r="V18" s="302"/>
      <c r="W18" s="302"/>
      <c r="X18" s="337"/>
      <c r="Y18" s="337"/>
      <c r="Z18" s="337"/>
      <c r="AA18" s="337"/>
      <c r="AB18" s="337"/>
      <c r="AC18" s="302">
        <f t="shared" si="2"/>
        <v>0</v>
      </c>
      <c r="AD18" s="302"/>
      <c r="AE18" s="302"/>
      <c r="AF18" s="302"/>
      <c r="AG18" s="302"/>
      <c r="AH18" s="303"/>
    </row>
    <row r="19" spans="1:34" ht="19.5" customHeight="1">
      <c r="A19" s="365"/>
      <c r="B19" s="366"/>
      <c r="C19" s="366"/>
      <c r="D19" s="366"/>
      <c r="E19" s="366"/>
      <c r="F19" s="366"/>
      <c r="G19" s="366"/>
      <c r="H19" s="366"/>
      <c r="I19" s="366"/>
      <c r="J19" s="366"/>
      <c r="K19" s="367"/>
      <c r="L19" s="305"/>
      <c r="M19" s="306"/>
      <c r="N19" s="306"/>
      <c r="O19" s="306"/>
      <c r="P19" s="307"/>
      <c r="Q19" s="285"/>
      <c r="R19" s="286"/>
      <c r="S19" s="302">
        <f>ROUND(L19*Q19,0)</f>
        <v>0</v>
      </c>
      <c r="T19" s="302"/>
      <c r="U19" s="302"/>
      <c r="V19" s="302"/>
      <c r="W19" s="302"/>
      <c r="X19" s="337"/>
      <c r="Y19" s="337"/>
      <c r="Z19" s="337"/>
      <c r="AA19" s="337"/>
      <c r="AB19" s="337"/>
      <c r="AC19" s="302">
        <f t="shared" si="2"/>
        <v>0</v>
      </c>
      <c r="AD19" s="302"/>
      <c r="AE19" s="302"/>
      <c r="AF19" s="302"/>
      <c r="AG19" s="302"/>
      <c r="AH19" s="303"/>
    </row>
    <row r="20" spans="1:34" ht="19.5" customHeight="1" thickBot="1">
      <c r="A20" s="368"/>
      <c r="B20" s="369"/>
      <c r="C20" s="369"/>
      <c r="D20" s="369"/>
      <c r="E20" s="369"/>
      <c r="F20" s="369"/>
      <c r="G20" s="369"/>
      <c r="H20" s="369"/>
      <c r="I20" s="369"/>
      <c r="J20" s="369"/>
      <c r="K20" s="370"/>
      <c r="L20" s="309"/>
      <c r="M20" s="309"/>
      <c r="N20" s="309"/>
      <c r="O20" s="309"/>
      <c r="P20" s="309"/>
      <c r="Q20" s="310"/>
      <c r="R20" s="311"/>
      <c r="S20" s="313">
        <f t="shared" si="3"/>
        <v>0</v>
      </c>
      <c r="T20" s="313"/>
      <c r="U20" s="313"/>
      <c r="V20" s="313"/>
      <c r="W20" s="313"/>
      <c r="X20" s="309"/>
      <c r="Y20" s="309"/>
      <c r="Z20" s="309"/>
      <c r="AA20" s="309"/>
      <c r="AB20" s="309"/>
      <c r="AC20" s="312">
        <f t="shared" si="2"/>
        <v>0</v>
      </c>
      <c r="AD20" s="312"/>
      <c r="AE20" s="312"/>
      <c r="AF20" s="312"/>
      <c r="AG20" s="312"/>
      <c r="AH20" s="344"/>
    </row>
    <row r="21" spans="1:34" ht="19.5" customHeight="1" thickTop="1" thickBot="1">
      <c r="A21" s="373" t="s">
        <v>382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5"/>
      <c r="L21" s="345"/>
      <c r="M21" s="345"/>
      <c r="N21" s="345"/>
      <c r="O21" s="345"/>
      <c r="P21" s="345"/>
      <c r="Q21" s="341"/>
      <c r="R21" s="341"/>
      <c r="S21" s="342">
        <f>SUM(S14:W20)</f>
        <v>0</v>
      </c>
      <c r="T21" s="342"/>
      <c r="U21" s="342"/>
      <c r="V21" s="342"/>
      <c r="W21" s="342"/>
      <c r="X21" s="342">
        <f>SUM(X14:AB20)</f>
        <v>0</v>
      </c>
      <c r="Y21" s="342"/>
      <c r="Z21" s="342"/>
      <c r="AA21" s="342"/>
      <c r="AB21" s="342"/>
      <c r="AC21" s="342">
        <f>SUM(AC14:AH20)</f>
        <v>0</v>
      </c>
      <c r="AD21" s="342"/>
      <c r="AE21" s="342"/>
      <c r="AF21" s="342"/>
      <c r="AG21" s="342"/>
      <c r="AH21" s="343"/>
    </row>
    <row r="22" spans="1:34" ht="19.5" customHeight="1">
      <c r="A22" s="276" t="s">
        <v>24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87" t="s">
        <v>368</v>
      </c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9"/>
      <c r="AC22" s="290">
        <f>+AC12+AC21</f>
        <v>0</v>
      </c>
      <c r="AD22" s="290"/>
      <c r="AE22" s="290"/>
      <c r="AF22" s="290"/>
      <c r="AG22" s="290"/>
      <c r="AH22" s="291"/>
    </row>
    <row r="23" spans="1:34" ht="19.5" customHeight="1" thickBot="1">
      <c r="A23" s="292" t="s">
        <v>23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80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2"/>
      <c r="AC23" s="283">
        <f>ROUNDDOWN(AC22*0.1,0)</f>
        <v>0</v>
      </c>
      <c r="AD23" s="283"/>
      <c r="AE23" s="283"/>
      <c r="AF23" s="283"/>
      <c r="AG23" s="283"/>
      <c r="AH23" s="284"/>
    </row>
    <row r="24" spans="1:34" ht="19.5" customHeight="1" thickBot="1">
      <c r="A24" s="300" t="s">
        <v>14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297" t="s">
        <v>369</v>
      </c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9"/>
      <c r="AC24" s="295">
        <f>AC22+AC23</f>
        <v>0</v>
      </c>
      <c r="AD24" s="295"/>
      <c r="AE24" s="295"/>
      <c r="AF24" s="295"/>
      <c r="AG24" s="295"/>
      <c r="AH24" s="296"/>
    </row>
    <row r="25" spans="1:34" ht="19.5" customHeight="1">
      <c r="A25" s="294" t="s">
        <v>370</v>
      </c>
      <c r="B25" s="294"/>
      <c r="C25" s="279" t="s">
        <v>405</v>
      </c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</row>
    <row r="26" spans="1:34" ht="19.5" customHeight="1">
      <c r="A26" s="144"/>
      <c r="B26" s="144"/>
      <c r="C26" s="279" t="s">
        <v>392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</row>
    <row r="27" spans="1:34" ht="19.5" customHeight="1">
      <c r="A27" s="144"/>
      <c r="B27" s="144"/>
      <c r="C27" s="279" t="s">
        <v>403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</row>
    <row r="28" spans="1:34" ht="19.5" customHeight="1">
      <c r="A28" s="162"/>
      <c r="B28" s="162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</row>
    <row r="29" spans="1:34" ht="19.5" customHeight="1">
      <c r="A29" s="141" t="s">
        <v>461</v>
      </c>
      <c r="D29" s="145"/>
    </row>
    <row r="30" spans="1:34" ht="19.5" customHeight="1">
      <c r="D30" s="145"/>
      <c r="V30" s="143" t="s">
        <v>361</v>
      </c>
      <c r="AC30" s="143"/>
    </row>
    <row r="31" spans="1:34" ht="19.5" customHeight="1">
      <c r="B31" s="208" t="s">
        <v>371</v>
      </c>
      <c r="C31" s="208"/>
      <c r="D31" s="208"/>
      <c r="E31" s="208"/>
      <c r="F31" s="208"/>
      <c r="G31" s="208"/>
      <c r="H31" s="208"/>
      <c r="I31" s="146"/>
      <c r="K31" s="224" t="s">
        <v>372</v>
      </c>
      <c r="L31" s="225"/>
      <c r="M31" s="226"/>
      <c r="P31" s="212" t="s">
        <v>373</v>
      </c>
      <c r="Q31" s="212"/>
      <c r="R31" s="212"/>
      <c r="S31" s="212"/>
      <c r="T31" s="212"/>
      <c r="U31" s="212"/>
      <c r="V31" s="212"/>
      <c r="Y31" s="147"/>
      <c r="Z31" s="212" t="s">
        <v>473</v>
      </c>
      <c r="AA31" s="212"/>
      <c r="AB31" s="212"/>
      <c r="AC31" s="212"/>
      <c r="AD31" s="212"/>
      <c r="AE31" s="212"/>
      <c r="AF31" s="212"/>
    </row>
    <row r="32" spans="1:34" ht="19.5" customHeight="1">
      <c r="B32" s="267">
        <f>AC12</f>
        <v>0</v>
      </c>
      <c r="C32" s="267"/>
      <c r="D32" s="267"/>
      <c r="E32" s="267"/>
      <c r="F32" s="267"/>
      <c r="G32" s="267"/>
      <c r="H32" s="267"/>
      <c r="I32" s="268" t="s">
        <v>374</v>
      </c>
      <c r="J32" s="268"/>
      <c r="K32" s="269">
        <v>0.33333333333333331</v>
      </c>
      <c r="L32" s="270"/>
      <c r="M32" s="271"/>
      <c r="N32" s="272" t="s">
        <v>17</v>
      </c>
      <c r="O32" s="273"/>
      <c r="P32" s="274">
        <f>ROUNDDOWN(B32*1/3,-4)</f>
        <v>0</v>
      </c>
      <c r="Q32" s="274"/>
      <c r="R32" s="274"/>
      <c r="S32" s="274"/>
      <c r="T32" s="274"/>
      <c r="U32" s="274"/>
      <c r="V32" s="275"/>
      <c r="W32" s="346" t="s">
        <v>394</v>
      </c>
      <c r="X32" s="347"/>
      <c r="Y32" s="348"/>
      <c r="Z32" s="349"/>
      <c r="AA32" s="349"/>
      <c r="AB32" s="349"/>
      <c r="AC32" s="349"/>
      <c r="AD32" s="349"/>
      <c r="AE32" s="349"/>
      <c r="AF32" s="349"/>
    </row>
    <row r="33" spans="1:32" ht="19.5" customHeight="1">
      <c r="B33" s="267"/>
      <c r="C33" s="267"/>
      <c r="D33" s="267"/>
      <c r="E33" s="267"/>
      <c r="F33" s="267"/>
      <c r="G33" s="267"/>
      <c r="H33" s="267"/>
      <c r="I33" s="268"/>
      <c r="J33" s="268"/>
      <c r="K33" s="269"/>
      <c r="L33" s="270"/>
      <c r="M33" s="271"/>
      <c r="N33" s="272"/>
      <c r="O33" s="273"/>
      <c r="P33" s="274"/>
      <c r="Q33" s="274"/>
      <c r="R33" s="274"/>
      <c r="S33" s="274"/>
      <c r="T33" s="274"/>
      <c r="U33" s="274"/>
      <c r="V33" s="275"/>
      <c r="W33" s="346"/>
      <c r="X33" s="347"/>
      <c r="Y33" s="348"/>
      <c r="Z33" s="349"/>
      <c r="AA33" s="349"/>
      <c r="AB33" s="349"/>
      <c r="AC33" s="349"/>
      <c r="AD33" s="349"/>
      <c r="AE33" s="349"/>
      <c r="AF33" s="349"/>
    </row>
    <row r="34" spans="1:32" ht="19.5" customHeight="1" thickBot="1">
      <c r="A34" s="148"/>
      <c r="B34" s="148"/>
      <c r="C34" s="148"/>
      <c r="D34" s="148"/>
      <c r="E34" s="148"/>
      <c r="F34" s="148"/>
      <c r="G34" s="148"/>
      <c r="H34" s="148"/>
      <c r="I34" s="116"/>
      <c r="J34" s="116"/>
      <c r="K34" s="149"/>
      <c r="L34" s="149"/>
      <c r="M34" s="149"/>
      <c r="N34" s="116"/>
      <c r="O34" s="116"/>
      <c r="P34" s="150" t="s">
        <v>375</v>
      </c>
      <c r="Q34" s="148"/>
      <c r="R34" s="148"/>
      <c r="S34" s="148"/>
      <c r="T34" s="148"/>
      <c r="Z34" s="147"/>
      <c r="AA34" s="147"/>
      <c r="AB34" s="147"/>
      <c r="AC34" s="147"/>
      <c r="AD34" s="147"/>
      <c r="AE34" s="147"/>
      <c r="AF34" s="147"/>
    </row>
    <row r="35" spans="1:32" ht="19.5" customHeight="1">
      <c r="C35" s="151"/>
      <c r="D35" s="151"/>
      <c r="E35" s="151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51"/>
      <c r="Q35" s="151"/>
      <c r="R35" s="150"/>
      <c r="S35" s="148"/>
      <c r="T35" s="148"/>
      <c r="U35" s="148"/>
      <c r="V35" s="148"/>
      <c r="W35" s="148"/>
      <c r="X35" s="148"/>
      <c r="Y35" s="148"/>
      <c r="Z35" s="350" t="s">
        <v>383</v>
      </c>
      <c r="AA35" s="351"/>
      <c r="AB35" s="351"/>
      <c r="AC35" s="351"/>
      <c r="AD35" s="351"/>
      <c r="AE35" s="351"/>
      <c r="AF35" s="352"/>
    </row>
    <row r="36" spans="1:32" ht="19.5" customHeight="1">
      <c r="A36" s="148"/>
      <c r="B36" s="148"/>
      <c r="C36" s="148"/>
      <c r="D36" s="148"/>
      <c r="E36" s="148"/>
      <c r="F36" s="148"/>
      <c r="G36" s="148"/>
      <c r="H36" s="148"/>
      <c r="I36" s="116"/>
      <c r="J36" s="116"/>
      <c r="K36" s="149"/>
      <c r="L36" s="149"/>
      <c r="M36" s="149"/>
      <c r="N36" s="116"/>
      <c r="O36" s="116"/>
      <c r="P36" s="150"/>
      <c r="Q36" s="148"/>
      <c r="R36" s="148"/>
      <c r="S36" s="148"/>
      <c r="T36" s="148"/>
      <c r="Z36" s="353">
        <f>IF(P32&lt;Z32,P32,Z32)</f>
        <v>0</v>
      </c>
      <c r="AA36" s="354"/>
      <c r="AB36" s="354"/>
      <c r="AC36" s="354"/>
      <c r="AD36" s="354"/>
      <c r="AE36" s="354"/>
      <c r="AF36" s="355"/>
    </row>
    <row r="37" spans="1:32" ht="19.5" customHeight="1" thickBot="1">
      <c r="A37" s="148"/>
      <c r="B37" s="148"/>
      <c r="C37" s="148"/>
      <c r="D37" s="148"/>
      <c r="E37" s="148"/>
      <c r="F37" s="148"/>
      <c r="G37" s="148"/>
      <c r="H37" s="148"/>
      <c r="I37" s="116"/>
      <c r="J37" s="116"/>
      <c r="K37" s="149"/>
      <c r="L37" s="149"/>
      <c r="M37" s="149"/>
      <c r="N37" s="116"/>
      <c r="O37" s="116"/>
      <c r="P37" s="150"/>
      <c r="Q37" s="148"/>
      <c r="R37" s="148"/>
      <c r="S37" s="148"/>
      <c r="T37" s="148"/>
      <c r="U37" s="152"/>
      <c r="V37" s="152"/>
      <c r="W37" s="153"/>
      <c r="X37" s="153"/>
      <c r="Y37" s="153"/>
      <c r="Z37" s="356"/>
      <c r="AA37" s="357"/>
      <c r="AB37" s="357"/>
      <c r="AC37" s="357"/>
      <c r="AD37" s="357"/>
      <c r="AE37" s="357"/>
      <c r="AF37" s="358"/>
    </row>
    <row r="38" spans="1:32" ht="19.5" customHeight="1">
      <c r="U38" s="152"/>
      <c r="V38" s="152"/>
      <c r="W38" s="153"/>
      <c r="X38" s="153"/>
      <c r="Y38" s="153"/>
      <c r="Z38" s="147"/>
      <c r="AA38" s="147"/>
      <c r="AB38" s="147"/>
      <c r="AC38" s="147"/>
      <c r="AD38" s="147"/>
      <c r="AE38" s="147"/>
      <c r="AF38" s="147"/>
    </row>
  </sheetData>
  <sheetProtection password="D73A" sheet="1" formatCells="0"/>
  <mergeCells count="131">
    <mergeCell ref="W32:Y33"/>
    <mergeCell ref="Z31:AF31"/>
    <mergeCell ref="Z32:AF33"/>
    <mergeCell ref="Z35:AF35"/>
    <mergeCell ref="Z36:AF37"/>
    <mergeCell ref="A4:AH4"/>
    <mergeCell ref="A5:K5"/>
    <mergeCell ref="A6:K6"/>
    <mergeCell ref="A7:K7"/>
    <mergeCell ref="A8:K8"/>
    <mergeCell ref="A9:K9"/>
    <mergeCell ref="A10:K10"/>
    <mergeCell ref="A11:K11"/>
    <mergeCell ref="A14:K14"/>
    <mergeCell ref="A12:K12"/>
    <mergeCell ref="A15:K15"/>
    <mergeCell ref="A16:K16"/>
    <mergeCell ref="A17:K17"/>
    <mergeCell ref="A18:K18"/>
    <mergeCell ref="A19:K19"/>
    <mergeCell ref="A20:K20"/>
    <mergeCell ref="A21:K21"/>
    <mergeCell ref="A13:AH13"/>
    <mergeCell ref="X16:AB16"/>
    <mergeCell ref="AC18:AH18"/>
    <mergeCell ref="X17:AB17"/>
    <mergeCell ref="X18:AB18"/>
    <mergeCell ref="Q21:R21"/>
    <mergeCell ref="S21:W21"/>
    <mergeCell ref="X21:AB21"/>
    <mergeCell ref="L20:P20"/>
    <mergeCell ref="AC21:AH21"/>
    <mergeCell ref="AC17:AH17"/>
    <mergeCell ref="L19:P19"/>
    <mergeCell ref="Q19:R19"/>
    <mergeCell ref="S19:W19"/>
    <mergeCell ref="X19:AB19"/>
    <mergeCell ref="X20:AB20"/>
    <mergeCell ref="AC20:AH20"/>
    <mergeCell ref="L21:P21"/>
    <mergeCell ref="L14:P14"/>
    <mergeCell ref="Q14:R14"/>
    <mergeCell ref="S14:W14"/>
    <mergeCell ref="L15:P15"/>
    <mergeCell ref="X14:AB14"/>
    <mergeCell ref="AC14:AH14"/>
    <mergeCell ref="X15:AB15"/>
    <mergeCell ref="AC15:AH15"/>
    <mergeCell ref="L5:P5"/>
    <mergeCell ref="Q5:R5"/>
    <mergeCell ref="X5:AB5"/>
    <mergeCell ref="AC5:AH5"/>
    <mergeCell ref="L9:P9"/>
    <mergeCell ref="L7:P7"/>
    <mergeCell ref="L8:P8"/>
    <mergeCell ref="Q7:R7"/>
    <mergeCell ref="AC10:AH10"/>
    <mergeCell ref="X10:AB10"/>
    <mergeCell ref="S5:W5"/>
    <mergeCell ref="Q9:R9"/>
    <mergeCell ref="L10:P10"/>
    <mergeCell ref="Q10:R10"/>
    <mergeCell ref="S10:W10"/>
    <mergeCell ref="Q8:R8"/>
    <mergeCell ref="X9:AB9"/>
    <mergeCell ref="AC9:AH9"/>
    <mergeCell ref="AC7:AH7"/>
    <mergeCell ref="AC8:AH8"/>
    <mergeCell ref="A2:K3"/>
    <mergeCell ref="L2:W2"/>
    <mergeCell ref="L3:P3"/>
    <mergeCell ref="Q3:R3"/>
    <mergeCell ref="S7:W7"/>
    <mergeCell ref="S8:W8"/>
    <mergeCell ref="X2:AB3"/>
    <mergeCell ref="AC2:AH3"/>
    <mergeCell ref="S3:W3"/>
    <mergeCell ref="Q6:R6"/>
    <mergeCell ref="S6:W6"/>
    <mergeCell ref="X6:AB6"/>
    <mergeCell ref="AC6:AH6"/>
    <mergeCell ref="X7:AB7"/>
    <mergeCell ref="X8:AB8"/>
    <mergeCell ref="X12:AB12"/>
    <mergeCell ref="L6:P6"/>
    <mergeCell ref="L18:P18"/>
    <mergeCell ref="L16:P16"/>
    <mergeCell ref="AC12:AH12"/>
    <mergeCell ref="L11:P11"/>
    <mergeCell ref="Q11:R11"/>
    <mergeCell ref="S11:W11"/>
    <mergeCell ref="S20:W20"/>
    <mergeCell ref="X11:AB11"/>
    <mergeCell ref="AC11:AH11"/>
    <mergeCell ref="Q15:R15"/>
    <mergeCell ref="S15:W15"/>
    <mergeCell ref="L12:P12"/>
    <mergeCell ref="Q12:R12"/>
    <mergeCell ref="S12:W12"/>
    <mergeCell ref="S17:W17"/>
    <mergeCell ref="Q20:R20"/>
    <mergeCell ref="Q18:R18"/>
    <mergeCell ref="S18:W18"/>
    <mergeCell ref="Q16:R16"/>
    <mergeCell ref="AC16:AH16"/>
    <mergeCell ref="S16:W16"/>
    <mergeCell ref="S9:W9"/>
    <mergeCell ref="B32:H33"/>
    <mergeCell ref="I32:J33"/>
    <mergeCell ref="K32:M33"/>
    <mergeCell ref="N32:O33"/>
    <mergeCell ref="P32:V33"/>
    <mergeCell ref="A22:K22"/>
    <mergeCell ref="L17:P17"/>
    <mergeCell ref="C26:AH26"/>
    <mergeCell ref="L23:AB23"/>
    <mergeCell ref="AC23:AH23"/>
    <mergeCell ref="Q17:R17"/>
    <mergeCell ref="L22:AB22"/>
    <mergeCell ref="AC22:AH22"/>
    <mergeCell ref="A23:K23"/>
    <mergeCell ref="C25:AH25"/>
    <mergeCell ref="A25:B25"/>
    <mergeCell ref="B31:H31"/>
    <mergeCell ref="K31:M31"/>
    <mergeCell ref="P31:V31"/>
    <mergeCell ref="AC24:AH24"/>
    <mergeCell ref="L24:AB24"/>
    <mergeCell ref="A24:K24"/>
    <mergeCell ref="AC19:AH19"/>
    <mergeCell ref="C27:AH27"/>
  </mergeCells>
  <phoneticPr fontId="5"/>
  <conditionalFormatting sqref="U33:V33">
    <cfRule type="containsBlanks" dxfId="30" priority="17">
      <formula>LEN(TRIM(U33))=0</formula>
    </cfRule>
    <cfRule type="containsBlanks" dxfId="29" priority="18">
      <formula>LEN(TRIM(U33))=0</formula>
    </cfRule>
  </conditionalFormatting>
  <conditionalFormatting sqref="A5:A11 L5:R11 X5:AB12">
    <cfRule type="containsBlanks" dxfId="28" priority="16">
      <formula>LEN(TRIM(A5))=0</formula>
    </cfRule>
  </conditionalFormatting>
  <conditionalFormatting sqref="S14:AB17 S20:AB20 X18:AB19">
    <cfRule type="containsBlanks" dxfId="27" priority="14">
      <formula>LEN(TRIM(S14))=0</formula>
    </cfRule>
  </conditionalFormatting>
  <conditionalFormatting sqref="L14:P17 L20:P20 L18:L19">
    <cfRule type="containsBlanks" dxfId="26" priority="12">
      <formula>LEN(TRIM(L14))=0</formula>
    </cfRule>
  </conditionalFormatting>
  <conditionalFormatting sqref="Q14:R17 Q20:R20 Q18:Q19">
    <cfRule type="containsBlanks" dxfId="25" priority="11">
      <formula>LEN(TRIM(Q14))=0</formula>
    </cfRule>
  </conditionalFormatting>
  <conditionalFormatting sqref="A18:A20">
    <cfRule type="containsBlanks" dxfId="24" priority="10">
      <formula>LEN(TRIM(A18))=0</formula>
    </cfRule>
  </conditionalFormatting>
  <conditionalFormatting sqref="S18:W19">
    <cfRule type="containsBlanks" dxfId="23" priority="9">
      <formula>LEN(TRIM(S18))=0</formula>
    </cfRule>
  </conditionalFormatting>
  <conditionalFormatting sqref="A12">
    <cfRule type="containsBlanks" dxfId="22" priority="2">
      <formula>LEN(TRIM(A12))=0</formula>
    </cfRule>
  </conditionalFormatting>
  <conditionalFormatting sqref="A17">
    <cfRule type="containsBlanks" dxfId="21" priority="1">
      <formula>LEN(TRIM(A17))=0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550" t="s">
        <v>290</v>
      </c>
      <c r="B1" s="551"/>
      <c r="C1" s="551"/>
      <c r="D1" s="551"/>
      <c r="E1" s="551"/>
      <c r="F1" s="551"/>
      <c r="G1" s="551"/>
      <c r="H1" s="551"/>
      <c r="I1" s="551"/>
      <c r="J1" s="551"/>
      <c r="K1" s="552"/>
      <c r="L1" s="556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562" t="s">
        <v>174</v>
      </c>
      <c r="AC1" s="563"/>
      <c r="AD1" s="566" t="str">
        <f ca="1">RIGHT(CELL("filename",AI1),LEN(CELL("filename",AI1))-FIND("]",CELL("filename",AI1)))</f>
        <v>ボイラ排出量算定（追加)</v>
      </c>
      <c r="AE1" s="567"/>
      <c r="AF1" s="567"/>
      <c r="AG1" s="567"/>
      <c r="AH1" s="567"/>
      <c r="AI1" s="568"/>
      <c r="AU1" s="5" t="s">
        <v>198</v>
      </c>
      <c r="AV1" s="5">
        <v>1</v>
      </c>
      <c r="AW1" s="30" t="s">
        <v>199</v>
      </c>
    </row>
    <row r="2" spans="1:49">
      <c r="A2" s="553"/>
      <c r="B2" s="554"/>
      <c r="C2" s="554"/>
      <c r="D2" s="554"/>
      <c r="E2" s="554"/>
      <c r="F2" s="554"/>
      <c r="G2" s="554"/>
      <c r="H2" s="554"/>
      <c r="I2" s="554"/>
      <c r="J2" s="554"/>
      <c r="K2" s="555"/>
      <c r="L2" s="559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564"/>
      <c r="AC2" s="565"/>
      <c r="AD2" s="569"/>
      <c r="AE2" s="570"/>
      <c r="AF2" s="570"/>
      <c r="AG2" s="570"/>
      <c r="AH2" s="570"/>
      <c r="AI2" s="571"/>
      <c r="AU2" s="5" t="s">
        <v>200</v>
      </c>
      <c r="AV2" s="5">
        <v>0.995</v>
      </c>
      <c r="AW2" s="30" t="s">
        <v>201</v>
      </c>
    </row>
    <row r="3" spans="1:49" ht="13.5" customHeight="1">
      <c r="A3" s="572" t="s">
        <v>378</v>
      </c>
      <c r="B3" s="573"/>
      <c r="C3" s="573"/>
      <c r="D3" s="573"/>
      <c r="E3" s="573"/>
      <c r="F3" s="573"/>
      <c r="G3" s="573"/>
      <c r="H3" s="573"/>
      <c r="I3" s="576"/>
      <c r="J3" s="576"/>
      <c r="K3" s="576"/>
      <c r="L3" s="577" t="s">
        <v>279</v>
      </c>
      <c r="M3" s="578"/>
      <c r="N3" s="578"/>
      <c r="O3" s="578"/>
      <c r="P3" s="578"/>
      <c r="Q3" s="578"/>
      <c r="R3" s="578"/>
      <c r="S3" s="578"/>
      <c r="T3" s="578"/>
      <c r="U3" s="578"/>
      <c r="V3" s="579"/>
      <c r="W3" s="583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5"/>
      <c r="AU3" s="5" t="s">
        <v>202</v>
      </c>
      <c r="AV3" s="5">
        <v>0.99</v>
      </c>
      <c r="AW3" s="30" t="s">
        <v>203</v>
      </c>
    </row>
    <row r="4" spans="1:49" ht="13.5" customHeight="1">
      <c r="A4" s="574"/>
      <c r="B4" s="575"/>
      <c r="C4" s="575"/>
      <c r="D4" s="575"/>
      <c r="E4" s="575"/>
      <c r="F4" s="575"/>
      <c r="G4" s="575"/>
      <c r="H4" s="575"/>
      <c r="I4" s="576"/>
      <c r="J4" s="576"/>
      <c r="K4" s="576"/>
      <c r="L4" s="580"/>
      <c r="M4" s="581"/>
      <c r="N4" s="581"/>
      <c r="O4" s="581"/>
      <c r="P4" s="581"/>
      <c r="Q4" s="581"/>
      <c r="R4" s="581"/>
      <c r="S4" s="581"/>
      <c r="T4" s="581"/>
      <c r="U4" s="581"/>
      <c r="V4" s="582"/>
      <c r="W4" s="586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8"/>
      <c r="AJ4" s="6"/>
      <c r="AK4" s="9"/>
      <c r="AU4" s="5" t="s">
        <v>204</v>
      </c>
      <c r="AV4" s="5">
        <v>0.98499999999999999</v>
      </c>
      <c r="AW4" s="30" t="s">
        <v>205</v>
      </c>
    </row>
    <row r="5" spans="1:49" ht="13.5" customHeight="1">
      <c r="A5" s="437" t="s">
        <v>12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9"/>
      <c r="AJ5" s="6"/>
      <c r="AU5" s="5" t="s">
        <v>212</v>
      </c>
      <c r="AV5" s="5">
        <v>0.98</v>
      </c>
      <c r="AW5" s="30" t="s">
        <v>213</v>
      </c>
    </row>
    <row r="6" spans="1:49" ht="13.5" customHeight="1">
      <c r="A6" s="31" t="s">
        <v>277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07" t="str">
        <f>IF(AQ7=1,"",AO25)</f>
        <v/>
      </c>
      <c r="AJ6" s="6"/>
      <c r="AK6" s="9"/>
      <c r="AU6" s="5" t="s">
        <v>214</v>
      </c>
      <c r="AV6" s="5">
        <v>0.97499999999999998</v>
      </c>
      <c r="AW6" s="30" t="s">
        <v>215</v>
      </c>
    </row>
    <row r="7" spans="1:49" ht="13.5" customHeight="1">
      <c r="A7" s="8"/>
      <c r="B7" s="9" t="s">
        <v>285</v>
      </c>
      <c r="C7" s="9"/>
      <c r="D7" s="9"/>
      <c r="E7" s="9"/>
      <c r="F7" s="33"/>
      <c r="G7" s="33"/>
      <c r="H7" s="33"/>
      <c r="I7" s="10"/>
      <c r="J7" s="9"/>
      <c r="K7" s="10"/>
      <c r="L7" s="10"/>
      <c r="M7" s="33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5">
        <v>1</v>
      </c>
      <c r="AU7" s="5" t="s">
        <v>216</v>
      </c>
      <c r="AV7" s="5">
        <v>0.97</v>
      </c>
      <c r="AW7" s="30" t="s">
        <v>217</v>
      </c>
    </row>
    <row r="8" spans="1:49" ht="13.5" customHeight="1">
      <c r="A8" s="8"/>
      <c r="B8" s="9" t="s">
        <v>284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537"/>
      <c r="AP8" s="537"/>
      <c r="AQ8" s="537"/>
      <c r="AU8" s="5" t="s">
        <v>218</v>
      </c>
      <c r="AV8" s="5">
        <v>0.96499999999999997</v>
      </c>
      <c r="AW8" s="30" t="s">
        <v>219</v>
      </c>
    </row>
    <row r="9" spans="1:49" ht="13.5" customHeight="1">
      <c r="A9" s="8"/>
      <c r="B9" s="483"/>
      <c r="C9" s="502" t="s">
        <v>280</v>
      </c>
      <c r="D9" s="502"/>
      <c r="E9" s="502"/>
      <c r="F9" s="502"/>
      <c r="G9" s="502"/>
      <c r="H9" s="502"/>
      <c r="I9" s="503"/>
      <c r="J9" s="538" t="s">
        <v>281</v>
      </c>
      <c r="K9" s="539"/>
      <c r="L9" s="539"/>
      <c r="M9" s="542" t="s">
        <v>283</v>
      </c>
      <c r="N9" s="543"/>
      <c r="O9" s="546" t="s">
        <v>282</v>
      </c>
      <c r="P9" s="546"/>
      <c r="Q9" s="546"/>
      <c r="R9" s="483"/>
      <c r="S9" s="501" t="s">
        <v>280</v>
      </c>
      <c r="T9" s="502"/>
      <c r="U9" s="502"/>
      <c r="V9" s="502"/>
      <c r="W9" s="502"/>
      <c r="X9" s="502"/>
      <c r="Y9" s="503"/>
      <c r="Z9" s="538" t="s">
        <v>281</v>
      </c>
      <c r="AA9" s="539"/>
      <c r="AB9" s="539"/>
      <c r="AC9" s="542" t="s">
        <v>283</v>
      </c>
      <c r="AD9" s="543"/>
      <c r="AE9" s="546" t="s">
        <v>282</v>
      </c>
      <c r="AF9" s="546"/>
      <c r="AG9" s="546"/>
      <c r="AH9" s="34"/>
      <c r="AI9" s="11"/>
      <c r="AU9" s="5" t="s">
        <v>220</v>
      </c>
      <c r="AV9" s="5">
        <v>0.96</v>
      </c>
      <c r="AW9" s="30" t="s">
        <v>175</v>
      </c>
    </row>
    <row r="10" spans="1:49" ht="13.5" customHeight="1">
      <c r="A10" s="8"/>
      <c r="B10" s="484"/>
      <c r="C10" s="505"/>
      <c r="D10" s="505"/>
      <c r="E10" s="505"/>
      <c r="F10" s="505"/>
      <c r="G10" s="505"/>
      <c r="H10" s="505"/>
      <c r="I10" s="506"/>
      <c r="J10" s="540"/>
      <c r="K10" s="541"/>
      <c r="L10" s="541"/>
      <c r="M10" s="544"/>
      <c r="N10" s="545"/>
      <c r="O10" s="547"/>
      <c r="P10" s="547"/>
      <c r="Q10" s="547"/>
      <c r="R10" s="484"/>
      <c r="S10" s="504"/>
      <c r="T10" s="505"/>
      <c r="U10" s="505"/>
      <c r="V10" s="505"/>
      <c r="W10" s="505"/>
      <c r="X10" s="505"/>
      <c r="Y10" s="506"/>
      <c r="Z10" s="540"/>
      <c r="AA10" s="541"/>
      <c r="AB10" s="541"/>
      <c r="AC10" s="548"/>
      <c r="AD10" s="549"/>
      <c r="AE10" s="547"/>
      <c r="AF10" s="547"/>
      <c r="AG10" s="547"/>
      <c r="AH10" s="34"/>
      <c r="AI10" s="11"/>
      <c r="AU10" s="5" t="s">
        <v>221</v>
      </c>
      <c r="AV10" s="5">
        <v>0.95499999999999996</v>
      </c>
    </row>
    <row r="11" spans="1:49" ht="13.5" customHeight="1">
      <c r="A11" s="8"/>
      <c r="B11" s="25">
        <v>1</v>
      </c>
      <c r="C11" s="454"/>
      <c r="D11" s="461"/>
      <c r="E11" s="461"/>
      <c r="F11" s="461"/>
      <c r="G11" s="461"/>
      <c r="H11" s="461"/>
      <c r="I11" s="455"/>
      <c r="J11" s="536"/>
      <c r="K11" s="530"/>
      <c r="L11" s="530"/>
      <c r="M11" s="530"/>
      <c r="N11" s="531"/>
      <c r="O11" s="454"/>
      <c r="P11" s="461"/>
      <c r="Q11" s="455"/>
      <c r="R11" s="24">
        <v>5</v>
      </c>
      <c r="S11" s="454"/>
      <c r="T11" s="461"/>
      <c r="U11" s="461"/>
      <c r="V11" s="461"/>
      <c r="W11" s="461"/>
      <c r="X11" s="461"/>
      <c r="Y11" s="455"/>
      <c r="Z11" s="536"/>
      <c r="AA11" s="530"/>
      <c r="AB11" s="530"/>
      <c r="AC11" s="530"/>
      <c r="AD11" s="531"/>
      <c r="AE11" s="454"/>
      <c r="AF11" s="461"/>
      <c r="AG11" s="455"/>
      <c r="AH11" s="35"/>
      <c r="AI11" s="11"/>
      <c r="AU11" s="5" t="s">
        <v>222</v>
      </c>
      <c r="AV11" s="5">
        <v>0.95</v>
      </c>
    </row>
    <row r="12" spans="1:49" ht="13.5" customHeight="1">
      <c r="A12" s="8"/>
      <c r="B12" s="25">
        <v>2</v>
      </c>
      <c r="C12" s="454"/>
      <c r="D12" s="461"/>
      <c r="E12" s="461"/>
      <c r="F12" s="461"/>
      <c r="G12" s="461"/>
      <c r="H12" s="461"/>
      <c r="I12" s="455"/>
      <c r="J12" s="536"/>
      <c r="K12" s="530"/>
      <c r="L12" s="530"/>
      <c r="M12" s="530"/>
      <c r="N12" s="531"/>
      <c r="O12" s="454"/>
      <c r="P12" s="461"/>
      <c r="Q12" s="455"/>
      <c r="R12" s="24">
        <v>6</v>
      </c>
      <c r="S12" s="454"/>
      <c r="T12" s="461"/>
      <c r="U12" s="461"/>
      <c r="V12" s="461"/>
      <c r="W12" s="461"/>
      <c r="X12" s="461"/>
      <c r="Y12" s="455"/>
      <c r="Z12" s="536"/>
      <c r="AA12" s="530"/>
      <c r="AB12" s="530"/>
      <c r="AC12" s="530"/>
      <c r="AD12" s="531"/>
      <c r="AE12" s="454"/>
      <c r="AF12" s="461"/>
      <c r="AG12" s="455"/>
      <c r="AH12" s="35"/>
      <c r="AI12" s="11"/>
      <c r="AU12" s="5" t="s">
        <v>223</v>
      </c>
      <c r="AV12" s="5">
        <v>0.94499999999999995</v>
      </c>
    </row>
    <row r="13" spans="1:49" ht="13.5" customHeight="1">
      <c r="A13" s="8"/>
      <c r="B13" s="25">
        <v>3</v>
      </c>
      <c r="C13" s="454"/>
      <c r="D13" s="461"/>
      <c r="E13" s="461"/>
      <c r="F13" s="461"/>
      <c r="G13" s="461"/>
      <c r="H13" s="461"/>
      <c r="I13" s="455"/>
      <c r="J13" s="536"/>
      <c r="K13" s="530"/>
      <c r="L13" s="530"/>
      <c r="M13" s="530"/>
      <c r="N13" s="531"/>
      <c r="O13" s="454"/>
      <c r="P13" s="461"/>
      <c r="Q13" s="455"/>
      <c r="R13" s="24">
        <v>7</v>
      </c>
      <c r="S13" s="454"/>
      <c r="T13" s="461"/>
      <c r="U13" s="461"/>
      <c r="V13" s="461"/>
      <c r="W13" s="461"/>
      <c r="X13" s="461"/>
      <c r="Y13" s="455"/>
      <c r="Z13" s="536"/>
      <c r="AA13" s="530"/>
      <c r="AB13" s="530"/>
      <c r="AC13" s="530"/>
      <c r="AD13" s="531"/>
      <c r="AE13" s="454"/>
      <c r="AF13" s="461"/>
      <c r="AG13" s="455"/>
      <c r="AH13" s="35"/>
      <c r="AI13" s="11"/>
      <c r="AU13" s="5" t="s">
        <v>224</v>
      </c>
      <c r="AV13" s="5">
        <v>0.94</v>
      </c>
    </row>
    <row r="14" spans="1:49" ht="13.5" customHeight="1">
      <c r="A14" s="8"/>
      <c r="B14" s="25">
        <v>4</v>
      </c>
      <c r="C14" s="454"/>
      <c r="D14" s="461"/>
      <c r="E14" s="461"/>
      <c r="F14" s="461"/>
      <c r="G14" s="461"/>
      <c r="H14" s="461"/>
      <c r="I14" s="455"/>
      <c r="J14" s="536"/>
      <c r="K14" s="530"/>
      <c r="L14" s="530"/>
      <c r="M14" s="530"/>
      <c r="N14" s="531"/>
      <c r="O14" s="454"/>
      <c r="P14" s="461"/>
      <c r="Q14" s="455"/>
      <c r="R14" s="24">
        <v>8</v>
      </c>
      <c r="S14" s="454"/>
      <c r="T14" s="461"/>
      <c r="U14" s="461"/>
      <c r="V14" s="461"/>
      <c r="W14" s="461"/>
      <c r="X14" s="461"/>
      <c r="Y14" s="455"/>
      <c r="Z14" s="536"/>
      <c r="AA14" s="530"/>
      <c r="AB14" s="530"/>
      <c r="AC14" s="530"/>
      <c r="AD14" s="531"/>
      <c r="AE14" s="454"/>
      <c r="AF14" s="461"/>
      <c r="AG14" s="455"/>
      <c r="AH14" s="35"/>
      <c r="AI14" s="11"/>
      <c r="AU14" s="5" t="s">
        <v>225</v>
      </c>
      <c r="AV14" s="5">
        <v>0.93500000000000005</v>
      </c>
    </row>
    <row r="15" spans="1:49">
      <c r="A15" s="8"/>
      <c r="B15" s="2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6"/>
      <c r="AK15" s="9"/>
      <c r="AL15" s="9"/>
      <c r="AU15" s="5" t="s">
        <v>226</v>
      </c>
      <c r="AV15" s="5">
        <v>0.93</v>
      </c>
    </row>
    <row r="16" spans="1:49">
      <c r="A16" s="8"/>
      <c r="B16" s="9" t="s">
        <v>286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227</v>
      </c>
      <c r="AV16" s="5">
        <v>0.92500000000000004</v>
      </c>
    </row>
    <row r="17" spans="1:48">
      <c r="A17" s="8"/>
      <c r="B17" s="483"/>
      <c r="C17" s="491" t="s">
        <v>206</v>
      </c>
      <c r="D17" s="492"/>
      <c r="E17" s="492"/>
      <c r="F17" s="492"/>
      <c r="G17" s="492"/>
      <c r="H17" s="492"/>
      <c r="I17" s="492"/>
      <c r="J17" s="493"/>
      <c r="K17" s="491" t="s">
        <v>207</v>
      </c>
      <c r="L17" s="492"/>
      <c r="M17" s="492"/>
      <c r="N17" s="493"/>
      <c r="O17" s="532" t="s">
        <v>208</v>
      </c>
      <c r="P17" s="533"/>
      <c r="Q17" s="501" t="s">
        <v>176</v>
      </c>
      <c r="R17" s="502"/>
      <c r="S17" s="502"/>
      <c r="T17" s="503"/>
      <c r="U17" s="491" t="s">
        <v>177</v>
      </c>
      <c r="V17" s="493"/>
      <c r="W17" s="507" t="s">
        <v>209</v>
      </c>
      <c r="X17" s="508"/>
      <c r="Y17" s="508"/>
      <c r="Z17" s="508"/>
      <c r="AA17" s="508"/>
      <c r="AB17" s="509"/>
      <c r="AC17" s="497" t="s">
        <v>210</v>
      </c>
      <c r="AD17" s="498"/>
      <c r="AE17" s="513" t="s">
        <v>211</v>
      </c>
      <c r="AF17" s="513"/>
      <c r="AG17" s="513"/>
      <c r="AH17" s="513"/>
      <c r="AI17" s="12"/>
      <c r="AJ17" s="16"/>
      <c r="AK17" s="9"/>
      <c r="AU17" s="5" t="s">
        <v>228</v>
      </c>
      <c r="AV17" s="5">
        <v>0.92</v>
      </c>
    </row>
    <row r="18" spans="1:48">
      <c r="A18" s="8"/>
      <c r="B18" s="484"/>
      <c r="C18" s="494"/>
      <c r="D18" s="495"/>
      <c r="E18" s="495"/>
      <c r="F18" s="495"/>
      <c r="G18" s="495"/>
      <c r="H18" s="495"/>
      <c r="I18" s="495"/>
      <c r="J18" s="496"/>
      <c r="K18" s="494"/>
      <c r="L18" s="495"/>
      <c r="M18" s="495"/>
      <c r="N18" s="496"/>
      <c r="O18" s="534"/>
      <c r="P18" s="535"/>
      <c r="Q18" s="504"/>
      <c r="R18" s="505"/>
      <c r="S18" s="505"/>
      <c r="T18" s="506"/>
      <c r="U18" s="494"/>
      <c r="V18" s="496"/>
      <c r="W18" s="510"/>
      <c r="X18" s="511"/>
      <c r="Y18" s="511"/>
      <c r="Z18" s="511"/>
      <c r="AA18" s="511"/>
      <c r="AB18" s="512"/>
      <c r="AC18" s="499"/>
      <c r="AD18" s="500"/>
      <c r="AE18" s="513"/>
      <c r="AF18" s="513"/>
      <c r="AG18" s="513"/>
      <c r="AH18" s="513"/>
      <c r="AI18" s="12"/>
      <c r="AJ18" s="16"/>
      <c r="AK18" s="9"/>
      <c r="AR18" s="5" t="s">
        <v>276</v>
      </c>
      <c r="AU18" s="5" t="s">
        <v>229</v>
      </c>
      <c r="AV18" s="5">
        <v>0.91500000000000004</v>
      </c>
    </row>
    <row r="19" spans="1:48" ht="13.5" customHeight="1">
      <c r="A19" s="35"/>
      <c r="B19" s="24">
        <v>1</v>
      </c>
      <c r="C19" s="454"/>
      <c r="D19" s="461"/>
      <c r="E19" s="461"/>
      <c r="F19" s="461"/>
      <c r="G19" s="461"/>
      <c r="H19" s="461"/>
      <c r="I19" s="461"/>
      <c r="J19" s="455"/>
      <c r="K19" s="462"/>
      <c r="L19" s="463"/>
      <c r="M19" s="463"/>
      <c r="N19" s="464"/>
      <c r="O19" s="516"/>
      <c r="P19" s="517"/>
      <c r="Q19" s="480"/>
      <c r="R19" s="481"/>
      <c r="S19" s="481"/>
      <c r="T19" s="482"/>
      <c r="U19" s="518"/>
      <c r="V19" s="519"/>
      <c r="W19" s="520"/>
      <c r="X19" s="520"/>
      <c r="Y19" s="520"/>
      <c r="Z19" s="521"/>
      <c r="AA19" s="522" t="str">
        <f>IF(Q19="","",VLOOKUP(Q19,$B$71:$Y$80,10,FALSE))</f>
        <v/>
      </c>
      <c r="AB19" s="523"/>
      <c r="AC19" s="524"/>
      <c r="AD19" s="525"/>
      <c r="AE19" s="526" t="str">
        <f>IF(Q19="","",W19*AL19*AP19*44/12)</f>
        <v/>
      </c>
      <c r="AF19" s="526"/>
      <c r="AG19" s="526"/>
      <c r="AH19" s="526"/>
      <c r="AI19" s="36"/>
      <c r="AJ19" s="16"/>
      <c r="AK19" s="9"/>
      <c r="AL19" s="5" t="e">
        <f>VLOOKUP(Q19,$B$71:$Y$80,13,FALSE)</f>
        <v>#N/A</v>
      </c>
      <c r="AM19" s="465" t="e">
        <f>VLOOKUP(Q19,$B$71:$Y$80,17,FALSE)</f>
        <v>#N/A</v>
      </c>
      <c r="AN19" s="465"/>
      <c r="AO19" s="465"/>
      <c r="AP19" s="37" t="e">
        <f>VLOOKUP(Q19,$B$71:$Y$80,21,FALSE)</f>
        <v>#N/A</v>
      </c>
      <c r="AQ19" s="37">
        <f>Q19</f>
        <v>0</v>
      </c>
      <c r="AR19" s="38" t="e">
        <f>IF(W19="","",W19*AM19)*AC19</f>
        <v>#VALUE!</v>
      </c>
      <c r="AT19" s="5" t="e">
        <f>VLOOKUP(O19,$AU$1:$AV$60,2,FALSE)</f>
        <v>#N/A</v>
      </c>
      <c r="AU19" s="5" t="s">
        <v>230</v>
      </c>
      <c r="AV19" s="5">
        <v>0.91</v>
      </c>
    </row>
    <row r="20" spans="1:48" ht="13.5" customHeight="1">
      <c r="A20" s="8"/>
      <c r="B20" s="24">
        <v>2</v>
      </c>
      <c r="C20" s="454"/>
      <c r="D20" s="461"/>
      <c r="E20" s="461"/>
      <c r="F20" s="461"/>
      <c r="G20" s="461"/>
      <c r="H20" s="461"/>
      <c r="I20" s="461"/>
      <c r="J20" s="455"/>
      <c r="K20" s="462"/>
      <c r="L20" s="463"/>
      <c r="M20" s="463"/>
      <c r="N20" s="464"/>
      <c r="O20" s="516"/>
      <c r="P20" s="517"/>
      <c r="Q20" s="480"/>
      <c r="R20" s="481"/>
      <c r="S20" s="481"/>
      <c r="T20" s="482"/>
      <c r="U20" s="518"/>
      <c r="V20" s="519"/>
      <c r="W20" s="520"/>
      <c r="X20" s="520"/>
      <c r="Y20" s="520"/>
      <c r="Z20" s="521"/>
      <c r="AA20" s="522" t="str">
        <f>IF(Q20="","",VLOOKUP(Q20,$B$71:$Y$80,10,FALSE))</f>
        <v/>
      </c>
      <c r="AB20" s="523"/>
      <c r="AC20" s="524"/>
      <c r="AD20" s="525"/>
      <c r="AE20" s="526" t="str">
        <f>IF(Q20="","",W20*AL20*AP20*44/12)</f>
        <v/>
      </c>
      <c r="AF20" s="526"/>
      <c r="AG20" s="526"/>
      <c r="AH20" s="526"/>
      <c r="AI20" s="36"/>
      <c r="AL20" s="5" t="e">
        <f>VLOOKUP(Q20,$B$71:$Y$80,13,FALSE)</f>
        <v>#N/A</v>
      </c>
      <c r="AM20" s="465" t="e">
        <f>VLOOKUP(Q20,$B$71:$Y$80,17,FALSE)</f>
        <v>#N/A</v>
      </c>
      <c r="AN20" s="465"/>
      <c r="AO20" s="465"/>
      <c r="AP20" s="37" t="e">
        <f>VLOOKUP(Q20,$B$71:$Y$80,21,FALSE)</f>
        <v>#N/A</v>
      </c>
      <c r="AR20" s="38" t="e">
        <f>IF(W20="","",W20*AM20)*AC20</f>
        <v>#VALUE!</v>
      </c>
      <c r="AT20" s="5" t="e">
        <f>VLOOKUP(O20,$AU$1:$AV$60,2,FALSE)</f>
        <v>#N/A</v>
      </c>
      <c r="AU20" s="5" t="s">
        <v>231</v>
      </c>
      <c r="AV20" s="5">
        <v>0.90500000000000003</v>
      </c>
    </row>
    <row r="21" spans="1:48" ht="13.5" customHeight="1">
      <c r="A21" s="8"/>
      <c r="B21" s="24">
        <v>3</v>
      </c>
      <c r="C21" s="454"/>
      <c r="D21" s="461"/>
      <c r="E21" s="461"/>
      <c r="F21" s="461"/>
      <c r="G21" s="461"/>
      <c r="H21" s="461"/>
      <c r="I21" s="461"/>
      <c r="J21" s="455"/>
      <c r="K21" s="527"/>
      <c r="L21" s="528"/>
      <c r="M21" s="528"/>
      <c r="N21" s="529"/>
      <c r="O21" s="516"/>
      <c r="P21" s="517"/>
      <c r="Q21" s="480"/>
      <c r="R21" s="481"/>
      <c r="S21" s="481"/>
      <c r="T21" s="482"/>
      <c r="U21" s="518"/>
      <c r="V21" s="519"/>
      <c r="W21" s="520"/>
      <c r="X21" s="520"/>
      <c r="Y21" s="520"/>
      <c r="Z21" s="521"/>
      <c r="AA21" s="522" t="str">
        <f>IF(Q21="","",VLOOKUP(Q21,$B$71:$Y$80,10,FALSE))</f>
        <v/>
      </c>
      <c r="AB21" s="523"/>
      <c r="AC21" s="524"/>
      <c r="AD21" s="525"/>
      <c r="AE21" s="526" t="str">
        <f>IF(Q21="","",W21*AL21*AP21*44/12)</f>
        <v/>
      </c>
      <c r="AF21" s="526"/>
      <c r="AG21" s="526"/>
      <c r="AH21" s="526"/>
      <c r="AI21" s="36"/>
      <c r="AL21" s="5" t="e">
        <f>VLOOKUP(Q21,$B$71:$Y$80,13,FALSE)</f>
        <v>#N/A</v>
      </c>
      <c r="AM21" s="465" t="e">
        <f>VLOOKUP(Q21,$B$71:$Y$80,17,FALSE)</f>
        <v>#N/A</v>
      </c>
      <c r="AN21" s="465"/>
      <c r="AO21" s="465"/>
      <c r="AP21" s="37" t="e">
        <f>VLOOKUP(Q21,$B$71:$Y$80,21,FALSE)</f>
        <v>#N/A</v>
      </c>
      <c r="AR21" s="38" t="e">
        <f>IF(W21="","",W21*AM21)*AC21</f>
        <v>#VALUE!</v>
      </c>
      <c r="AT21" s="5" t="e">
        <f>VLOOKUP(O21,$AU$1:$AV$60,2,FALSE)</f>
        <v>#N/A</v>
      </c>
      <c r="AU21" s="5" t="s">
        <v>232</v>
      </c>
      <c r="AV21" s="5">
        <v>0.9</v>
      </c>
    </row>
    <row r="22" spans="1:48" ht="13.5" customHeight="1" thickBot="1">
      <c r="A22" s="8"/>
      <c r="B22" s="24">
        <v>4</v>
      </c>
      <c r="C22" s="454"/>
      <c r="D22" s="461"/>
      <c r="E22" s="461"/>
      <c r="F22" s="461"/>
      <c r="G22" s="461"/>
      <c r="H22" s="461"/>
      <c r="I22" s="461"/>
      <c r="J22" s="455"/>
      <c r="K22" s="462"/>
      <c r="L22" s="463"/>
      <c r="M22" s="463"/>
      <c r="N22" s="464"/>
      <c r="O22" s="516"/>
      <c r="P22" s="517"/>
      <c r="Q22" s="480"/>
      <c r="R22" s="481"/>
      <c r="S22" s="481"/>
      <c r="T22" s="482"/>
      <c r="U22" s="518"/>
      <c r="V22" s="519"/>
      <c r="W22" s="520"/>
      <c r="X22" s="520"/>
      <c r="Y22" s="520"/>
      <c r="Z22" s="521"/>
      <c r="AA22" s="522" t="str">
        <f>IF(Q22="","",VLOOKUP(Q22,$B$71:$Y$80,10,FALSE))</f>
        <v/>
      </c>
      <c r="AB22" s="523"/>
      <c r="AC22" s="524"/>
      <c r="AD22" s="525"/>
      <c r="AE22" s="526" t="str">
        <f>IF(Q22="","",W22*AL22*AP22*44/12)</f>
        <v/>
      </c>
      <c r="AF22" s="526"/>
      <c r="AG22" s="526"/>
      <c r="AH22" s="526"/>
      <c r="AI22" s="36"/>
      <c r="AL22" s="5" t="e">
        <f>VLOOKUP(Q22,$B$71:$Y$80,13,FALSE)</f>
        <v>#N/A</v>
      </c>
      <c r="AM22" s="465" t="e">
        <f>VLOOKUP(Q22,$B$71:$Y$80,17,FALSE)</f>
        <v>#N/A</v>
      </c>
      <c r="AN22" s="465"/>
      <c r="AO22" s="465"/>
      <c r="AP22" s="37" t="e">
        <f>VLOOKUP(Q22,$B$71:$Y$80,21,FALSE)</f>
        <v>#N/A</v>
      </c>
      <c r="AR22" s="38" t="e">
        <f>IF(W22="","",W22*AM22)*AC22</f>
        <v>#VALUE!</v>
      </c>
      <c r="AT22" s="5" t="e">
        <f>VLOOKUP(O22,$AU$1:$AV$60,2,FALSE)</f>
        <v>#N/A</v>
      </c>
      <c r="AU22" s="5" t="s">
        <v>233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9"/>
      <c r="R23" s="39"/>
      <c r="S23" s="39"/>
      <c r="T23" s="39"/>
      <c r="U23" s="108"/>
      <c r="V23" s="32"/>
      <c r="W23" s="108"/>
      <c r="X23" s="108"/>
      <c r="Y23" s="108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0">
        <f>_xlfn.AGGREGATE(9,7,AR19:AR22)</f>
        <v>0</v>
      </c>
      <c r="AU23" s="5" t="s">
        <v>234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1" t="str">
        <f>IF(COUNTIF(K19:K22,"その他")&gt;=1,"ボイラ方式がその他の場合の説明を記載→","")</f>
        <v/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235</v>
      </c>
      <c r="AV24" s="5">
        <v>0.88500000000000001</v>
      </c>
    </row>
    <row r="25" spans="1:48" ht="13.5" customHeight="1">
      <c r="A25" s="8"/>
      <c r="B25" s="16"/>
      <c r="C25" s="16"/>
      <c r="D25" s="9"/>
      <c r="E25" s="9"/>
      <c r="F25" s="6"/>
      <c r="G25" s="16"/>
      <c r="H25" s="9"/>
      <c r="I25" s="9"/>
      <c r="J25" s="6"/>
      <c r="K25" s="16"/>
      <c r="L25" s="9"/>
      <c r="M25" s="9"/>
      <c r="N25" s="9"/>
      <c r="O25" s="9"/>
      <c r="P25" s="6"/>
      <c r="Q25" s="16"/>
      <c r="R25" s="42" t="s">
        <v>21</v>
      </c>
      <c r="S25" s="440" t="s">
        <v>29</v>
      </c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1"/>
      <c r="AO25" s="5" t="s">
        <v>360</v>
      </c>
      <c r="AU25" s="5" t="s">
        <v>236</v>
      </c>
      <c r="AV25" s="5">
        <v>0.88</v>
      </c>
    </row>
    <row r="26" spans="1:48" ht="13.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3" t="str">
        <f>IF(AQ7=1,"",AO26)</f>
        <v/>
      </c>
      <c r="Q26" s="14"/>
      <c r="R26" s="15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3"/>
      <c r="AO26" s="5" t="s">
        <v>359</v>
      </c>
      <c r="AU26" s="5" t="s">
        <v>237</v>
      </c>
      <c r="AV26" s="5">
        <v>0.875</v>
      </c>
    </row>
    <row r="27" spans="1:48" ht="13.5" customHeight="1">
      <c r="A27" s="44"/>
      <c r="B27" s="17"/>
      <c r="C27" s="18"/>
      <c r="D27" s="18"/>
      <c r="F27" s="18"/>
      <c r="G27" s="18"/>
      <c r="H27" s="444" t="s">
        <v>18</v>
      </c>
      <c r="I27" s="444"/>
      <c r="J27" s="444"/>
      <c r="K27" s="444"/>
      <c r="L27" s="444"/>
      <c r="M27" s="444"/>
      <c r="N27" s="444"/>
      <c r="O27" s="444"/>
      <c r="P27" s="446"/>
      <c r="Q27" s="447"/>
      <c r="R27" s="447"/>
      <c r="S27" s="447"/>
      <c r="T27" s="447"/>
      <c r="U27" s="447"/>
      <c r="V27" s="396" t="s">
        <v>15</v>
      </c>
      <c r="W27" s="396"/>
      <c r="X27" s="396"/>
      <c r="Y27" s="413"/>
      <c r="Z27" s="514">
        <f>SUM(AE19:AG22)</f>
        <v>0</v>
      </c>
      <c r="AA27" s="515"/>
      <c r="AB27" s="515"/>
      <c r="AC27" s="515"/>
      <c r="AD27" s="515"/>
      <c r="AE27" s="515"/>
      <c r="AF27" s="436" t="s">
        <v>15</v>
      </c>
      <c r="AG27" s="436"/>
      <c r="AH27" s="436"/>
      <c r="AI27" s="431"/>
      <c r="AU27" s="5" t="s">
        <v>238</v>
      </c>
      <c r="AV27" s="5">
        <v>0.87</v>
      </c>
    </row>
    <row r="28" spans="1:48" ht="13.5" customHeight="1">
      <c r="A28" s="44"/>
      <c r="B28" s="17"/>
      <c r="C28" s="18"/>
      <c r="D28" s="18"/>
      <c r="F28" s="18"/>
      <c r="G28" s="18"/>
      <c r="H28" s="445"/>
      <c r="I28" s="445"/>
      <c r="J28" s="445"/>
      <c r="K28" s="445"/>
      <c r="L28" s="445"/>
      <c r="M28" s="445"/>
      <c r="N28" s="445"/>
      <c r="O28" s="445"/>
      <c r="P28" s="448"/>
      <c r="Q28" s="449"/>
      <c r="R28" s="449"/>
      <c r="S28" s="449"/>
      <c r="T28" s="449"/>
      <c r="U28" s="449"/>
      <c r="V28" s="429"/>
      <c r="W28" s="429"/>
      <c r="X28" s="429"/>
      <c r="Y28" s="415"/>
      <c r="Z28" s="452"/>
      <c r="AA28" s="453"/>
      <c r="AB28" s="453"/>
      <c r="AC28" s="453"/>
      <c r="AD28" s="453"/>
      <c r="AE28" s="453"/>
      <c r="AF28" s="429"/>
      <c r="AG28" s="429"/>
      <c r="AH28" s="429"/>
      <c r="AI28" s="415"/>
      <c r="AU28" s="5" t="s">
        <v>239</v>
      </c>
      <c r="AV28" s="5">
        <v>0.86499999999999999</v>
      </c>
    </row>
    <row r="29" spans="1:48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U29" s="5" t="s">
        <v>240</v>
      </c>
      <c r="AV29" s="5">
        <v>0.86</v>
      </c>
    </row>
    <row r="30" spans="1:48" ht="13.5" customHeight="1">
      <c r="A30" s="437" t="s">
        <v>13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9"/>
      <c r="AU30" s="5" t="s">
        <v>241</v>
      </c>
      <c r="AV30" s="5">
        <v>0.85499999999999998</v>
      </c>
    </row>
    <row r="31" spans="1:48" ht="13.5" customHeight="1">
      <c r="A31" s="45" t="s">
        <v>278</v>
      </c>
      <c r="B31" s="32"/>
      <c r="C31" s="46"/>
      <c r="D31" s="46"/>
      <c r="E31" s="46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7"/>
      <c r="AU31" s="5" t="s">
        <v>242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243</v>
      </c>
      <c r="AV32" s="5">
        <v>0.84499999999999997</v>
      </c>
    </row>
    <row r="33" spans="1:48" ht="13.5" customHeight="1">
      <c r="A33" s="8"/>
      <c r="B33" s="9" t="s">
        <v>179</v>
      </c>
      <c r="C33" s="9"/>
      <c r="D33" s="9"/>
      <c r="E33" s="9"/>
      <c r="F33" s="9"/>
      <c r="G33" s="9"/>
      <c r="H33" s="9"/>
      <c r="I33" s="474"/>
      <c r="J33" s="475"/>
      <c r="K33" s="475"/>
      <c r="L33" s="475"/>
      <c r="M33" s="475"/>
      <c r="N33" s="475"/>
      <c r="O33" s="475"/>
      <c r="P33" s="476"/>
      <c r="Q33" s="6"/>
      <c r="R33" s="9"/>
      <c r="S33" s="48"/>
      <c r="T33" s="48"/>
      <c r="U33" s="9"/>
      <c r="V33" s="9"/>
      <c r="W33" s="9"/>
      <c r="X33" s="9"/>
      <c r="Y33" s="49"/>
      <c r="Z33" s="49"/>
      <c r="AA33" s="49"/>
      <c r="AB33" s="49"/>
      <c r="AC33" s="9"/>
      <c r="AD33" s="9"/>
      <c r="AE33" s="9"/>
      <c r="AF33" s="9"/>
      <c r="AG33" s="33"/>
      <c r="AH33" s="10"/>
      <c r="AI33" s="11"/>
      <c r="AU33" s="5" t="s">
        <v>244</v>
      </c>
      <c r="AV33" s="5">
        <v>0.84</v>
      </c>
    </row>
    <row r="34" spans="1:48" ht="13.5" customHeight="1">
      <c r="A34" s="8"/>
      <c r="B34" s="9" t="s">
        <v>10</v>
      </c>
      <c r="C34" s="9"/>
      <c r="D34" s="9"/>
      <c r="E34" s="9"/>
      <c r="F34" s="9"/>
      <c r="G34" s="9"/>
      <c r="H34" s="9"/>
      <c r="I34" s="477"/>
      <c r="J34" s="478"/>
      <c r="K34" s="478"/>
      <c r="L34" s="478"/>
      <c r="M34" s="478"/>
      <c r="N34" s="478"/>
      <c r="O34" s="478"/>
      <c r="P34" s="479"/>
      <c r="Q34" s="9" t="s">
        <v>287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245</v>
      </c>
      <c r="AV34" s="5">
        <v>0.83499999999999996</v>
      </c>
    </row>
    <row r="35" spans="1:48" ht="13.5" customHeight="1">
      <c r="A35" s="8"/>
      <c r="B35" s="9" t="s">
        <v>176</v>
      </c>
      <c r="C35" s="9"/>
      <c r="D35" s="9"/>
      <c r="E35" s="9"/>
      <c r="F35" s="9"/>
      <c r="G35" s="9"/>
      <c r="H35" s="9"/>
      <c r="I35" s="480"/>
      <c r="J35" s="481"/>
      <c r="K35" s="481"/>
      <c r="L35" s="481"/>
      <c r="M35" s="481"/>
      <c r="N35" s="481"/>
      <c r="O35" s="481"/>
      <c r="P35" s="482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246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247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248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0"/>
      <c r="J38" s="50"/>
      <c r="K38" s="50"/>
      <c r="L38" s="50"/>
      <c r="M38" s="50"/>
      <c r="N38" s="9" t="s">
        <v>288</v>
      </c>
      <c r="O38" s="50"/>
      <c r="P38" s="5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249</v>
      </c>
      <c r="AV38" s="5">
        <v>0.81499999999999995</v>
      </c>
    </row>
    <row r="39" spans="1:48" ht="13.5" customHeight="1">
      <c r="A39" s="8"/>
      <c r="B39" s="483"/>
      <c r="C39" s="485" t="s">
        <v>206</v>
      </c>
      <c r="D39" s="486"/>
      <c r="E39" s="486"/>
      <c r="F39" s="486"/>
      <c r="G39" s="486"/>
      <c r="H39" s="486"/>
      <c r="I39" s="486"/>
      <c r="J39" s="486"/>
      <c r="K39" s="487"/>
      <c r="L39" s="491" t="s">
        <v>207</v>
      </c>
      <c r="M39" s="492"/>
      <c r="N39" s="492"/>
      <c r="O39" s="493"/>
      <c r="P39" s="412" t="s">
        <v>270</v>
      </c>
      <c r="Q39" s="413"/>
      <c r="R39" s="497" t="s">
        <v>210</v>
      </c>
      <c r="S39" s="498"/>
      <c r="T39" s="501" t="s">
        <v>273</v>
      </c>
      <c r="U39" s="502"/>
      <c r="V39" s="503"/>
      <c r="W39" s="507" t="s">
        <v>275</v>
      </c>
      <c r="X39" s="508"/>
      <c r="Y39" s="508"/>
      <c r="Z39" s="508"/>
      <c r="AA39" s="508"/>
      <c r="AB39" s="509"/>
      <c r="AC39" s="513" t="s">
        <v>211</v>
      </c>
      <c r="AD39" s="513"/>
      <c r="AE39" s="513"/>
      <c r="AF39" s="513"/>
      <c r="AG39" s="6"/>
      <c r="AH39" s="9"/>
      <c r="AI39" s="11"/>
      <c r="AU39" s="5" t="s">
        <v>250</v>
      </c>
      <c r="AV39" s="5">
        <v>0.81</v>
      </c>
    </row>
    <row r="40" spans="1:48" ht="13.5" customHeight="1">
      <c r="A40" s="8"/>
      <c r="B40" s="484"/>
      <c r="C40" s="488"/>
      <c r="D40" s="489"/>
      <c r="E40" s="489"/>
      <c r="F40" s="489"/>
      <c r="G40" s="489"/>
      <c r="H40" s="489"/>
      <c r="I40" s="489"/>
      <c r="J40" s="489"/>
      <c r="K40" s="490"/>
      <c r="L40" s="494"/>
      <c r="M40" s="495"/>
      <c r="N40" s="495"/>
      <c r="O40" s="496"/>
      <c r="P40" s="414"/>
      <c r="Q40" s="415"/>
      <c r="R40" s="499"/>
      <c r="S40" s="500"/>
      <c r="T40" s="504"/>
      <c r="U40" s="505"/>
      <c r="V40" s="506"/>
      <c r="W40" s="510"/>
      <c r="X40" s="511"/>
      <c r="Y40" s="511"/>
      <c r="Z40" s="511"/>
      <c r="AA40" s="511"/>
      <c r="AB40" s="512"/>
      <c r="AC40" s="513"/>
      <c r="AD40" s="513"/>
      <c r="AE40" s="513"/>
      <c r="AF40" s="513"/>
      <c r="AG40" s="6"/>
      <c r="AH40" s="10"/>
      <c r="AI40" s="51"/>
      <c r="AU40" s="5" t="s">
        <v>251</v>
      </c>
      <c r="AV40" s="5">
        <v>0.80500000000000005</v>
      </c>
    </row>
    <row r="41" spans="1:48" ht="13.5" customHeight="1">
      <c r="A41" s="8"/>
      <c r="B41" s="52">
        <v>1</v>
      </c>
      <c r="C41" s="454"/>
      <c r="D41" s="461"/>
      <c r="E41" s="461"/>
      <c r="F41" s="461"/>
      <c r="G41" s="461"/>
      <c r="H41" s="461"/>
      <c r="I41" s="461"/>
      <c r="J41" s="461"/>
      <c r="K41" s="455"/>
      <c r="L41" s="462"/>
      <c r="M41" s="463"/>
      <c r="N41" s="463"/>
      <c r="O41" s="464"/>
      <c r="P41" s="454"/>
      <c r="Q41" s="455"/>
      <c r="R41" s="456"/>
      <c r="S41" s="457"/>
      <c r="T41" s="458"/>
      <c r="U41" s="459"/>
      <c r="V41" s="460"/>
      <c r="W41" s="469">
        <f>AR45</f>
        <v>0</v>
      </c>
      <c r="X41" s="470"/>
      <c r="Y41" s="470"/>
      <c r="Z41" s="470"/>
      <c r="AA41" s="391" t="str">
        <f>IF(I35="","",VLOOKUP(I35,$B$71:$Y$80,10,FALSE))</f>
        <v/>
      </c>
      <c r="AB41" s="385"/>
      <c r="AC41" s="471" t="str">
        <f>IF(I35="","",W41*AL41*AP41*44/12)</f>
        <v/>
      </c>
      <c r="AD41" s="472"/>
      <c r="AE41" s="472"/>
      <c r="AF41" s="473"/>
      <c r="AG41" s="16"/>
      <c r="AH41" s="10"/>
      <c r="AI41" s="11"/>
      <c r="AL41" s="5" t="e">
        <f>VLOOKUP(I35,$B$71:$Y$80,13,FALSE)</f>
        <v>#N/A</v>
      </c>
      <c r="AM41" s="465" t="e">
        <f>VLOOKUP(I35,$B$71:$Y$80,17,FALSE)</f>
        <v>#N/A</v>
      </c>
      <c r="AN41" s="465"/>
      <c r="AO41" s="465"/>
      <c r="AP41" s="37" t="e">
        <f>VLOOKUP(I35,$B$71:$Y$80,21,FALSE)</f>
        <v>#N/A</v>
      </c>
      <c r="AR41" s="5" t="e">
        <f>$AR$23*T41/R41/AM41</f>
        <v>#DIV/0!</v>
      </c>
      <c r="AU41" s="5" t="s">
        <v>252</v>
      </c>
      <c r="AV41" s="5">
        <v>0.8</v>
      </c>
    </row>
    <row r="42" spans="1:48" ht="13.5" customHeight="1">
      <c r="A42" s="8"/>
      <c r="B42" s="52">
        <v>2</v>
      </c>
      <c r="C42" s="454"/>
      <c r="D42" s="461"/>
      <c r="E42" s="461"/>
      <c r="F42" s="461"/>
      <c r="G42" s="461"/>
      <c r="H42" s="461"/>
      <c r="I42" s="461"/>
      <c r="J42" s="461"/>
      <c r="K42" s="455"/>
      <c r="L42" s="462"/>
      <c r="M42" s="463"/>
      <c r="N42" s="463"/>
      <c r="O42" s="464"/>
      <c r="P42" s="454"/>
      <c r="Q42" s="455"/>
      <c r="R42" s="456"/>
      <c r="S42" s="457"/>
      <c r="T42" s="458"/>
      <c r="U42" s="459"/>
      <c r="V42" s="460"/>
      <c r="W42" s="466" t="s">
        <v>291</v>
      </c>
      <c r="X42" s="467"/>
      <c r="Y42" s="467"/>
      <c r="Z42" s="467"/>
      <c r="AA42" s="467"/>
      <c r="AB42" s="467"/>
      <c r="AC42" s="467"/>
      <c r="AD42" s="467"/>
      <c r="AE42" s="467"/>
      <c r="AF42" s="467"/>
      <c r="AG42" s="16"/>
      <c r="AH42" s="9"/>
      <c r="AI42" s="11"/>
      <c r="AM42" s="465" t="e">
        <f>VLOOKUP(IF(C42="","",I$35),$B$71:$Y$80,17,FALSE)</f>
        <v>#N/A</v>
      </c>
      <c r="AN42" s="465"/>
      <c r="AO42" s="465"/>
      <c r="AP42" s="37" t="e">
        <f>VLOOKUP(IF(C42="","",I$35),$B$71:$Y$80,21,FALSE)</f>
        <v>#N/A</v>
      </c>
      <c r="AR42" s="5" t="e">
        <f>$AR$23*T42/R42/AM42</f>
        <v>#DIV/0!</v>
      </c>
      <c r="AU42" s="5" t="s">
        <v>253</v>
      </c>
      <c r="AV42" s="5">
        <v>0.79500000000000004</v>
      </c>
    </row>
    <row r="43" spans="1:48" ht="13.5" customHeight="1">
      <c r="A43" s="8"/>
      <c r="B43" s="52">
        <v>3</v>
      </c>
      <c r="C43" s="454"/>
      <c r="D43" s="461"/>
      <c r="E43" s="461"/>
      <c r="F43" s="461"/>
      <c r="G43" s="461"/>
      <c r="H43" s="461"/>
      <c r="I43" s="461"/>
      <c r="J43" s="461"/>
      <c r="K43" s="455"/>
      <c r="L43" s="462"/>
      <c r="M43" s="463"/>
      <c r="N43" s="463"/>
      <c r="O43" s="464"/>
      <c r="P43" s="454"/>
      <c r="Q43" s="455"/>
      <c r="R43" s="456"/>
      <c r="S43" s="457"/>
      <c r="T43" s="458"/>
      <c r="U43" s="459"/>
      <c r="V43" s="460"/>
      <c r="W43" s="468"/>
      <c r="X43" s="440"/>
      <c r="Y43" s="440"/>
      <c r="Z43" s="440"/>
      <c r="AA43" s="440"/>
      <c r="AB43" s="440"/>
      <c r="AC43" s="440"/>
      <c r="AD43" s="440"/>
      <c r="AE43" s="440"/>
      <c r="AF43" s="440"/>
      <c r="AG43" s="16"/>
      <c r="AH43" s="9"/>
      <c r="AI43" s="11"/>
      <c r="AM43" s="465" t="e">
        <f>VLOOKUP(IF(C43="","",I$35),$B$71:$Y$80,17,FALSE)</f>
        <v>#N/A</v>
      </c>
      <c r="AN43" s="465"/>
      <c r="AO43" s="465"/>
      <c r="AP43" s="37" t="e">
        <f>VLOOKUP(IF(C43="","",I$35),$B$71:$Y$80,21,FALSE)</f>
        <v>#N/A</v>
      </c>
      <c r="AR43" s="5" t="e">
        <f>$AR$23*T43/R43/AM43</f>
        <v>#DIV/0!</v>
      </c>
      <c r="AU43" s="5" t="s">
        <v>254</v>
      </c>
      <c r="AV43" s="5">
        <v>0.79</v>
      </c>
    </row>
    <row r="44" spans="1:48" ht="13.5" customHeight="1" thickBot="1">
      <c r="A44" s="8"/>
      <c r="B44" s="52">
        <v>4</v>
      </c>
      <c r="C44" s="454"/>
      <c r="D44" s="461"/>
      <c r="E44" s="461"/>
      <c r="F44" s="461"/>
      <c r="G44" s="461"/>
      <c r="H44" s="461"/>
      <c r="I44" s="461"/>
      <c r="J44" s="461"/>
      <c r="K44" s="455"/>
      <c r="L44" s="462"/>
      <c r="M44" s="463"/>
      <c r="N44" s="463"/>
      <c r="O44" s="464"/>
      <c r="P44" s="454"/>
      <c r="Q44" s="455"/>
      <c r="R44" s="456"/>
      <c r="S44" s="457"/>
      <c r="T44" s="458"/>
      <c r="U44" s="459"/>
      <c r="V44" s="46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6"/>
      <c r="AH44" s="9"/>
      <c r="AI44" s="11"/>
      <c r="AM44" s="465" t="e">
        <f>VLOOKUP(IF(C44="","",I$35),$B$71:$Y$80,17,FALSE)</f>
        <v>#N/A</v>
      </c>
      <c r="AN44" s="465"/>
      <c r="AO44" s="465"/>
      <c r="AP44" s="37" t="e">
        <f>VLOOKUP(IF(C44="","",I$35),$B$71:$Y$80,21,FALSE)</f>
        <v>#N/A</v>
      </c>
      <c r="AR44" s="5" t="e">
        <f>$AR$23*T44/R44/AM44</f>
        <v>#DIV/0!</v>
      </c>
      <c r="AU44" s="5" t="s">
        <v>255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0"/>
      <c r="J45" s="50"/>
      <c r="K45" s="50"/>
      <c r="L45" s="50"/>
      <c r="M45" s="50"/>
      <c r="N45" s="50"/>
      <c r="O45" s="50"/>
      <c r="P45" s="50"/>
      <c r="Q45" s="9"/>
      <c r="R45" s="9"/>
      <c r="S45" s="53" t="s">
        <v>274</v>
      </c>
      <c r="T45" s="437">
        <f>SUM(T41:U44)</f>
        <v>0</v>
      </c>
      <c r="U45" s="438"/>
      <c r="V45" s="439"/>
      <c r="W45" s="54" t="s">
        <v>289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0">
        <f>_xlfn.AGGREGATE(9,7,AR41:AR44)</f>
        <v>0</v>
      </c>
      <c r="AU45" s="5" t="s">
        <v>256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257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5"/>
      <c r="AC47" s="55"/>
      <c r="AD47" s="55"/>
      <c r="AE47" s="55"/>
      <c r="AF47" s="9"/>
      <c r="AG47" s="33"/>
      <c r="AH47" s="9"/>
      <c r="AI47" s="11"/>
      <c r="AU47" s="5" t="s">
        <v>258</v>
      </c>
      <c r="AV47" s="5">
        <v>0.77</v>
      </c>
    </row>
    <row r="48" spans="1:48" ht="13.5" customHeight="1">
      <c r="A48" s="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16"/>
      <c r="R48" s="42" t="s">
        <v>21</v>
      </c>
      <c r="S48" s="440" t="s">
        <v>29</v>
      </c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1"/>
      <c r="AU48" s="5" t="s">
        <v>236</v>
      </c>
      <c r="AV48" s="5">
        <v>0.88</v>
      </c>
    </row>
    <row r="49" spans="1:4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43" t="str">
        <f>IF(AQ7=1,"",AO49)</f>
        <v/>
      </c>
      <c r="Q49" s="14"/>
      <c r="R49" s="15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442"/>
      <c r="AI49" s="443"/>
      <c r="AO49" s="5" t="s">
        <v>359</v>
      </c>
      <c r="AU49" s="5" t="s">
        <v>237</v>
      </c>
      <c r="AV49" s="5">
        <v>0.875</v>
      </c>
    </row>
    <row r="50" spans="1:48">
      <c r="A50" s="44"/>
      <c r="C50" s="18"/>
      <c r="D50" s="18"/>
      <c r="E50" s="18"/>
      <c r="F50" s="18"/>
      <c r="G50" s="18"/>
      <c r="H50" s="444" t="s">
        <v>19</v>
      </c>
      <c r="I50" s="444"/>
      <c r="J50" s="444"/>
      <c r="K50" s="444"/>
      <c r="L50" s="444"/>
      <c r="M50" s="444"/>
      <c r="N50" s="444"/>
      <c r="O50" s="444"/>
      <c r="P50" s="446"/>
      <c r="Q50" s="447"/>
      <c r="R50" s="447"/>
      <c r="S50" s="447"/>
      <c r="T50" s="447"/>
      <c r="U50" s="447"/>
      <c r="V50" s="396" t="s">
        <v>15</v>
      </c>
      <c r="W50" s="396"/>
      <c r="X50" s="396"/>
      <c r="Y50" s="413"/>
      <c r="Z50" s="450" t="str">
        <f>AC41</f>
        <v/>
      </c>
      <c r="AA50" s="451"/>
      <c r="AB50" s="451"/>
      <c r="AC50" s="451"/>
      <c r="AD50" s="451"/>
      <c r="AE50" s="451"/>
      <c r="AF50" s="396" t="s">
        <v>15</v>
      </c>
      <c r="AG50" s="396"/>
      <c r="AH50" s="396"/>
      <c r="AI50" s="413"/>
      <c r="AU50" s="5" t="s">
        <v>259</v>
      </c>
      <c r="AV50" s="5">
        <v>0.755</v>
      </c>
    </row>
    <row r="51" spans="1:48">
      <c r="A51" s="44"/>
      <c r="B51" s="17"/>
      <c r="C51" s="18"/>
      <c r="D51" s="18"/>
      <c r="E51" s="18"/>
      <c r="F51" s="18"/>
      <c r="G51" s="18"/>
      <c r="H51" s="445"/>
      <c r="I51" s="445"/>
      <c r="J51" s="445"/>
      <c r="K51" s="445"/>
      <c r="L51" s="445"/>
      <c r="M51" s="445"/>
      <c r="N51" s="445"/>
      <c r="O51" s="445"/>
      <c r="P51" s="448"/>
      <c r="Q51" s="449"/>
      <c r="R51" s="449"/>
      <c r="S51" s="449"/>
      <c r="T51" s="449"/>
      <c r="U51" s="449"/>
      <c r="V51" s="429"/>
      <c r="W51" s="429"/>
      <c r="X51" s="429"/>
      <c r="Y51" s="415"/>
      <c r="Z51" s="452"/>
      <c r="AA51" s="453"/>
      <c r="AB51" s="453"/>
      <c r="AC51" s="453"/>
      <c r="AD51" s="453"/>
      <c r="AE51" s="453"/>
      <c r="AF51" s="429"/>
      <c r="AG51" s="429"/>
      <c r="AH51" s="429"/>
      <c r="AI51" s="415"/>
      <c r="AU51" s="5" t="s">
        <v>260</v>
      </c>
      <c r="AV51" s="5">
        <v>0.75</v>
      </c>
    </row>
    <row r="52" spans="1:48" ht="14.25" thickBo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U52" s="5" t="s">
        <v>261</v>
      </c>
      <c r="AV52" s="5">
        <v>0.745</v>
      </c>
    </row>
    <row r="53" spans="1:48" ht="14.25" thickTop="1">
      <c r="A53" s="10"/>
      <c r="B53" s="424" t="s">
        <v>18</v>
      </c>
      <c r="C53" s="425"/>
      <c r="D53" s="425"/>
      <c r="E53" s="425"/>
      <c r="F53" s="425"/>
      <c r="G53" s="425"/>
      <c r="H53" s="425"/>
      <c r="I53" s="425"/>
      <c r="J53" s="425"/>
      <c r="K53" s="426"/>
      <c r="N53" s="424" t="s">
        <v>19</v>
      </c>
      <c r="O53" s="425"/>
      <c r="P53" s="425"/>
      <c r="Q53" s="425"/>
      <c r="R53" s="425"/>
      <c r="S53" s="425"/>
      <c r="T53" s="425"/>
      <c r="U53" s="425"/>
      <c r="V53" s="425"/>
      <c r="W53" s="426"/>
      <c r="Z53" s="403" t="s">
        <v>16</v>
      </c>
      <c r="AA53" s="404"/>
      <c r="AB53" s="404"/>
      <c r="AC53" s="404"/>
      <c r="AD53" s="404"/>
      <c r="AE53" s="404"/>
      <c r="AF53" s="404"/>
      <c r="AG53" s="404"/>
      <c r="AH53" s="404"/>
      <c r="AI53" s="405"/>
      <c r="AU53" s="5" t="s">
        <v>262</v>
      </c>
      <c r="AV53" s="5">
        <v>0.74</v>
      </c>
    </row>
    <row r="54" spans="1:48" ht="13.5" customHeight="1">
      <c r="A54" s="10"/>
      <c r="B54" s="427">
        <f>IF($AQ$7=2,P27,Z27)</f>
        <v>0</v>
      </c>
      <c r="C54" s="428"/>
      <c r="D54" s="428"/>
      <c r="E54" s="428"/>
      <c r="F54" s="428"/>
      <c r="G54" s="428"/>
      <c r="H54" s="396" t="s">
        <v>15</v>
      </c>
      <c r="I54" s="396"/>
      <c r="J54" s="396"/>
      <c r="K54" s="413"/>
      <c r="L54" s="430" t="s">
        <v>20</v>
      </c>
      <c r="M54" s="431"/>
      <c r="N54" s="432" t="str">
        <f>IF(AQ7=2,P50,Z50)</f>
        <v/>
      </c>
      <c r="O54" s="433"/>
      <c r="P54" s="433"/>
      <c r="Q54" s="433"/>
      <c r="R54" s="433"/>
      <c r="S54" s="433"/>
      <c r="T54" s="396" t="s">
        <v>15</v>
      </c>
      <c r="U54" s="396"/>
      <c r="V54" s="396"/>
      <c r="W54" s="413"/>
      <c r="X54" s="430" t="s">
        <v>17</v>
      </c>
      <c r="Y54" s="436"/>
      <c r="Z54" s="416" t="str">
        <f>IFERROR(B54-N54,"")</f>
        <v/>
      </c>
      <c r="AA54" s="407"/>
      <c r="AB54" s="407"/>
      <c r="AC54" s="407"/>
      <c r="AD54" s="407"/>
      <c r="AE54" s="407"/>
      <c r="AF54" s="396" t="s">
        <v>15</v>
      </c>
      <c r="AG54" s="396"/>
      <c r="AH54" s="396"/>
      <c r="AI54" s="397"/>
      <c r="AU54" s="5" t="s">
        <v>263</v>
      </c>
      <c r="AV54" s="5">
        <v>0.73499999999999999</v>
      </c>
    </row>
    <row r="55" spans="1:48" ht="14.25" customHeight="1" thickBot="1">
      <c r="A55" s="19"/>
      <c r="B55" s="427"/>
      <c r="C55" s="428"/>
      <c r="D55" s="428"/>
      <c r="E55" s="428"/>
      <c r="F55" s="428"/>
      <c r="G55" s="428"/>
      <c r="H55" s="429"/>
      <c r="I55" s="429"/>
      <c r="J55" s="429"/>
      <c r="K55" s="415"/>
      <c r="L55" s="430"/>
      <c r="M55" s="431"/>
      <c r="N55" s="434"/>
      <c r="O55" s="435"/>
      <c r="P55" s="435"/>
      <c r="Q55" s="435"/>
      <c r="R55" s="435"/>
      <c r="S55" s="435"/>
      <c r="T55" s="429"/>
      <c r="U55" s="429"/>
      <c r="V55" s="429"/>
      <c r="W55" s="415"/>
      <c r="X55" s="430"/>
      <c r="Y55" s="436"/>
      <c r="Z55" s="417"/>
      <c r="AA55" s="418"/>
      <c r="AB55" s="418"/>
      <c r="AC55" s="418"/>
      <c r="AD55" s="418"/>
      <c r="AE55" s="418"/>
      <c r="AF55" s="398"/>
      <c r="AG55" s="398"/>
      <c r="AH55" s="398"/>
      <c r="AI55" s="399"/>
      <c r="AU55" s="5" t="s">
        <v>264</v>
      </c>
      <c r="AV55" s="5">
        <v>0.73</v>
      </c>
    </row>
    <row r="56" spans="1:48" ht="15" thickTop="1" thickBot="1">
      <c r="AU56" s="5" t="s">
        <v>265</v>
      </c>
      <c r="AV56" s="5">
        <v>0.72499999999999998</v>
      </c>
    </row>
    <row r="57" spans="1:48" ht="13.5" customHeight="1" thickTop="1">
      <c r="N57" s="400" t="s">
        <v>376</v>
      </c>
      <c r="O57" s="401"/>
      <c r="P57" s="401"/>
      <c r="Q57" s="401"/>
      <c r="R57" s="401"/>
      <c r="S57" s="401"/>
      <c r="T57" s="402"/>
      <c r="Z57" s="403" t="s">
        <v>381</v>
      </c>
      <c r="AA57" s="404"/>
      <c r="AB57" s="404"/>
      <c r="AC57" s="404"/>
      <c r="AD57" s="404"/>
      <c r="AE57" s="404"/>
      <c r="AF57" s="404"/>
      <c r="AG57" s="404"/>
      <c r="AH57" s="404"/>
      <c r="AI57" s="405"/>
      <c r="AU57" s="5" t="s">
        <v>266</v>
      </c>
      <c r="AV57" s="5">
        <v>0.72</v>
      </c>
    </row>
    <row r="58" spans="1:48" ht="13.5" customHeight="1">
      <c r="N58" s="406">
        <f>I3</f>
        <v>0</v>
      </c>
      <c r="O58" s="407"/>
      <c r="P58" s="407"/>
      <c r="Q58" s="407"/>
      <c r="R58" s="408"/>
      <c r="S58" s="412" t="s">
        <v>11</v>
      </c>
      <c r="T58" s="413"/>
      <c r="Z58" s="416" t="str">
        <f>IFERROR(Z54*N58,"")</f>
        <v/>
      </c>
      <c r="AA58" s="407"/>
      <c r="AB58" s="407"/>
      <c r="AC58" s="407"/>
      <c r="AD58" s="407"/>
      <c r="AE58" s="407"/>
      <c r="AF58" s="419" t="s">
        <v>377</v>
      </c>
      <c r="AG58" s="420"/>
      <c r="AH58" s="420"/>
      <c r="AI58" s="421"/>
      <c r="AU58" s="5" t="s">
        <v>267</v>
      </c>
      <c r="AV58" s="5">
        <v>0.71499999999999997</v>
      </c>
    </row>
    <row r="59" spans="1:48" ht="14.25" customHeight="1" thickBot="1">
      <c r="N59" s="409"/>
      <c r="O59" s="410"/>
      <c r="P59" s="410"/>
      <c r="Q59" s="410"/>
      <c r="R59" s="411"/>
      <c r="S59" s="414"/>
      <c r="T59" s="415"/>
      <c r="Z59" s="417"/>
      <c r="AA59" s="418"/>
      <c r="AB59" s="418"/>
      <c r="AC59" s="418"/>
      <c r="AD59" s="418"/>
      <c r="AE59" s="418"/>
      <c r="AF59" s="422"/>
      <c r="AG59" s="422"/>
      <c r="AH59" s="422"/>
      <c r="AI59" s="423"/>
      <c r="AU59" s="5" t="s">
        <v>268</v>
      </c>
      <c r="AV59" s="5">
        <v>0.71</v>
      </c>
    </row>
    <row r="60" spans="1:48" ht="15" thickTop="1">
      <c r="P60" s="20"/>
      <c r="AU60" s="5" t="s">
        <v>269</v>
      </c>
      <c r="AV60" s="5">
        <v>0.70499999999999996</v>
      </c>
    </row>
    <row r="61" spans="1:48" ht="13.5" customHeight="1"/>
    <row r="62" spans="1:48" ht="14.25" customHeight="1">
      <c r="B62" s="5" t="s">
        <v>379</v>
      </c>
      <c r="C62" s="5" t="s">
        <v>380</v>
      </c>
    </row>
    <row r="66" spans="2:36" hidden="1"/>
    <row r="67" spans="2:36" hidden="1"/>
    <row r="68" spans="2:36" hidden="1"/>
    <row r="69" spans="2:36" hidden="1"/>
    <row r="70" spans="2:36" hidden="1">
      <c r="B70" s="392" t="s">
        <v>176</v>
      </c>
      <c r="C70" s="392"/>
      <c r="D70" s="392"/>
      <c r="E70" s="392"/>
      <c r="F70" s="392"/>
      <c r="G70" s="392"/>
      <c r="H70" s="392"/>
      <c r="I70" s="392"/>
      <c r="J70" s="392"/>
      <c r="K70" s="392" t="s">
        <v>25</v>
      </c>
      <c r="L70" s="392"/>
      <c r="M70" s="392"/>
      <c r="N70" s="58" t="s">
        <v>271</v>
      </c>
      <c r="O70" s="59"/>
      <c r="P70" s="59"/>
      <c r="Q70" s="60"/>
      <c r="R70" s="393" t="s">
        <v>272</v>
      </c>
      <c r="S70" s="394"/>
      <c r="T70" s="394"/>
      <c r="U70" s="395"/>
      <c r="V70" s="392" t="s">
        <v>178</v>
      </c>
      <c r="W70" s="392"/>
      <c r="X70" s="392"/>
      <c r="Y70" s="392"/>
      <c r="AA70" s="61" t="s">
        <v>179</v>
      </c>
      <c r="AB70" s="61"/>
      <c r="AC70" s="61"/>
      <c r="AD70" s="61"/>
      <c r="AE70" s="61"/>
      <c r="AF70" s="61"/>
      <c r="AG70" s="61"/>
      <c r="AH70" s="61"/>
      <c r="AI70" s="61"/>
      <c r="AJ70" s="61"/>
    </row>
    <row r="71" spans="2:36" hidden="1">
      <c r="B71" s="385" t="s">
        <v>27</v>
      </c>
      <c r="C71" s="385"/>
      <c r="D71" s="385"/>
      <c r="E71" s="385"/>
      <c r="F71" s="385"/>
      <c r="G71" s="385"/>
      <c r="H71" s="385"/>
      <c r="I71" s="385"/>
      <c r="J71" s="385"/>
      <c r="K71" s="385" t="s">
        <v>26</v>
      </c>
      <c r="L71" s="385"/>
      <c r="M71" s="385"/>
      <c r="N71" s="62">
        <v>36.700000000000003</v>
      </c>
      <c r="O71" s="62"/>
      <c r="P71" s="62"/>
      <c r="Q71" s="62"/>
      <c r="R71" s="389">
        <v>34.200000000000003</v>
      </c>
      <c r="S71" s="390"/>
      <c r="T71" s="390"/>
      <c r="U71" s="391"/>
      <c r="V71" s="385">
        <v>1.8499999999999999E-2</v>
      </c>
      <c r="W71" s="385"/>
      <c r="X71" s="385"/>
      <c r="Y71" s="385"/>
      <c r="AA71" s="62" t="s">
        <v>180</v>
      </c>
      <c r="AB71" s="62"/>
      <c r="AC71" s="62"/>
      <c r="AD71" s="62"/>
      <c r="AE71" s="62"/>
      <c r="AF71" s="62"/>
      <c r="AG71" s="62"/>
      <c r="AH71" s="62"/>
      <c r="AI71" s="62"/>
      <c r="AJ71" s="62"/>
    </row>
    <row r="72" spans="2:36" hidden="1">
      <c r="B72" s="385" t="s">
        <v>181</v>
      </c>
      <c r="C72" s="385"/>
      <c r="D72" s="385"/>
      <c r="E72" s="385"/>
      <c r="F72" s="385"/>
      <c r="G72" s="385"/>
      <c r="H72" s="385"/>
      <c r="I72" s="385"/>
      <c r="J72" s="385"/>
      <c r="K72" s="385" t="s">
        <v>26</v>
      </c>
      <c r="L72" s="385"/>
      <c r="M72" s="385"/>
      <c r="N72" s="62">
        <v>39.1</v>
      </c>
      <c r="O72" s="62"/>
      <c r="P72" s="62"/>
      <c r="Q72" s="62"/>
      <c r="R72" s="389">
        <v>36.6</v>
      </c>
      <c r="S72" s="390"/>
      <c r="T72" s="390"/>
      <c r="U72" s="391"/>
      <c r="V72" s="385">
        <v>1.89E-2</v>
      </c>
      <c r="W72" s="385"/>
      <c r="X72" s="385"/>
      <c r="Y72" s="385"/>
      <c r="AA72" s="62" t="s">
        <v>182</v>
      </c>
      <c r="AB72" s="62"/>
      <c r="AC72" s="62"/>
      <c r="AD72" s="62"/>
      <c r="AE72" s="62"/>
      <c r="AF72" s="62"/>
      <c r="AG72" s="62"/>
      <c r="AH72" s="62"/>
      <c r="AI72" s="62"/>
      <c r="AJ72" s="62"/>
    </row>
    <row r="73" spans="2:36" hidden="1">
      <c r="B73" s="385" t="s">
        <v>183</v>
      </c>
      <c r="C73" s="385"/>
      <c r="D73" s="385"/>
      <c r="E73" s="385"/>
      <c r="F73" s="385"/>
      <c r="G73" s="385"/>
      <c r="H73" s="385"/>
      <c r="I73" s="385"/>
      <c r="J73" s="385"/>
      <c r="K73" s="385" t="s">
        <v>26</v>
      </c>
      <c r="L73" s="385"/>
      <c r="M73" s="385"/>
      <c r="N73" s="62">
        <v>41.9</v>
      </c>
      <c r="O73" s="62"/>
      <c r="P73" s="62"/>
      <c r="Q73" s="62"/>
      <c r="R73" s="389">
        <v>39.4</v>
      </c>
      <c r="S73" s="390"/>
      <c r="T73" s="390"/>
      <c r="U73" s="391"/>
      <c r="V73" s="385">
        <v>1.95E-2</v>
      </c>
      <c r="W73" s="385"/>
      <c r="X73" s="385"/>
      <c r="Y73" s="385"/>
      <c r="AA73" s="62" t="s">
        <v>184</v>
      </c>
      <c r="AB73" s="62"/>
      <c r="AC73" s="62"/>
      <c r="AD73" s="62"/>
      <c r="AE73" s="62"/>
      <c r="AF73" s="62"/>
      <c r="AG73" s="62"/>
      <c r="AH73" s="62"/>
      <c r="AI73" s="62"/>
      <c r="AJ73" s="62"/>
    </row>
    <row r="74" spans="2:36" hidden="1">
      <c r="B74" s="385" t="s">
        <v>185</v>
      </c>
      <c r="C74" s="385"/>
      <c r="D74" s="385"/>
      <c r="E74" s="385"/>
      <c r="F74" s="385"/>
      <c r="G74" s="385"/>
      <c r="H74" s="385"/>
      <c r="I74" s="385"/>
      <c r="J74" s="385"/>
      <c r="K74" s="385" t="s">
        <v>186</v>
      </c>
      <c r="L74" s="385"/>
      <c r="M74" s="385"/>
      <c r="N74" s="62">
        <v>50.8</v>
      </c>
      <c r="O74" s="62"/>
      <c r="P74" s="62"/>
      <c r="Q74" s="62"/>
      <c r="R74" s="389">
        <v>45.8</v>
      </c>
      <c r="S74" s="390"/>
      <c r="T74" s="390"/>
      <c r="U74" s="391"/>
      <c r="V74" s="385">
        <v>1.61E-2</v>
      </c>
      <c r="W74" s="385"/>
      <c r="X74" s="385"/>
      <c r="Y74" s="385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2:36" hidden="1">
      <c r="B75" s="385" t="s">
        <v>187</v>
      </c>
      <c r="C75" s="385"/>
      <c r="D75" s="385"/>
      <c r="E75" s="385"/>
      <c r="F75" s="385"/>
      <c r="G75" s="385"/>
      <c r="H75" s="385"/>
      <c r="I75" s="385"/>
      <c r="J75" s="385"/>
      <c r="K75" s="385" t="s">
        <v>186</v>
      </c>
      <c r="L75" s="385"/>
      <c r="M75" s="385"/>
      <c r="N75" s="62">
        <v>54.6</v>
      </c>
      <c r="O75" s="62"/>
      <c r="P75" s="62"/>
      <c r="Q75" s="62"/>
      <c r="R75" s="389">
        <v>49.2</v>
      </c>
      <c r="S75" s="390"/>
      <c r="T75" s="390"/>
      <c r="U75" s="391"/>
      <c r="V75" s="385">
        <v>1.35E-2</v>
      </c>
      <c r="W75" s="385"/>
      <c r="X75" s="385"/>
      <c r="Y75" s="385"/>
      <c r="AA75" s="61" t="s">
        <v>10</v>
      </c>
      <c r="AB75" s="61"/>
      <c r="AC75" s="61"/>
      <c r="AD75" s="61"/>
      <c r="AE75" s="61"/>
      <c r="AF75" s="61"/>
      <c r="AG75" s="61"/>
      <c r="AH75" s="61"/>
      <c r="AI75" s="61"/>
      <c r="AJ75" s="61"/>
    </row>
    <row r="76" spans="2:36" hidden="1">
      <c r="B76" s="385" t="s">
        <v>188</v>
      </c>
      <c r="C76" s="385"/>
      <c r="D76" s="385"/>
      <c r="E76" s="385"/>
      <c r="F76" s="385"/>
      <c r="G76" s="385"/>
      <c r="H76" s="385"/>
      <c r="I76" s="385"/>
      <c r="J76" s="385"/>
      <c r="K76" s="385" t="s">
        <v>189</v>
      </c>
      <c r="L76" s="385"/>
      <c r="M76" s="385"/>
      <c r="N76" s="62">
        <v>45</v>
      </c>
      <c r="O76" s="62"/>
      <c r="P76" s="62"/>
      <c r="Q76" s="62"/>
      <c r="R76" s="389">
        <v>40.6</v>
      </c>
      <c r="S76" s="390"/>
      <c r="T76" s="390"/>
      <c r="U76" s="391"/>
      <c r="V76" s="385">
        <v>1.3599999999999999E-2</v>
      </c>
      <c r="W76" s="385"/>
      <c r="X76" s="385"/>
      <c r="Y76" s="385"/>
      <c r="AA76" s="62" t="s">
        <v>190</v>
      </c>
      <c r="AB76" s="62"/>
      <c r="AC76" s="62"/>
      <c r="AD76" s="62"/>
      <c r="AE76" s="62"/>
      <c r="AF76" s="62"/>
      <c r="AG76" s="62"/>
      <c r="AH76" s="62"/>
      <c r="AI76" s="62"/>
      <c r="AJ76" s="62"/>
    </row>
    <row r="77" spans="2:36" hidden="1">
      <c r="B77" s="385" t="s">
        <v>191</v>
      </c>
      <c r="C77" s="385"/>
      <c r="D77" s="385"/>
      <c r="E77" s="385"/>
      <c r="F77" s="385"/>
      <c r="G77" s="385"/>
      <c r="H77" s="385"/>
      <c r="I77" s="385"/>
      <c r="J77" s="385"/>
      <c r="K77" s="385" t="s">
        <v>189</v>
      </c>
      <c r="L77" s="385"/>
      <c r="M77" s="385"/>
      <c r="N77" s="62">
        <v>43.12</v>
      </c>
      <c r="O77" s="62"/>
      <c r="P77" s="62"/>
      <c r="Q77" s="62"/>
      <c r="R77" s="386">
        <f>N77*0.902</f>
        <v>38.894239999999996</v>
      </c>
      <c r="S77" s="387"/>
      <c r="T77" s="387"/>
      <c r="U77" s="388"/>
      <c r="V77" s="385">
        <v>1.3599999999999999E-2</v>
      </c>
      <c r="W77" s="385"/>
      <c r="X77" s="385"/>
      <c r="Y77" s="385"/>
      <c r="AA77" s="62" t="s">
        <v>192</v>
      </c>
      <c r="AB77" s="62"/>
      <c r="AC77" s="62"/>
      <c r="AD77" s="62"/>
      <c r="AE77" s="62"/>
      <c r="AF77" s="62"/>
      <c r="AG77" s="62"/>
      <c r="AH77" s="62"/>
      <c r="AI77" s="62"/>
      <c r="AJ77" s="62"/>
    </row>
    <row r="78" spans="2:36" hidden="1">
      <c r="B78" s="385" t="s">
        <v>193</v>
      </c>
      <c r="C78" s="385"/>
      <c r="D78" s="385"/>
      <c r="E78" s="385"/>
      <c r="F78" s="385"/>
      <c r="G78" s="385"/>
      <c r="H78" s="385"/>
      <c r="I78" s="385"/>
      <c r="J78" s="385"/>
      <c r="K78" s="385" t="s">
        <v>189</v>
      </c>
      <c r="L78" s="385"/>
      <c r="M78" s="385"/>
      <c r="N78" s="62">
        <v>46.04</v>
      </c>
      <c r="O78" s="62"/>
      <c r="P78" s="62"/>
      <c r="Q78" s="62"/>
      <c r="R78" s="386">
        <f>N78*0.902</f>
        <v>41.528080000000003</v>
      </c>
      <c r="S78" s="387"/>
      <c r="T78" s="387"/>
      <c r="U78" s="388"/>
      <c r="V78" s="385">
        <v>1.3599999999999999E-2</v>
      </c>
      <c r="W78" s="385"/>
      <c r="X78" s="385"/>
      <c r="Y78" s="385"/>
      <c r="AA78" s="62" t="s">
        <v>194</v>
      </c>
      <c r="AB78" s="62"/>
      <c r="AC78" s="62"/>
      <c r="AD78" s="62"/>
      <c r="AE78" s="62"/>
      <c r="AF78" s="62"/>
      <c r="AG78" s="62"/>
      <c r="AH78" s="62"/>
      <c r="AI78" s="62"/>
      <c r="AJ78" s="62"/>
    </row>
    <row r="79" spans="2:36" hidden="1">
      <c r="B79" s="385" t="s">
        <v>195</v>
      </c>
      <c r="C79" s="385"/>
      <c r="D79" s="385"/>
      <c r="E79" s="385"/>
      <c r="F79" s="385"/>
      <c r="G79" s="385"/>
      <c r="H79" s="385"/>
      <c r="I79" s="385"/>
      <c r="J79" s="385"/>
      <c r="K79" s="385" t="s">
        <v>189</v>
      </c>
      <c r="L79" s="385"/>
      <c r="M79" s="385"/>
      <c r="N79" s="62">
        <v>41.86</v>
      </c>
      <c r="O79" s="62"/>
      <c r="P79" s="62"/>
      <c r="Q79" s="62"/>
      <c r="R79" s="386">
        <f>N79*0.902</f>
        <v>37.757719999999999</v>
      </c>
      <c r="S79" s="387"/>
      <c r="T79" s="387"/>
      <c r="U79" s="388"/>
      <c r="V79" s="385">
        <v>1.3599999999999999E-2</v>
      </c>
      <c r="W79" s="385"/>
      <c r="X79" s="385"/>
      <c r="Y79" s="385"/>
      <c r="AA79" s="64" t="s">
        <v>196</v>
      </c>
      <c r="AB79" s="64"/>
      <c r="AC79" s="64"/>
      <c r="AD79" s="64"/>
      <c r="AE79" s="64"/>
      <c r="AF79" s="64"/>
      <c r="AG79" s="64"/>
      <c r="AH79" s="64"/>
      <c r="AI79" s="64"/>
      <c r="AJ79" s="64"/>
    </row>
    <row r="80" spans="2:36" hidden="1">
      <c r="B80" s="385" t="s">
        <v>197</v>
      </c>
      <c r="C80" s="385"/>
      <c r="D80" s="385"/>
      <c r="E80" s="385"/>
      <c r="F80" s="385"/>
      <c r="G80" s="385"/>
      <c r="H80" s="385"/>
      <c r="I80" s="385"/>
      <c r="J80" s="385"/>
      <c r="K80" s="385" t="s">
        <v>189</v>
      </c>
      <c r="L80" s="385"/>
      <c r="M80" s="385"/>
      <c r="N80" s="62">
        <v>29.3</v>
      </c>
      <c r="O80" s="62"/>
      <c r="P80" s="62"/>
      <c r="Q80" s="62"/>
      <c r="R80" s="386">
        <f>N80*0.902</f>
        <v>26.428600000000003</v>
      </c>
      <c r="S80" s="387"/>
      <c r="T80" s="387"/>
      <c r="U80" s="388"/>
      <c r="V80" s="385">
        <v>1.3599999999999999E-2</v>
      </c>
      <c r="W80" s="385"/>
      <c r="X80" s="385"/>
      <c r="Y80" s="385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20"/>
  <conditionalFormatting sqref="Q19:V20 Q21:T22 O19:O22 I35">
    <cfRule type="containsBlanks" dxfId="20" priority="21">
      <formula>LEN(TRIM(I19))=0</formula>
    </cfRule>
  </conditionalFormatting>
  <conditionalFormatting sqref="C41:C44">
    <cfRule type="containsBlanks" dxfId="19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18" priority="18">
      <formula>LEN(TRIM(K19))=0</formula>
    </cfRule>
  </conditionalFormatting>
  <conditionalFormatting sqref="C19:C22">
    <cfRule type="containsBlanks" dxfId="17" priority="17">
      <formula>LEN(TRIM(C19))=0</formula>
    </cfRule>
  </conditionalFormatting>
  <conditionalFormatting sqref="I33:P33">
    <cfRule type="containsBlanks" dxfId="16" priority="22">
      <formula>LEN(TRIM(I33))=0</formula>
    </cfRule>
  </conditionalFormatting>
  <conditionalFormatting sqref="I34:P34">
    <cfRule type="containsBlanks" dxfId="15" priority="16">
      <formula>LEN(TRIM(I34))=0</formula>
    </cfRule>
  </conditionalFormatting>
  <conditionalFormatting sqref="R41:R44">
    <cfRule type="containsBlanks" dxfId="14" priority="15">
      <formula>LEN(TRIM(R41))=0</formula>
    </cfRule>
  </conditionalFormatting>
  <conditionalFormatting sqref="P41:Q44">
    <cfRule type="containsBlanks" dxfId="13" priority="14">
      <formula>LEN(TRIM(P41))=0</formula>
    </cfRule>
  </conditionalFormatting>
  <conditionalFormatting sqref="T41:T44">
    <cfRule type="containsBlanks" dxfId="12" priority="13">
      <formula>LEN(TRIM(T41))=0</formula>
    </cfRule>
  </conditionalFormatting>
  <conditionalFormatting sqref="U19:Z22">
    <cfRule type="containsBlanks" dxfId="11" priority="12">
      <formula>LEN(TRIM(U19))=0</formula>
    </cfRule>
  </conditionalFormatting>
  <conditionalFormatting sqref="AC19:AD22">
    <cfRule type="containsBlanks" dxfId="10" priority="11">
      <formula>LEN(TRIM(AC19))=0</formula>
    </cfRule>
  </conditionalFormatting>
  <conditionalFormatting sqref="L24:Z24">
    <cfRule type="expression" dxfId="9" priority="23">
      <formula>($K$24="")</formula>
    </cfRule>
  </conditionalFormatting>
  <conditionalFormatting sqref="C11:Q14">
    <cfRule type="containsBlanks" dxfId="8" priority="10">
      <formula>LEN(TRIM(C11))=0</formula>
    </cfRule>
  </conditionalFormatting>
  <conditionalFormatting sqref="S11:AG14">
    <cfRule type="containsBlanks" dxfId="7" priority="9">
      <formula>LEN(TRIM(S11))=0</formula>
    </cfRule>
  </conditionalFormatting>
  <conditionalFormatting sqref="W45">
    <cfRule type="expression" dxfId="6" priority="24">
      <formula>$T$45=1</formula>
    </cfRule>
  </conditionalFormatting>
  <conditionalFormatting sqref="P27:U28">
    <cfRule type="notContainsBlanks" dxfId="5" priority="8">
      <formula>LEN(TRIM(P27))&gt;0</formula>
    </cfRule>
    <cfRule type="expression" dxfId="4" priority="25">
      <formula>AQ7=2</formula>
    </cfRule>
  </conditionalFormatting>
  <conditionalFormatting sqref="P50:U51">
    <cfRule type="notContainsBlanks" dxfId="3" priority="5">
      <formula>LEN(TRIM(P50))&gt;0</formula>
    </cfRule>
    <cfRule type="expression" dxfId="2" priority="6">
      <formula>AQ7=2</formula>
    </cfRule>
  </conditionalFormatting>
  <conditionalFormatting sqref="L41:L44">
    <cfRule type="containsBlanks" dxfId="1" priority="2">
      <formula>LEN(TRIM(L41))=0</formula>
    </cfRule>
  </conditionalFormatting>
  <conditionalFormatting sqref="I3:K4">
    <cfRule type="containsBlanks" dxfId="0" priority="1">
      <formula>LEN(TRIM(I3))=0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589"/>
      <c r="G5" s="592" t="s">
        <v>292</v>
      </c>
      <c r="H5" s="592"/>
      <c r="I5" s="592"/>
      <c r="J5" s="592"/>
      <c r="K5" s="592" t="s">
        <v>293</v>
      </c>
      <c r="L5" s="592"/>
      <c r="M5" s="592"/>
      <c r="N5" s="59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590"/>
      <c r="G6" s="593" t="s">
        <v>295</v>
      </c>
      <c r="H6" s="594"/>
      <c r="I6" s="593" t="s">
        <v>297</v>
      </c>
      <c r="J6" s="594"/>
      <c r="K6" s="593" t="s">
        <v>295</v>
      </c>
      <c r="L6" s="594"/>
      <c r="M6" s="593" t="s">
        <v>297</v>
      </c>
      <c r="N6" s="594"/>
    </row>
    <row r="7" spans="1:38">
      <c r="A7" s="1"/>
      <c r="F7" s="591"/>
      <c r="G7" s="28" t="s">
        <v>298</v>
      </c>
      <c r="H7" s="28" t="s">
        <v>299</v>
      </c>
      <c r="I7" s="28" t="s">
        <v>298</v>
      </c>
      <c r="J7" s="28" t="s">
        <v>299</v>
      </c>
      <c r="K7" s="28" t="s">
        <v>298</v>
      </c>
      <c r="L7" s="28" t="s">
        <v>299</v>
      </c>
      <c r="M7" s="28" t="s">
        <v>298</v>
      </c>
      <c r="N7" s="28" t="s">
        <v>299</v>
      </c>
    </row>
    <row r="8" spans="1:38">
      <c r="A8" s="1"/>
      <c r="F8" s="66" t="s">
        <v>300</v>
      </c>
      <c r="G8" s="67">
        <v>0.14699999999999999</v>
      </c>
      <c r="H8" s="67">
        <v>0.13700000000000001</v>
      </c>
      <c r="I8" s="68">
        <v>0.20799999999999999</v>
      </c>
      <c r="J8" s="68">
        <v>0.151</v>
      </c>
      <c r="K8" s="67">
        <v>0.16400000000000001</v>
      </c>
      <c r="L8" s="67">
        <v>0.16</v>
      </c>
      <c r="M8" s="68">
        <v>0.10199999999999999</v>
      </c>
      <c r="N8" s="68">
        <v>8.7999999999999995E-2</v>
      </c>
    </row>
    <row r="9" spans="1:38">
      <c r="A9" s="1"/>
      <c r="F9" s="28" t="s">
        <v>301</v>
      </c>
      <c r="G9" s="67">
        <v>0.248</v>
      </c>
      <c r="H9" s="67">
        <v>0.20599999999999999</v>
      </c>
      <c r="I9" s="68">
        <v>0.14399999999999999</v>
      </c>
      <c r="J9" s="68">
        <v>0.13200000000000001</v>
      </c>
      <c r="K9" s="67">
        <v>0.26800000000000002</v>
      </c>
      <c r="L9" s="67">
        <v>0.25700000000000001</v>
      </c>
      <c r="M9" s="68">
        <v>7.5999999999999998E-2</v>
      </c>
      <c r="N9" s="68">
        <v>4.4999999999999998E-2</v>
      </c>
    </row>
    <row r="10" spans="1:38">
      <c r="A10" s="1"/>
      <c r="F10" s="28" t="s">
        <v>302</v>
      </c>
      <c r="G10" s="67">
        <v>0.30499999999999999</v>
      </c>
      <c r="H10" s="67">
        <v>0.249</v>
      </c>
      <c r="I10" s="68">
        <v>0</v>
      </c>
      <c r="J10" s="68">
        <v>0</v>
      </c>
      <c r="K10" s="67">
        <v>0.378</v>
      </c>
      <c r="L10" s="67">
        <v>0.317</v>
      </c>
      <c r="M10" s="68">
        <v>0</v>
      </c>
      <c r="N10" s="68">
        <v>0</v>
      </c>
    </row>
    <row r="11" spans="1:38">
      <c r="A11" s="1"/>
      <c r="F11" s="28" t="s">
        <v>303</v>
      </c>
      <c r="G11" s="67">
        <v>0.54600000000000004</v>
      </c>
      <c r="H11" s="67">
        <v>0.54400000000000004</v>
      </c>
      <c r="I11" s="68">
        <v>0</v>
      </c>
      <c r="J11" s="68">
        <v>0</v>
      </c>
      <c r="K11" s="67">
        <v>0.58699999999999997</v>
      </c>
      <c r="L11" s="67">
        <v>0.57299999999999995</v>
      </c>
      <c r="M11" s="68">
        <v>0</v>
      </c>
      <c r="N11" s="68">
        <v>0</v>
      </c>
    </row>
    <row r="12" spans="1:38">
      <c r="A12" s="1"/>
      <c r="F12" s="28" t="s">
        <v>304</v>
      </c>
      <c r="G12" s="67">
        <v>0.58699999999999997</v>
      </c>
      <c r="H12" s="67">
        <v>0.53400000000000003</v>
      </c>
      <c r="I12" s="68">
        <v>0</v>
      </c>
      <c r="J12" s="68">
        <v>0</v>
      </c>
      <c r="K12" s="67">
        <v>0.626</v>
      </c>
      <c r="L12" s="67">
        <v>0.61499999999999999</v>
      </c>
      <c r="M12" s="68">
        <v>0</v>
      </c>
      <c r="N12" s="68">
        <v>0</v>
      </c>
    </row>
    <row r="13" spans="1:38">
      <c r="A13" s="1"/>
      <c r="F13" s="28" t="s">
        <v>305</v>
      </c>
      <c r="G13" s="67">
        <v>0.372</v>
      </c>
      <c r="H13" s="67">
        <v>0.432</v>
      </c>
      <c r="I13" s="68">
        <v>0</v>
      </c>
      <c r="J13" s="68">
        <v>0</v>
      </c>
      <c r="K13" s="67">
        <v>0.436</v>
      </c>
      <c r="L13" s="67">
        <v>0.48399999999999999</v>
      </c>
      <c r="M13" s="68">
        <v>0</v>
      </c>
      <c r="N13" s="68">
        <v>0</v>
      </c>
    </row>
    <row r="14" spans="1:38">
      <c r="A14" s="1"/>
      <c r="F14" s="28" t="s">
        <v>306</v>
      </c>
      <c r="G14" s="67">
        <v>0.18</v>
      </c>
      <c r="H14" s="67">
        <v>0.20599999999999999</v>
      </c>
      <c r="I14" s="68">
        <v>0.14799999999999999</v>
      </c>
      <c r="J14" s="68">
        <v>6.2E-2</v>
      </c>
      <c r="K14" s="67">
        <v>0.21</v>
      </c>
      <c r="L14" s="67">
        <v>0.23499999999999999</v>
      </c>
      <c r="M14" s="68">
        <v>4.4999999999999998E-2</v>
      </c>
      <c r="N14" s="68">
        <v>0</v>
      </c>
    </row>
    <row r="15" spans="1:38">
      <c r="A15" s="1"/>
      <c r="F15" s="28" t="s">
        <v>307</v>
      </c>
      <c r="G15" s="67">
        <v>8.5000000000000006E-2</v>
      </c>
      <c r="H15" s="67">
        <v>0.129</v>
      </c>
      <c r="I15" s="68">
        <v>0.245</v>
      </c>
      <c r="J15" s="68">
        <v>0.17100000000000001</v>
      </c>
      <c r="K15" s="67">
        <v>0.16900000000000001</v>
      </c>
      <c r="L15" s="67">
        <v>0.13600000000000001</v>
      </c>
      <c r="M15" s="68">
        <v>0.13100000000000001</v>
      </c>
      <c r="N15" s="68">
        <v>0.09</v>
      </c>
    </row>
    <row r="16" spans="1:38">
      <c r="A16" s="1"/>
      <c r="F16" s="28" t="s">
        <v>308</v>
      </c>
      <c r="G16" s="67">
        <v>0</v>
      </c>
      <c r="H16" s="67">
        <v>0</v>
      </c>
      <c r="I16" s="68">
        <v>0.45</v>
      </c>
      <c r="J16" s="68">
        <v>0.312</v>
      </c>
      <c r="K16" s="67">
        <v>0</v>
      </c>
      <c r="L16" s="67">
        <v>0</v>
      </c>
      <c r="M16" s="68">
        <v>0.224</v>
      </c>
      <c r="N16" s="68">
        <v>0.151</v>
      </c>
    </row>
    <row r="17" spans="1:23">
      <c r="A17" s="1"/>
      <c r="F17" s="28" t="s">
        <v>309</v>
      </c>
      <c r="G17" s="67">
        <v>0</v>
      </c>
      <c r="H17" s="67">
        <v>0</v>
      </c>
      <c r="I17" s="68">
        <v>0.56499999999999995</v>
      </c>
      <c r="J17" s="68">
        <v>0.44600000000000001</v>
      </c>
      <c r="K17" s="67">
        <v>0</v>
      </c>
      <c r="L17" s="67">
        <v>0</v>
      </c>
      <c r="M17" s="68">
        <v>0.27800000000000002</v>
      </c>
      <c r="N17" s="68">
        <v>0.19900000000000001</v>
      </c>
    </row>
    <row r="18" spans="1:23">
      <c r="A18" s="1"/>
      <c r="F18" s="28" t="s">
        <v>310</v>
      </c>
      <c r="G18" s="67">
        <v>0</v>
      </c>
      <c r="H18" s="67">
        <v>0</v>
      </c>
      <c r="I18" s="68">
        <v>0.52900000000000003</v>
      </c>
      <c r="J18" s="68">
        <v>0.432</v>
      </c>
      <c r="K18" s="67">
        <v>0</v>
      </c>
      <c r="L18" s="67">
        <v>0</v>
      </c>
      <c r="M18" s="68">
        <v>0.25</v>
      </c>
      <c r="N18" s="68">
        <v>0.193</v>
      </c>
    </row>
    <row r="19" spans="1:23">
      <c r="A19" s="1"/>
      <c r="F19" s="28" t="s">
        <v>311</v>
      </c>
      <c r="G19" s="67">
        <v>0</v>
      </c>
      <c r="H19" s="67">
        <v>0.107</v>
      </c>
      <c r="I19" s="68">
        <v>0.38900000000000001</v>
      </c>
      <c r="J19" s="68">
        <v>0.32500000000000001</v>
      </c>
      <c r="K19" s="67">
        <v>5.8000000000000003E-2</v>
      </c>
      <c r="L19" s="67">
        <v>0.188</v>
      </c>
      <c r="M19" s="68">
        <v>0.20100000000000001</v>
      </c>
      <c r="N19" s="68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312</v>
      </c>
      <c r="G22" s="4" t="s">
        <v>292</v>
      </c>
      <c r="H22" s="4"/>
      <c r="I22" s="4"/>
      <c r="J22" s="4"/>
      <c r="K22" s="4" t="s">
        <v>293</v>
      </c>
      <c r="L22" s="4"/>
      <c r="M22" s="4"/>
      <c r="N22" s="4"/>
      <c r="P22" t="s">
        <v>315</v>
      </c>
      <c r="U22" t="s">
        <v>322</v>
      </c>
    </row>
    <row r="23" spans="1:23">
      <c r="A23" s="1"/>
      <c r="F23" s="4"/>
      <c r="G23" s="4" t="s">
        <v>295</v>
      </c>
      <c r="H23" s="4"/>
      <c r="I23" s="4" t="s">
        <v>297</v>
      </c>
      <c r="J23" s="4"/>
      <c r="K23" s="4" t="s">
        <v>295</v>
      </c>
      <c r="L23" s="4"/>
      <c r="M23" s="4" t="s">
        <v>297</v>
      </c>
      <c r="N23" s="4"/>
    </row>
    <row r="24" spans="1:23">
      <c r="A24" s="1"/>
      <c r="F24" s="4"/>
      <c r="G24" s="4" t="s">
        <v>298</v>
      </c>
      <c r="H24" s="4" t="s">
        <v>299</v>
      </c>
      <c r="I24" s="4" t="s">
        <v>298</v>
      </c>
      <c r="J24" s="4" t="s">
        <v>299</v>
      </c>
      <c r="K24" s="4" t="s">
        <v>298</v>
      </c>
      <c r="L24" s="4" t="s">
        <v>299</v>
      </c>
      <c r="M24" s="4" t="s">
        <v>298</v>
      </c>
      <c r="N24" s="4" t="s">
        <v>299</v>
      </c>
      <c r="P24" s="4" t="s">
        <v>292</v>
      </c>
      <c r="R24" s="4" t="s">
        <v>293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295</v>
      </c>
      <c r="Q25" s="4" t="s">
        <v>297</v>
      </c>
      <c r="R25" s="4" t="s">
        <v>295</v>
      </c>
      <c r="S25" s="4" t="s">
        <v>297</v>
      </c>
      <c r="U25" s="4" t="s">
        <v>295</v>
      </c>
      <c r="V25" s="4" t="s">
        <v>297</v>
      </c>
      <c r="W25" s="4" t="s">
        <v>321</v>
      </c>
    </row>
    <row r="26" spans="1:23">
      <c r="A26" s="1"/>
      <c r="F26" s="4" t="s">
        <v>300</v>
      </c>
      <c r="G26" s="69">
        <v>0.14699999999999999</v>
      </c>
      <c r="H26" s="69">
        <v>0.13700000000000001</v>
      </c>
      <c r="I26" s="70">
        <v>0.20799999999999999</v>
      </c>
      <c r="J26" s="70">
        <v>0.151</v>
      </c>
      <c r="K26" s="69">
        <v>0.16400000000000001</v>
      </c>
      <c r="L26" s="69">
        <v>0.16</v>
      </c>
      <c r="M26" s="70">
        <v>0.10199999999999999</v>
      </c>
      <c r="N26" s="70">
        <v>8.7999999999999995E-2</v>
      </c>
      <c r="P26" s="74">
        <f>(G26+H26)/2</f>
        <v>0.14200000000000002</v>
      </c>
      <c r="Q26" s="73">
        <f t="shared" ref="Q26:Q37" si="0">(I26+J26)/2</f>
        <v>0.17949999999999999</v>
      </c>
      <c r="R26" s="74">
        <f t="shared" ref="R26:R37" si="1">(K26+L26)/2</f>
        <v>0.16200000000000001</v>
      </c>
      <c r="S26" s="73">
        <f t="shared" ref="S26:S37" si="2">(M26+N26)/2</f>
        <v>9.5000000000000001E-2</v>
      </c>
      <c r="U26" s="74">
        <f>(P26+R26)/2</f>
        <v>0.15200000000000002</v>
      </c>
      <c r="V26" s="73">
        <f>(Q26+S26)/2</f>
        <v>0.13724999999999998</v>
      </c>
      <c r="W26" s="76">
        <f>MAX(U26:V26)</f>
        <v>0.15200000000000002</v>
      </c>
    </row>
    <row r="27" spans="1:23">
      <c r="A27" s="1"/>
      <c r="F27" s="4" t="s">
        <v>301</v>
      </c>
      <c r="G27" s="69">
        <v>0.248</v>
      </c>
      <c r="H27" s="69">
        <v>0.20599999999999999</v>
      </c>
      <c r="I27" s="70">
        <v>0.14399999999999999</v>
      </c>
      <c r="J27" s="70">
        <v>0.13200000000000001</v>
      </c>
      <c r="K27" s="69">
        <v>0.26800000000000002</v>
      </c>
      <c r="L27" s="69">
        <v>0.25700000000000001</v>
      </c>
      <c r="M27" s="70">
        <v>7.5999999999999998E-2</v>
      </c>
      <c r="N27" s="70">
        <v>4.4999999999999998E-2</v>
      </c>
      <c r="P27" s="74">
        <f t="shared" ref="P27:P37" si="3">(G27+H27)/2</f>
        <v>0.22699999999999998</v>
      </c>
      <c r="Q27" s="73">
        <f t="shared" si="0"/>
        <v>0.13800000000000001</v>
      </c>
      <c r="R27" s="74">
        <f t="shared" si="1"/>
        <v>0.26250000000000001</v>
      </c>
      <c r="S27" s="73">
        <f t="shared" si="2"/>
        <v>6.0499999999999998E-2</v>
      </c>
      <c r="U27" s="74">
        <f t="shared" ref="U27:V37" si="4">(P27+R27)/2</f>
        <v>0.24475</v>
      </c>
      <c r="V27" s="73">
        <f t="shared" si="4"/>
        <v>9.9250000000000005E-2</v>
      </c>
      <c r="W27" s="76">
        <f t="shared" ref="W27:W37" si="5">MAX(U27:V27)</f>
        <v>0.24475</v>
      </c>
    </row>
    <row r="28" spans="1:23">
      <c r="A28" s="1"/>
      <c r="F28" s="4" t="s">
        <v>302</v>
      </c>
      <c r="G28" s="69">
        <v>0.30499999999999999</v>
      </c>
      <c r="H28" s="69">
        <v>0.249</v>
      </c>
      <c r="I28" s="70">
        <v>0</v>
      </c>
      <c r="J28" s="70">
        <v>0</v>
      </c>
      <c r="K28" s="69">
        <v>0.378</v>
      </c>
      <c r="L28" s="69">
        <v>0.317</v>
      </c>
      <c r="M28" s="70">
        <v>0</v>
      </c>
      <c r="N28" s="70">
        <v>0</v>
      </c>
      <c r="P28" s="74">
        <f t="shared" si="3"/>
        <v>0.27700000000000002</v>
      </c>
      <c r="Q28" s="73">
        <f t="shared" si="0"/>
        <v>0</v>
      </c>
      <c r="R28" s="74">
        <f t="shared" si="1"/>
        <v>0.34750000000000003</v>
      </c>
      <c r="S28" s="73">
        <f t="shared" si="2"/>
        <v>0</v>
      </c>
      <c r="U28" s="74">
        <f t="shared" si="4"/>
        <v>0.31225000000000003</v>
      </c>
      <c r="V28" s="73">
        <f t="shared" si="4"/>
        <v>0</v>
      </c>
      <c r="W28" s="76">
        <f t="shared" si="5"/>
        <v>0.31225000000000003</v>
      </c>
    </row>
    <row r="29" spans="1:23">
      <c r="A29" s="1"/>
      <c r="F29" s="4" t="s">
        <v>303</v>
      </c>
      <c r="G29" s="69">
        <v>0.54600000000000004</v>
      </c>
      <c r="H29" s="69">
        <v>0.54400000000000004</v>
      </c>
      <c r="I29" s="70">
        <v>0</v>
      </c>
      <c r="J29" s="70">
        <v>0</v>
      </c>
      <c r="K29" s="69">
        <v>0.58699999999999997</v>
      </c>
      <c r="L29" s="69">
        <v>0.57299999999999995</v>
      </c>
      <c r="M29" s="70">
        <v>0</v>
      </c>
      <c r="N29" s="70">
        <v>0</v>
      </c>
      <c r="P29" s="74">
        <f t="shared" si="3"/>
        <v>0.54500000000000004</v>
      </c>
      <c r="Q29" s="73">
        <f t="shared" si="0"/>
        <v>0</v>
      </c>
      <c r="R29" s="74">
        <f t="shared" si="1"/>
        <v>0.57999999999999996</v>
      </c>
      <c r="S29" s="73">
        <f t="shared" si="2"/>
        <v>0</v>
      </c>
      <c r="U29" s="74">
        <f t="shared" si="4"/>
        <v>0.5625</v>
      </c>
      <c r="V29" s="73">
        <f t="shared" si="4"/>
        <v>0</v>
      </c>
      <c r="W29" s="76">
        <f t="shared" si="5"/>
        <v>0.5625</v>
      </c>
    </row>
    <row r="30" spans="1:23">
      <c r="A30" s="1"/>
      <c r="F30" s="4" t="s">
        <v>304</v>
      </c>
      <c r="G30" s="69">
        <v>0.58699999999999997</v>
      </c>
      <c r="H30" s="69">
        <v>0.53400000000000003</v>
      </c>
      <c r="I30" s="70">
        <v>0</v>
      </c>
      <c r="J30" s="70">
        <v>0</v>
      </c>
      <c r="K30" s="69">
        <v>0.626</v>
      </c>
      <c r="L30" s="69">
        <v>0.61499999999999999</v>
      </c>
      <c r="M30" s="70">
        <v>0</v>
      </c>
      <c r="N30" s="70">
        <v>0</v>
      </c>
      <c r="P30" s="74">
        <f t="shared" si="3"/>
        <v>0.5605</v>
      </c>
      <c r="Q30" s="73">
        <f t="shared" si="0"/>
        <v>0</v>
      </c>
      <c r="R30" s="74">
        <f t="shared" si="1"/>
        <v>0.62050000000000005</v>
      </c>
      <c r="S30" s="73">
        <f t="shared" si="2"/>
        <v>0</v>
      </c>
      <c r="U30" s="74">
        <f t="shared" si="4"/>
        <v>0.59050000000000002</v>
      </c>
      <c r="V30" s="73">
        <f t="shared" si="4"/>
        <v>0</v>
      </c>
      <c r="W30" s="76">
        <f t="shared" si="5"/>
        <v>0.59050000000000002</v>
      </c>
    </row>
    <row r="31" spans="1:23">
      <c r="A31" s="1"/>
      <c r="F31" s="4" t="s">
        <v>305</v>
      </c>
      <c r="G31" s="69">
        <v>0.372</v>
      </c>
      <c r="H31" s="69">
        <v>0.432</v>
      </c>
      <c r="I31" s="70">
        <v>0</v>
      </c>
      <c r="J31" s="70">
        <v>0</v>
      </c>
      <c r="K31" s="69">
        <v>0.436</v>
      </c>
      <c r="L31" s="69">
        <v>0.48399999999999999</v>
      </c>
      <c r="M31" s="70">
        <v>0</v>
      </c>
      <c r="N31" s="70">
        <v>0</v>
      </c>
      <c r="P31" s="74">
        <f t="shared" si="3"/>
        <v>0.40200000000000002</v>
      </c>
      <c r="Q31" s="73">
        <f t="shared" si="0"/>
        <v>0</v>
      </c>
      <c r="R31" s="74">
        <f t="shared" si="1"/>
        <v>0.45999999999999996</v>
      </c>
      <c r="S31" s="73">
        <f t="shared" si="2"/>
        <v>0</v>
      </c>
      <c r="U31" s="74">
        <f t="shared" si="4"/>
        <v>0.43099999999999999</v>
      </c>
      <c r="V31" s="73">
        <f t="shared" si="4"/>
        <v>0</v>
      </c>
      <c r="W31" s="76">
        <f t="shared" si="5"/>
        <v>0.43099999999999999</v>
      </c>
    </row>
    <row r="32" spans="1:23">
      <c r="A32" s="1"/>
      <c r="F32" s="4" t="s">
        <v>306</v>
      </c>
      <c r="G32" s="69">
        <v>0.18</v>
      </c>
      <c r="H32" s="69">
        <v>0.20599999999999999</v>
      </c>
      <c r="I32" s="70">
        <v>0.14799999999999999</v>
      </c>
      <c r="J32" s="70">
        <v>6.2E-2</v>
      </c>
      <c r="K32" s="69">
        <v>0.21</v>
      </c>
      <c r="L32" s="69">
        <v>0.23499999999999999</v>
      </c>
      <c r="M32" s="70">
        <v>4.4999999999999998E-2</v>
      </c>
      <c r="N32" s="70">
        <v>0</v>
      </c>
      <c r="P32" s="74">
        <f t="shared" si="3"/>
        <v>0.193</v>
      </c>
      <c r="Q32" s="73">
        <f t="shared" si="0"/>
        <v>0.105</v>
      </c>
      <c r="R32" s="74">
        <f t="shared" si="1"/>
        <v>0.22249999999999998</v>
      </c>
      <c r="S32" s="73">
        <f t="shared" si="2"/>
        <v>2.2499999999999999E-2</v>
      </c>
      <c r="U32" s="74">
        <f t="shared" si="4"/>
        <v>0.20774999999999999</v>
      </c>
      <c r="V32" s="73">
        <f t="shared" si="4"/>
        <v>6.3750000000000001E-2</v>
      </c>
      <c r="W32" s="76">
        <f t="shared" si="5"/>
        <v>0.20774999999999999</v>
      </c>
    </row>
    <row r="33" spans="1:27">
      <c r="A33" s="1"/>
      <c r="F33" s="4" t="s">
        <v>307</v>
      </c>
      <c r="G33" s="69">
        <v>8.5000000000000006E-2</v>
      </c>
      <c r="H33" s="69">
        <v>0.129</v>
      </c>
      <c r="I33" s="70">
        <v>0.245</v>
      </c>
      <c r="J33" s="70">
        <v>0.17100000000000001</v>
      </c>
      <c r="K33" s="69">
        <v>0.16900000000000001</v>
      </c>
      <c r="L33" s="69">
        <v>0.13600000000000001</v>
      </c>
      <c r="M33" s="70">
        <v>0.13100000000000001</v>
      </c>
      <c r="N33" s="70">
        <v>0.09</v>
      </c>
      <c r="P33" s="74">
        <f t="shared" si="3"/>
        <v>0.10700000000000001</v>
      </c>
      <c r="Q33" s="73">
        <f t="shared" si="0"/>
        <v>0.20800000000000002</v>
      </c>
      <c r="R33" s="74">
        <f t="shared" si="1"/>
        <v>0.15250000000000002</v>
      </c>
      <c r="S33" s="73">
        <f t="shared" si="2"/>
        <v>0.1105</v>
      </c>
      <c r="U33" s="74">
        <f t="shared" si="4"/>
        <v>0.12975000000000003</v>
      </c>
      <c r="V33" s="73">
        <f t="shared" si="4"/>
        <v>0.15925</v>
      </c>
      <c r="W33" s="76">
        <f t="shared" si="5"/>
        <v>0.15925</v>
      </c>
    </row>
    <row r="34" spans="1:27">
      <c r="A34" s="1"/>
      <c r="F34" s="4" t="s">
        <v>308</v>
      </c>
      <c r="G34" s="69">
        <v>0</v>
      </c>
      <c r="H34" s="69">
        <v>0</v>
      </c>
      <c r="I34" s="70">
        <v>0.45</v>
      </c>
      <c r="J34" s="70">
        <v>0.312</v>
      </c>
      <c r="K34" s="69">
        <v>0</v>
      </c>
      <c r="L34" s="69">
        <v>0</v>
      </c>
      <c r="M34" s="70">
        <v>0.224</v>
      </c>
      <c r="N34" s="70">
        <v>0.151</v>
      </c>
      <c r="P34" s="74">
        <f t="shared" si="3"/>
        <v>0</v>
      </c>
      <c r="Q34" s="73">
        <f t="shared" si="0"/>
        <v>0.38100000000000001</v>
      </c>
      <c r="R34" s="74">
        <f t="shared" si="1"/>
        <v>0</v>
      </c>
      <c r="S34" s="73">
        <f t="shared" si="2"/>
        <v>0.1875</v>
      </c>
      <c r="U34" s="74">
        <f t="shared" si="4"/>
        <v>0</v>
      </c>
      <c r="V34" s="73">
        <f t="shared" si="4"/>
        <v>0.28425</v>
      </c>
      <c r="W34" s="76">
        <f t="shared" si="5"/>
        <v>0.28425</v>
      </c>
    </row>
    <row r="35" spans="1:27">
      <c r="A35" s="1"/>
      <c r="F35" s="4" t="s">
        <v>309</v>
      </c>
      <c r="G35" s="69">
        <v>0</v>
      </c>
      <c r="H35" s="69">
        <v>0</v>
      </c>
      <c r="I35" s="70">
        <v>0.56499999999999995</v>
      </c>
      <c r="J35" s="70">
        <v>0.44600000000000001</v>
      </c>
      <c r="K35" s="69">
        <v>0</v>
      </c>
      <c r="L35" s="69">
        <v>0</v>
      </c>
      <c r="M35" s="70">
        <v>0.27800000000000002</v>
      </c>
      <c r="N35" s="70">
        <v>0.19900000000000001</v>
      </c>
      <c r="P35" s="74">
        <f t="shared" si="3"/>
        <v>0</v>
      </c>
      <c r="Q35" s="73">
        <f t="shared" si="0"/>
        <v>0.50549999999999995</v>
      </c>
      <c r="R35" s="74">
        <f t="shared" si="1"/>
        <v>0</v>
      </c>
      <c r="S35" s="73">
        <f t="shared" si="2"/>
        <v>0.23850000000000002</v>
      </c>
      <c r="U35" s="74">
        <f t="shared" si="4"/>
        <v>0</v>
      </c>
      <c r="V35" s="73">
        <f t="shared" si="4"/>
        <v>0.372</v>
      </c>
      <c r="W35" s="76">
        <f t="shared" si="5"/>
        <v>0.372</v>
      </c>
    </row>
    <row r="36" spans="1:27">
      <c r="A36" s="1"/>
      <c r="F36" s="4" t="s">
        <v>310</v>
      </c>
      <c r="G36" s="69">
        <v>0</v>
      </c>
      <c r="H36" s="69">
        <v>0</v>
      </c>
      <c r="I36" s="70">
        <v>0.52900000000000003</v>
      </c>
      <c r="J36" s="70">
        <v>0.432</v>
      </c>
      <c r="K36" s="69">
        <v>0</v>
      </c>
      <c r="L36" s="69">
        <v>0</v>
      </c>
      <c r="M36" s="70">
        <v>0.25</v>
      </c>
      <c r="N36" s="70">
        <v>0.193</v>
      </c>
      <c r="P36" s="74">
        <f t="shared" si="3"/>
        <v>0</v>
      </c>
      <c r="Q36" s="73">
        <f t="shared" si="0"/>
        <v>0.48050000000000004</v>
      </c>
      <c r="R36" s="74">
        <f t="shared" si="1"/>
        <v>0</v>
      </c>
      <c r="S36" s="73">
        <f t="shared" si="2"/>
        <v>0.2215</v>
      </c>
      <c r="U36" s="74">
        <f t="shared" si="4"/>
        <v>0</v>
      </c>
      <c r="V36" s="73">
        <f t="shared" si="4"/>
        <v>0.35100000000000003</v>
      </c>
      <c r="W36" s="76">
        <f t="shared" si="5"/>
        <v>0.35100000000000003</v>
      </c>
    </row>
    <row r="37" spans="1:27">
      <c r="A37" s="1"/>
      <c r="F37" s="4" t="s">
        <v>311</v>
      </c>
      <c r="G37" s="69">
        <v>0</v>
      </c>
      <c r="H37" s="69">
        <v>0.107</v>
      </c>
      <c r="I37" s="70">
        <v>0.38900000000000001</v>
      </c>
      <c r="J37" s="70">
        <v>0.32500000000000001</v>
      </c>
      <c r="K37" s="69">
        <v>5.8000000000000003E-2</v>
      </c>
      <c r="L37" s="69">
        <v>0.188</v>
      </c>
      <c r="M37" s="70">
        <v>0.20100000000000001</v>
      </c>
      <c r="N37" s="70">
        <v>0.14599999999999999</v>
      </c>
      <c r="P37" s="74">
        <f t="shared" si="3"/>
        <v>5.3499999999999999E-2</v>
      </c>
      <c r="Q37" s="73">
        <f t="shared" si="0"/>
        <v>0.35699999999999998</v>
      </c>
      <c r="R37" s="74">
        <f t="shared" si="1"/>
        <v>0.123</v>
      </c>
      <c r="S37" s="73">
        <f t="shared" si="2"/>
        <v>0.17349999999999999</v>
      </c>
      <c r="U37" s="74">
        <f t="shared" si="4"/>
        <v>8.8249999999999995E-2</v>
      </c>
      <c r="V37" s="73">
        <f t="shared" si="4"/>
        <v>0.26524999999999999</v>
      </c>
      <c r="W37" s="76">
        <f t="shared" si="5"/>
        <v>0.26524999999999999</v>
      </c>
    </row>
    <row r="38" spans="1:27">
      <c r="A38" s="1"/>
      <c r="T38" s="29" t="s">
        <v>319</v>
      </c>
      <c r="U38" s="72">
        <f>_xlfn.AGGREGATE(1,5,U26:U37)</f>
        <v>0.2265625</v>
      </c>
      <c r="V38" s="72">
        <f>_xlfn.AGGREGATE(1,5,V26:V37)</f>
        <v>0.14433333333333334</v>
      </c>
      <c r="W38" s="72">
        <f>_xlfn.AGGREGATE(1,5,W26:W37)</f>
        <v>0.32770833333333332</v>
      </c>
    </row>
    <row r="39" spans="1:27">
      <c r="A39" s="1"/>
    </row>
    <row r="40" spans="1:27">
      <c r="A40" s="1"/>
      <c r="F40" s="4" t="s">
        <v>313</v>
      </c>
      <c r="G40" s="4" t="s">
        <v>314</v>
      </c>
      <c r="H40" s="4"/>
      <c r="I40" s="4"/>
      <c r="J40" s="4"/>
      <c r="P40" t="s">
        <v>316</v>
      </c>
    </row>
    <row r="41" spans="1:27">
      <c r="A41" s="1"/>
      <c r="F41" s="4"/>
      <c r="G41" s="4" t="s">
        <v>292</v>
      </c>
      <c r="H41" s="4"/>
      <c r="I41" s="4" t="s">
        <v>293</v>
      </c>
      <c r="J41" s="4"/>
      <c r="U41" t="s">
        <v>317</v>
      </c>
    </row>
    <row r="42" spans="1:27">
      <c r="A42" s="1"/>
      <c r="F42" s="4"/>
      <c r="G42" s="4" t="s">
        <v>298</v>
      </c>
      <c r="H42" s="4" t="s">
        <v>299</v>
      </c>
      <c r="I42" s="4" t="s">
        <v>298</v>
      </c>
      <c r="J42" s="4" t="s">
        <v>299</v>
      </c>
      <c r="P42" s="4" t="s">
        <v>292</v>
      </c>
      <c r="Q42" s="4" t="s">
        <v>293</v>
      </c>
      <c r="U42" s="4" t="s">
        <v>292</v>
      </c>
      <c r="W42" s="4" t="s">
        <v>293</v>
      </c>
      <c r="Y42" t="s">
        <v>323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295</v>
      </c>
      <c r="V43" s="4" t="s">
        <v>297</v>
      </c>
      <c r="W43" s="4" t="s">
        <v>295</v>
      </c>
      <c r="X43" s="4" t="s">
        <v>297</v>
      </c>
      <c r="Y43" s="4" t="s">
        <v>295</v>
      </c>
      <c r="Z43" s="4" t="s">
        <v>297</v>
      </c>
      <c r="AA43" s="4" t="s">
        <v>324</v>
      </c>
    </row>
    <row r="44" spans="1:27">
      <c r="A44" s="1"/>
      <c r="F44" s="4" t="s">
        <v>300</v>
      </c>
      <c r="G44" s="71">
        <v>0.36099999999999999</v>
      </c>
      <c r="H44" s="71">
        <v>0.27400000000000002</v>
      </c>
      <c r="I44" s="71">
        <v>0.32300000000000001</v>
      </c>
      <c r="J44" s="71">
        <v>0.27500000000000002</v>
      </c>
      <c r="P44" s="75">
        <f>(G44+H44)/2</f>
        <v>0.3175</v>
      </c>
      <c r="Q44" s="75">
        <f t="shared" ref="Q44:Q55" si="6">(I44+J44)/2</f>
        <v>0.29900000000000004</v>
      </c>
      <c r="U44" s="74">
        <f t="shared" ref="U44:U55" si="7">P26*P44</f>
        <v>4.5085000000000007E-2</v>
      </c>
      <c r="V44" s="73">
        <f t="shared" ref="V44:V55" si="8">Q26*P44</f>
        <v>5.699125E-2</v>
      </c>
      <c r="W44" s="74">
        <f t="shared" ref="W44:W55" si="9">R26*Q44</f>
        <v>4.8438000000000009E-2</v>
      </c>
      <c r="X44" s="73">
        <f t="shared" ref="X44:X55" si="10">S26*Q44</f>
        <v>2.8405000000000003E-2</v>
      </c>
      <c r="Y44" s="74">
        <f>(U44+W44)/2</f>
        <v>4.6761500000000011E-2</v>
      </c>
      <c r="Z44" s="73">
        <f>(V44+X44)/2</f>
        <v>4.2698125000000003E-2</v>
      </c>
      <c r="AA44" s="76">
        <f>MAX(Y44:Z44)</f>
        <v>4.6761500000000011E-2</v>
      </c>
    </row>
    <row r="45" spans="1:27">
      <c r="A45" s="1"/>
      <c r="F45" s="4" t="s">
        <v>301</v>
      </c>
      <c r="G45" s="71">
        <v>0.45100000000000001</v>
      </c>
      <c r="H45" s="71">
        <v>0.51100000000000001</v>
      </c>
      <c r="I45" s="71">
        <v>0.77500000000000002</v>
      </c>
      <c r="J45" s="71">
        <v>0.81399999999999995</v>
      </c>
      <c r="P45" s="75">
        <f t="shared" ref="P45:P55" si="11">(G45+H45)/2</f>
        <v>0.48099999999999998</v>
      </c>
      <c r="Q45" s="75">
        <f t="shared" si="6"/>
        <v>0.79449999999999998</v>
      </c>
      <c r="U45" s="74">
        <f t="shared" si="7"/>
        <v>0.10918699999999999</v>
      </c>
      <c r="V45" s="73">
        <f t="shared" si="8"/>
        <v>6.6378000000000006E-2</v>
      </c>
      <c r="W45" s="74">
        <f t="shared" si="9"/>
        <v>0.20855625</v>
      </c>
      <c r="X45" s="73">
        <f t="shared" si="10"/>
        <v>4.8067249999999999E-2</v>
      </c>
      <c r="Y45" s="74">
        <f t="shared" ref="Y45:Y55" si="12">(U45+W45)/2</f>
        <v>0.15887162499999999</v>
      </c>
      <c r="Z45" s="73">
        <f t="shared" ref="Z45:Z55" si="13">(V45+X45)/2</f>
        <v>5.7222624999999999E-2</v>
      </c>
      <c r="AA45" s="76">
        <f t="shared" ref="AA45:AA55" si="14">MAX(Y45:Z45)</f>
        <v>0.15887162499999999</v>
      </c>
    </row>
    <row r="46" spans="1:27">
      <c r="A46" s="1"/>
      <c r="F46" s="4" t="s">
        <v>302</v>
      </c>
      <c r="G46" s="71">
        <v>0.71699999999999997</v>
      </c>
      <c r="H46" s="71">
        <v>0.67400000000000004</v>
      </c>
      <c r="I46" s="71">
        <v>0.94499999999999995</v>
      </c>
      <c r="J46" s="71">
        <v>0.94200000000000006</v>
      </c>
      <c r="P46" s="75">
        <f t="shared" si="11"/>
        <v>0.69550000000000001</v>
      </c>
      <c r="Q46" s="75">
        <f t="shared" si="6"/>
        <v>0.94350000000000001</v>
      </c>
      <c r="U46" s="74">
        <f t="shared" si="7"/>
        <v>0.19265350000000001</v>
      </c>
      <c r="V46" s="73">
        <f t="shared" si="8"/>
        <v>0</v>
      </c>
      <c r="W46" s="74">
        <f t="shared" si="9"/>
        <v>0.32786625000000003</v>
      </c>
      <c r="X46" s="73">
        <f t="shared" si="10"/>
        <v>0</v>
      </c>
      <c r="Y46" s="74">
        <f t="shared" si="12"/>
        <v>0.26025987500000003</v>
      </c>
      <c r="Z46" s="73">
        <f t="shared" si="13"/>
        <v>0</v>
      </c>
      <c r="AA46" s="76">
        <f t="shared" si="14"/>
        <v>0.26025987500000003</v>
      </c>
    </row>
    <row r="47" spans="1:27">
      <c r="A47" s="1"/>
      <c r="F47" s="4" t="s">
        <v>303</v>
      </c>
      <c r="G47" s="71">
        <v>0.89500000000000002</v>
      </c>
      <c r="H47" s="71">
        <v>0.88800000000000001</v>
      </c>
      <c r="I47" s="71">
        <v>1</v>
      </c>
      <c r="J47" s="71">
        <v>0.99</v>
      </c>
      <c r="P47" s="75">
        <f t="shared" si="11"/>
        <v>0.89149999999999996</v>
      </c>
      <c r="Q47" s="75">
        <f t="shared" si="6"/>
        <v>0.995</v>
      </c>
      <c r="U47" s="74">
        <f t="shared" si="7"/>
        <v>0.48586750000000001</v>
      </c>
      <c r="V47" s="73">
        <f t="shared" si="8"/>
        <v>0</v>
      </c>
      <c r="W47" s="74">
        <f t="shared" si="9"/>
        <v>0.57709999999999995</v>
      </c>
      <c r="X47" s="73">
        <f t="shared" si="10"/>
        <v>0</v>
      </c>
      <c r="Y47" s="74">
        <f t="shared" si="12"/>
        <v>0.53148375000000003</v>
      </c>
      <c r="Z47" s="73">
        <f t="shared" si="13"/>
        <v>0</v>
      </c>
      <c r="AA47" s="76">
        <f t="shared" si="14"/>
        <v>0.53148375000000003</v>
      </c>
    </row>
    <row r="48" spans="1:27">
      <c r="A48" s="1"/>
      <c r="F48" s="4" t="s">
        <v>304</v>
      </c>
      <c r="G48" s="71">
        <v>0.92300000000000004</v>
      </c>
      <c r="H48" s="71">
        <v>0.99</v>
      </c>
      <c r="I48" s="71">
        <v>1</v>
      </c>
      <c r="J48" s="71">
        <v>1</v>
      </c>
      <c r="P48" s="75">
        <f t="shared" si="11"/>
        <v>0.95650000000000002</v>
      </c>
      <c r="Q48" s="75">
        <f t="shared" si="6"/>
        <v>1</v>
      </c>
      <c r="U48" s="74">
        <f t="shared" si="7"/>
        <v>0.53611825000000002</v>
      </c>
      <c r="V48" s="73">
        <f t="shared" si="8"/>
        <v>0</v>
      </c>
      <c r="W48" s="74">
        <f t="shared" si="9"/>
        <v>0.62050000000000005</v>
      </c>
      <c r="X48" s="73">
        <f t="shared" si="10"/>
        <v>0</v>
      </c>
      <c r="Y48" s="74">
        <f t="shared" si="12"/>
        <v>0.57830912500000009</v>
      </c>
      <c r="Z48" s="73">
        <f t="shared" si="13"/>
        <v>0</v>
      </c>
      <c r="AA48" s="76">
        <f t="shared" si="14"/>
        <v>0.57830912500000009</v>
      </c>
    </row>
    <row r="49" spans="1:27">
      <c r="A49" s="1"/>
      <c r="F49" s="4" t="s">
        <v>305</v>
      </c>
      <c r="G49" s="71">
        <v>0.81</v>
      </c>
      <c r="H49" s="71">
        <v>0.83799999999999997</v>
      </c>
      <c r="I49" s="71">
        <v>0.99</v>
      </c>
      <c r="J49" s="71">
        <v>1</v>
      </c>
      <c r="P49" s="75">
        <f t="shared" si="11"/>
        <v>0.82400000000000007</v>
      </c>
      <c r="Q49" s="75">
        <f t="shared" si="6"/>
        <v>0.995</v>
      </c>
      <c r="U49" s="74">
        <f t="shared" si="7"/>
        <v>0.33124800000000004</v>
      </c>
      <c r="V49" s="73">
        <f t="shared" si="8"/>
        <v>0</v>
      </c>
      <c r="W49" s="74">
        <f t="shared" si="9"/>
        <v>0.45769999999999994</v>
      </c>
      <c r="X49" s="73">
        <f t="shared" si="10"/>
        <v>0</v>
      </c>
      <c r="Y49" s="74">
        <f t="shared" si="12"/>
        <v>0.39447399999999999</v>
      </c>
      <c r="Z49" s="73">
        <f t="shared" si="13"/>
        <v>0</v>
      </c>
      <c r="AA49" s="76">
        <f t="shared" si="14"/>
        <v>0.39447399999999999</v>
      </c>
    </row>
    <row r="50" spans="1:27">
      <c r="A50" s="1"/>
      <c r="F50" s="4" t="s">
        <v>306</v>
      </c>
      <c r="G50" s="71">
        <v>0.23499999999999999</v>
      </c>
      <c r="H50" s="71">
        <v>0.40899999999999997</v>
      </c>
      <c r="I50" s="71">
        <v>0.48399999999999999</v>
      </c>
      <c r="J50" s="71">
        <v>0.79900000000000004</v>
      </c>
      <c r="P50" s="75">
        <f t="shared" si="11"/>
        <v>0.32199999999999995</v>
      </c>
      <c r="Q50" s="75">
        <f t="shared" si="6"/>
        <v>0.64149999999999996</v>
      </c>
      <c r="U50" s="74">
        <f t="shared" si="7"/>
        <v>6.2145999999999993E-2</v>
      </c>
      <c r="V50" s="73">
        <f t="shared" si="8"/>
        <v>3.3809999999999993E-2</v>
      </c>
      <c r="W50" s="74">
        <f t="shared" si="9"/>
        <v>0.14273374999999996</v>
      </c>
      <c r="X50" s="73">
        <f t="shared" si="10"/>
        <v>1.4433749999999999E-2</v>
      </c>
      <c r="Y50" s="74">
        <f t="shared" si="12"/>
        <v>0.10243987499999999</v>
      </c>
      <c r="Z50" s="73">
        <f t="shared" si="13"/>
        <v>2.4121874999999994E-2</v>
      </c>
      <c r="AA50" s="76">
        <f t="shared" si="14"/>
        <v>0.10243987499999999</v>
      </c>
    </row>
    <row r="51" spans="1:27">
      <c r="A51" s="1"/>
      <c r="F51" s="4" t="s">
        <v>307</v>
      </c>
      <c r="G51" s="71">
        <v>0.67400000000000004</v>
      </c>
      <c r="H51" s="71">
        <v>0.47599999999999998</v>
      </c>
      <c r="I51" s="71">
        <v>0.09</v>
      </c>
      <c r="J51" s="71">
        <v>0.23300000000000001</v>
      </c>
      <c r="P51" s="75">
        <f t="shared" si="11"/>
        <v>0.57499999999999996</v>
      </c>
      <c r="Q51" s="75">
        <f t="shared" si="6"/>
        <v>0.1615</v>
      </c>
      <c r="U51" s="74">
        <f t="shared" si="7"/>
        <v>6.1525000000000003E-2</v>
      </c>
      <c r="V51" s="73">
        <f t="shared" si="8"/>
        <v>0.1196</v>
      </c>
      <c r="W51" s="74">
        <f t="shared" si="9"/>
        <v>2.4628750000000005E-2</v>
      </c>
      <c r="X51" s="73">
        <f t="shared" si="10"/>
        <v>1.7845750000000001E-2</v>
      </c>
      <c r="Y51" s="74">
        <f t="shared" si="12"/>
        <v>4.3076875000000001E-2</v>
      </c>
      <c r="Z51" s="73">
        <f t="shared" si="13"/>
        <v>6.8722875000000003E-2</v>
      </c>
      <c r="AA51" s="76">
        <f t="shared" si="14"/>
        <v>6.8722875000000003E-2</v>
      </c>
    </row>
    <row r="52" spans="1:27">
      <c r="A52" s="1"/>
      <c r="F52" s="4" t="s">
        <v>308</v>
      </c>
      <c r="G52" s="71">
        <v>0.96499999999999997</v>
      </c>
      <c r="H52" s="71">
        <v>0.93300000000000005</v>
      </c>
      <c r="I52" s="71">
        <v>0.80500000000000005</v>
      </c>
      <c r="J52" s="71">
        <v>0.62</v>
      </c>
      <c r="P52" s="75">
        <f t="shared" si="11"/>
        <v>0.94900000000000007</v>
      </c>
      <c r="Q52" s="75">
        <f t="shared" si="6"/>
        <v>0.71250000000000002</v>
      </c>
      <c r="U52" s="74">
        <f t="shared" si="7"/>
        <v>0</v>
      </c>
      <c r="V52" s="73">
        <f t="shared" si="8"/>
        <v>0.36156900000000003</v>
      </c>
      <c r="W52" s="74">
        <f t="shared" si="9"/>
        <v>0</v>
      </c>
      <c r="X52" s="73">
        <f t="shared" si="10"/>
        <v>0.13359375000000001</v>
      </c>
      <c r="Y52" s="74">
        <f t="shared" si="12"/>
        <v>0</v>
      </c>
      <c r="Z52" s="73">
        <f t="shared" si="13"/>
        <v>0.24758137500000002</v>
      </c>
      <c r="AA52" s="76">
        <f t="shared" si="14"/>
        <v>0.24758137500000002</v>
      </c>
    </row>
    <row r="53" spans="1:27">
      <c r="A53" s="1"/>
      <c r="F53" s="4" t="s">
        <v>309</v>
      </c>
      <c r="G53" s="71">
        <v>1</v>
      </c>
      <c r="H53" s="71">
        <v>1</v>
      </c>
      <c r="I53" s="71">
        <v>0.97199999999999998</v>
      </c>
      <c r="J53" s="71">
        <v>0.97799999999999998</v>
      </c>
      <c r="P53" s="75">
        <f t="shared" si="11"/>
        <v>1</v>
      </c>
      <c r="Q53" s="75">
        <f t="shared" si="6"/>
        <v>0.97499999999999998</v>
      </c>
      <c r="U53" s="74">
        <f t="shared" si="7"/>
        <v>0</v>
      </c>
      <c r="V53" s="73">
        <f t="shared" si="8"/>
        <v>0.50549999999999995</v>
      </c>
      <c r="W53" s="74">
        <f t="shared" si="9"/>
        <v>0</v>
      </c>
      <c r="X53" s="73">
        <f t="shared" si="10"/>
        <v>0.23253750000000001</v>
      </c>
      <c r="Y53" s="74">
        <f t="shared" si="12"/>
        <v>0</v>
      </c>
      <c r="Z53" s="73">
        <f t="shared" si="13"/>
        <v>0.36901874999999995</v>
      </c>
      <c r="AA53" s="76">
        <f t="shared" si="14"/>
        <v>0.36901874999999995</v>
      </c>
    </row>
    <row r="54" spans="1:27">
      <c r="A54" s="1"/>
      <c r="F54" s="4" t="s">
        <v>310</v>
      </c>
      <c r="G54" s="71">
        <v>0.99399999999999999</v>
      </c>
      <c r="H54" s="71">
        <v>0.96899999999999997</v>
      </c>
      <c r="I54" s="71">
        <v>0.97199999999999998</v>
      </c>
      <c r="J54" s="71">
        <v>0.875</v>
      </c>
      <c r="P54" s="75">
        <f t="shared" si="11"/>
        <v>0.98150000000000004</v>
      </c>
      <c r="Q54" s="75">
        <f t="shared" si="6"/>
        <v>0.92349999999999999</v>
      </c>
      <c r="U54" s="74">
        <f t="shared" si="7"/>
        <v>0</v>
      </c>
      <c r="V54" s="73">
        <f t="shared" si="8"/>
        <v>0.47161075000000008</v>
      </c>
      <c r="W54" s="74">
        <f t="shared" si="9"/>
        <v>0</v>
      </c>
      <c r="X54" s="73">
        <f t="shared" si="10"/>
        <v>0.20455524999999999</v>
      </c>
      <c r="Y54" s="74">
        <f t="shared" si="12"/>
        <v>0</v>
      </c>
      <c r="Z54" s="73">
        <f t="shared" si="13"/>
        <v>0.33808300000000002</v>
      </c>
      <c r="AA54" s="76">
        <f t="shared" si="14"/>
        <v>0.33808300000000002</v>
      </c>
    </row>
    <row r="55" spans="1:27">
      <c r="A55" s="1"/>
      <c r="F55" s="4" t="s">
        <v>311</v>
      </c>
      <c r="G55" s="71">
        <v>0.9</v>
      </c>
      <c r="H55" s="71">
        <v>0.88500000000000001</v>
      </c>
      <c r="I55" s="71">
        <v>0.59599999999999997</v>
      </c>
      <c r="J55" s="71">
        <v>3.2000000000000001E-2</v>
      </c>
      <c r="P55" s="75">
        <f t="shared" si="11"/>
        <v>0.89250000000000007</v>
      </c>
      <c r="Q55" s="75">
        <f t="shared" si="6"/>
        <v>0.314</v>
      </c>
      <c r="U55" s="74">
        <f t="shared" si="7"/>
        <v>4.774875E-2</v>
      </c>
      <c r="V55" s="73">
        <f t="shared" si="8"/>
        <v>0.31862250000000003</v>
      </c>
      <c r="W55" s="74">
        <f t="shared" si="9"/>
        <v>3.8621999999999997E-2</v>
      </c>
      <c r="X55" s="73">
        <f t="shared" si="10"/>
        <v>5.4479E-2</v>
      </c>
      <c r="Y55" s="74">
        <f t="shared" si="12"/>
        <v>4.3185374999999998E-2</v>
      </c>
      <c r="Z55" s="73">
        <f t="shared" si="13"/>
        <v>0.18655075000000002</v>
      </c>
      <c r="AA55" s="76">
        <f t="shared" si="14"/>
        <v>0.18655075000000002</v>
      </c>
    </row>
    <row r="56" spans="1:27">
      <c r="A56" s="1"/>
      <c r="AA56" s="76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347</v>
      </c>
    </row>
    <row r="62" spans="1:27">
      <c r="B62" s="4" t="s">
        <v>335</v>
      </c>
      <c r="C62" s="4"/>
      <c r="D62" s="4"/>
      <c r="E62" s="4"/>
      <c r="F62" s="4"/>
      <c r="G62" s="4"/>
      <c r="H62" s="4"/>
      <c r="I62" s="4"/>
      <c r="J62" s="4"/>
      <c r="K62" s="4" t="s">
        <v>336</v>
      </c>
      <c r="L62" s="4"/>
      <c r="M62" s="4"/>
      <c r="N62" s="4"/>
      <c r="O62" s="4"/>
      <c r="P62" s="4"/>
      <c r="Q62" s="4"/>
      <c r="R62" s="4"/>
    </row>
    <row r="63" spans="1:27">
      <c r="B63" s="82"/>
      <c r="C63" s="593" t="s">
        <v>337</v>
      </c>
      <c r="D63" s="595"/>
      <c r="E63" s="595"/>
      <c r="F63" s="595"/>
      <c r="G63" s="595"/>
      <c r="H63" s="594"/>
      <c r="I63" s="593" t="s">
        <v>338</v>
      </c>
      <c r="J63" s="594"/>
      <c r="K63" s="593" t="s">
        <v>337</v>
      </c>
      <c r="L63" s="595"/>
      <c r="M63" s="595"/>
      <c r="N63" s="595"/>
      <c r="O63" s="595"/>
      <c r="P63" s="594"/>
      <c r="Q63" s="593" t="s">
        <v>338</v>
      </c>
      <c r="R63" s="594"/>
    </row>
    <row r="64" spans="1:27">
      <c r="B64" s="83"/>
      <c r="C64" s="593" t="s">
        <v>339</v>
      </c>
      <c r="D64" s="594"/>
      <c r="E64" s="593" t="s">
        <v>293</v>
      </c>
      <c r="F64" s="594"/>
      <c r="G64" s="593" t="s">
        <v>340</v>
      </c>
      <c r="H64" s="594"/>
      <c r="I64" s="84"/>
      <c r="J64" s="22"/>
      <c r="K64" s="593" t="s">
        <v>339</v>
      </c>
      <c r="L64" s="594"/>
      <c r="M64" s="593" t="s">
        <v>293</v>
      </c>
      <c r="N64" s="594"/>
      <c r="O64" s="593" t="s">
        <v>340</v>
      </c>
      <c r="P64" s="594"/>
      <c r="Q64" s="84"/>
      <c r="R64" s="22"/>
    </row>
    <row r="65" spans="2:18">
      <c r="B65" s="85"/>
      <c r="C65" s="26">
        <v>111</v>
      </c>
      <c r="D65" s="27">
        <v>112</v>
      </c>
      <c r="E65" s="26">
        <v>121</v>
      </c>
      <c r="F65" s="27">
        <v>122</v>
      </c>
      <c r="G65" s="26">
        <v>131</v>
      </c>
      <c r="H65" s="27">
        <v>132</v>
      </c>
      <c r="I65" s="84">
        <v>211</v>
      </c>
      <c r="J65" s="22">
        <v>212</v>
      </c>
      <c r="K65" s="26">
        <v>111</v>
      </c>
      <c r="L65" s="27">
        <v>112</v>
      </c>
      <c r="M65" s="26">
        <v>121</v>
      </c>
      <c r="N65" s="27">
        <v>122</v>
      </c>
      <c r="O65" s="26">
        <v>131</v>
      </c>
      <c r="P65" s="27">
        <v>132</v>
      </c>
      <c r="Q65" s="84">
        <v>211</v>
      </c>
      <c r="R65" s="22">
        <v>212</v>
      </c>
    </row>
    <row r="66" spans="2:18">
      <c r="B66" s="86" t="s">
        <v>341</v>
      </c>
      <c r="C66" s="28" t="s">
        <v>295</v>
      </c>
      <c r="D66" s="28" t="s">
        <v>297</v>
      </c>
      <c r="E66" s="28" t="s">
        <v>295</v>
      </c>
      <c r="F66" s="28" t="s">
        <v>297</v>
      </c>
      <c r="G66" s="28" t="s">
        <v>295</v>
      </c>
      <c r="H66" s="28" t="s">
        <v>297</v>
      </c>
      <c r="I66" s="28" t="s">
        <v>295</v>
      </c>
      <c r="J66" s="28" t="s">
        <v>297</v>
      </c>
      <c r="K66" s="28" t="s">
        <v>295</v>
      </c>
      <c r="L66" s="28" t="s">
        <v>297</v>
      </c>
      <c r="M66" s="28" t="s">
        <v>295</v>
      </c>
      <c r="N66" s="28" t="s">
        <v>297</v>
      </c>
      <c r="O66" s="28" t="s">
        <v>295</v>
      </c>
      <c r="P66" s="28" t="s">
        <v>297</v>
      </c>
      <c r="Q66" s="28" t="s">
        <v>295</v>
      </c>
      <c r="R66" s="28" t="s">
        <v>297</v>
      </c>
    </row>
    <row r="67" spans="2:18">
      <c r="B67" s="86">
        <v>1995</v>
      </c>
      <c r="C67" s="86">
        <v>1.05</v>
      </c>
      <c r="D67" s="86">
        <v>1.05</v>
      </c>
      <c r="E67" s="86">
        <v>1.05</v>
      </c>
      <c r="F67" s="86">
        <f>1.1</f>
        <v>1.1000000000000001</v>
      </c>
      <c r="G67" s="86">
        <v>1.05</v>
      </c>
      <c r="H67" s="86">
        <f>1</f>
        <v>1</v>
      </c>
      <c r="I67" s="86">
        <v>0.26</v>
      </c>
      <c r="J67" s="86">
        <v>0.26</v>
      </c>
      <c r="K67" s="86">
        <v>0.5</v>
      </c>
      <c r="L67" s="86">
        <v>0.45</v>
      </c>
      <c r="M67" s="86">
        <v>0.9</v>
      </c>
      <c r="N67" s="86">
        <v>0.83</v>
      </c>
      <c r="O67" s="86">
        <v>0.56000000000000005</v>
      </c>
      <c r="P67" s="86">
        <v>0.56999999999999995</v>
      </c>
      <c r="Q67" s="86">
        <v>0.74</v>
      </c>
      <c r="R67" s="86">
        <v>0.74</v>
      </c>
    </row>
    <row r="68" spans="2:18">
      <c r="B68" s="86">
        <v>2005</v>
      </c>
      <c r="C68" s="86">
        <v>1.05</v>
      </c>
      <c r="D68" s="86">
        <v>1.05</v>
      </c>
      <c r="E68" s="86">
        <v>1.05</v>
      </c>
      <c r="F68" s="86">
        <f>1</f>
        <v>1</v>
      </c>
      <c r="G68" s="86">
        <v>1.05</v>
      </c>
      <c r="H68" s="86">
        <f>1</f>
        <v>1</v>
      </c>
      <c r="I68" s="86">
        <v>0.25</v>
      </c>
      <c r="J68" s="86">
        <v>0.25</v>
      </c>
      <c r="K68" s="86">
        <v>1.37</v>
      </c>
      <c r="L68" s="86">
        <v>1.22</v>
      </c>
      <c r="M68" s="86">
        <v>1.25</v>
      </c>
      <c r="N68" s="86">
        <v>1.17</v>
      </c>
      <c r="O68" s="86">
        <v>0.83</v>
      </c>
      <c r="P68" s="86">
        <v>0.84</v>
      </c>
      <c r="Q68" s="86">
        <v>0.75</v>
      </c>
      <c r="R68" s="86">
        <v>0.75</v>
      </c>
    </row>
    <row r="69" spans="2:18">
      <c r="B69" s="86">
        <v>2015</v>
      </c>
      <c r="C69" s="86">
        <v>1.05</v>
      </c>
      <c r="D69" s="86">
        <v>1.05</v>
      </c>
      <c r="E69" s="86">
        <v>1.05</v>
      </c>
      <c r="F69" s="86">
        <f>1</f>
        <v>1</v>
      </c>
      <c r="G69" s="86">
        <v>1.05</v>
      </c>
      <c r="H69" s="86">
        <f>1</f>
        <v>1</v>
      </c>
      <c r="I69" s="86">
        <v>0.25</v>
      </c>
      <c r="J69" s="86">
        <v>0.25</v>
      </c>
      <c r="K69" s="86">
        <v>1.77</v>
      </c>
      <c r="L69" s="86">
        <v>1.45</v>
      </c>
      <c r="M69" s="86">
        <v>1.91</v>
      </c>
      <c r="N69" s="86">
        <v>1.4</v>
      </c>
      <c r="O69" s="86">
        <v>1.2</v>
      </c>
      <c r="P69" s="86">
        <v>1.19</v>
      </c>
      <c r="Q69" s="86">
        <v>0.75</v>
      </c>
      <c r="R69" s="86">
        <v>0.75</v>
      </c>
    </row>
    <row r="70" spans="2:18">
      <c r="B70" s="86" t="s">
        <v>342</v>
      </c>
      <c r="C70" s="28" t="s">
        <v>295</v>
      </c>
      <c r="D70" s="28" t="s">
        <v>297</v>
      </c>
      <c r="E70" s="28" t="s">
        <v>295</v>
      </c>
      <c r="F70" s="28" t="s">
        <v>297</v>
      </c>
      <c r="G70" s="28" t="s">
        <v>295</v>
      </c>
      <c r="H70" s="28" t="s">
        <v>297</v>
      </c>
      <c r="I70" s="28" t="s">
        <v>295</v>
      </c>
      <c r="J70" s="28" t="s">
        <v>297</v>
      </c>
      <c r="K70" s="28" t="s">
        <v>295</v>
      </c>
      <c r="L70" s="28" t="s">
        <v>297</v>
      </c>
      <c r="M70" s="28" t="s">
        <v>295</v>
      </c>
      <c r="N70" s="28" t="s">
        <v>297</v>
      </c>
      <c r="O70" s="28" t="s">
        <v>295</v>
      </c>
      <c r="P70" s="28" t="s">
        <v>297</v>
      </c>
      <c r="Q70" s="28" t="s">
        <v>295</v>
      </c>
      <c r="R70" s="28" t="s">
        <v>297</v>
      </c>
    </row>
    <row r="71" spans="2:18">
      <c r="B71" s="86">
        <v>1995</v>
      </c>
      <c r="C71" s="86">
        <v>0.31</v>
      </c>
      <c r="D71" s="86">
        <f>0.38</f>
        <v>0.38</v>
      </c>
      <c r="E71" s="87">
        <f>-0.25</f>
        <v>-0.25</v>
      </c>
      <c r="F71" s="88">
        <f>-0.09</f>
        <v>-0.09</v>
      </c>
      <c r="G71" s="86">
        <f>0.25</f>
        <v>0.25</v>
      </c>
      <c r="H71" s="86">
        <f>0.25</f>
        <v>0.25</v>
      </c>
      <c r="I71" s="86">
        <v>0.26</v>
      </c>
      <c r="J71" s="86">
        <v>0.26</v>
      </c>
      <c r="K71" s="86">
        <v>0.69</v>
      </c>
      <c r="L71" s="86">
        <v>0.62</v>
      </c>
      <c r="M71" s="89">
        <v>1.22</v>
      </c>
      <c r="N71" s="88">
        <v>1.1000000000000001</v>
      </c>
      <c r="O71" s="86">
        <v>0.75</v>
      </c>
      <c r="P71" s="86">
        <v>0.75</v>
      </c>
      <c r="Q71" s="86">
        <v>0.74</v>
      </c>
      <c r="R71" s="86">
        <v>0.74</v>
      </c>
    </row>
    <row r="72" spans="2:18">
      <c r="B72" s="86">
        <v>2005</v>
      </c>
      <c r="C72" s="86">
        <f>-0.85</f>
        <v>-0.85</v>
      </c>
      <c r="D72" s="86">
        <f>-0.65</f>
        <v>-0.65</v>
      </c>
      <c r="E72" s="90">
        <f>-0.6875</f>
        <v>-0.6875</v>
      </c>
      <c r="F72" s="88">
        <f>-0.56</f>
        <v>-0.56000000000000005</v>
      </c>
      <c r="G72" s="88">
        <f>-0.125</f>
        <v>-0.125</v>
      </c>
      <c r="H72" s="88">
        <f>-0.1</f>
        <v>-0.1</v>
      </c>
      <c r="I72" s="86">
        <v>0.25</v>
      </c>
      <c r="J72" s="86">
        <v>0.25</v>
      </c>
      <c r="K72" s="86">
        <v>1.85</v>
      </c>
      <c r="L72" s="86">
        <v>1.65</v>
      </c>
      <c r="M72" s="89">
        <v>1.69</v>
      </c>
      <c r="N72" s="88">
        <v>1.56</v>
      </c>
      <c r="O72" s="87">
        <v>1.1200000000000001</v>
      </c>
      <c r="P72" s="88">
        <v>1.1000000000000001</v>
      </c>
      <c r="Q72" s="86">
        <v>0.75</v>
      </c>
      <c r="R72" s="86">
        <v>0.75</v>
      </c>
    </row>
    <row r="73" spans="2:18">
      <c r="B73" s="86">
        <v>2015</v>
      </c>
      <c r="C73" s="86">
        <v>-1.38</v>
      </c>
      <c r="D73" s="86">
        <f>-0.95</f>
        <v>-0.95</v>
      </c>
      <c r="E73" s="90">
        <f>-1.575</f>
        <v>-1.575</v>
      </c>
      <c r="F73" s="87">
        <f>-0.875</f>
        <v>-0.875</v>
      </c>
      <c r="G73" s="88">
        <f>-0.625</f>
        <v>-0.625</v>
      </c>
      <c r="H73" s="88">
        <f>-0.6</f>
        <v>-0.6</v>
      </c>
      <c r="I73" s="86">
        <v>0.25</v>
      </c>
      <c r="J73" s="86">
        <v>0.25</v>
      </c>
      <c r="K73" s="86">
        <v>2.38</v>
      </c>
      <c r="L73" s="86">
        <v>1.95</v>
      </c>
      <c r="M73" s="89">
        <v>2.58</v>
      </c>
      <c r="N73" s="87">
        <v>1.88</v>
      </c>
      <c r="O73" s="87">
        <v>1.62</v>
      </c>
      <c r="P73" s="88">
        <v>1.6</v>
      </c>
      <c r="Q73" s="86">
        <v>0.75</v>
      </c>
      <c r="R73" s="86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9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2"/>
      <c r="D76" s="4"/>
      <c r="E76" s="4"/>
      <c r="F76" s="4"/>
      <c r="G76" s="4" t="s">
        <v>294</v>
      </c>
      <c r="H76" s="4">
        <v>111</v>
      </c>
      <c r="I76" s="93" t="s">
        <v>330</v>
      </c>
      <c r="J76" s="4">
        <v>2015</v>
      </c>
      <c r="K76" s="4"/>
      <c r="L76" s="4"/>
      <c r="M76" s="4" t="s">
        <v>343</v>
      </c>
      <c r="N76" s="4" t="s">
        <v>344</v>
      </c>
      <c r="O76" s="4" t="s">
        <v>345</v>
      </c>
      <c r="P76" s="4" t="s">
        <v>346</v>
      </c>
      <c r="Q76" s="4"/>
      <c r="R76" s="4"/>
    </row>
    <row r="77" spans="2:18">
      <c r="B77" s="4"/>
      <c r="C77" s="4"/>
      <c r="D77" s="4"/>
      <c r="E77" s="4"/>
      <c r="F77" s="4"/>
      <c r="G77" s="4" t="s">
        <v>296</v>
      </c>
      <c r="H77" s="4">
        <v>112</v>
      </c>
      <c r="I77" s="93" t="s">
        <v>331</v>
      </c>
      <c r="J77" s="4">
        <v>1</v>
      </c>
      <c r="K77" s="4"/>
      <c r="L77" s="4" t="s">
        <v>341</v>
      </c>
      <c r="M77" s="86">
        <f>VLOOKUP(J76,B67:J69,J78+1,FALSE)</f>
        <v>1.05</v>
      </c>
      <c r="N77" s="86">
        <f>VLOOKUP($J76,B67:J69,$J78+1,FALSE)</f>
        <v>1.05</v>
      </c>
      <c r="O77" s="86">
        <f>VLOOKUP(J76,B67:R69,J78+9,FALSE)</f>
        <v>1.77</v>
      </c>
      <c r="P77" s="8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3" t="s">
        <v>332</v>
      </c>
      <c r="H78" s="4">
        <v>12</v>
      </c>
      <c r="I78" s="93" t="s">
        <v>333</v>
      </c>
      <c r="J78" s="4">
        <v>1</v>
      </c>
      <c r="K78" s="4">
        <f>MATCH(H77,C65:J65,0)</f>
        <v>2</v>
      </c>
      <c r="L78" s="4" t="s">
        <v>342</v>
      </c>
      <c r="M78" s="86">
        <f>VLOOKUP(J76,B71:J73,J78+1,FALSE)</f>
        <v>-1.38</v>
      </c>
      <c r="N78" s="86">
        <f>VLOOKUP(J76,B71:J73,J78+1,FALSE)</f>
        <v>-1.38</v>
      </c>
      <c r="O78" s="86">
        <f>VLOOKUP(J76,B71:R73,J78+9,FALSE)</f>
        <v>2.38</v>
      </c>
      <c r="P78" s="8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3" t="s">
        <v>334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295</v>
      </c>
      <c r="P79" s="4" t="s">
        <v>297</v>
      </c>
      <c r="Q79" s="4"/>
      <c r="R79" s="4"/>
    </row>
    <row r="80" spans="2:18">
      <c r="B80" t="s">
        <v>351</v>
      </c>
      <c r="D80" s="4"/>
      <c r="E80" s="4"/>
      <c r="F80" s="4"/>
      <c r="G80" s="9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349</v>
      </c>
      <c r="H81" s="2" t="s">
        <v>350</v>
      </c>
    </row>
    <row r="82" spans="2:11">
      <c r="B82" s="3"/>
      <c r="C82" s="95" t="s">
        <v>335</v>
      </c>
      <c r="D82" s="96"/>
      <c r="E82" s="95" t="s">
        <v>336</v>
      </c>
      <c r="F82" s="97"/>
      <c r="H82" s="95" t="s">
        <v>335</v>
      </c>
      <c r="I82" s="96"/>
      <c r="J82" s="95" t="s">
        <v>336</v>
      </c>
      <c r="K82" s="97"/>
    </row>
    <row r="83" spans="2:11">
      <c r="B83" s="86" t="s">
        <v>341</v>
      </c>
      <c r="C83" s="28" t="s">
        <v>295</v>
      </c>
      <c r="D83" s="28" t="s">
        <v>297</v>
      </c>
      <c r="E83" s="28" t="s">
        <v>295</v>
      </c>
      <c r="F83" s="28" t="s">
        <v>297</v>
      </c>
      <c r="H83" s="28" t="s">
        <v>295</v>
      </c>
      <c r="I83" s="28" t="s">
        <v>297</v>
      </c>
      <c r="J83" s="28" t="s">
        <v>295</v>
      </c>
      <c r="K83" s="28" t="s">
        <v>297</v>
      </c>
    </row>
    <row r="84" spans="2:11">
      <c r="B84" s="86">
        <v>1995</v>
      </c>
      <c r="C84" s="3">
        <f t="shared" ref="C84:D86" si="15">(C67+E67)/2</f>
        <v>1.05</v>
      </c>
      <c r="D84" s="3">
        <f t="shared" si="15"/>
        <v>1.0750000000000002</v>
      </c>
      <c r="E84" s="3">
        <f t="shared" ref="E84:F86" si="16">(K67+M67)/2</f>
        <v>0.7</v>
      </c>
      <c r="F84" s="3">
        <f t="shared" si="16"/>
        <v>0.64</v>
      </c>
      <c r="H84" s="86">
        <v>0.26</v>
      </c>
      <c r="I84" s="86">
        <v>0.26</v>
      </c>
      <c r="J84" s="86">
        <v>0.74</v>
      </c>
      <c r="K84" s="86">
        <v>0.74</v>
      </c>
    </row>
    <row r="85" spans="2:11">
      <c r="B85" s="86">
        <v>2005</v>
      </c>
      <c r="C85" s="3">
        <f t="shared" si="15"/>
        <v>1.05</v>
      </c>
      <c r="D85" s="3">
        <f t="shared" si="15"/>
        <v>1.0249999999999999</v>
      </c>
      <c r="E85" s="3">
        <f t="shared" si="16"/>
        <v>1.31</v>
      </c>
      <c r="F85" s="3">
        <f t="shared" si="16"/>
        <v>1.1949999999999998</v>
      </c>
      <c r="H85" s="86">
        <v>0.25</v>
      </c>
      <c r="I85" s="86">
        <v>0.25</v>
      </c>
      <c r="J85" s="86">
        <v>0.75</v>
      </c>
      <c r="K85" s="86">
        <v>0.75</v>
      </c>
    </row>
    <row r="86" spans="2:11">
      <c r="B86" s="86">
        <v>2015</v>
      </c>
      <c r="C86" s="3">
        <f t="shared" si="15"/>
        <v>1.05</v>
      </c>
      <c r="D86" s="3">
        <f t="shared" si="15"/>
        <v>1.0249999999999999</v>
      </c>
      <c r="E86" s="3">
        <f t="shared" si="16"/>
        <v>1.8399999999999999</v>
      </c>
      <c r="F86" s="3">
        <f t="shared" si="16"/>
        <v>1.4249999999999998</v>
      </c>
      <c r="H86" s="86">
        <v>0.25</v>
      </c>
      <c r="I86" s="86">
        <v>0.25</v>
      </c>
      <c r="J86" s="86">
        <v>0.75</v>
      </c>
      <c r="K86" s="86">
        <v>0.75</v>
      </c>
    </row>
    <row r="87" spans="2:11">
      <c r="B87" s="86" t="s">
        <v>342</v>
      </c>
      <c r="C87" s="28" t="s">
        <v>295</v>
      </c>
      <c r="D87" s="28" t="s">
        <v>297</v>
      </c>
      <c r="E87" s="28" t="s">
        <v>295</v>
      </c>
      <c r="F87" s="28" t="s">
        <v>297</v>
      </c>
      <c r="H87" s="28" t="s">
        <v>295</v>
      </c>
      <c r="I87" s="28" t="s">
        <v>297</v>
      </c>
      <c r="J87" s="28" t="s">
        <v>295</v>
      </c>
      <c r="K87" s="28" t="s">
        <v>297</v>
      </c>
    </row>
    <row r="88" spans="2:11">
      <c r="B88" s="86">
        <v>1995</v>
      </c>
      <c r="C88" s="94">
        <f t="shared" ref="C88:D90" si="17">(C71+E71)/2</f>
        <v>0.03</v>
      </c>
      <c r="D88" s="94">
        <f t="shared" si="17"/>
        <v>0.14500000000000002</v>
      </c>
      <c r="E88" s="3">
        <f t="shared" ref="E88:F90" si="18">(K71+M71)/2</f>
        <v>0.95499999999999996</v>
      </c>
      <c r="F88" s="3">
        <f t="shared" si="18"/>
        <v>0.8600000000000001</v>
      </c>
      <c r="H88" s="86">
        <v>0.26</v>
      </c>
      <c r="I88" s="86">
        <v>0.26</v>
      </c>
      <c r="J88" s="86">
        <v>0.74</v>
      </c>
      <c r="K88" s="86">
        <v>0.74</v>
      </c>
    </row>
    <row r="89" spans="2:11">
      <c r="B89" s="86">
        <v>2005</v>
      </c>
      <c r="C89" s="94">
        <f t="shared" si="17"/>
        <v>-0.76875000000000004</v>
      </c>
      <c r="D89" s="94">
        <f t="shared" si="17"/>
        <v>-0.60499999999999998</v>
      </c>
      <c r="E89" s="3">
        <f t="shared" si="18"/>
        <v>1.77</v>
      </c>
      <c r="F89" s="3">
        <f t="shared" si="18"/>
        <v>1.605</v>
      </c>
      <c r="H89" s="86">
        <v>0.25</v>
      </c>
      <c r="I89" s="86">
        <v>0.25</v>
      </c>
      <c r="J89" s="86">
        <v>0.75</v>
      </c>
      <c r="K89" s="86">
        <v>0.75</v>
      </c>
    </row>
    <row r="90" spans="2:11">
      <c r="B90" s="86">
        <v>2015</v>
      </c>
      <c r="C90" s="94">
        <f t="shared" si="17"/>
        <v>-1.4775</v>
      </c>
      <c r="D90" s="94">
        <f t="shared" si="17"/>
        <v>-0.91249999999999998</v>
      </c>
      <c r="E90" s="3">
        <f t="shared" si="18"/>
        <v>2.48</v>
      </c>
      <c r="F90" s="3">
        <f t="shared" si="18"/>
        <v>1.915</v>
      </c>
      <c r="H90" s="86">
        <v>0.25</v>
      </c>
      <c r="I90" s="86">
        <v>0.25</v>
      </c>
      <c r="J90" s="86">
        <v>0.75</v>
      </c>
      <c r="K90" s="86">
        <v>0.75</v>
      </c>
    </row>
    <row r="93" spans="2:11">
      <c r="B93" s="596" t="s">
        <v>349</v>
      </c>
      <c r="C93" s="28" t="s">
        <v>341</v>
      </c>
      <c r="D93" s="28" t="s">
        <v>341</v>
      </c>
      <c r="E93" s="28" t="s">
        <v>342</v>
      </c>
      <c r="F93" s="28" t="s">
        <v>342</v>
      </c>
      <c r="G93" s="28" t="s">
        <v>341</v>
      </c>
      <c r="H93" s="28" t="s">
        <v>341</v>
      </c>
      <c r="I93" s="28" t="s">
        <v>342</v>
      </c>
      <c r="J93" s="28" t="s">
        <v>342</v>
      </c>
    </row>
    <row r="94" spans="2:11">
      <c r="B94" s="597"/>
      <c r="C94" s="599" t="s">
        <v>335</v>
      </c>
      <c r="D94" s="600"/>
      <c r="E94" s="600"/>
      <c r="F94" s="601"/>
      <c r="G94" s="599" t="s">
        <v>352</v>
      </c>
      <c r="H94" s="600"/>
      <c r="I94" s="600"/>
      <c r="J94" s="601"/>
    </row>
    <row r="95" spans="2:11">
      <c r="B95" s="598"/>
      <c r="C95" s="102" t="s">
        <v>295</v>
      </c>
      <c r="D95" s="103" t="s">
        <v>297</v>
      </c>
      <c r="E95" s="102" t="s">
        <v>295</v>
      </c>
      <c r="F95" s="103" t="s">
        <v>297</v>
      </c>
      <c r="G95" s="102" t="s">
        <v>295</v>
      </c>
      <c r="H95" s="103" t="s">
        <v>297</v>
      </c>
      <c r="I95" s="102" t="s">
        <v>295</v>
      </c>
      <c r="J95" s="103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104">
        <v>1995</v>
      </c>
      <c r="C110" s="104">
        <v>1.05</v>
      </c>
      <c r="D110" s="105">
        <f>(D84+D85+D86)/3</f>
        <v>1.0416666666666667</v>
      </c>
      <c r="E110" s="106">
        <f t="shared" ref="E110:E119" si="20">($C$89-$C$88)/10*($B110-$B$110)+0.03</f>
        <v>0.03</v>
      </c>
      <c r="F110" s="106">
        <f t="shared" ref="F110:F119" si="21">($D$89-$D$88)/10*($B110-$B$110)+0.15</f>
        <v>0.15</v>
      </c>
      <c r="G110" s="106">
        <f t="shared" ref="G110:G119" si="22">($E$85-$E$84)/10*($B110-$B$110)+0.7</f>
        <v>0.7</v>
      </c>
      <c r="H110" s="105">
        <f t="shared" ref="H110:H119" si="23">($F$85-$F$84)/10*($B110-$B$110)+0.64</f>
        <v>0.64</v>
      </c>
      <c r="I110" s="106">
        <f t="shared" ref="I110:I119" si="24">($E$89-$E$88)/10*($B110-$B$110)+0.955</f>
        <v>0.95499999999999996</v>
      </c>
      <c r="J110" s="106">
        <f t="shared" ref="J110:J119" si="25">($F$89-$F$88)/10*($B110-$B$110)+0.86</f>
        <v>0.86</v>
      </c>
    </row>
    <row r="111" spans="2:10">
      <c r="B111" s="3">
        <v>1996</v>
      </c>
      <c r="C111" s="94">
        <f>C110</f>
        <v>1.05</v>
      </c>
      <c r="D111" s="98">
        <f>D110</f>
        <v>1.0416666666666667</v>
      </c>
      <c r="E111" s="94">
        <f t="shared" si="20"/>
        <v>-4.9875000000000003E-2</v>
      </c>
      <c r="F111" s="94">
        <f t="shared" si="21"/>
        <v>7.4999999999999997E-2</v>
      </c>
      <c r="G111" s="94">
        <f t="shared" si="22"/>
        <v>0.76100000000000001</v>
      </c>
      <c r="H111" s="98">
        <f t="shared" si="23"/>
        <v>0.69550000000000001</v>
      </c>
      <c r="I111" s="94">
        <f t="shared" si="24"/>
        <v>1.0365</v>
      </c>
      <c r="J111" s="94">
        <f t="shared" si="25"/>
        <v>0.9345</v>
      </c>
    </row>
    <row r="112" spans="2:10">
      <c r="B112" s="3">
        <v>1997</v>
      </c>
      <c r="C112" s="94">
        <f t="shared" ref="C112:C129" si="26">C111</f>
        <v>1.05</v>
      </c>
      <c r="D112" s="98">
        <f t="shared" ref="D112:D130" si="27">D111</f>
        <v>1.0416666666666667</v>
      </c>
      <c r="E112" s="94">
        <f t="shared" si="20"/>
        <v>-0.12975</v>
      </c>
      <c r="F112" s="94">
        <f t="shared" si="21"/>
        <v>0</v>
      </c>
      <c r="G112" s="94">
        <f t="shared" si="22"/>
        <v>0.82199999999999995</v>
      </c>
      <c r="H112" s="98">
        <f t="shared" si="23"/>
        <v>0.751</v>
      </c>
      <c r="I112" s="94">
        <f t="shared" si="24"/>
        <v>1.1179999999999999</v>
      </c>
      <c r="J112" s="94">
        <f t="shared" si="25"/>
        <v>1.0089999999999999</v>
      </c>
    </row>
    <row r="113" spans="2:10">
      <c r="B113" s="3">
        <v>1998</v>
      </c>
      <c r="C113" s="94">
        <f t="shared" si="26"/>
        <v>1.05</v>
      </c>
      <c r="D113" s="98">
        <f t="shared" si="27"/>
        <v>1.0416666666666667</v>
      </c>
      <c r="E113" s="94">
        <f t="shared" si="20"/>
        <v>-0.20962500000000001</v>
      </c>
      <c r="F113" s="94">
        <f t="shared" si="21"/>
        <v>-7.4999999999999983E-2</v>
      </c>
      <c r="G113" s="94">
        <f t="shared" si="22"/>
        <v>0.88300000000000001</v>
      </c>
      <c r="H113" s="98">
        <f t="shared" si="23"/>
        <v>0.80649999999999999</v>
      </c>
      <c r="I113" s="94">
        <f t="shared" si="24"/>
        <v>1.1995</v>
      </c>
      <c r="J113" s="94">
        <f t="shared" si="25"/>
        <v>1.0834999999999999</v>
      </c>
    </row>
    <row r="114" spans="2:10">
      <c r="B114" s="3">
        <v>1999</v>
      </c>
      <c r="C114" s="94">
        <f t="shared" si="26"/>
        <v>1.05</v>
      </c>
      <c r="D114" s="98">
        <f t="shared" si="27"/>
        <v>1.0416666666666667</v>
      </c>
      <c r="E114" s="94">
        <f t="shared" si="20"/>
        <v>-0.28949999999999998</v>
      </c>
      <c r="F114" s="94">
        <f t="shared" si="21"/>
        <v>-0.15</v>
      </c>
      <c r="G114" s="94">
        <f t="shared" si="22"/>
        <v>0.94399999999999995</v>
      </c>
      <c r="H114" s="98">
        <f t="shared" si="23"/>
        <v>0.86199999999999988</v>
      </c>
      <c r="I114" s="94">
        <f t="shared" si="24"/>
        <v>1.2809999999999999</v>
      </c>
      <c r="J114" s="94">
        <f t="shared" si="25"/>
        <v>1.1579999999999999</v>
      </c>
    </row>
    <row r="115" spans="2:10">
      <c r="B115" s="3">
        <v>2000</v>
      </c>
      <c r="C115" s="94">
        <f t="shared" si="26"/>
        <v>1.05</v>
      </c>
      <c r="D115" s="98">
        <f t="shared" si="27"/>
        <v>1.0416666666666667</v>
      </c>
      <c r="E115" s="94">
        <f t="shared" si="20"/>
        <v>-0.36937500000000001</v>
      </c>
      <c r="F115" s="94">
        <f t="shared" si="21"/>
        <v>-0.22500000000000001</v>
      </c>
      <c r="G115" s="94">
        <f t="shared" si="22"/>
        <v>1.0049999999999999</v>
      </c>
      <c r="H115" s="98">
        <f t="shared" si="23"/>
        <v>0.91749999999999998</v>
      </c>
      <c r="I115" s="94">
        <f t="shared" si="24"/>
        <v>1.3625</v>
      </c>
      <c r="J115" s="94">
        <f t="shared" si="25"/>
        <v>1.2324999999999999</v>
      </c>
    </row>
    <row r="116" spans="2:10">
      <c r="B116" s="3">
        <v>2001</v>
      </c>
      <c r="C116" s="94">
        <f t="shared" si="26"/>
        <v>1.05</v>
      </c>
      <c r="D116" s="98">
        <f t="shared" si="27"/>
        <v>1.0416666666666667</v>
      </c>
      <c r="E116" s="94">
        <f t="shared" si="20"/>
        <v>-0.44925000000000004</v>
      </c>
      <c r="F116" s="94">
        <f t="shared" si="21"/>
        <v>-0.29999999999999993</v>
      </c>
      <c r="G116" s="94">
        <f t="shared" si="22"/>
        <v>1.0660000000000001</v>
      </c>
      <c r="H116" s="98">
        <f t="shared" si="23"/>
        <v>0.97299999999999986</v>
      </c>
      <c r="I116" s="94">
        <f t="shared" si="24"/>
        <v>1.444</v>
      </c>
      <c r="J116" s="94">
        <f t="shared" si="25"/>
        <v>1.3069999999999999</v>
      </c>
    </row>
    <row r="117" spans="2:10">
      <c r="B117" s="3">
        <v>2002</v>
      </c>
      <c r="C117" s="94">
        <f t="shared" si="26"/>
        <v>1.05</v>
      </c>
      <c r="D117" s="98">
        <f t="shared" si="27"/>
        <v>1.0416666666666667</v>
      </c>
      <c r="E117" s="94">
        <f t="shared" si="20"/>
        <v>-0.52912499999999996</v>
      </c>
      <c r="F117" s="94">
        <f t="shared" si="21"/>
        <v>-0.375</v>
      </c>
      <c r="G117" s="94">
        <f t="shared" si="22"/>
        <v>1.127</v>
      </c>
      <c r="H117" s="98">
        <f t="shared" si="23"/>
        <v>1.0284999999999997</v>
      </c>
      <c r="I117" s="94">
        <f t="shared" si="24"/>
        <v>1.5255000000000001</v>
      </c>
      <c r="J117" s="94">
        <f t="shared" si="25"/>
        <v>1.3815</v>
      </c>
    </row>
    <row r="118" spans="2:10">
      <c r="B118" s="3">
        <v>2003</v>
      </c>
      <c r="C118" s="94">
        <f t="shared" si="26"/>
        <v>1.05</v>
      </c>
      <c r="D118" s="98">
        <f t="shared" si="27"/>
        <v>1.0416666666666667</v>
      </c>
      <c r="E118" s="94">
        <f t="shared" si="20"/>
        <v>-0.60899999999999999</v>
      </c>
      <c r="F118" s="94">
        <f t="shared" si="21"/>
        <v>-0.44999999999999996</v>
      </c>
      <c r="G118" s="94">
        <f t="shared" si="22"/>
        <v>1.1880000000000002</v>
      </c>
      <c r="H118" s="98">
        <f t="shared" si="23"/>
        <v>1.0839999999999999</v>
      </c>
      <c r="I118" s="94">
        <f t="shared" si="24"/>
        <v>1.607</v>
      </c>
      <c r="J118" s="94">
        <f t="shared" si="25"/>
        <v>1.456</v>
      </c>
    </row>
    <row r="119" spans="2:10">
      <c r="B119" s="3">
        <v>2004</v>
      </c>
      <c r="C119" s="94">
        <f t="shared" si="26"/>
        <v>1.05</v>
      </c>
      <c r="D119" s="98">
        <f t="shared" si="27"/>
        <v>1.0416666666666667</v>
      </c>
      <c r="E119" s="94">
        <f t="shared" si="20"/>
        <v>-0.68887500000000002</v>
      </c>
      <c r="F119" s="94">
        <f t="shared" si="21"/>
        <v>-0.52499999999999991</v>
      </c>
      <c r="G119" s="94">
        <f t="shared" si="22"/>
        <v>1.2490000000000001</v>
      </c>
      <c r="H119" s="98">
        <f t="shared" si="23"/>
        <v>1.1395</v>
      </c>
      <c r="I119" s="94">
        <f t="shared" si="24"/>
        <v>1.6884999999999999</v>
      </c>
      <c r="J119" s="94">
        <f t="shared" si="25"/>
        <v>1.5305</v>
      </c>
    </row>
    <row r="120" spans="2:10">
      <c r="B120" s="104">
        <v>2005</v>
      </c>
      <c r="C120" s="106">
        <f t="shared" si="26"/>
        <v>1.05</v>
      </c>
      <c r="D120" s="105">
        <f t="shared" si="27"/>
        <v>1.0416666666666667</v>
      </c>
      <c r="E120" s="106">
        <f t="shared" ref="E120:E133" si="28">($C$90-$C$89)/10*(B120-$B$120)-0.77</f>
        <v>-0.77</v>
      </c>
      <c r="F120" s="106">
        <f t="shared" ref="F120:F133" si="29">($D$90-$D$89)/10*($B120-$B$120)-0.605</f>
        <v>-0.60499999999999998</v>
      </c>
      <c r="G120" s="106">
        <f t="shared" ref="G120:G133" si="30">($E$86-$E$85)/10*($B120-$B$120)+1.31</f>
        <v>1.31</v>
      </c>
      <c r="H120" s="105">
        <f t="shared" ref="H120:H133" si="31">($F$86-$F$85)/10*($B120-$B$120)+1.195</f>
        <v>1.1950000000000001</v>
      </c>
      <c r="I120" s="106">
        <f t="shared" ref="I120:I133" si="32">($E$90-$E$89)/10*($B120-$B$120)+1.77</f>
        <v>1.77</v>
      </c>
      <c r="J120" s="106">
        <f t="shared" ref="J120:J133" si="33">($F$90-$F$89)/10*($B120-$B$120)+1.605</f>
        <v>1.605</v>
      </c>
    </row>
    <row r="121" spans="2:10">
      <c r="B121" s="3">
        <v>2006</v>
      </c>
      <c r="C121" s="94">
        <f t="shared" si="26"/>
        <v>1.05</v>
      </c>
      <c r="D121" s="98">
        <f t="shared" si="27"/>
        <v>1.0416666666666667</v>
      </c>
      <c r="E121" s="94">
        <f t="shared" si="28"/>
        <v>-0.84087500000000004</v>
      </c>
      <c r="F121" s="94">
        <f t="shared" si="29"/>
        <v>-0.63575000000000004</v>
      </c>
      <c r="G121" s="94">
        <f t="shared" si="30"/>
        <v>1.363</v>
      </c>
      <c r="H121" s="98">
        <f t="shared" si="31"/>
        <v>1.218</v>
      </c>
      <c r="I121" s="94">
        <f t="shared" si="32"/>
        <v>1.841</v>
      </c>
      <c r="J121" s="94">
        <f t="shared" si="33"/>
        <v>1.6359999999999999</v>
      </c>
    </row>
    <row r="122" spans="2:10">
      <c r="B122" s="3">
        <v>2007</v>
      </c>
      <c r="C122" s="94">
        <f t="shared" si="26"/>
        <v>1.05</v>
      </c>
      <c r="D122" s="98">
        <f t="shared" si="27"/>
        <v>1.0416666666666667</v>
      </c>
      <c r="E122" s="94">
        <f t="shared" si="28"/>
        <v>-0.91175000000000006</v>
      </c>
      <c r="F122" s="94">
        <f t="shared" si="29"/>
        <v>-0.66649999999999998</v>
      </c>
      <c r="G122" s="94">
        <f t="shared" si="30"/>
        <v>1.4159999999999999</v>
      </c>
      <c r="H122" s="98">
        <f t="shared" si="31"/>
        <v>1.2410000000000001</v>
      </c>
      <c r="I122" s="94">
        <f t="shared" si="32"/>
        <v>1.9119999999999999</v>
      </c>
      <c r="J122" s="94">
        <f t="shared" si="33"/>
        <v>1.667</v>
      </c>
    </row>
    <row r="123" spans="2:10">
      <c r="B123" s="3">
        <v>2008</v>
      </c>
      <c r="C123" s="94">
        <f t="shared" si="26"/>
        <v>1.05</v>
      </c>
      <c r="D123" s="98">
        <f t="shared" si="27"/>
        <v>1.0416666666666667</v>
      </c>
      <c r="E123" s="94">
        <f t="shared" si="28"/>
        <v>-0.98262499999999997</v>
      </c>
      <c r="F123" s="94">
        <f t="shared" si="29"/>
        <v>-0.69724999999999993</v>
      </c>
      <c r="G123" s="94">
        <f t="shared" si="30"/>
        <v>1.4689999999999999</v>
      </c>
      <c r="H123" s="98">
        <f t="shared" si="31"/>
        <v>1.264</v>
      </c>
      <c r="I123" s="94">
        <f t="shared" si="32"/>
        <v>1.9830000000000001</v>
      </c>
      <c r="J123" s="94">
        <f t="shared" si="33"/>
        <v>1.698</v>
      </c>
    </row>
    <row r="124" spans="2:10">
      <c r="B124" s="3">
        <v>2009</v>
      </c>
      <c r="C124" s="94">
        <f t="shared" si="26"/>
        <v>1.05</v>
      </c>
      <c r="D124" s="98">
        <f t="shared" si="27"/>
        <v>1.0416666666666667</v>
      </c>
      <c r="E124" s="94">
        <f t="shared" si="28"/>
        <v>-1.0535000000000001</v>
      </c>
      <c r="F124" s="94">
        <f t="shared" si="29"/>
        <v>-0.72799999999999998</v>
      </c>
      <c r="G124" s="94">
        <f t="shared" si="30"/>
        <v>1.522</v>
      </c>
      <c r="H124" s="98">
        <f t="shared" si="31"/>
        <v>1.2870000000000001</v>
      </c>
      <c r="I124" s="94">
        <f t="shared" si="32"/>
        <v>2.0539999999999998</v>
      </c>
      <c r="J124" s="94">
        <f t="shared" si="33"/>
        <v>1.7290000000000001</v>
      </c>
    </row>
    <row r="125" spans="2:10">
      <c r="B125" s="3">
        <v>2010</v>
      </c>
      <c r="C125" s="94">
        <f t="shared" si="26"/>
        <v>1.05</v>
      </c>
      <c r="D125" s="98">
        <f t="shared" si="27"/>
        <v>1.0416666666666667</v>
      </c>
      <c r="E125" s="94">
        <f t="shared" si="28"/>
        <v>-1.1243750000000001</v>
      </c>
      <c r="F125" s="94">
        <f t="shared" si="29"/>
        <v>-0.75875000000000004</v>
      </c>
      <c r="G125" s="94">
        <f t="shared" si="30"/>
        <v>1.575</v>
      </c>
      <c r="H125" s="98">
        <f t="shared" si="31"/>
        <v>1.31</v>
      </c>
      <c r="I125" s="94">
        <f t="shared" si="32"/>
        <v>2.125</v>
      </c>
      <c r="J125" s="94">
        <f t="shared" si="33"/>
        <v>1.76</v>
      </c>
    </row>
    <row r="126" spans="2:10">
      <c r="B126" s="3">
        <v>2011</v>
      </c>
      <c r="C126" s="94">
        <f t="shared" si="26"/>
        <v>1.05</v>
      </c>
      <c r="D126" s="98">
        <f t="shared" si="27"/>
        <v>1.0416666666666667</v>
      </c>
      <c r="E126" s="94">
        <f t="shared" si="28"/>
        <v>-1.1952499999999999</v>
      </c>
      <c r="F126" s="94">
        <f t="shared" si="29"/>
        <v>-0.78949999999999998</v>
      </c>
      <c r="G126" s="94">
        <f t="shared" si="30"/>
        <v>1.6279999999999999</v>
      </c>
      <c r="H126" s="98">
        <f t="shared" si="31"/>
        <v>1.3330000000000002</v>
      </c>
      <c r="I126" s="94">
        <f t="shared" si="32"/>
        <v>2.1959999999999997</v>
      </c>
      <c r="J126" s="94">
        <f t="shared" si="33"/>
        <v>1.7909999999999999</v>
      </c>
    </row>
    <row r="127" spans="2:10">
      <c r="B127" s="3">
        <v>2012</v>
      </c>
      <c r="C127" s="94">
        <f t="shared" si="26"/>
        <v>1.05</v>
      </c>
      <c r="D127" s="98">
        <f t="shared" si="27"/>
        <v>1.0416666666666667</v>
      </c>
      <c r="E127" s="94">
        <f t="shared" si="28"/>
        <v>-1.2661249999999999</v>
      </c>
      <c r="F127" s="94">
        <f t="shared" si="29"/>
        <v>-0.82024999999999992</v>
      </c>
      <c r="G127" s="94">
        <f t="shared" si="30"/>
        <v>1.6809999999999998</v>
      </c>
      <c r="H127" s="98">
        <f t="shared" si="31"/>
        <v>1.3560000000000001</v>
      </c>
      <c r="I127" s="94">
        <f t="shared" si="32"/>
        <v>2.2669999999999999</v>
      </c>
      <c r="J127" s="94">
        <f t="shared" si="33"/>
        <v>1.8220000000000001</v>
      </c>
    </row>
    <row r="128" spans="2:10">
      <c r="B128" s="3">
        <v>2013</v>
      </c>
      <c r="C128" s="94">
        <f t="shared" si="26"/>
        <v>1.05</v>
      </c>
      <c r="D128" s="98">
        <f t="shared" si="27"/>
        <v>1.0416666666666667</v>
      </c>
      <c r="E128" s="94">
        <f t="shared" si="28"/>
        <v>-1.337</v>
      </c>
      <c r="F128" s="94">
        <f t="shared" si="29"/>
        <v>-0.85099999999999998</v>
      </c>
      <c r="G128" s="94">
        <f t="shared" si="30"/>
        <v>1.734</v>
      </c>
      <c r="H128" s="98">
        <f t="shared" si="31"/>
        <v>1.379</v>
      </c>
      <c r="I128" s="94">
        <f t="shared" si="32"/>
        <v>2.3380000000000001</v>
      </c>
      <c r="J128" s="94">
        <f t="shared" si="33"/>
        <v>1.853</v>
      </c>
    </row>
    <row r="129" spans="2:20">
      <c r="B129" s="3">
        <v>2014</v>
      </c>
      <c r="C129" s="94">
        <f t="shared" si="26"/>
        <v>1.05</v>
      </c>
      <c r="D129" s="98">
        <f t="shared" si="27"/>
        <v>1.0416666666666667</v>
      </c>
      <c r="E129" s="94">
        <f t="shared" si="28"/>
        <v>-1.407875</v>
      </c>
      <c r="F129" s="94">
        <f t="shared" si="29"/>
        <v>-0.88175000000000003</v>
      </c>
      <c r="G129" s="94">
        <f t="shared" si="30"/>
        <v>1.7869999999999999</v>
      </c>
      <c r="H129" s="98">
        <f t="shared" si="31"/>
        <v>1.4020000000000001</v>
      </c>
      <c r="I129" s="94">
        <f t="shared" si="32"/>
        <v>2.4089999999999998</v>
      </c>
      <c r="J129" s="94">
        <f t="shared" si="33"/>
        <v>1.8840000000000001</v>
      </c>
    </row>
    <row r="130" spans="2:20">
      <c r="B130" s="104">
        <v>2015</v>
      </c>
      <c r="C130" s="106">
        <f>C129</f>
        <v>1.05</v>
      </c>
      <c r="D130" s="105">
        <f t="shared" si="27"/>
        <v>1.0416666666666667</v>
      </c>
      <c r="E130" s="106">
        <f t="shared" si="28"/>
        <v>-1.47875</v>
      </c>
      <c r="F130" s="106">
        <f t="shared" si="29"/>
        <v>-0.91249999999999998</v>
      </c>
      <c r="G130" s="106">
        <f t="shared" si="30"/>
        <v>1.8399999999999999</v>
      </c>
      <c r="H130" s="105">
        <f t="shared" si="31"/>
        <v>1.425</v>
      </c>
      <c r="I130" s="106">
        <f t="shared" si="32"/>
        <v>2.48</v>
      </c>
      <c r="J130" s="106">
        <f t="shared" si="33"/>
        <v>1.915</v>
      </c>
    </row>
    <row r="131" spans="2:20">
      <c r="B131" s="3">
        <v>2016</v>
      </c>
      <c r="C131" s="94">
        <f>C130</f>
        <v>1.05</v>
      </c>
      <c r="D131" s="98">
        <f>D130</f>
        <v>1.0416666666666667</v>
      </c>
      <c r="E131" s="94">
        <f t="shared" si="28"/>
        <v>-1.5496249999999998</v>
      </c>
      <c r="F131" s="94">
        <f t="shared" si="29"/>
        <v>-0.94324999999999992</v>
      </c>
      <c r="G131" s="94">
        <f t="shared" si="30"/>
        <v>1.8929999999999998</v>
      </c>
      <c r="H131" s="98">
        <f t="shared" si="31"/>
        <v>1.448</v>
      </c>
      <c r="I131" s="94">
        <f t="shared" si="32"/>
        <v>2.5510000000000002</v>
      </c>
      <c r="J131" s="94">
        <f t="shared" si="33"/>
        <v>1.9460000000000002</v>
      </c>
    </row>
    <row r="132" spans="2:20">
      <c r="B132" s="3">
        <v>2017</v>
      </c>
      <c r="C132" s="94">
        <f>C131</f>
        <v>1.05</v>
      </c>
      <c r="D132" s="98">
        <f>D131</f>
        <v>1.0416666666666667</v>
      </c>
      <c r="E132" s="94">
        <f t="shared" si="28"/>
        <v>-1.6204999999999998</v>
      </c>
      <c r="F132" s="94">
        <f t="shared" si="29"/>
        <v>-0.97399999999999998</v>
      </c>
      <c r="G132" s="94">
        <f t="shared" si="30"/>
        <v>1.9459999999999997</v>
      </c>
      <c r="H132" s="98">
        <f t="shared" si="31"/>
        <v>1.4710000000000001</v>
      </c>
      <c r="I132" s="94">
        <f t="shared" si="32"/>
        <v>2.6219999999999999</v>
      </c>
      <c r="J132" s="94">
        <f t="shared" si="33"/>
        <v>1.9770000000000001</v>
      </c>
    </row>
    <row r="133" spans="2:20">
      <c r="B133" s="3">
        <v>2018</v>
      </c>
      <c r="C133" s="94">
        <f>C132</f>
        <v>1.05</v>
      </c>
      <c r="D133" s="98">
        <f>D132</f>
        <v>1.0416666666666667</v>
      </c>
      <c r="E133" s="94">
        <f t="shared" si="28"/>
        <v>-1.6913749999999999</v>
      </c>
      <c r="F133" s="94">
        <f t="shared" si="29"/>
        <v>-1.00475</v>
      </c>
      <c r="G133" s="94">
        <f t="shared" si="30"/>
        <v>1.9989999999999997</v>
      </c>
      <c r="H133" s="98">
        <f t="shared" si="31"/>
        <v>1.494</v>
      </c>
      <c r="I133" s="94">
        <f t="shared" si="32"/>
        <v>2.6930000000000001</v>
      </c>
      <c r="J133" s="9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329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78" t="s">
        <v>318</v>
      </c>
      <c r="D144" s="79"/>
      <c r="E144" s="79"/>
      <c r="F144" s="10"/>
      <c r="G144" s="10"/>
      <c r="H144" s="10"/>
      <c r="I144" s="10"/>
      <c r="J144" s="10"/>
      <c r="K144" s="10" t="s">
        <v>326</v>
      </c>
      <c r="L144" s="10"/>
      <c r="M144" s="10"/>
      <c r="N144" s="10"/>
      <c r="O144" s="10" t="s">
        <v>353</v>
      </c>
      <c r="P144" s="10"/>
      <c r="Q144" s="10"/>
      <c r="R144" s="10"/>
      <c r="S144" s="10"/>
      <c r="T144" s="10"/>
    </row>
    <row r="145" spans="2:20">
      <c r="B145" s="10"/>
      <c r="C145" s="52" t="s">
        <v>295</v>
      </c>
      <c r="D145" s="52" t="s">
        <v>297</v>
      </c>
      <c r="E145" s="52" t="s">
        <v>327</v>
      </c>
      <c r="F145" s="79" t="s">
        <v>355</v>
      </c>
      <c r="G145" s="10"/>
      <c r="H145" s="10"/>
      <c r="I145" s="10"/>
      <c r="J145" s="10"/>
      <c r="K145" s="52" t="s">
        <v>328</v>
      </c>
      <c r="L145" s="79" t="s">
        <v>355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0" t="s">
        <v>304</v>
      </c>
      <c r="C146" s="77">
        <v>0.59050000000000002</v>
      </c>
      <c r="D146" s="77">
        <v>0</v>
      </c>
      <c r="E146" s="77">
        <v>0.59050000000000002</v>
      </c>
      <c r="F146" s="81">
        <f>AVERAGE(E$146:E146)</f>
        <v>0.59050000000000002</v>
      </c>
      <c r="G146" s="10"/>
      <c r="H146" s="80" t="s">
        <v>304</v>
      </c>
      <c r="I146" s="80" t="s">
        <v>356</v>
      </c>
      <c r="J146" s="10">
        <v>24</v>
      </c>
      <c r="K146" s="77">
        <v>0.57830912500000009</v>
      </c>
      <c r="L146" s="8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0" t="s">
        <v>303</v>
      </c>
      <c r="C147" s="77">
        <v>0.5625</v>
      </c>
      <c r="D147" s="77">
        <v>0</v>
      </c>
      <c r="E147" s="77">
        <v>0.5625</v>
      </c>
      <c r="F147" s="81">
        <f>AVERAGE(E$146:E147)</f>
        <v>0.57650000000000001</v>
      </c>
      <c r="G147" s="10"/>
      <c r="H147" s="80" t="s">
        <v>303</v>
      </c>
      <c r="I147" s="80" t="s">
        <v>356</v>
      </c>
      <c r="J147" s="10">
        <f>J146+24</f>
        <v>48</v>
      </c>
      <c r="K147" s="77">
        <v>0.53148375000000003</v>
      </c>
      <c r="L147" s="8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0" t="s">
        <v>305</v>
      </c>
      <c r="C148" s="77">
        <v>0.43099999999999999</v>
      </c>
      <c r="D148" s="77">
        <v>0</v>
      </c>
      <c r="E148" s="77">
        <v>0.43099999999999999</v>
      </c>
      <c r="F148" s="81">
        <f>AVERAGE(E$146:E148)</f>
        <v>0.52800000000000002</v>
      </c>
      <c r="G148" s="10"/>
      <c r="H148" s="80" t="s">
        <v>305</v>
      </c>
      <c r="I148" s="80" t="s">
        <v>356</v>
      </c>
      <c r="J148" s="10">
        <f>J147+24</f>
        <v>72</v>
      </c>
      <c r="K148" s="77">
        <v>0.39447399999999999</v>
      </c>
      <c r="L148" s="8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0" t="s">
        <v>309</v>
      </c>
      <c r="C149" s="77">
        <v>0</v>
      </c>
      <c r="D149" s="77">
        <v>0.372</v>
      </c>
      <c r="E149" s="77">
        <v>0.372</v>
      </c>
      <c r="F149" s="81">
        <f>AVERAGE(E$146:E149)</f>
        <v>0.48899999999999999</v>
      </c>
      <c r="G149" s="10"/>
      <c r="H149" s="80" t="s">
        <v>309</v>
      </c>
      <c r="I149" s="80" t="s">
        <v>357</v>
      </c>
      <c r="J149" s="10">
        <f t="shared" ref="J149:J157" si="34">J148+24</f>
        <v>96</v>
      </c>
      <c r="K149" s="77">
        <v>0.36901874999999995</v>
      </c>
      <c r="L149" s="8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0" t="s">
        <v>310</v>
      </c>
      <c r="C150" s="77">
        <v>0</v>
      </c>
      <c r="D150" s="77">
        <v>0.35100000000000003</v>
      </c>
      <c r="E150" s="77">
        <v>0.35100000000000003</v>
      </c>
      <c r="F150" s="81">
        <f>AVERAGE(E$146:E150)</f>
        <v>0.46139999999999998</v>
      </c>
      <c r="G150" s="10"/>
      <c r="H150" s="80" t="s">
        <v>310</v>
      </c>
      <c r="I150" s="80" t="s">
        <v>357</v>
      </c>
      <c r="J150" s="10">
        <f t="shared" si="34"/>
        <v>120</v>
      </c>
      <c r="K150" s="77">
        <v>0.33808300000000002</v>
      </c>
      <c r="L150" s="8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0" t="s">
        <v>302</v>
      </c>
      <c r="C151" s="77">
        <v>0.31225000000000003</v>
      </c>
      <c r="D151" s="77">
        <v>0</v>
      </c>
      <c r="E151" s="77">
        <v>0.31225000000000003</v>
      </c>
      <c r="F151" s="81">
        <f>AVERAGE(E$146:E151)</f>
        <v>0.43654166666666666</v>
      </c>
      <c r="G151" s="10"/>
      <c r="H151" s="80" t="s">
        <v>302</v>
      </c>
      <c r="I151" s="80" t="s">
        <v>356</v>
      </c>
      <c r="J151" s="10">
        <f t="shared" si="34"/>
        <v>144</v>
      </c>
      <c r="K151" s="77">
        <v>0.26025987500000003</v>
      </c>
      <c r="L151" s="8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0" t="s">
        <v>308</v>
      </c>
      <c r="C152" s="77">
        <v>0</v>
      </c>
      <c r="D152" s="77">
        <v>0.28425</v>
      </c>
      <c r="E152" s="77">
        <v>0.28425</v>
      </c>
      <c r="F152" s="81">
        <f>AVERAGE(E$146:E152)</f>
        <v>0.41478571428571431</v>
      </c>
      <c r="G152" s="10"/>
      <c r="H152" s="80" t="s">
        <v>308</v>
      </c>
      <c r="I152" s="80" t="s">
        <v>357</v>
      </c>
      <c r="J152" s="10">
        <f t="shared" si="34"/>
        <v>168</v>
      </c>
      <c r="K152" s="77">
        <v>0.24758137500000002</v>
      </c>
      <c r="L152" s="8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0" t="s">
        <v>311</v>
      </c>
      <c r="C153" s="77">
        <v>8.8249999999999995E-2</v>
      </c>
      <c r="D153" s="77">
        <v>0.26524999999999999</v>
      </c>
      <c r="E153" s="77">
        <v>0.26524999999999999</v>
      </c>
      <c r="F153" s="81">
        <f>AVERAGE(E$146:E153)</f>
        <v>0.39609375000000002</v>
      </c>
      <c r="G153" s="10"/>
      <c r="H153" s="80" t="s">
        <v>311</v>
      </c>
      <c r="I153" s="80" t="s">
        <v>357</v>
      </c>
      <c r="J153" s="10">
        <f t="shared" si="34"/>
        <v>192</v>
      </c>
      <c r="K153" s="77">
        <v>0.18655075000000002</v>
      </c>
      <c r="L153" s="8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0" t="s">
        <v>301</v>
      </c>
      <c r="C154" s="77">
        <v>0.24475</v>
      </c>
      <c r="D154" s="77">
        <v>9.9250000000000005E-2</v>
      </c>
      <c r="E154" s="77">
        <v>0.24475</v>
      </c>
      <c r="F154" s="81">
        <f>AVERAGE(E$146:E154)</f>
        <v>0.37927777777777777</v>
      </c>
      <c r="G154" s="10"/>
      <c r="H154" s="80" t="s">
        <v>301</v>
      </c>
      <c r="I154" s="80" t="s">
        <v>356</v>
      </c>
      <c r="J154" s="10">
        <f t="shared" si="34"/>
        <v>216</v>
      </c>
      <c r="K154" s="77">
        <v>0.15887162499999999</v>
      </c>
      <c r="L154" s="8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0" t="s">
        <v>306</v>
      </c>
      <c r="C155" s="77">
        <v>0.20774999999999999</v>
      </c>
      <c r="D155" s="77">
        <v>6.3750000000000001E-2</v>
      </c>
      <c r="E155" s="77">
        <v>0.20774999999999999</v>
      </c>
      <c r="F155" s="81">
        <f>AVERAGE(E$146:E155)</f>
        <v>0.36212499999999997</v>
      </c>
      <c r="G155" s="10"/>
      <c r="H155" s="80" t="s">
        <v>306</v>
      </c>
      <c r="I155" s="80" t="s">
        <v>356</v>
      </c>
      <c r="J155" s="10">
        <f t="shared" si="34"/>
        <v>240</v>
      </c>
      <c r="K155" s="77">
        <v>0.10243987499999999</v>
      </c>
      <c r="L155" s="8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0" t="s">
        <v>307</v>
      </c>
      <c r="C156" s="77">
        <v>0.12975000000000003</v>
      </c>
      <c r="D156" s="77">
        <v>0.15925</v>
      </c>
      <c r="E156" s="77">
        <v>0.15925</v>
      </c>
      <c r="F156" s="81">
        <f>AVERAGE(E$146:E156)</f>
        <v>0.3436818181818182</v>
      </c>
      <c r="G156" s="10"/>
      <c r="H156" s="80" t="s">
        <v>307</v>
      </c>
      <c r="I156" s="80" t="s">
        <v>357</v>
      </c>
      <c r="J156" s="10">
        <f t="shared" si="34"/>
        <v>264</v>
      </c>
      <c r="K156" s="77">
        <v>6.8722875000000003E-2</v>
      </c>
      <c r="L156" s="8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0" t="s">
        <v>325</v>
      </c>
      <c r="C157" s="77">
        <v>0.15200000000000002</v>
      </c>
      <c r="D157" s="77">
        <v>0.13724999999999998</v>
      </c>
      <c r="E157" s="77">
        <v>0.15200000000000002</v>
      </c>
      <c r="F157" s="81">
        <f>AVERAGE(E$146:E157)</f>
        <v>0.32770833333333332</v>
      </c>
      <c r="G157" s="10"/>
      <c r="H157" s="80" t="s">
        <v>325</v>
      </c>
      <c r="I157" s="80" t="s">
        <v>356</v>
      </c>
      <c r="J157" s="10">
        <f t="shared" si="34"/>
        <v>288</v>
      </c>
      <c r="K157" s="77">
        <v>4.6761500000000011E-2</v>
      </c>
      <c r="L157" s="8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0" t="s">
        <v>320</v>
      </c>
      <c r="C158" s="77">
        <f>_xlfn.AGGREGATE(1,5,C146:C157)</f>
        <v>0.2265625</v>
      </c>
      <c r="D158" s="77">
        <f>_xlfn.AGGREGATE(1,5,D146:D157)</f>
        <v>0.14433333333333331</v>
      </c>
      <c r="E158" s="77">
        <f>_xlfn.AGGREGATE(1,5,E146:E157)</f>
        <v>0.32770833333333332</v>
      </c>
      <c r="F158" s="10"/>
      <c r="G158" s="10"/>
      <c r="H158" s="80" t="s">
        <v>320</v>
      </c>
      <c r="I158" s="10"/>
      <c r="J158" s="101">
        <f>_xlfn.AGGREGATE(1,5,J146:J157)</f>
        <v>156</v>
      </c>
      <c r="K158" s="77">
        <f>_xlfn.AGGREGATE(1,5,K146:K157)</f>
        <v>0.27354637500000006</v>
      </c>
      <c r="L158" s="10"/>
      <c r="M158" s="10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350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348</v>
      </c>
      <c r="E162" s="10" t="s">
        <v>335</v>
      </c>
      <c r="F162" s="10"/>
      <c r="G162" s="10"/>
      <c r="H162" s="10"/>
      <c r="I162" s="10"/>
      <c r="J162" s="10" t="s">
        <v>352</v>
      </c>
      <c r="K162" s="10"/>
      <c r="L162" s="10"/>
      <c r="M162" s="10"/>
      <c r="N162" s="10"/>
      <c r="O162" s="10"/>
      <c r="P162" s="10" t="s">
        <v>335</v>
      </c>
      <c r="Q162" s="10"/>
      <c r="R162" s="10" t="s">
        <v>336</v>
      </c>
      <c r="S162" s="10"/>
      <c r="T162" s="10"/>
    </row>
    <row r="163" spans="2:20">
      <c r="B163" s="10"/>
      <c r="C163" s="10"/>
      <c r="D163" s="10"/>
      <c r="E163" s="10" t="s">
        <v>295</v>
      </c>
      <c r="F163" s="10" t="s">
        <v>297</v>
      </c>
      <c r="G163" s="10" t="s">
        <v>295</v>
      </c>
      <c r="H163" s="10" t="s">
        <v>297</v>
      </c>
      <c r="I163" s="10" t="s">
        <v>358</v>
      </c>
      <c r="J163" s="10" t="s">
        <v>295</v>
      </c>
      <c r="K163" s="10" t="s">
        <v>297</v>
      </c>
      <c r="L163" s="10" t="s">
        <v>295</v>
      </c>
      <c r="M163" s="10" t="s">
        <v>297</v>
      </c>
      <c r="N163" s="10" t="s">
        <v>358</v>
      </c>
      <c r="O163" s="10"/>
      <c r="P163" s="10" t="s">
        <v>295</v>
      </c>
      <c r="Q163" s="10" t="s">
        <v>297</v>
      </c>
      <c r="R163" s="10" t="s">
        <v>295</v>
      </c>
      <c r="S163" s="10" t="s">
        <v>297</v>
      </c>
      <c r="T163" s="10"/>
    </row>
    <row r="164" spans="2:20">
      <c r="B164" s="10"/>
      <c r="C164" s="10"/>
      <c r="D164" s="10"/>
      <c r="E164" s="10" t="s">
        <v>341</v>
      </c>
      <c r="F164" s="10" t="s">
        <v>341</v>
      </c>
      <c r="G164" s="10" t="s">
        <v>342</v>
      </c>
      <c r="H164" s="10" t="s">
        <v>342</v>
      </c>
      <c r="I164" s="10" t="s">
        <v>342</v>
      </c>
      <c r="J164" s="10" t="s">
        <v>341</v>
      </c>
      <c r="K164" s="10" t="s">
        <v>341</v>
      </c>
      <c r="L164" s="10" t="s">
        <v>342</v>
      </c>
      <c r="M164" s="10" t="s">
        <v>342</v>
      </c>
      <c r="N164" s="10" t="s">
        <v>342</v>
      </c>
      <c r="O164" s="10"/>
      <c r="P164" s="10" t="s">
        <v>341</v>
      </c>
      <c r="Q164" s="10" t="s">
        <v>342</v>
      </c>
      <c r="R164" s="10" t="s">
        <v>341</v>
      </c>
      <c r="S164" s="10" t="s">
        <v>342</v>
      </c>
      <c r="T164" s="10"/>
    </row>
    <row r="165" spans="2:20">
      <c r="B165" s="10"/>
      <c r="C165" s="10" t="s">
        <v>354</v>
      </c>
      <c r="D165" s="10">
        <v>1995</v>
      </c>
      <c r="E165" s="10">
        <v>1.05</v>
      </c>
      <c r="F165" s="99">
        <v>1.0416666666666667</v>
      </c>
      <c r="G165" s="99">
        <v>0.03</v>
      </c>
      <c r="H165" s="99">
        <v>0.15</v>
      </c>
      <c r="I165" s="99">
        <f>(G165+H165)/2</f>
        <v>0.09</v>
      </c>
      <c r="J165" s="99">
        <v>0.7</v>
      </c>
      <c r="K165" s="99">
        <v>0.64</v>
      </c>
      <c r="L165" s="99">
        <v>0.95499999999999996</v>
      </c>
      <c r="M165" s="99">
        <v>0.86</v>
      </c>
      <c r="N165" s="9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235</v>
      </c>
      <c r="D166" s="10">
        <v>1996</v>
      </c>
      <c r="E166" s="10">
        <v>1.05</v>
      </c>
      <c r="F166" s="99">
        <v>1.0416666666666667</v>
      </c>
      <c r="G166" s="99">
        <v>-4.9875000000000003E-2</v>
      </c>
      <c r="H166" s="99">
        <v>7.4999999999999997E-2</v>
      </c>
      <c r="I166" s="99">
        <f t="shared" ref="I166:I183" si="35">(G166+H166)/2</f>
        <v>1.2562499999999997E-2</v>
      </c>
      <c r="J166" s="99">
        <v>0.76100000000000001</v>
      </c>
      <c r="K166" s="99">
        <v>0.69550000000000001</v>
      </c>
      <c r="L166" s="99">
        <v>1.0365</v>
      </c>
      <c r="M166" s="99">
        <v>0.9345</v>
      </c>
      <c r="N166" s="99">
        <f t="shared" ref="N166:N183" si="36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234</v>
      </c>
      <c r="D167" s="10">
        <v>1997</v>
      </c>
      <c r="E167" s="10">
        <v>1.05</v>
      </c>
      <c r="F167" s="99">
        <v>1.0416666666666667</v>
      </c>
      <c r="G167" s="99">
        <v>-0.12975</v>
      </c>
      <c r="H167" s="99">
        <v>0</v>
      </c>
      <c r="I167" s="99">
        <f t="shared" si="35"/>
        <v>-6.4875000000000002E-2</v>
      </c>
      <c r="J167" s="99">
        <v>0.82199999999999995</v>
      </c>
      <c r="K167" s="99">
        <v>0.751</v>
      </c>
      <c r="L167" s="99">
        <v>1.1179999999999999</v>
      </c>
      <c r="M167" s="99">
        <v>1.0089999999999999</v>
      </c>
      <c r="N167" s="99">
        <f t="shared" si="36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233</v>
      </c>
      <c r="D168" s="10">
        <v>1998</v>
      </c>
      <c r="E168" s="10">
        <v>1.05</v>
      </c>
      <c r="F168" s="99">
        <v>1.0416666666666667</v>
      </c>
      <c r="G168" s="99">
        <v>-0.20962500000000001</v>
      </c>
      <c r="H168" s="99">
        <v>-7.4999999999999983E-2</v>
      </c>
      <c r="I168" s="99">
        <f t="shared" si="35"/>
        <v>-0.14231250000000001</v>
      </c>
      <c r="J168" s="99">
        <v>0.88300000000000001</v>
      </c>
      <c r="K168" s="99">
        <v>0.80649999999999999</v>
      </c>
      <c r="L168" s="99">
        <v>1.1995</v>
      </c>
      <c r="M168" s="99">
        <v>1.0834999999999999</v>
      </c>
      <c r="N168" s="99">
        <f t="shared" si="36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232</v>
      </c>
      <c r="D169" s="10">
        <v>1999</v>
      </c>
      <c r="E169" s="10">
        <v>1.05</v>
      </c>
      <c r="F169" s="99">
        <v>1.0416666666666667</v>
      </c>
      <c r="G169" s="99">
        <v>-0.28949999999999998</v>
      </c>
      <c r="H169" s="99">
        <v>-0.15</v>
      </c>
      <c r="I169" s="99">
        <f t="shared" si="35"/>
        <v>-0.21975</v>
      </c>
      <c r="J169" s="99">
        <v>0.94399999999999995</v>
      </c>
      <c r="K169" s="99">
        <v>0.86199999999999988</v>
      </c>
      <c r="L169" s="99">
        <v>1.2809999999999999</v>
      </c>
      <c r="M169" s="99">
        <v>1.1579999999999999</v>
      </c>
      <c r="N169" s="99">
        <f t="shared" si="36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231</v>
      </c>
      <c r="D170" s="10">
        <v>2000</v>
      </c>
      <c r="E170" s="10">
        <v>1.05</v>
      </c>
      <c r="F170" s="99">
        <v>1.0416666666666667</v>
      </c>
      <c r="G170" s="99">
        <v>-0.36937500000000001</v>
      </c>
      <c r="H170" s="99">
        <v>-0.22500000000000001</v>
      </c>
      <c r="I170" s="99">
        <f t="shared" si="35"/>
        <v>-0.29718749999999999</v>
      </c>
      <c r="J170" s="99">
        <v>1.0049999999999999</v>
      </c>
      <c r="K170" s="99">
        <v>0.91749999999999998</v>
      </c>
      <c r="L170" s="99">
        <v>1.3625</v>
      </c>
      <c r="M170" s="99">
        <v>1.2324999999999999</v>
      </c>
      <c r="N170" s="99">
        <f t="shared" si="36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230</v>
      </c>
      <c r="D171" s="10">
        <v>2001</v>
      </c>
      <c r="E171" s="10">
        <v>1.05</v>
      </c>
      <c r="F171" s="99">
        <v>1.0416666666666667</v>
      </c>
      <c r="G171" s="99">
        <v>-0.44925000000000004</v>
      </c>
      <c r="H171" s="99">
        <v>-0.29999999999999993</v>
      </c>
      <c r="I171" s="99">
        <f t="shared" si="35"/>
        <v>-0.37462499999999999</v>
      </c>
      <c r="J171" s="99">
        <v>1.0660000000000001</v>
      </c>
      <c r="K171" s="99">
        <v>0.97299999999999986</v>
      </c>
      <c r="L171" s="99">
        <v>1.444</v>
      </c>
      <c r="M171" s="99">
        <v>1.3069999999999999</v>
      </c>
      <c r="N171" s="99">
        <f t="shared" si="36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229</v>
      </c>
      <c r="D172" s="10">
        <v>2002</v>
      </c>
      <c r="E172" s="10">
        <v>1.05</v>
      </c>
      <c r="F172" s="99">
        <v>1.0416666666666667</v>
      </c>
      <c r="G172" s="99">
        <v>-0.52912499999999996</v>
      </c>
      <c r="H172" s="99">
        <v>-0.375</v>
      </c>
      <c r="I172" s="99">
        <f t="shared" si="35"/>
        <v>-0.45206249999999998</v>
      </c>
      <c r="J172" s="99">
        <v>1.127</v>
      </c>
      <c r="K172" s="99">
        <v>1.0284999999999997</v>
      </c>
      <c r="L172" s="99">
        <v>1.5255000000000001</v>
      </c>
      <c r="M172" s="99">
        <v>1.3815</v>
      </c>
      <c r="N172" s="99">
        <f t="shared" si="36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228</v>
      </c>
      <c r="D173" s="10">
        <v>2003</v>
      </c>
      <c r="E173" s="10">
        <v>1.05</v>
      </c>
      <c r="F173" s="99">
        <v>1.0416666666666667</v>
      </c>
      <c r="G173" s="99">
        <v>-0.60899999999999999</v>
      </c>
      <c r="H173" s="99">
        <v>-0.44999999999999996</v>
      </c>
      <c r="I173" s="99">
        <f t="shared" si="35"/>
        <v>-0.52949999999999997</v>
      </c>
      <c r="J173" s="99">
        <v>1.1880000000000002</v>
      </c>
      <c r="K173" s="99">
        <v>1.0839999999999999</v>
      </c>
      <c r="L173" s="99">
        <v>1.607</v>
      </c>
      <c r="M173" s="99">
        <v>1.456</v>
      </c>
      <c r="N173" s="99">
        <f t="shared" si="36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227</v>
      </c>
      <c r="D174" s="10">
        <v>2004</v>
      </c>
      <c r="E174" s="10">
        <v>1.05</v>
      </c>
      <c r="F174" s="99">
        <v>1.0416666666666667</v>
      </c>
      <c r="G174" s="99">
        <v>-0.68887500000000002</v>
      </c>
      <c r="H174" s="99">
        <v>-0.52499999999999991</v>
      </c>
      <c r="I174" s="99">
        <f t="shared" si="35"/>
        <v>-0.60693749999999991</v>
      </c>
      <c r="J174" s="99">
        <v>1.2490000000000001</v>
      </c>
      <c r="K174" s="99">
        <v>1.1395</v>
      </c>
      <c r="L174" s="99">
        <v>1.6884999999999999</v>
      </c>
      <c r="M174" s="99">
        <v>1.5305</v>
      </c>
      <c r="N174" s="99">
        <f t="shared" si="36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226</v>
      </c>
      <c r="D175" s="10">
        <v>2005</v>
      </c>
      <c r="E175" s="10">
        <v>1.05</v>
      </c>
      <c r="F175" s="99">
        <v>1.0416666666666667</v>
      </c>
      <c r="G175" s="99">
        <v>-0.77</v>
      </c>
      <c r="H175" s="99">
        <v>-0.60499999999999998</v>
      </c>
      <c r="I175" s="99">
        <f t="shared" si="35"/>
        <v>-0.6875</v>
      </c>
      <c r="J175" s="99">
        <v>1.31</v>
      </c>
      <c r="K175" s="99">
        <v>1.1950000000000001</v>
      </c>
      <c r="L175" s="99">
        <v>1.77</v>
      </c>
      <c r="M175" s="99">
        <v>1.605</v>
      </c>
      <c r="N175" s="99">
        <f t="shared" si="36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225</v>
      </c>
      <c r="D176" s="10">
        <v>2006</v>
      </c>
      <c r="E176" s="10">
        <v>1.05</v>
      </c>
      <c r="F176" s="99">
        <v>1.0416666666666667</v>
      </c>
      <c r="G176" s="99">
        <v>-0.84087500000000004</v>
      </c>
      <c r="H176" s="99">
        <v>-0.63575000000000004</v>
      </c>
      <c r="I176" s="99">
        <f t="shared" si="35"/>
        <v>-0.73831250000000004</v>
      </c>
      <c r="J176" s="99">
        <v>1.363</v>
      </c>
      <c r="K176" s="99">
        <v>1.218</v>
      </c>
      <c r="L176" s="99">
        <v>1.841</v>
      </c>
      <c r="M176" s="99">
        <v>1.6359999999999999</v>
      </c>
      <c r="N176" s="99">
        <f t="shared" si="36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224</v>
      </c>
      <c r="D177" s="10">
        <v>2007</v>
      </c>
      <c r="E177" s="10">
        <v>1.05</v>
      </c>
      <c r="F177" s="99">
        <v>1.0416666666666667</v>
      </c>
      <c r="G177" s="99">
        <v>-0.91175000000000006</v>
      </c>
      <c r="H177" s="99">
        <v>-0.66649999999999998</v>
      </c>
      <c r="I177" s="99">
        <f t="shared" si="35"/>
        <v>-0.78912500000000008</v>
      </c>
      <c r="J177" s="99">
        <v>1.4159999999999999</v>
      </c>
      <c r="K177" s="99">
        <v>1.2410000000000001</v>
      </c>
      <c r="L177" s="99">
        <v>1.9119999999999999</v>
      </c>
      <c r="M177" s="99">
        <v>1.667</v>
      </c>
      <c r="N177" s="99">
        <f t="shared" si="36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223</v>
      </c>
      <c r="D178" s="5">
        <v>2008</v>
      </c>
      <c r="E178" s="5">
        <v>1.05</v>
      </c>
      <c r="F178" s="100">
        <v>1.0416666666666667</v>
      </c>
      <c r="G178" s="100">
        <v>-0.98262499999999997</v>
      </c>
      <c r="H178" s="100">
        <v>-0.69724999999999993</v>
      </c>
      <c r="I178" s="99">
        <f t="shared" si="35"/>
        <v>-0.8399375</v>
      </c>
      <c r="J178" s="100">
        <v>1.4689999999999999</v>
      </c>
      <c r="K178" s="100">
        <v>1.264</v>
      </c>
      <c r="L178" s="100">
        <v>1.9830000000000001</v>
      </c>
      <c r="M178" s="100">
        <v>1.698</v>
      </c>
      <c r="N178" s="99">
        <f t="shared" si="36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222</v>
      </c>
      <c r="D179" s="5">
        <v>2009</v>
      </c>
      <c r="E179" s="5">
        <v>1.05</v>
      </c>
      <c r="F179" s="100">
        <v>1.0416666666666667</v>
      </c>
      <c r="G179" s="100">
        <v>-1.0535000000000001</v>
      </c>
      <c r="H179" s="100">
        <v>-0.72799999999999998</v>
      </c>
      <c r="I179" s="99">
        <f t="shared" si="35"/>
        <v>-0.89075000000000004</v>
      </c>
      <c r="J179" s="100">
        <v>1.522</v>
      </c>
      <c r="K179" s="100">
        <v>1.2870000000000001</v>
      </c>
      <c r="L179" s="100">
        <v>2.0539999999999998</v>
      </c>
      <c r="M179" s="100">
        <v>1.7290000000000001</v>
      </c>
      <c r="N179" s="99">
        <f t="shared" si="36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221</v>
      </c>
      <c r="D180" s="5">
        <v>2010</v>
      </c>
      <c r="E180" s="5">
        <v>1.05</v>
      </c>
      <c r="F180" s="100">
        <v>1.0416666666666667</v>
      </c>
      <c r="G180" s="100">
        <v>-1.1243750000000001</v>
      </c>
      <c r="H180" s="100">
        <v>-0.75875000000000004</v>
      </c>
      <c r="I180" s="99">
        <f t="shared" si="35"/>
        <v>-0.94156250000000008</v>
      </c>
      <c r="J180" s="100">
        <v>1.575</v>
      </c>
      <c r="K180" s="100">
        <v>1.31</v>
      </c>
      <c r="L180" s="100">
        <v>2.125</v>
      </c>
      <c r="M180" s="100">
        <v>1.76</v>
      </c>
      <c r="N180" s="99">
        <f t="shared" si="36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220</v>
      </c>
      <c r="D181" s="5">
        <v>2011</v>
      </c>
      <c r="E181" s="5">
        <v>1.05</v>
      </c>
      <c r="F181" s="100">
        <v>1.0416666666666667</v>
      </c>
      <c r="G181" s="100">
        <v>-1.1952499999999999</v>
      </c>
      <c r="H181" s="100">
        <v>-0.78949999999999998</v>
      </c>
      <c r="I181" s="99">
        <f t="shared" si="35"/>
        <v>-0.99237500000000001</v>
      </c>
      <c r="J181" s="100">
        <v>1.6279999999999999</v>
      </c>
      <c r="K181" s="100">
        <v>1.3330000000000002</v>
      </c>
      <c r="L181" s="100">
        <v>2.1959999999999997</v>
      </c>
      <c r="M181" s="100">
        <v>1.7909999999999999</v>
      </c>
      <c r="N181" s="99">
        <f t="shared" si="36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218</v>
      </c>
      <c r="D182" s="5">
        <v>2012</v>
      </c>
      <c r="E182" s="5">
        <v>1.05</v>
      </c>
      <c r="F182" s="100">
        <v>1.0416666666666667</v>
      </c>
      <c r="G182" s="100">
        <v>-1.2661249999999999</v>
      </c>
      <c r="H182" s="100">
        <v>-0.82024999999999992</v>
      </c>
      <c r="I182" s="99">
        <f t="shared" si="35"/>
        <v>-1.0431874999999999</v>
      </c>
      <c r="J182" s="100">
        <v>1.6809999999999998</v>
      </c>
      <c r="K182" s="100">
        <v>1.3560000000000001</v>
      </c>
      <c r="L182" s="100">
        <v>2.2669999999999999</v>
      </c>
      <c r="M182" s="100">
        <v>1.8220000000000001</v>
      </c>
      <c r="N182" s="99">
        <f t="shared" si="36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216</v>
      </c>
      <c r="D183" s="5">
        <v>2013</v>
      </c>
      <c r="E183" s="5">
        <v>1.05</v>
      </c>
      <c r="F183" s="100">
        <v>1.0416666666666667</v>
      </c>
      <c r="G183" s="100">
        <v>-1.337</v>
      </c>
      <c r="H183" s="100">
        <v>-0.85099999999999998</v>
      </c>
      <c r="I183" s="99">
        <f t="shared" si="35"/>
        <v>-1.0939999999999999</v>
      </c>
      <c r="J183" s="100">
        <v>1.734</v>
      </c>
      <c r="K183" s="100">
        <v>1.379</v>
      </c>
      <c r="L183" s="100">
        <v>2.3380000000000001</v>
      </c>
      <c r="M183" s="100">
        <v>1.853</v>
      </c>
      <c r="N183" s="99">
        <f t="shared" si="36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20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topLeftCell="A9" zoomScale="115" zoomScaleNormal="100" zoomScaleSheetLayoutView="115" workbookViewId="0">
      <selection activeCell="AA21" sqref="AA21"/>
    </sheetView>
  </sheetViews>
  <sheetFormatPr defaultColWidth="9" defaultRowHeight="18.75"/>
  <cols>
    <col min="1" max="1" width="2.375" style="113" customWidth="1"/>
    <col min="2" max="35" width="2.625" style="113" customWidth="1"/>
    <col min="36" max="37" width="2.625" style="5" customWidth="1"/>
    <col min="38" max="16384" width="9" style="5"/>
  </cols>
  <sheetData>
    <row r="1" spans="1:35">
      <c r="A1" s="602" t="s">
        <v>424</v>
      </c>
      <c r="B1" s="603"/>
      <c r="C1" s="603"/>
      <c r="D1" s="603"/>
      <c r="E1" s="603"/>
      <c r="F1" s="603"/>
      <c r="G1" s="603"/>
      <c r="H1" s="603"/>
      <c r="I1" s="603"/>
      <c r="J1" s="603"/>
      <c r="K1" s="604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5">
      <c r="A2" s="605"/>
      <c r="B2" s="606"/>
      <c r="C2" s="606"/>
      <c r="D2" s="606"/>
      <c r="E2" s="606"/>
      <c r="F2" s="606"/>
      <c r="G2" s="606"/>
      <c r="H2" s="606"/>
      <c r="I2" s="606"/>
      <c r="J2" s="606"/>
      <c r="K2" s="607"/>
      <c r="Z2" s="147"/>
      <c r="AA2" s="147"/>
      <c r="AB2" s="147"/>
      <c r="AC2" s="147"/>
      <c r="AD2" s="147"/>
      <c r="AE2" s="147"/>
      <c r="AF2" s="147"/>
      <c r="AG2" s="147"/>
      <c r="AH2" s="147"/>
    </row>
    <row r="3" spans="1:3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80"/>
    </row>
    <row r="4" spans="1:35">
      <c r="A4" s="181"/>
      <c r="B4" s="114" t="s">
        <v>425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82"/>
    </row>
    <row r="5" spans="1:35">
      <c r="A5" s="181"/>
      <c r="B5" s="265" t="s">
        <v>426</v>
      </c>
      <c r="C5" s="265"/>
      <c r="D5" s="265"/>
      <c r="E5" s="265"/>
      <c r="F5" s="265"/>
      <c r="G5" s="265"/>
      <c r="H5" s="608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10"/>
      <c r="V5" s="617" t="s">
        <v>427</v>
      </c>
      <c r="W5" s="618"/>
      <c r="X5" s="618"/>
      <c r="Y5" s="619"/>
      <c r="Z5" s="608"/>
      <c r="AA5" s="609"/>
      <c r="AB5" s="609"/>
      <c r="AC5" s="609"/>
      <c r="AD5" s="609"/>
      <c r="AE5" s="609"/>
      <c r="AF5" s="609"/>
      <c r="AG5" s="609"/>
      <c r="AH5" s="610"/>
      <c r="AI5" s="182"/>
    </row>
    <row r="6" spans="1:35">
      <c r="A6" s="181"/>
      <c r="B6" s="265"/>
      <c r="C6" s="265"/>
      <c r="D6" s="265"/>
      <c r="E6" s="265"/>
      <c r="F6" s="265"/>
      <c r="G6" s="265"/>
      <c r="H6" s="611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3"/>
      <c r="V6" s="620"/>
      <c r="W6" s="621"/>
      <c r="X6" s="621"/>
      <c r="Y6" s="622"/>
      <c r="Z6" s="611"/>
      <c r="AA6" s="612"/>
      <c r="AB6" s="612"/>
      <c r="AC6" s="612"/>
      <c r="AD6" s="612"/>
      <c r="AE6" s="612"/>
      <c r="AF6" s="612"/>
      <c r="AG6" s="612"/>
      <c r="AH6" s="613"/>
      <c r="AI6" s="182"/>
    </row>
    <row r="7" spans="1:35">
      <c r="A7" s="181"/>
      <c r="B7" s="265"/>
      <c r="C7" s="265"/>
      <c r="D7" s="265"/>
      <c r="E7" s="265"/>
      <c r="F7" s="265"/>
      <c r="G7" s="265"/>
      <c r="H7" s="614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6"/>
      <c r="V7" s="623"/>
      <c r="W7" s="624"/>
      <c r="X7" s="624"/>
      <c r="Y7" s="625"/>
      <c r="Z7" s="614"/>
      <c r="AA7" s="615"/>
      <c r="AB7" s="615"/>
      <c r="AC7" s="615"/>
      <c r="AD7" s="615"/>
      <c r="AE7" s="615"/>
      <c r="AF7" s="615"/>
      <c r="AG7" s="615"/>
      <c r="AH7" s="616"/>
      <c r="AI7" s="182"/>
    </row>
    <row r="8" spans="1:35">
      <c r="A8" s="181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82"/>
    </row>
    <row r="9" spans="1:35">
      <c r="A9" s="18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14"/>
      <c r="AC9" s="114"/>
      <c r="AD9" s="114"/>
      <c r="AE9" s="114"/>
      <c r="AF9" s="114"/>
      <c r="AG9" s="114"/>
      <c r="AH9" s="114"/>
      <c r="AI9" s="182"/>
    </row>
    <row r="10" spans="1:35">
      <c r="A10" s="181"/>
      <c r="B10" s="265" t="s">
        <v>428</v>
      </c>
      <c r="C10" s="265"/>
      <c r="D10" s="265"/>
      <c r="E10" s="265"/>
      <c r="F10" s="265"/>
      <c r="G10" s="265"/>
      <c r="H10" s="608" t="s">
        <v>429</v>
      </c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10"/>
      <c r="V10" s="617" t="s">
        <v>430</v>
      </c>
      <c r="W10" s="618"/>
      <c r="X10" s="618"/>
      <c r="Y10" s="619"/>
      <c r="Z10" s="608"/>
      <c r="AA10" s="609"/>
      <c r="AB10" s="609"/>
      <c r="AC10" s="609"/>
      <c r="AD10" s="609"/>
      <c r="AE10" s="609"/>
      <c r="AF10" s="609"/>
      <c r="AG10" s="609"/>
      <c r="AH10" s="610"/>
      <c r="AI10" s="182"/>
    </row>
    <row r="11" spans="1:35">
      <c r="A11" s="181"/>
      <c r="B11" s="265"/>
      <c r="C11" s="265"/>
      <c r="D11" s="265"/>
      <c r="E11" s="265"/>
      <c r="F11" s="265"/>
      <c r="G11" s="265"/>
      <c r="H11" s="611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3"/>
      <c r="V11" s="620"/>
      <c r="W11" s="621"/>
      <c r="X11" s="621"/>
      <c r="Y11" s="622"/>
      <c r="Z11" s="611"/>
      <c r="AA11" s="612"/>
      <c r="AB11" s="612"/>
      <c r="AC11" s="612"/>
      <c r="AD11" s="612"/>
      <c r="AE11" s="612"/>
      <c r="AF11" s="612"/>
      <c r="AG11" s="612"/>
      <c r="AH11" s="613"/>
      <c r="AI11" s="182"/>
    </row>
    <row r="12" spans="1:35">
      <c r="A12" s="181"/>
      <c r="B12" s="265"/>
      <c r="C12" s="265"/>
      <c r="D12" s="265"/>
      <c r="E12" s="265"/>
      <c r="F12" s="265"/>
      <c r="G12" s="265"/>
      <c r="H12" s="614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6"/>
      <c r="V12" s="623"/>
      <c r="W12" s="624"/>
      <c r="X12" s="624"/>
      <c r="Y12" s="625"/>
      <c r="Z12" s="614"/>
      <c r="AA12" s="615"/>
      <c r="AB12" s="615"/>
      <c r="AC12" s="615"/>
      <c r="AD12" s="615"/>
      <c r="AE12" s="615"/>
      <c r="AF12" s="615"/>
      <c r="AG12" s="615"/>
      <c r="AH12" s="616"/>
      <c r="AI12" s="182"/>
    </row>
    <row r="13" spans="1:35">
      <c r="A13" s="181"/>
      <c r="B13" s="152"/>
      <c r="C13" s="152"/>
      <c r="D13" s="152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82"/>
    </row>
    <row r="14" spans="1:35">
      <c r="A14" s="181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82"/>
    </row>
    <row r="15" spans="1:35">
      <c r="A15" s="181"/>
      <c r="B15" s="635" t="s">
        <v>431</v>
      </c>
      <c r="C15" s="265"/>
      <c r="D15" s="265"/>
      <c r="E15" s="265"/>
      <c r="F15" s="265"/>
      <c r="G15" s="265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182"/>
    </row>
    <row r="16" spans="1:35">
      <c r="A16" s="181"/>
      <c r="B16" s="265"/>
      <c r="C16" s="265"/>
      <c r="D16" s="265"/>
      <c r="E16" s="265"/>
      <c r="F16" s="265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182"/>
    </row>
    <row r="17" spans="1:38">
      <c r="A17" s="181"/>
      <c r="B17" s="265"/>
      <c r="C17" s="265"/>
      <c r="D17" s="265"/>
      <c r="E17" s="265"/>
      <c r="F17" s="265"/>
      <c r="G17" s="265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182"/>
    </row>
    <row r="18" spans="1:38">
      <c r="A18" s="181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82"/>
    </row>
    <row r="19" spans="1:38">
      <c r="A19" s="181"/>
      <c r="B19" s="114"/>
      <c r="C19" s="114" t="s">
        <v>432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82"/>
    </row>
    <row r="20" spans="1:38">
      <c r="A20" s="18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82"/>
      <c r="AL20" s="177"/>
    </row>
    <row r="21" spans="1:38">
      <c r="A21" s="18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82"/>
    </row>
    <row r="22" spans="1:38" ht="18.75" customHeight="1">
      <c r="A22" s="181"/>
      <c r="B22" s="626" t="s">
        <v>459</v>
      </c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627"/>
      <c r="AG22" s="627"/>
      <c r="AH22" s="628"/>
      <c r="AI22" s="182"/>
    </row>
    <row r="23" spans="1:38">
      <c r="A23" s="181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1"/>
      <c r="AI23" s="182"/>
    </row>
    <row r="24" spans="1:38">
      <c r="A24" s="181"/>
      <c r="B24" s="629"/>
      <c r="C24" s="630"/>
      <c r="D24" s="630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1"/>
      <c r="AI24" s="182"/>
    </row>
    <row r="25" spans="1:38">
      <c r="A25" s="181"/>
      <c r="B25" s="629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1"/>
      <c r="AI25" s="182"/>
    </row>
    <row r="26" spans="1:38">
      <c r="A26" s="181"/>
      <c r="B26" s="629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1"/>
      <c r="AI26" s="182"/>
    </row>
    <row r="27" spans="1:38">
      <c r="A27" s="181"/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0"/>
      <c r="AG27" s="630"/>
      <c r="AH27" s="631"/>
      <c r="AI27" s="182"/>
    </row>
    <row r="28" spans="1:38">
      <c r="A28" s="181"/>
      <c r="B28" s="629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F28" s="630"/>
      <c r="AG28" s="630"/>
      <c r="AH28" s="631"/>
      <c r="AI28" s="182"/>
    </row>
    <row r="29" spans="1:38">
      <c r="A29" s="181"/>
      <c r="B29" s="629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  <c r="T29" s="630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630"/>
      <c r="AF29" s="630"/>
      <c r="AG29" s="630"/>
      <c r="AH29" s="631"/>
      <c r="AI29" s="182"/>
    </row>
    <row r="30" spans="1:38">
      <c r="A30" s="181"/>
      <c r="B30" s="629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630"/>
      <c r="AG30" s="630"/>
      <c r="AH30" s="631"/>
      <c r="AI30" s="182"/>
    </row>
    <row r="31" spans="1:38">
      <c r="A31" s="181"/>
      <c r="B31" s="629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0"/>
      <c r="S31" s="630"/>
      <c r="T31" s="630"/>
      <c r="U31" s="630"/>
      <c r="V31" s="630"/>
      <c r="W31" s="630"/>
      <c r="X31" s="630"/>
      <c r="Y31" s="630"/>
      <c r="Z31" s="630"/>
      <c r="AA31" s="630"/>
      <c r="AB31" s="630"/>
      <c r="AC31" s="630"/>
      <c r="AD31" s="630"/>
      <c r="AE31" s="630"/>
      <c r="AF31" s="630"/>
      <c r="AG31" s="630"/>
      <c r="AH31" s="631"/>
      <c r="AI31" s="182"/>
    </row>
    <row r="32" spans="1:38">
      <c r="A32" s="181"/>
      <c r="B32" s="629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1"/>
      <c r="AI32" s="182"/>
    </row>
    <row r="33" spans="1:35">
      <c r="A33" s="181"/>
      <c r="B33" s="629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0"/>
      <c r="S33" s="630"/>
      <c r="T33" s="630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F33" s="630"/>
      <c r="AG33" s="630"/>
      <c r="AH33" s="631"/>
      <c r="AI33" s="182"/>
    </row>
    <row r="34" spans="1:35">
      <c r="A34" s="183"/>
      <c r="B34" s="629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630"/>
      <c r="AG34" s="630"/>
      <c r="AH34" s="631"/>
      <c r="AI34" s="182"/>
    </row>
    <row r="35" spans="1:35">
      <c r="A35" s="183"/>
      <c r="B35" s="629"/>
      <c r="C35" s="630"/>
      <c r="D35" s="630"/>
      <c r="E35" s="630"/>
      <c r="F35" s="630"/>
      <c r="G35" s="630"/>
      <c r="H35" s="630"/>
      <c r="I35" s="630"/>
      <c r="J35" s="630"/>
      <c r="K35" s="630"/>
      <c r="L35" s="630"/>
      <c r="M35" s="630"/>
      <c r="N35" s="630"/>
      <c r="O35" s="630"/>
      <c r="P35" s="630"/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F35" s="630"/>
      <c r="AG35" s="630"/>
      <c r="AH35" s="631"/>
      <c r="AI35" s="182"/>
    </row>
    <row r="36" spans="1:35">
      <c r="A36" s="183"/>
      <c r="B36" s="629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1"/>
      <c r="AI36" s="182"/>
    </row>
    <row r="37" spans="1:35">
      <c r="A37" s="183"/>
      <c r="B37" s="629"/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F37" s="630"/>
      <c r="AG37" s="630"/>
      <c r="AH37" s="631"/>
      <c r="AI37" s="182"/>
    </row>
    <row r="38" spans="1:35">
      <c r="A38" s="183"/>
      <c r="B38" s="629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630"/>
      <c r="AG38" s="630"/>
      <c r="AH38" s="631"/>
      <c r="AI38" s="182"/>
    </row>
    <row r="39" spans="1:35">
      <c r="A39" s="183"/>
      <c r="B39" s="629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630"/>
      <c r="AG39" s="630"/>
      <c r="AH39" s="631"/>
      <c r="AI39" s="182"/>
    </row>
    <row r="40" spans="1:35">
      <c r="A40" s="183"/>
      <c r="B40" s="629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F40" s="630"/>
      <c r="AG40" s="630"/>
      <c r="AH40" s="631"/>
      <c r="AI40" s="182"/>
    </row>
    <row r="41" spans="1:35">
      <c r="A41" s="183"/>
      <c r="B41" s="629"/>
      <c r="C41" s="630"/>
      <c r="D41" s="630"/>
      <c r="E41" s="630"/>
      <c r="F41" s="630"/>
      <c r="G41" s="630"/>
      <c r="H41" s="630"/>
      <c r="I41" s="630"/>
      <c r="J41" s="630"/>
      <c r="K41" s="630"/>
      <c r="L41" s="630"/>
      <c r="M41" s="630"/>
      <c r="N41" s="630"/>
      <c r="O41" s="630"/>
      <c r="P41" s="630"/>
      <c r="Q41" s="630"/>
      <c r="R41" s="630"/>
      <c r="S41" s="630"/>
      <c r="T41" s="630"/>
      <c r="U41" s="630"/>
      <c r="V41" s="630"/>
      <c r="W41" s="630"/>
      <c r="X41" s="630"/>
      <c r="Y41" s="630"/>
      <c r="Z41" s="630"/>
      <c r="AA41" s="630"/>
      <c r="AB41" s="630"/>
      <c r="AC41" s="630"/>
      <c r="AD41" s="630"/>
      <c r="AE41" s="630"/>
      <c r="AF41" s="630"/>
      <c r="AG41" s="630"/>
      <c r="AH41" s="631"/>
      <c r="AI41" s="182"/>
    </row>
    <row r="42" spans="1:35">
      <c r="A42" s="183"/>
      <c r="B42" s="629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630"/>
      <c r="AG42" s="630"/>
      <c r="AH42" s="631"/>
      <c r="AI42" s="182"/>
    </row>
    <row r="43" spans="1:35">
      <c r="A43" s="183"/>
      <c r="B43" s="629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1"/>
      <c r="AI43" s="182"/>
    </row>
    <row r="44" spans="1:35">
      <c r="A44" s="183"/>
      <c r="B44" s="629"/>
      <c r="C44" s="630"/>
      <c r="D44" s="630"/>
      <c r="E44" s="630"/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630"/>
      <c r="AG44" s="630"/>
      <c r="AH44" s="631"/>
      <c r="AI44" s="182"/>
    </row>
    <row r="45" spans="1:35">
      <c r="A45" s="183"/>
      <c r="B45" s="629"/>
      <c r="C45" s="630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630"/>
      <c r="T45" s="630"/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F45" s="630"/>
      <c r="AG45" s="630"/>
      <c r="AH45" s="631"/>
      <c r="AI45" s="182"/>
    </row>
    <row r="46" spans="1:35">
      <c r="A46" s="183"/>
      <c r="B46" s="629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630"/>
      <c r="AG46" s="630"/>
      <c r="AH46" s="631"/>
      <c r="AI46" s="182"/>
    </row>
    <row r="47" spans="1:35">
      <c r="A47" s="183"/>
      <c r="B47" s="629"/>
      <c r="C47" s="630"/>
      <c r="D47" s="630"/>
      <c r="E47" s="630"/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630"/>
      <c r="AG47" s="630"/>
      <c r="AH47" s="631"/>
      <c r="AI47" s="182"/>
    </row>
    <row r="48" spans="1:35">
      <c r="A48" s="183"/>
      <c r="B48" s="632"/>
      <c r="C48" s="633"/>
      <c r="D48" s="633"/>
      <c r="E48" s="633"/>
      <c r="F48" s="633"/>
      <c r="G48" s="633"/>
      <c r="H48" s="633"/>
      <c r="I48" s="633"/>
      <c r="J48" s="633"/>
      <c r="K48" s="633"/>
      <c r="L48" s="633"/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33"/>
      <c r="X48" s="633"/>
      <c r="Y48" s="633"/>
      <c r="Z48" s="633"/>
      <c r="AA48" s="633"/>
      <c r="AB48" s="633"/>
      <c r="AC48" s="633"/>
      <c r="AD48" s="633"/>
      <c r="AE48" s="633"/>
      <c r="AF48" s="633"/>
      <c r="AG48" s="633"/>
      <c r="AH48" s="634"/>
      <c r="AI48" s="182"/>
    </row>
    <row r="49" spans="1:3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6"/>
    </row>
  </sheetData>
  <sheetProtection password="D73A" sheet="1" formatCells="0"/>
  <mergeCells count="12">
    <mergeCell ref="B22:AH48"/>
    <mergeCell ref="B15:G17"/>
    <mergeCell ref="H15:AH17"/>
    <mergeCell ref="B10:G12"/>
    <mergeCell ref="H10:U12"/>
    <mergeCell ref="V10:Y12"/>
    <mergeCell ref="Z10:AH12"/>
    <mergeCell ref="A1:K2"/>
    <mergeCell ref="B5:G7"/>
    <mergeCell ref="H5:U7"/>
    <mergeCell ref="V5:Y7"/>
    <mergeCell ref="Z5:AH7"/>
  </mergeCells>
  <phoneticPr fontId="20"/>
  <printOptions horizontalCentered="1"/>
  <pageMargins left="0.51181102362204722" right="0.51181102362204722" top="0.51181102362204722" bottom="0.35433070866141736" header="0.27559055118110237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zoomScale="140" zoomScaleNormal="100" zoomScaleSheetLayoutView="140" workbookViewId="0">
      <selection sqref="A1:K2"/>
    </sheetView>
  </sheetViews>
  <sheetFormatPr defaultColWidth="9" defaultRowHeight="18.75"/>
  <cols>
    <col min="1" max="1" width="2.375" style="113" customWidth="1"/>
    <col min="2" max="35" width="2.625" style="113" customWidth="1"/>
    <col min="36" max="37" width="2.625" style="5" customWidth="1"/>
    <col min="38" max="16384" width="9" style="5"/>
  </cols>
  <sheetData>
    <row r="1" spans="1:38" ht="18" customHeight="1">
      <c r="A1" s="636" t="s">
        <v>475</v>
      </c>
      <c r="B1" s="637"/>
      <c r="C1" s="637"/>
      <c r="D1" s="637"/>
      <c r="E1" s="637"/>
      <c r="F1" s="637"/>
      <c r="G1" s="637"/>
      <c r="H1" s="637"/>
      <c r="I1" s="637"/>
      <c r="J1" s="637"/>
      <c r="K1" s="638"/>
      <c r="L1" s="653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</row>
    <row r="2" spans="1:38" ht="18" customHeight="1">
      <c r="A2" s="639"/>
      <c r="B2" s="640"/>
      <c r="C2" s="640"/>
      <c r="D2" s="640"/>
      <c r="E2" s="640"/>
      <c r="F2" s="640"/>
      <c r="G2" s="640"/>
      <c r="H2" s="640"/>
      <c r="I2" s="640"/>
      <c r="J2" s="640"/>
      <c r="K2" s="641"/>
      <c r="L2" s="655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</row>
    <row r="3" spans="1:38" ht="18" customHeight="1">
      <c r="A3" s="644"/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  <c r="AI3" s="646"/>
    </row>
    <row r="4" spans="1:38" ht="18" customHeight="1">
      <c r="A4" s="647"/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9"/>
    </row>
    <row r="5" spans="1:38" ht="18" customHeight="1">
      <c r="A5" s="647"/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9"/>
    </row>
    <row r="6" spans="1:38" ht="18" customHeight="1">
      <c r="A6" s="647"/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9"/>
    </row>
    <row r="7" spans="1:38" ht="18" customHeight="1">
      <c r="A7" s="647"/>
      <c r="B7" s="648"/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9"/>
    </row>
    <row r="8" spans="1:38" ht="18" customHeight="1">
      <c r="A8" s="647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9"/>
    </row>
    <row r="9" spans="1:38" ht="18" customHeight="1">
      <c r="A9" s="647"/>
      <c r="B9" s="648"/>
      <c r="C9" s="648"/>
      <c r="D9" s="648"/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8"/>
      <c r="Q9" s="648"/>
      <c r="R9" s="648"/>
      <c r="S9" s="648"/>
      <c r="T9" s="648"/>
      <c r="U9" s="648"/>
      <c r="V9" s="648"/>
      <c r="W9" s="648"/>
      <c r="X9" s="648"/>
      <c r="Y9" s="648"/>
      <c r="Z9" s="648"/>
      <c r="AA9" s="648"/>
      <c r="AB9" s="648"/>
      <c r="AC9" s="648"/>
      <c r="AD9" s="648"/>
      <c r="AE9" s="648"/>
      <c r="AF9" s="648"/>
      <c r="AG9" s="648"/>
      <c r="AH9" s="648"/>
      <c r="AI9" s="649"/>
    </row>
    <row r="10" spans="1:38" ht="18" customHeight="1">
      <c r="A10" s="647"/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48"/>
      <c r="AE10" s="648"/>
      <c r="AF10" s="648"/>
      <c r="AG10" s="648"/>
      <c r="AH10" s="648"/>
      <c r="AI10" s="649"/>
    </row>
    <row r="11" spans="1:38" ht="18" customHeight="1">
      <c r="A11" s="647"/>
      <c r="B11" s="648"/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48"/>
      <c r="AH11" s="648"/>
      <c r="AI11" s="649"/>
    </row>
    <row r="12" spans="1:38" ht="18" customHeight="1">
      <c r="A12" s="647"/>
      <c r="B12" s="648"/>
      <c r="C12" s="648"/>
      <c r="D12" s="648"/>
      <c r="E12" s="648"/>
      <c r="F12" s="648"/>
      <c r="G12" s="648"/>
      <c r="H12" s="648"/>
      <c r="I12" s="648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8"/>
      <c r="AB12" s="648"/>
      <c r="AC12" s="648"/>
      <c r="AD12" s="648"/>
      <c r="AE12" s="648"/>
      <c r="AF12" s="648"/>
      <c r="AG12" s="648"/>
      <c r="AH12" s="648"/>
      <c r="AI12" s="649"/>
    </row>
    <row r="13" spans="1:38" ht="18" customHeight="1">
      <c r="A13" s="647"/>
      <c r="B13" s="648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  <c r="V13" s="648"/>
      <c r="W13" s="648"/>
      <c r="X13" s="648"/>
      <c r="Y13" s="648"/>
      <c r="Z13" s="648"/>
      <c r="AA13" s="648"/>
      <c r="AB13" s="648"/>
      <c r="AC13" s="648"/>
      <c r="AD13" s="648"/>
      <c r="AE13" s="648"/>
      <c r="AF13" s="648"/>
      <c r="AG13" s="648"/>
      <c r="AH13" s="648"/>
      <c r="AI13" s="649"/>
    </row>
    <row r="14" spans="1:38" ht="18" customHeight="1">
      <c r="A14" s="647"/>
      <c r="B14" s="648"/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48"/>
      <c r="R14" s="648"/>
      <c r="S14" s="648"/>
      <c r="T14" s="648"/>
      <c r="U14" s="648"/>
      <c r="V14" s="648"/>
      <c r="W14" s="648"/>
      <c r="X14" s="648"/>
      <c r="Y14" s="648"/>
      <c r="Z14" s="648"/>
      <c r="AA14" s="648"/>
      <c r="AB14" s="648"/>
      <c r="AC14" s="648"/>
      <c r="AD14" s="648"/>
      <c r="AE14" s="648"/>
      <c r="AF14" s="648"/>
      <c r="AG14" s="648"/>
      <c r="AH14" s="648"/>
      <c r="AI14" s="649"/>
    </row>
    <row r="15" spans="1:38" ht="18" customHeight="1">
      <c r="A15" s="647"/>
      <c r="B15" s="648"/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48"/>
      <c r="R15" s="648"/>
      <c r="S15" s="648"/>
      <c r="T15" s="648"/>
      <c r="U15" s="648"/>
      <c r="V15" s="648"/>
      <c r="W15" s="648"/>
      <c r="X15" s="648"/>
      <c r="Y15" s="648"/>
      <c r="Z15" s="648"/>
      <c r="AA15" s="648"/>
      <c r="AB15" s="648"/>
      <c r="AC15" s="648"/>
      <c r="AD15" s="648"/>
      <c r="AE15" s="648"/>
      <c r="AF15" s="648"/>
      <c r="AG15" s="648"/>
      <c r="AH15" s="648"/>
      <c r="AI15" s="649"/>
    </row>
    <row r="16" spans="1:38" ht="18" customHeight="1">
      <c r="A16" s="647"/>
      <c r="B16" s="648"/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O16" s="648"/>
      <c r="P16" s="648"/>
      <c r="Q16" s="648"/>
      <c r="R16" s="648"/>
      <c r="S16" s="648"/>
      <c r="T16" s="648"/>
      <c r="U16" s="648"/>
      <c r="V16" s="648"/>
      <c r="W16" s="648"/>
      <c r="X16" s="648"/>
      <c r="Y16" s="648"/>
      <c r="Z16" s="648"/>
      <c r="AA16" s="648"/>
      <c r="AB16" s="648"/>
      <c r="AC16" s="648"/>
      <c r="AD16" s="648"/>
      <c r="AE16" s="648"/>
      <c r="AF16" s="648"/>
      <c r="AG16" s="648"/>
      <c r="AH16" s="648"/>
      <c r="AI16" s="649"/>
      <c r="AL16" s="112"/>
    </row>
    <row r="17" spans="1:35" ht="18" customHeight="1">
      <c r="A17" s="647"/>
      <c r="B17" s="648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648"/>
      <c r="P17" s="648"/>
      <c r="Q17" s="648"/>
      <c r="R17" s="648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  <c r="AH17" s="648"/>
      <c r="AI17" s="649"/>
    </row>
    <row r="18" spans="1:35" ht="18" customHeight="1">
      <c r="A18" s="647"/>
      <c r="B18" s="648"/>
      <c r="C18" s="648"/>
      <c r="D18" s="648"/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48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8"/>
      <c r="AH18" s="648"/>
      <c r="AI18" s="649"/>
    </row>
    <row r="19" spans="1:35" ht="18" customHeight="1">
      <c r="A19" s="647"/>
      <c r="B19" s="648"/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48"/>
      <c r="R19" s="648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9"/>
    </row>
    <row r="20" spans="1:35" ht="18" customHeight="1">
      <c r="A20" s="647"/>
      <c r="B20" s="648"/>
      <c r="C20" s="648"/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648"/>
      <c r="Z20" s="648"/>
      <c r="AA20" s="648"/>
      <c r="AB20" s="648"/>
      <c r="AC20" s="648"/>
      <c r="AD20" s="648"/>
      <c r="AE20" s="648"/>
      <c r="AF20" s="648"/>
      <c r="AG20" s="648"/>
      <c r="AH20" s="648"/>
      <c r="AI20" s="649"/>
    </row>
    <row r="21" spans="1:35" ht="18" customHeight="1">
      <c r="A21" s="647"/>
      <c r="B21" s="648"/>
      <c r="C21" s="648"/>
      <c r="D21" s="648"/>
      <c r="E21" s="648"/>
      <c r="F21" s="648"/>
      <c r="G21" s="648"/>
      <c r="H21" s="648"/>
      <c r="I21" s="648"/>
      <c r="J21" s="648"/>
      <c r="K21" s="648"/>
      <c r="L21" s="648"/>
      <c r="M21" s="648"/>
      <c r="N21" s="648"/>
      <c r="O21" s="648"/>
      <c r="P21" s="648"/>
      <c r="Q21" s="648"/>
      <c r="R21" s="648"/>
      <c r="S21" s="648"/>
      <c r="T21" s="648"/>
      <c r="U21" s="648"/>
      <c r="V21" s="648"/>
      <c r="W21" s="648"/>
      <c r="X21" s="648"/>
      <c r="Y21" s="648"/>
      <c r="Z21" s="648"/>
      <c r="AA21" s="648"/>
      <c r="AB21" s="648"/>
      <c r="AC21" s="648"/>
      <c r="AD21" s="648"/>
      <c r="AE21" s="648"/>
      <c r="AF21" s="648"/>
      <c r="AG21" s="648"/>
      <c r="AH21" s="648"/>
      <c r="AI21" s="649"/>
    </row>
    <row r="22" spans="1:35" ht="18" customHeight="1">
      <c r="A22" s="647"/>
      <c r="B22" s="648"/>
      <c r="C22" s="648"/>
      <c r="D22" s="648"/>
      <c r="E22" s="648"/>
      <c r="F22" s="648"/>
      <c r="G22" s="648"/>
      <c r="H22" s="648"/>
      <c r="I22" s="648"/>
      <c r="J22" s="6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6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8"/>
      <c r="AH22" s="648"/>
      <c r="AI22" s="649"/>
    </row>
    <row r="23" spans="1:35" ht="18" customHeight="1">
      <c r="A23" s="647"/>
      <c r="B23" s="648"/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Q23" s="648"/>
      <c r="R23" s="648"/>
      <c r="S23" s="648"/>
      <c r="T23" s="648"/>
      <c r="U23" s="648"/>
      <c r="V23" s="648"/>
      <c r="W23" s="648"/>
      <c r="X23" s="648"/>
      <c r="Y23" s="648"/>
      <c r="Z23" s="648"/>
      <c r="AA23" s="648"/>
      <c r="AB23" s="648"/>
      <c r="AC23" s="648"/>
      <c r="AD23" s="648"/>
      <c r="AE23" s="648"/>
      <c r="AF23" s="648"/>
      <c r="AG23" s="648"/>
      <c r="AH23" s="648"/>
      <c r="AI23" s="649"/>
    </row>
    <row r="24" spans="1:35" ht="18" customHeight="1">
      <c r="A24" s="647"/>
      <c r="B24" s="648"/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49"/>
    </row>
    <row r="25" spans="1:35" ht="18" customHeight="1">
      <c r="A25" s="647"/>
      <c r="B25" s="648"/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648"/>
      <c r="AI25" s="649"/>
    </row>
    <row r="26" spans="1:35" ht="18" customHeight="1">
      <c r="A26" s="647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9"/>
    </row>
    <row r="27" spans="1:35" ht="18" customHeight="1">
      <c r="A27" s="647"/>
      <c r="B27" s="648"/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648"/>
      <c r="AI27" s="649"/>
    </row>
    <row r="28" spans="1:35" ht="18" customHeight="1">
      <c r="A28" s="647"/>
      <c r="B28" s="648"/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648"/>
      <c r="AI28" s="649"/>
    </row>
    <row r="29" spans="1:35" ht="18" customHeight="1">
      <c r="A29" s="647"/>
      <c r="B29" s="648"/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48"/>
      <c r="V29" s="648"/>
      <c r="W29" s="648"/>
      <c r="X29" s="648"/>
      <c r="Y29" s="648"/>
      <c r="Z29" s="648"/>
      <c r="AA29" s="648"/>
      <c r="AB29" s="648"/>
      <c r="AC29" s="648"/>
      <c r="AD29" s="648"/>
      <c r="AE29" s="648"/>
      <c r="AF29" s="648"/>
      <c r="AG29" s="648"/>
      <c r="AH29" s="648"/>
      <c r="AI29" s="649"/>
    </row>
    <row r="30" spans="1:35" ht="18" customHeight="1">
      <c r="A30" s="647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649"/>
    </row>
    <row r="31" spans="1:35" ht="18" customHeight="1">
      <c r="A31" s="647"/>
      <c r="B31" s="648"/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9"/>
    </row>
    <row r="32" spans="1:35" ht="18" customHeight="1">
      <c r="A32" s="647"/>
      <c r="B32" s="648"/>
      <c r="C32" s="648"/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48"/>
      <c r="O32" s="648"/>
      <c r="P32" s="648"/>
      <c r="Q32" s="648"/>
      <c r="R32" s="648"/>
      <c r="S32" s="648"/>
      <c r="T32" s="648"/>
      <c r="U32" s="648"/>
      <c r="V32" s="648"/>
      <c r="W32" s="648"/>
      <c r="X32" s="648"/>
      <c r="Y32" s="648"/>
      <c r="Z32" s="648"/>
      <c r="AA32" s="648"/>
      <c r="AB32" s="648"/>
      <c r="AC32" s="648"/>
      <c r="AD32" s="648"/>
      <c r="AE32" s="648"/>
      <c r="AF32" s="648"/>
      <c r="AG32" s="648"/>
      <c r="AH32" s="648"/>
      <c r="AI32" s="649"/>
    </row>
    <row r="33" spans="1:35" ht="18" customHeight="1">
      <c r="A33" s="647"/>
      <c r="B33" s="648"/>
      <c r="C33" s="648"/>
      <c r="D33" s="648"/>
      <c r="E33" s="648"/>
      <c r="F33" s="648"/>
      <c r="G33" s="648"/>
      <c r="H33" s="648"/>
      <c r="I33" s="648"/>
      <c r="J33" s="648"/>
      <c r="K33" s="648"/>
      <c r="L33" s="648"/>
      <c r="M33" s="648"/>
      <c r="N33" s="648"/>
      <c r="O33" s="648"/>
      <c r="P33" s="648"/>
      <c r="Q33" s="648"/>
      <c r="R33" s="648"/>
      <c r="S33" s="648"/>
      <c r="T33" s="648"/>
      <c r="U33" s="648"/>
      <c r="V33" s="648"/>
      <c r="W33" s="648"/>
      <c r="X33" s="648"/>
      <c r="Y33" s="648"/>
      <c r="Z33" s="648"/>
      <c r="AA33" s="648"/>
      <c r="AB33" s="648"/>
      <c r="AC33" s="648"/>
      <c r="AD33" s="648"/>
      <c r="AE33" s="648"/>
      <c r="AF33" s="648"/>
      <c r="AG33" s="648"/>
      <c r="AH33" s="648"/>
      <c r="AI33" s="649"/>
    </row>
    <row r="34" spans="1:35" ht="18" customHeight="1">
      <c r="A34" s="647"/>
      <c r="B34" s="648"/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6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8"/>
      <c r="AH34" s="648"/>
      <c r="AI34" s="649"/>
    </row>
    <row r="35" spans="1:35" ht="18" customHeight="1">
      <c r="A35" s="647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649"/>
    </row>
    <row r="36" spans="1:35" ht="18" customHeight="1">
      <c r="A36" s="647"/>
      <c r="B36" s="648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48"/>
      <c r="N36" s="648"/>
      <c r="O36" s="648"/>
      <c r="P36" s="648"/>
      <c r="Q36" s="648"/>
      <c r="R36" s="648"/>
      <c r="S36" s="648"/>
      <c r="T36" s="648"/>
      <c r="U36" s="648"/>
      <c r="V36" s="648"/>
      <c r="W36" s="648"/>
      <c r="X36" s="648"/>
      <c r="Y36" s="648"/>
      <c r="Z36" s="648"/>
      <c r="AA36" s="648"/>
      <c r="AB36" s="648"/>
      <c r="AC36" s="648"/>
      <c r="AD36" s="648"/>
      <c r="AE36" s="648"/>
      <c r="AF36" s="648"/>
      <c r="AG36" s="648"/>
      <c r="AH36" s="648"/>
      <c r="AI36" s="649"/>
    </row>
    <row r="37" spans="1:35" ht="18" customHeight="1">
      <c r="A37" s="647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649"/>
    </row>
    <row r="38" spans="1:35" ht="18" customHeight="1">
      <c r="A38" s="647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648"/>
      <c r="R38" s="648"/>
      <c r="S38" s="648"/>
      <c r="T38" s="648"/>
      <c r="U38" s="648"/>
      <c r="V38" s="648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9"/>
    </row>
    <row r="39" spans="1:35" ht="18" customHeight="1">
      <c r="A39" s="647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648"/>
      <c r="R39" s="648"/>
      <c r="S39" s="648"/>
      <c r="T39" s="648"/>
      <c r="U39" s="648"/>
      <c r="V39" s="648"/>
      <c r="W39" s="648"/>
      <c r="X39" s="648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9"/>
    </row>
    <row r="40" spans="1:35" ht="18" customHeight="1">
      <c r="A40" s="647"/>
      <c r="B40" s="648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648"/>
      <c r="R40" s="648"/>
      <c r="S40" s="648"/>
      <c r="T40" s="648"/>
      <c r="U40" s="648"/>
      <c r="V40" s="648"/>
      <c r="W40" s="648"/>
      <c r="X40" s="648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9"/>
    </row>
    <row r="41" spans="1:35" ht="18" customHeight="1">
      <c r="A41" s="647"/>
      <c r="B41" s="648"/>
      <c r="C41" s="648"/>
      <c r="D41" s="648"/>
      <c r="E41" s="648"/>
      <c r="F41" s="648"/>
      <c r="G41" s="648"/>
      <c r="H41" s="648"/>
      <c r="I41" s="648"/>
      <c r="J41" s="648"/>
      <c r="K41" s="648"/>
      <c r="L41" s="648"/>
      <c r="M41" s="648"/>
      <c r="N41" s="648"/>
      <c r="O41" s="648"/>
      <c r="P41" s="648"/>
      <c r="Q41" s="648"/>
      <c r="R41" s="648"/>
      <c r="S41" s="648"/>
      <c r="T41" s="648"/>
      <c r="U41" s="648"/>
      <c r="V41" s="648"/>
      <c r="W41" s="648"/>
      <c r="X41" s="648"/>
      <c r="Y41" s="648"/>
      <c r="Z41" s="648"/>
      <c r="AA41" s="648"/>
      <c r="AB41" s="648"/>
      <c r="AC41" s="648"/>
      <c r="AD41" s="648"/>
      <c r="AE41" s="648"/>
      <c r="AF41" s="648"/>
      <c r="AG41" s="648"/>
      <c r="AH41" s="648"/>
      <c r="AI41" s="649"/>
    </row>
    <row r="42" spans="1:35" ht="18" customHeight="1">
      <c r="A42" s="650"/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651"/>
      <c r="W42" s="651"/>
      <c r="X42" s="651"/>
      <c r="Y42" s="651"/>
      <c r="Z42" s="651"/>
      <c r="AA42" s="651"/>
      <c r="AB42" s="651"/>
      <c r="AC42" s="651"/>
      <c r="AD42" s="651"/>
      <c r="AE42" s="651"/>
      <c r="AF42" s="651"/>
      <c r="AG42" s="651"/>
      <c r="AH42" s="651"/>
      <c r="AI42" s="652"/>
    </row>
    <row r="43" spans="1:35">
      <c r="A43" s="163"/>
      <c r="B43" s="642" t="s">
        <v>462</v>
      </c>
      <c r="C43" s="642"/>
      <c r="D43" s="642"/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  <c r="Y43" s="642"/>
      <c r="Z43" s="642"/>
      <c r="AA43" s="642"/>
      <c r="AB43" s="642"/>
      <c r="AC43" s="642"/>
      <c r="AD43" s="642"/>
      <c r="AE43" s="642"/>
      <c r="AF43" s="642"/>
      <c r="AG43" s="642"/>
      <c r="AH43" s="642"/>
      <c r="AI43" s="643"/>
    </row>
    <row r="44" spans="1:35">
      <c r="A44" s="163"/>
      <c r="B44" s="166" t="s">
        <v>463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</row>
    <row r="45" spans="1:35">
      <c r="A45" s="163"/>
      <c r="B45" s="164" t="s">
        <v>445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5"/>
    </row>
    <row r="46" spans="1:35">
      <c r="A46" s="163"/>
      <c r="B46" s="164" t="s">
        <v>464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5"/>
    </row>
    <row r="47" spans="1:35">
      <c r="A47" s="163"/>
      <c r="B47" s="164" t="s">
        <v>465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5"/>
    </row>
    <row r="48" spans="1:35">
      <c r="A48" s="163"/>
      <c r="B48" s="164" t="s">
        <v>412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5"/>
    </row>
    <row r="49" spans="1:35">
      <c r="A49" s="167"/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70"/>
    </row>
  </sheetData>
  <sheetProtection password="D73A" sheet="1" formatCells="0"/>
  <mergeCells count="4">
    <mergeCell ref="A1:K2"/>
    <mergeCell ref="B43:AI43"/>
    <mergeCell ref="A3:AI42"/>
    <mergeCell ref="L1:AI2"/>
  </mergeCells>
  <phoneticPr fontId="20"/>
  <printOptions horizontalCentered="1"/>
  <pageMargins left="0.59055118110236227" right="0.59055118110236227" top="0.51181102362204722" bottom="0.39370078740157483" header="0.27559055118110237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5"/>
  <sheetViews>
    <sheetView view="pageBreakPreview" topLeftCell="A25" zoomScale="124" zoomScaleNormal="100" zoomScaleSheetLayoutView="124" workbookViewId="0">
      <selection activeCell="B3" sqref="B3"/>
    </sheetView>
  </sheetViews>
  <sheetFormatPr defaultColWidth="9" defaultRowHeight="18.75"/>
  <cols>
    <col min="1" max="1" width="3.875" style="156" customWidth="1"/>
    <col min="2" max="2" width="58.875" style="156" customWidth="1"/>
    <col min="3" max="4" width="9" style="156"/>
    <col min="5" max="16384" width="9" style="155"/>
  </cols>
  <sheetData>
    <row r="1" spans="1:4" ht="21">
      <c r="A1" s="660" t="s">
        <v>472</v>
      </c>
      <c r="B1" s="660"/>
      <c r="C1" s="660"/>
      <c r="D1" s="660"/>
    </row>
    <row r="2" spans="1:4" ht="18">
      <c r="A2" s="661" t="s">
        <v>446</v>
      </c>
      <c r="B2" s="661"/>
      <c r="C2" s="661"/>
      <c r="D2" s="661"/>
    </row>
    <row r="4" spans="1:4">
      <c r="A4" s="156" t="s">
        <v>407</v>
      </c>
    </row>
    <row r="6" spans="1:4" ht="19.5">
      <c r="A6" s="173" t="s">
        <v>474</v>
      </c>
    </row>
    <row r="7" spans="1:4" ht="18">
      <c r="A7" s="171" t="s">
        <v>408</v>
      </c>
      <c r="B7" s="171" t="s">
        <v>409</v>
      </c>
      <c r="C7" s="171" t="s">
        <v>406</v>
      </c>
      <c r="D7" s="171" t="s">
        <v>410</v>
      </c>
    </row>
    <row r="8" spans="1:4" ht="18.75" customHeight="1">
      <c r="A8" s="657" t="s">
        <v>454</v>
      </c>
      <c r="B8" s="658"/>
      <c r="C8" s="658"/>
      <c r="D8" s="659"/>
    </row>
    <row r="9" spans="1:4" ht="50.1" customHeight="1">
      <c r="A9" s="157">
        <v>1</v>
      </c>
      <c r="B9" s="176" t="s">
        <v>413</v>
      </c>
      <c r="C9" s="174"/>
      <c r="D9" s="160"/>
    </row>
    <row r="10" spans="1:4" ht="50.1" customHeight="1">
      <c r="A10" s="157">
        <v>2</v>
      </c>
      <c r="B10" s="176" t="s">
        <v>421</v>
      </c>
      <c r="C10" s="159"/>
      <c r="D10" s="160"/>
    </row>
    <row r="11" spans="1:4" ht="50.1" customHeight="1">
      <c r="A11" s="157">
        <v>3</v>
      </c>
      <c r="B11" s="158" t="s">
        <v>420</v>
      </c>
      <c r="C11" s="159"/>
      <c r="D11" s="160"/>
    </row>
    <row r="12" spans="1:4" ht="18.75" customHeight="1">
      <c r="A12" s="657" t="s">
        <v>466</v>
      </c>
      <c r="B12" s="658"/>
      <c r="C12" s="658"/>
      <c r="D12" s="659"/>
    </row>
    <row r="13" spans="1:4" ht="50.1" customHeight="1">
      <c r="A13" s="157">
        <v>1</v>
      </c>
      <c r="B13" s="172" t="s">
        <v>414</v>
      </c>
      <c r="C13" s="159"/>
      <c r="D13" s="160"/>
    </row>
    <row r="14" spans="1:4" ht="50.1" customHeight="1">
      <c r="A14" s="157">
        <v>2</v>
      </c>
      <c r="B14" s="172" t="s">
        <v>415</v>
      </c>
      <c r="C14" s="159"/>
      <c r="D14" s="160"/>
    </row>
    <row r="15" spans="1:4" ht="18.75" customHeight="1">
      <c r="A15" s="662" t="s">
        <v>417</v>
      </c>
      <c r="B15" s="663"/>
      <c r="C15" s="663"/>
      <c r="D15" s="664"/>
    </row>
    <row r="16" spans="1:4" ht="50.1" customHeight="1">
      <c r="A16" s="157">
        <v>1</v>
      </c>
      <c r="B16" s="158" t="s">
        <v>444</v>
      </c>
      <c r="C16" s="159"/>
      <c r="D16" s="160"/>
    </row>
    <row r="17" spans="1:4" ht="50.1" customHeight="1">
      <c r="A17" s="157">
        <v>2</v>
      </c>
      <c r="B17" s="176" t="s">
        <v>422</v>
      </c>
      <c r="C17" s="159"/>
      <c r="D17" s="160"/>
    </row>
    <row r="18" spans="1:4" ht="50.1" customHeight="1">
      <c r="A18" s="157">
        <v>3</v>
      </c>
      <c r="B18" s="172" t="s">
        <v>418</v>
      </c>
      <c r="C18" s="159"/>
      <c r="D18" s="160"/>
    </row>
    <row r="19" spans="1:4" ht="18.75" customHeight="1">
      <c r="A19" s="662" t="s">
        <v>467</v>
      </c>
      <c r="B19" s="663"/>
      <c r="C19" s="663"/>
      <c r="D19" s="664"/>
    </row>
    <row r="20" spans="1:4" ht="50.1" customHeight="1">
      <c r="A20" s="157">
        <v>1</v>
      </c>
      <c r="B20" s="158" t="s">
        <v>468</v>
      </c>
      <c r="C20" s="159"/>
      <c r="D20" s="160"/>
    </row>
    <row r="21" spans="1:4" ht="50.1" customHeight="1">
      <c r="A21" s="157">
        <v>2</v>
      </c>
      <c r="B21" s="176" t="s">
        <v>469</v>
      </c>
      <c r="C21" s="159"/>
      <c r="D21" s="160"/>
    </row>
    <row r="22" spans="1:4" ht="18.75" customHeight="1">
      <c r="A22" s="657" t="s">
        <v>416</v>
      </c>
      <c r="B22" s="658"/>
      <c r="C22" s="658"/>
      <c r="D22" s="659"/>
    </row>
    <row r="23" spans="1:4" ht="50.1" customHeight="1">
      <c r="A23" s="157">
        <v>1</v>
      </c>
      <c r="B23" s="158" t="s">
        <v>451</v>
      </c>
      <c r="C23" s="159"/>
      <c r="D23" s="160"/>
    </row>
    <row r="24" spans="1:4" ht="50.1" customHeight="1">
      <c r="A24" s="157">
        <v>2</v>
      </c>
      <c r="B24" s="158" t="s">
        <v>450</v>
      </c>
      <c r="C24" s="159"/>
      <c r="D24" s="160"/>
    </row>
    <row r="25" spans="1:4" ht="50.1" customHeight="1">
      <c r="A25" s="157">
        <v>3</v>
      </c>
      <c r="B25" s="158" t="s">
        <v>449</v>
      </c>
      <c r="C25" s="159"/>
      <c r="D25" s="160"/>
    </row>
    <row r="26" spans="1:4" ht="50.1" customHeight="1">
      <c r="A26" s="157">
        <v>4</v>
      </c>
      <c r="B26" s="158" t="s">
        <v>448</v>
      </c>
      <c r="C26" s="159"/>
      <c r="D26" s="160"/>
    </row>
    <row r="27" spans="1:4" ht="50.1" customHeight="1">
      <c r="A27" s="157">
        <v>5</v>
      </c>
      <c r="B27" s="158" t="s">
        <v>447</v>
      </c>
      <c r="C27" s="159"/>
      <c r="D27" s="160"/>
    </row>
    <row r="29" spans="1:4" ht="19.5">
      <c r="A29" s="173" t="s">
        <v>411</v>
      </c>
    </row>
    <row r="30" spans="1:4" ht="18">
      <c r="A30" s="171" t="s">
        <v>408</v>
      </c>
      <c r="B30" s="171" t="s">
        <v>419</v>
      </c>
      <c r="C30" s="171" t="s">
        <v>406</v>
      </c>
      <c r="D30" s="171" t="s">
        <v>410</v>
      </c>
    </row>
    <row r="31" spans="1:4" ht="50.1" customHeight="1">
      <c r="A31" s="157">
        <v>1</v>
      </c>
      <c r="B31" s="176" t="s">
        <v>423</v>
      </c>
      <c r="C31" s="159"/>
      <c r="D31" s="160"/>
    </row>
    <row r="32" spans="1:4" ht="50.1" customHeight="1">
      <c r="A32" s="157">
        <v>2</v>
      </c>
      <c r="B32" s="158" t="s">
        <v>452</v>
      </c>
      <c r="C32" s="159"/>
      <c r="D32" s="160"/>
    </row>
    <row r="33" spans="1:4" ht="50.1" customHeight="1">
      <c r="A33" s="157">
        <v>3</v>
      </c>
      <c r="B33" s="175" t="s">
        <v>453</v>
      </c>
      <c r="C33" s="159"/>
      <c r="D33" s="160"/>
    </row>
    <row r="34" spans="1:4" ht="50.1" customHeight="1">
      <c r="A34" s="157">
        <v>4</v>
      </c>
      <c r="B34" s="158" t="s">
        <v>443</v>
      </c>
      <c r="C34" s="159"/>
      <c r="D34" s="160"/>
    </row>
    <row r="35" spans="1:4" ht="50.1" customHeight="1">
      <c r="A35" s="157">
        <v>5</v>
      </c>
      <c r="B35" s="176" t="s">
        <v>456</v>
      </c>
      <c r="C35" s="159"/>
      <c r="D35" s="160"/>
    </row>
  </sheetData>
  <sheetProtection password="D73A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20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2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3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219075</xdr:rowOff>
                  </from>
                  <to>
                    <xdr:col>4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257175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238125</xdr:colOff>
                    <xdr:row>32</xdr:row>
                    <xdr:rowOff>219075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219075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9525</xdr:rowOff>
                  </from>
                  <to>
                    <xdr:col>3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9525</xdr:rowOff>
                  </from>
                  <to>
                    <xdr:col>4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180975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200025</xdr:rowOff>
                  </from>
                  <to>
                    <xdr:col>3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200025</xdr:rowOff>
                  </from>
                  <to>
                    <xdr:col>4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238125</xdr:colOff>
                    <xdr:row>24</xdr:row>
                    <xdr:rowOff>219075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238125</xdr:colOff>
                    <xdr:row>25</xdr:row>
                    <xdr:rowOff>219075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238125</xdr:colOff>
                    <xdr:row>26</xdr:row>
                    <xdr:rowOff>219075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219075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219075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219075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事業費内訳</vt:lpstr>
      <vt:lpstr>ボイラ排出量算定（追加)</vt:lpstr>
      <vt:lpstr>Sheet1</vt:lpstr>
      <vt:lpstr>口座情報</vt:lpstr>
      <vt:lpstr>写真</vt:lpstr>
      <vt:lpstr>チェックリスト</vt:lpstr>
      <vt:lpstr>チェックリスト!Print_Area</vt:lpstr>
      <vt:lpstr>'ボイラ排出量算定（追加)'!Print_Area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写真!Print_Area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髙橋直樹</cp:lastModifiedBy>
  <cp:lastPrinted>2023-10-23T06:06:40Z</cp:lastPrinted>
  <dcterms:created xsi:type="dcterms:W3CDTF">2013-01-29T04:15:39Z</dcterms:created>
  <dcterms:modified xsi:type="dcterms:W3CDTF">2023-10-26T08:56:05Z</dcterms:modified>
</cp:coreProperties>
</file>